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09"/>
  <workbookPr showInkAnnotation="0" codeName="ThisWorkbook" autoCompressPictures="0"/>
  <mc:AlternateContent xmlns:mc="http://schemas.openxmlformats.org/markup-compatibility/2006">
    <mc:Choice Requires="x15">
      <x15ac:absPath xmlns:x15ac="http://schemas.microsoft.com/office/spreadsheetml/2010/11/ac" url="/Users/dudenhoeffer/Dropbox/Gramarye/Financials/"/>
    </mc:Choice>
  </mc:AlternateContent>
  <xr:revisionPtr revIDLastSave="0" documentId="13_ncr:1_{C7B5EE9F-A725-074D-A4B2-1FBC7D429CE8}" xr6:coauthVersionLast="37" xr6:coauthVersionMax="37" xr10:uidLastSave="{00000000-0000-0000-0000-000000000000}"/>
  <bookViews>
    <workbookView xWindow="-14860" yWindow="-28340" windowWidth="60880" windowHeight="28340" tabRatio="902" activeTab="1" xr2:uid="{00000000-000D-0000-FFFF-FFFF00000000}"/>
  </bookViews>
  <sheets>
    <sheet name="Introduction" sheetId="8" r:id="rId1"/>
    <sheet name="Cash Summary - @ REVENUE" sheetId="21" r:id="rId2"/>
    <sheet name="Revenue Receipts @ REVENUE" sheetId="22" r:id="rId3"/>
    <sheet name="Per IP Breakdown" sheetId="23" r:id="rId4"/>
    <sheet name="Cashflow Detailed" sheetId="10" r:id="rId5"/>
    <sheet name="Staff Requirements" sheetId="1" r:id="rId6"/>
    <sheet name="Growth Notes" sheetId="15" r:id="rId7"/>
    <sheet name="Title Marketing" sheetId="20" r:id="rId8"/>
    <sheet name="OLD -- Cash Summary" sheetId="7" r:id="rId9"/>
    <sheet name="OLD -- Revenue Receipts" sheetId="2" r:id="rId10"/>
    <sheet name="xxYear to Year Overview" sheetId="18" state="hidden" r:id="rId11"/>
    <sheet name="xxIncome Statement" sheetId="16" state="hidden" r:id="rId12"/>
    <sheet name="xxGantt" sheetId="19" state="hidden" r:id="rId13"/>
  </sheets>
  <definedNames>
    <definedName name="CompanyName" localSheetId="1">#REF!</definedName>
    <definedName name="CompanyName" localSheetId="6">#REF!</definedName>
    <definedName name="CompanyName" localSheetId="2">#REF!</definedName>
    <definedName name="CompanyName" localSheetId="11">#REF!</definedName>
    <definedName name="CompanyName" localSheetId="10">#REF!</definedName>
    <definedName name="CompanyName">#REF!</definedName>
    <definedName name="Director" localSheetId="1">#REF!</definedName>
    <definedName name="Director" localSheetId="6">#REF!</definedName>
    <definedName name="Director" localSheetId="2">#REF!</definedName>
    <definedName name="Director" localSheetId="11">#REF!</definedName>
    <definedName name="Director">#REF!</definedName>
    <definedName name="Graph" localSheetId="1">#REF!</definedName>
    <definedName name="Graph" localSheetId="2">#REF!</definedName>
    <definedName name="Graph">#REF!</definedName>
    <definedName name="JobName" localSheetId="1">#REF!</definedName>
    <definedName name="JobName" localSheetId="2">#REF!</definedName>
    <definedName name="JobName" localSheetId="11">#REF!</definedName>
    <definedName name="JobName">#REF!</definedName>
    <definedName name="JobNumber" localSheetId="1">#REF!</definedName>
    <definedName name="JobNumber" localSheetId="2">#REF!</definedName>
    <definedName name="JobNumber">#REF!</definedName>
    <definedName name="JobTitle" localSheetId="1">#REF!</definedName>
    <definedName name="JobTitle" localSheetId="2">#REF!</definedName>
    <definedName name="JobTitle">#REF!</definedName>
    <definedName name="_xlnm.Print_Area" localSheetId="1">'Cash Summary - @ REVENUE'!$B$1:$AA$67</definedName>
    <definedName name="_xlnm.Print_Area" localSheetId="8">'OLD -- Cash Summary'!$B$1:$AA$45</definedName>
    <definedName name="_xlnm.Print_Area" localSheetId="9">'OLD -- Revenue Receipts'!$G$177:$Y$184</definedName>
    <definedName name="_xlnm.Print_Area" localSheetId="2">'Revenue Receipts @ REVENUE'!$G$441:$Y$449</definedName>
    <definedName name="_xlnm.Print_Area" localSheetId="5">'Staff Requirements'!$A$1:$BL$48</definedName>
    <definedName name="_xlnm.Print_Area" localSheetId="11">'xxIncome Statement'!$B$1:$AB$45</definedName>
    <definedName name="Producer" localSheetId="1">#REF!</definedName>
    <definedName name="Producer" localSheetId="6">#REF!</definedName>
    <definedName name="Producer" localSheetId="2">#REF!</definedName>
    <definedName name="Producer" localSheetId="11">#REF!</definedName>
    <definedName name="Producer" localSheetId="10">#REF!</definedName>
    <definedName name="Producer">#REF!</definedName>
  </definedNames>
  <calcPr calcId="179021"/>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D65" i="21" l="1"/>
  <c r="G450" i="22" l="1"/>
  <c r="G449" i="22"/>
  <c r="G448" i="22"/>
  <c r="G447" i="22"/>
  <c r="C8" i="23"/>
  <c r="D8" i="23"/>
  <c r="E8" i="23"/>
  <c r="F8" i="23"/>
  <c r="G8" i="23"/>
  <c r="H8" i="23"/>
  <c r="I8" i="23"/>
  <c r="J8" i="23"/>
  <c r="K8" i="23"/>
  <c r="L8" i="23"/>
  <c r="M8" i="23"/>
  <c r="N8" i="23"/>
  <c r="O8" i="23"/>
  <c r="P8" i="23"/>
  <c r="Q8" i="23"/>
  <c r="R8" i="23"/>
  <c r="S8" i="23"/>
  <c r="T8" i="23"/>
  <c r="U8" i="23"/>
  <c r="V8" i="23"/>
  <c r="W8" i="23"/>
  <c r="X8" i="23"/>
  <c r="Y8" i="23"/>
  <c r="B8" i="23"/>
  <c r="C7" i="23"/>
  <c r="D7" i="23"/>
  <c r="E7" i="23"/>
  <c r="F7" i="23"/>
  <c r="G7" i="23"/>
  <c r="H7" i="23"/>
  <c r="I7" i="23"/>
  <c r="J7" i="23"/>
  <c r="K7" i="23"/>
  <c r="L7" i="23"/>
  <c r="M7" i="23"/>
  <c r="N7" i="23"/>
  <c r="O7" i="23"/>
  <c r="P7" i="23"/>
  <c r="P9" i="23" s="1"/>
  <c r="Q7" i="23"/>
  <c r="R7" i="23"/>
  <c r="S7" i="23"/>
  <c r="S9" i="23" s="1"/>
  <c r="T7" i="23"/>
  <c r="U7" i="23"/>
  <c r="V7" i="23"/>
  <c r="W7" i="23"/>
  <c r="X7" i="23"/>
  <c r="Y7" i="23"/>
  <c r="C9" i="23"/>
  <c r="K9" i="23"/>
  <c r="B7" i="23"/>
  <c r="BX9" i="22"/>
  <c r="C6" i="23"/>
  <c r="D6" i="23" s="1"/>
  <c r="E6" i="23" s="1"/>
  <c r="F6" i="23" s="1"/>
  <c r="G6" i="23" s="1"/>
  <c r="H6" i="23" s="1"/>
  <c r="I6" i="23" s="1"/>
  <c r="J6" i="23" s="1"/>
  <c r="K6" i="23" s="1"/>
  <c r="L6" i="23" s="1"/>
  <c r="M6" i="23" s="1"/>
  <c r="N6" i="23" s="1"/>
  <c r="O6" i="23" s="1"/>
  <c r="P6" i="23" s="1"/>
  <c r="Q6" i="23" s="1"/>
  <c r="R6" i="23" s="1"/>
  <c r="S6" i="23" s="1"/>
  <c r="T6" i="23" s="1"/>
  <c r="U6" i="23" s="1"/>
  <c r="V6" i="23" s="1"/>
  <c r="W6" i="23" s="1"/>
  <c r="X6" i="23" s="1"/>
  <c r="DH84" i="22"/>
  <c r="G16" i="22"/>
  <c r="X9" i="23" l="1"/>
  <c r="U9" i="23"/>
  <c r="R9" i="23"/>
  <c r="H9" i="23"/>
  <c r="J9" i="23"/>
  <c r="M9" i="23"/>
  <c r="Q9" i="23"/>
  <c r="B9" i="23"/>
  <c r="Y9" i="23"/>
  <c r="I9" i="23"/>
  <c r="W9" i="23"/>
  <c r="O9" i="23"/>
  <c r="G9" i="23"/>
  <c r="V9" i="23"/>
  <c r="N9" i="23"/>
  <c r="F9" i="23"/>
  <c r="E9" i="23"/>
  <c r="T9" i="23"/>
  <c r="L9" i="23"/>
  <c r="D9" i="23"/>
  <c r="Z8" i="23"/>
  <c r="Z7" i="23"/>
  <c r="GN178" i="22"/>
  <c r="GN177" i="22"/>
  <c r="GN176" i="22"/>
  <c r="GB178" i="22"/>
  <c r="GB177" i="22"/>
  <c r="GB176" i="22"/>
  <c r="FP178" i="22"/>
  <c r="FP177" i="22"/>
  <c r="FP176" i="22"/>
  <c r="FD178" i="22"/>
  <c r="FD177" i="22"/>
  <c r="FD176" i="22"/>
  <c r="ER178" i="22"/>
  <c r="ER177" i="22"/>
  <c r="ER176" i="22"/>
  <c r="EF178" i="22"/>
  <c r="EF177" i="22"/>
  <c r="EF176" i="22"/>
  <c r="DT178" i="22"/>
  <c r="DT177" i="22"/>
  <c r="DT176" i="22"/>
  <c r="DH178" i="22"/>
  <c r="DH177" i="22"/>
  <c r="DH176" i="22"/>
  <c r="CV178" i="22"/>
  <c r="CV177" i="22"/>
  <c r="CV176" i="22"/>
  <c r="CJ178" i="22"/>
  <c r="CJ177" i="22"/>
  <c r="CJ176" i="22"/>
  <c r="BX178" i="22"/>
  <c r="BX177" i="22"/>
  <c r="BX176" i="22"/>
  <c r="BL178" i="22"/>
  <c r="BL177" i="22"/>
  <c r="AZ178" i="22"/>
  <c r="AZ177" i="22"/>
  <c r="AN178" i="22"/>
  <c r="AN177" i="22"/>
  <c r="AB178" i="22"/>
  <c r="P179" i="22"/>
  <c r="P178" i="22"/>
  <c r="G179" i="22"/>
  <c r="G178" i="22"/>
  <c r="I161" i="22"/>
  <c r="J161" i="22"/>
  <c r="K161" i="22"/>
  <c r="L161" i="22"/>
  <c r="M161" i="22"/>
  <c r="N161" i="22"/>
  <c r="O161" i="22"/>
  <c r="P161" i="22"/>
  <c r="H161" i="22"/>
  <c r="GN160" i="22"/>
  <c r="GM160" i="22"/>
  <c r="GL160" i="22"/>
  <c r="GK160" i="22"/>
  <c r="GJ160" i="22"/>
  <c r="GI160" i="22"/>
  <c r="GH160" i="22"/>
  <c r="GG160" i="22"/>
  <c r="GF160" i="22"/>
  <c r="GE160" i="22"/>
  <c r="GD160" i="22"/>
  <c r="GC160" i="22"/>
  <c r="GB160" i="22"/>
  <c r="FW160" i="22"/>
  <c r="FV160" i="22"/>
  <c r="FU160" i="22"/>
  <c r="FS160" i="22"/>
  <c r="FP160" i="22"/>
  <c r="FO160" i="22"/>
  <c r="FN160" i="22"/>
  <c r="FM160" i="22"/>
  <c r="FJ160" i="22"/>
  <c r="FG160" i="22"/>
  <c r="FF160" i="22"/>
  <c r="FE160" i="22"/>
  <c r="FD160" i="22"/>
  <c r="FA160" i="22"/>
  <c r="EX160" i="22"/>
  <c r="EU160" i="22"/>
  <c r="ER160" i="22"/>
  <c r="EQ160" i="22"/>
  <c r="EP160" i="22"/>
  <c r="EO160" i="22"/>
  <c r="EL160" i="22"/>
  <c r="EK160" i="22"/>
  <c r="EI160" i="22"/>
  <c r="EH160" i="22"/>
  <c r="EG160" i="22"/>
  <c r="EF160" i="22"/>
  <c r="EA160" i="22"/>
  <c r="DZ160" i="22"/>
  <c r="DY160" i="22"/>
  <c r="DV160" i="22"/>
  <c r="DT160" i="22"/>
  <c r="DQ160" i="22"/>
  <c r="DM160" i="22"/>
  <c r="DJ160" i="22"/>
  <c r="DH160" i="22"/>
  <c r="DC160" i="22"/>
  <c r="DB160" i="22"/>
  <c r="DA160" i="22"/>
  <c r="CY160" i="22"/>
  <c r="CV160" i="22"/>
  <c r="CU160" i="22"/>
  <c r="CT160" i="22"/>
  <c r="CS160" i="22"/>
  <c r="CP160" i="22"/>
  <c r="CM160" i="22"/>
  <c r="CL160" i="22"/>
  <c r="CK160" i="22"/>
  <c r="CJ160" i="22"/>
  <c r="CG160" i="22"/>
  <c r="CC160" i="22"/>
  <c r="BZ160" i="22"/>
  <c r="BX160" i="22"/>
  <c r="BW160" i="22"/>
  <c r="BV160" i="22"/>
  <c r="BU160" i="22"/>
  <c r="BS160" i="22"/>
  <c r="BQ160" i="22"/>
  <c r="BO160" i="22"/>
  <c r="BN160" i="22"/>
  <c r="BM160" i="22"/>
  <c r="BL160" i="22"/>
  <c r="BI160" i="22"/>
  <c r="BE160" i="22"/>
  <c r="BD160" i="22"/>
  <c r="AZ160" i="22"/>
  <c r="AY160" i="22"/>
  <c r="AX160" i="22"/>
  <c r="AW160" i="22"/>
  <c r="AS160" i="22"/>
  <c r="AR160" i="22"/>
  <c r="AQ160" i="22"/>
  <c r="AP160" i="22"/>
  <c r="AO160" i="22"/>
  <c r="AN160" i="22"/>
  <c r="AK160" i="22"/>
  <c r="AJ160" i="22"/>
  <c r="AG160" i="22"/>
  <c r="AF160" i="22"/>
  <c r="AC160" i="22"/>
  <c r="S160" i="22"/>
  <c r="T160" i="22"/>
  <c r="U160" i="22"/>
  <c r="W160" i="22"/>
  <c r="Y160" i="22"/>
  <c r="AA160" i="22"/>
  <c r="AB160" i="22"/>
  <c r="Q160" i="22"/>
  <c r="I160" i="22"/>
  <c r="J160" i="22"/>
  <c r="L160" i="22"/>
  <c r="N160" i="22"/>
  <c r="O160" i="22"/>
  <c r="P160" i="22"/>
  <c r="H160" i="22"/>
  <c r="FY190" i="22"/>
  <c r="FY160" i="22" s="1"/>
  <c r="FX190" i="22"/>
  <c r="FX160" i="22" s="1"/>
  <c r="FW190" i="22"/>
  <c r="FU190" i="22"/>
  <c r="FT190" i="22"/>
  <c r="FT160" i="22" s="1"/>
  <c r="FR190" i="22"/>
  <c r="FR160" i="22" s="1"/>
  <c r="FQ190" i="22"/>
  <c r="FQ160" i="22" s="1"/>
  <c r="FO190" i="22"/>
  <c r="FN190" i="22"/>
  <c r="FM190" i="22"/>
  <c r="FL190" i="22"/>
  <c r="FL160" i="22" s="1"/>
  <c r="FK190" i="22"/>
  <c r="FK160" i="22" s="1"/>
  <c r="FI190" i="22"/>
  <c r="FI160" i="22" s="1"/>
  <c r="FH190" i="22"/>
  <c r="FH160" i="22" s="1"/>
  <c r="FF190" i="22"/>
  <c r="FE190" i="22"/>
  <c r="FC190" i="22"/>
  <c r="FC160" i="22" s="1"/>
  <c r="FB190" i="22"/>
  <c r="FB160" i="22" s="1"/>
  <c r="FA190" i="22"/>
  <c r="EZ190" i="22"/>
  <c r="EZ160" i="22" s="1"/>
  <c r="EY190" i="22"/>
  <c r="EY160" i="22" s="1"/>
  <c r="EW190" i="22"/>
  <c r="EW160" i="22" s="1"/>
  <c r="EV190" i="22"/>
  <c r="EV160" i="22" s="1"/>
  <c r="ET190" i="22"/>
  <c r="ET160" i="22" s="1"/>
  <c r="ES190" i="22"/>
  <c r="ES160" i="22" s="1"/>
  <c r="EQ190" i="22"/>
  <c r="EP190" i="22"/>
  <c r="EO190" i="22"/>
  <c r="EN190" i="22"/>
  <c r="EN160" i="22" s="1"/>
  <c r="EM190" i="22"/>
  <c r="EM160" i="22" s="1"/>
  <c r="EK190" i="22"/>
  <c r="EJ190" i="22"/>
  <c r="EJ160" i="22" s="1"/>
  <c r="EH190" i="22"/>
  <c r="EG190" i="22"/>
  <c r="EE190" i="22"/>
  <c r="EE160" i="22" s="1"/>
  <c r="ED190" i="22"/>
  <c r="ED160" i="22" s="1"/>
  <c r="EC190" i="22"/>
  <c r="EC160" i="22" s="1"/>
  <c r="EB190" i="22"/>
  <c r="EB160" i="22" s="1"/>
  <c r="EA190" i="22"/>
  <c r="DZ190" i="22"/>
  <c r="DY190" i="22"/>
  <c r="DX190" i="22"/>
  <c r="DX160" i="22" s="1"/>
  <c r="DW190" i="22"/>
  <c r="DW160" i="22" s="1"/>
  <c r="DU190" i="22"/>
  <c r="DU160" i="22" s="1"/>
  <c r="DS190" i="22"/>
  <c r="DS160" i="22" s="1"/>
  <c r="DR190" i="22"/>
  <c r="DR160" i="22" s="1"/>
  <c r="DQ190" i="22"/>
  <c r="DP190" i="22"/>
  <c r="DP160" i="22" s="1"/>
  <c r="DO190" i="22"/>
  <c r="DO160" i="22" s="1"/>
  <c r="DN190" i="22"/>
  <c r="DN160" i="22" s="1"/>
  <c r="DM190" i="22"/>
  <c r="DL190" i="22"/>
  <c r="DL160" i="22" s="1"/>
  <c r="DK190" i="22"/>
  <c r="DK160" i="22" s="1"/>
  <c r="DI190" i="22"/>
  <c r="DI160" i="22" s="1"/>
  <c r="DG190" i="22"/>
  <c r="DG160" i="22" s="1"/>
  <c r="DF190" i="22"/>
  <c r="DF160" i="22" s="1"/>
  <c r="DE190" i="22"/>
  <c r="DE160" i="22" s="1"/>
  <c r="DD190" i="22"/>
  <c r="DD160" i="22" s="1"/>
  <c r="DC190" i="22"/>
  <c r="DA190" i="22"/>
  <c r="CZ190" i="22"/>
  <c r="CZ160" i="22" s="1"/>
  <c r="CX190" i="22"/>
  <c r="CX160" i="22" s="1"/>
  <c r="CW190" i="22"/>
  <c r="CW160" i="22" s="1"/>
  <c r="CU190" i="22"/>
  <c r="CT190" i="22"/>
  <c r="CS190" i="22"/>
  <c r="CR190" i="22"/>
  <c r="CR160" i="22" s="1"/>
  <c r="CQ190" i="22"/>
  <c r="CQ160" i="22" s="1"/>
  <c r="CO190" i="22"/>
  <c r="CO160" i="22" s="1"/>
  <c r="CN190" i="22"/>
  <c r="CN160" i="22" s="1"/>
  <c r="CM190" i="22"/>
  <c r="CK190" i="22"/>
  <c r="CI190" i="22"/>
  <c r="CI160" i="22" s="1"/>
  <c r="CH190" i="22"/>
  <c r="CH160" i="22" s="1"/>
  <c r="CF190" i="22"/>
  <c r="CF160" i="22" s="1"/>
  <c r="CE190" i="22"/>
  <c r="CE160" i="22" s="1"/>
  <c r="CD190" i="22"/>
  <c r="CD160" i="22" s="1"/>
  <c r="CB190" i="22"/>
  <c r="CB160" i="22" s="1"/>
  <c r="CA190" i="22"/>
  <c r="CA160" i="22" s="1"/>
  <c r="BY190" i="22"/>
  <c r="BY160" i="22" s="1"/>
  <c r="BW190" i="22"/>
  <c r="BV190" i="22"/>
  <c r="BU190" i="22"/>
  <c r="BT190" i="22"/>
  <c r="BT160" i="22" s="1"/>
  <c r="BR190" i="22"/>
  <c r="BR160" i="22" s="1"/>
  <c r="BP190" i="22"/>
  <c r="BP160" i="22" s="1"/>
  <c r="BO190" i="22"/>
  <c r="BN190" i="22"/>
  <c r="BM190" i="22"/>
  <c r="BK190" i="22"/>
  <c r="BK160" i="22" s="1"/>
  <c r="BJ190" i="22"/>
  <c r="BJ160" i="22" s="1"/>
  <c r="BH190" i="22"/>
  <c r="BH160" i="22" s="1"/>
  <c r="BG190" i="22"/>
  <c r="BG160" i="22" s="1"/>
  <c r="BF190" i="22"/>
  <c r="BF160" i="22" s="1"/>
  <c r="BC190" i="22"/>
  <c r="BC160" i="22" s="1"/>
  <c r="BB190" i="22"/>
  <c r="BB160" i="22" s="1"/>
  <c r="BA190" i="22"/>
  <c r="BA160" i="22" s="1"/>
  <c r="AY190" i="22"/>
  <c r="AX190" i="22"/>
  <c r="AV190" i="22"/>
  <c r="AV160" i="22" s="1"/>
  <c r="AU190" i="22"/>
  <c r="AU160" i="22" s="1"/>
  <c r="AT190" i="22"/>
  <c r="AT160" i="22" s="1"/>
  <c r="AQ190" i="22"/>
  <c r="AP190" i="22"/>
  <c r="AO190" i="22"/>
  <c r="AM190" i="22"/>
  <c r="AM160" i="22" s="1"/>
  <c r="AL190" i="22"/>
  <c r="AL160" i="22" s="1"/>
  <c r="AI190" i="22"/>
  <c r="AI160" i="22" s="1"/>
  <c r="AH190" i="22"/>
  <c r="AH160" i="22" s="1"/>
  <c r="AE190" i="22"/>
  <c r="AE160" i="22" s="1"/>
  <c r="AD190" i="22"/>
  <c r="AD160" i="22" s="1"/>
  <c r="AA190" i="22"/>
  <c r="Z190" i="22"/>
  <c r="Z160" i="22" s="1"/>
  <c r="X190" i="22"/>
  <c r="X160" i="22" s="1"/>
  <c r="V190" i="22"/>
  <c r="V160" i="22" s="1"/>
  <c r="R190" i="22"/>
  <c r="R160" i="22" s="1"/>
  <c r="P190" i="22"/>
  <c r="M190" i="22"/>
  <c r="M160" i="22" s="1"/>
  <c r="K190" i="22"/>
  <c r="K160" i="22" s="1"/>
  <c r="GE190" i="22"/>
  <c r="GD190" i="22"/>
  <c r="GC190" i="22"/>
  <c r="GA190" i="22"/>
  <c r="GA160" i="22" s="1"/>
  <c r="FZ190" i="22"/>
  <c r="FZ160" i="22" s="1"/>
  <c r="B10" i="23" l="1"/>
  <c r="C10" i="23" s="1"/>
  <c r="Z9" i="23"/>
  <c r="D10" i="23"/>
  <c r="E10" i="23" s="1"/>
  <c r="F10" i="23" s="1"/>
  <c r="G10" i="23" s="1"/>
  <c r="H10" i="23" s="1"/>
  <c r="I10" i="23" s="1"/>
  <c r="J10" i="23" s="1"/>
  <c r="K10" i="23" s="1"/>
  <c r="L10" i="23" s="1"/>
  <c r="M10" i="23" s="1"/>
  <c r="N10" i="23" s="1"/>
  <c r="O10" i="23" s="1"/>
  <c r="P10" i="23" s="1"/>
  <c r="Q10" i="23" s="1"/>
  <c r="R10" i="23" s="1"/>
  <c r="S10" i="23" s="1"/>
  <c r="T10" i="23" s="1"/>
  <c r="U10" i="23" s="1"/>
  <c r="V10" i="23" s="1"/>
  <c r="W10" i="23" s="1"/>
  <c r="X10" i="23" s="1"/>
  <c r="Y10" i="23" s="1"/>
  <c r="GO160" i="22"/>
  <c r="GO190" i="22"/>
  <c r="B123" i="21"/>
  <c r="B120" i="21"/>
  <c r="B117" i="21"/>
  <c r="B114" i="21"/>
  <c r="B105" i="21"/>
  <c r="B111" i="21"/>
  <c r="B102" i="21"/>
  <c r="B5" i="21" l="1"/>
  <c r="B15" i="21"/>
  <c r="B14" i="21"/>
  <c r="AZ432" i="22" l="1"/>
  <c r="AW432" i="22"/>
  <c r="AV432" i="22"/>
  <c r="AU432" i="22"/>
  <c r="AS432" i="22"/>
  <c r="BW433" i="22" l="1"/>
  <c r="BW158" i="22" s="1"/>
  <c r="BY433" i="22"/>
  <c r="BY158" i="22" s="1"/>
  <c r="CD433" i="22"/>
  <c r="CD158" i="22" s="1"/>
  <c r="CF433" i="22"/>
  <c r="CF158" i="22" s="1"/>
  <c r="CI433" i="22"/>
  <c r="CI158" i="22" s="1"/>
  <c r="CM433" i="22"/>
  <c r="CM158" i="22" s="1"/>
  <c r="CP433" i="22"/>
  <c r="CP158" i="22" s="1"/>
  <c r="CR433" i="22"/>
  <c r="CR158" i="22" s="1"/>
  <c r="CV433" i="22"/>
  <c r="CV158" i="22" s="1"/>
  <c r="DB433" i="22"/>
  <c r="DB158" i="22" s="1"/>
  <c r="DE433" i="22"/>
  <c r="DE158" i="22" s="1"/>
  <c r="DH433" i="22"/>
  <c r="DH158" i="22" s="1"/>
  <c r="DN433" i="22"/>
  <c r="DN158" i="22" s="1"/>
  <c r="DP433" i="22"/>
  <c r="DP158" i="22" s="1"/>
  <c r="DZ433" i="22"/>
  <c r="DZ158" i="22" s="1"/>
  <c r="EB433" i="22"/>
  <c r="EB158" i="22" s="1"/>
  <c r="EL433" i="22"/>
  <c r="EL158" i="22" s="1"/>
  <c r="EO433" i="22"/>
  <c r="EO158" i="22" s="1"/>
  <c r="ER433" i="22"/>
  <c r="ER158" i="22" s="1"/>
  <c r="EX433" i="22"/>
  <c r="EX158" i="22" s="1"/>
  <c r="FA433" i="22"/>
  <c r="FA158" i="22" s="1"/>
  <c r="FD433" i="22"/>
  <c r="FD158" i="22" s="1"/>
  <c r="FJ433" i="22"/>
  <c r="FJ158" i="22" s="1"/>
  <c r="FM433" i="22"/>
  <c r="FM158" i="22" s="1"/>
  <c r="FP433" i="22"/>
  <c r="FP158" i="22" s="1"/>
  <c r="FV433" i="22"/>
  <c r="FV158" i="22" s="1"/>
  <c r="FY433" i="22"/>
  <c r="FY158" i="22" s="1"/>
  <c r="GB433" i="22"/>
  <c r="GB158" i="22" s="1"/>
  <c r="GF433" i="22"/>
  <c r="GF158" i="22" s="1"/>
  <c r="GG433" i="22"/>
  <c r="GG158" i="22" s="1"/>
  <c r="GH433" i="22"/>
  <c r="GH158" i="22" s="1"/>
  <c r="GI433" i="22"/>
  <c r="GI158" i="22" s="1"/>
  <c r="GJ433" i="22"/>
  <c r="GJ158" i="22" s="1"/>
  <c r="GK433" i="22"/>
  <c r="GK158" i="22" s="1"/>
  <c r="GL433" i="22"/>
  <c r="GL158" i="22" s="1"/>
  <c r="GM433" i="22"/>
  <c r="GM158" i="22" s="1"/>
  <c r="GN433" i="22"/>
  <c r="GN158" i="22" s="1"/>
  <c r="BR433" i="22"/>
  <c r="BO433" i="22"/>
  <c r="P181" i="22"/>
  <c r="I158" i="22"/>
  <c r="K159" i="22"/>
  <c r="M159" i="22"/>
  <c r="N159" i="22"/>
  <c r="O159" i="22"/>
  <c r="Q159" i="22"/>
  <c r="S159" i="22"/>
  <c r="V159" i="22"/>
  <c r="Y159" i="22"/>
  <c r="AB159" i="22"/>
  <c r="AE159" i="22"/>
  <c r="AH159" i="22"/>
  <c r="AL159" i="22"/>
  <c r="AM159" i="22"/>
  <c r="AQ159" i="22"/>
  <c r="AT159" i="22"/>
  <c r="AX159" i="22"/>
  <c r="AY159" i="22"/>
  <c r="BC159" i="22"/>
  <c r="BF159" i="22"/>
  <c r="BG159" i="22"/>
  <c r="BL159" i="22"/>
  <c r="BN159" i="22"/>
  <c r="BS159" i="22"/>
  <c r="BU159" i="22"/>
  <c r="BX159" i="22"/>
  <c r="CB159" i="22"/>
  <c r="CE159" i="22"/>
  <c r="CG159" i="22"/>
  <c r="CK159" i="22"/>
  <c r="CQ159" i="22"/>
  <c r="CT159" i="22"/>
  <c r="CW159" i="22"/>
  <c r="DC159" i="22"/>
  <c r="DE159" i="22"/>
  <c r="DO159" i="22"/>
  <c r="DQ159" i="22"/>
  <c r="EA159" i="22"/>
  <c r="ED159" i="22"/>
  <c r="EG159" i="22"/>
  <c r="EM159" i="22"/>
  <c r="EP159" i="22"/>
  <c r="ES159" i="22"/>
  <c r="EY159" i="22"/>
  <c r="FB159" i="22"/>
  <c r="FE159" i="22"/>
  <c r="FK159" i="22"/>
  <c r="FN159" i="22"/>
  <c r="FQ159" i="22"/>
  <c r="FW159" i="22"/>
  <c r="FZ159" i="22"/>
  <c r="GC159" i="22"/>
  <c r="GF159" i="22"/>
  <c r="GG159" i="22"/>
  <c r="GH159" i="22"/>
  <c r="GI159" i="22"/>
  <c r="GJ159" i="22"/>
  <c r="GK159" i="22"/>
  <c r="GL159" i="22"/>
  <c r="GM159" i="22"/>
  <c r="GN159" i="22"/>
  <c r="H158" i="22"/>
  <c r="ER198" i="22"/>
  <c r="ER159" i="22" s="1"/>
  <c r="H434" i="22"/>
  <c r="I434" i="22" s="1"/>
  <c r="BA432" i="22"/>
  <c r="BB432" i="22"/>
  <c r="BD432" i="22"/>
  <c r="BE432" i="22"/>
  <c r="BG432" i="22"/>
  <c r="BH432" i="22"/>
  <c r="BI432" i="22"/>
  <c r="BL432" i="22"/>
  <c r="BL433" i="22" s="1"/>
  <c r="BM432" i="22"/>
  <c r="BM433" i="22" s="1"/>
  <c r="BN432" i="22"/>
  <c r="BN433" i="22" s="1"/>
  <c r="BP432" i="22"/>
  <c r="BP433" i="22" s="1"/>
  <c r="BQ432" i="22"/>
  <c r="BQ433" i="22" s="1"/>
  <c r="G426" i="22"/>
  <c r="G423" i="22"/>
  <c r="G420" i="22"/>
  <c r="G417" i="22"/>
  <c r="G414" i="22"/>
  <c r="G411" i="22"/>
  <c r="G408" i="22"/>
  <c r="G405" i="22"/>
  <c r="G402" i="22"/>
  <c r="BK399" i="22"/>
  <c r="BK426" i="22" s="1"/>
  <c r="BJ399" i="22"/>
  <c r="BJ426" i="22" s="1"/>
  <c r="BI399" i="22"/>
  <c r="BI426" i="22" s="1"/>
  <c r="BH399" i="22"/>
  <c r="BG399" i="22"/>
  <c r="BF399" i="22"/>
  <c r="BE399" i="22"/>
  <c r="BD399" i="22"/>
  <c r="BC399" i="22"/>
  <c r="BB399" i="22"/>
  <c r="BA399" i="22"/>
  <c r="AZ399" i="22"/>
  <c r="AY399" i="22"/>
  <c r="AX399" i="22"/>
  <c r="AW399" i="22"/>
  <c r="AV399" i="22"/>
  <c r="BK398" i="22"/>
  <c r="BK423" i="22" s="1"/>
  <c r="BJ398" i="22"/>
  <c r="BJ423" i="22" s="1"/>
  <c r="BI398" i="22"/>
  <c r="BI423" i="22" s="1"/>
  <c r="BH398" i="22"/>
  <c r="BG398" i="22"/>
  <c r="BF398" i="22"/>
  <c r="BE398" i="22"/>
  <c r="BD398" i="22"/>
  <c r="BC398" i="22"/>
  <c r="BB398" i="22"/>
  <c r="BA398" i="22"/>
  <c r="AZ398" i="22"/>
  <c r="AY398" i="22"/>
  <c r="AX398" i="22"/>
  <c r="AW398" i="22"/>
  <c r="AV398" i="22"/>
  <c r="BK397" i="22"/>
  <c r="BK420" i="22" s="1"/>
  <c r="BJ397" i="22"/>
  <c r="BJ420" i="22" s="1"/>
  <c r="BI397" i="22"/>
  <c r="BI420" i="22" s="1"/>
  <c r="BH397" i="22"/>
  <c r="BG397" i="22"/>
  <c r="BF397" i="22"/>
  <c r="BE397" i="22"/>
  <c r="BD397" i="22"/>
  <c r="BC397" i="22"/>
  <c r="BB397" i="22"/>
  <c r="BA397" i="22"/>
  <c r="AZ397" i="22"/>
  <c r="AY397" i="22"/>
  <c r="AX397" i="22"/>
  <c r="AW397" i="22"/>
  <c r="AV397" i="22"/>
  <c r="BK396" i="22"/>
  <c r="BK417" i="22" s="1"/>
  <c r="BJ396" i="22"/>
  <c r="BJ417" i="22" s="1"/>
  <c r="BI396" i="22"/>
  <c r="BI417" i="22" s="1"/>
  <c r="BH396" i="22"/>
  <c r="BG396" i="22"/>
  <c r="BF396" i="22"/>
  <c r="BE396" i="22"/>
  <c r="BD396" i="22"/>
  <c r="BC396" i="22"/>
  <c r="BB396" i="22"/>
  <c r="BA396" i="22"/>
  <c r="AZ396" i="22"/>
  <c r="AY396" i="22"/>
  <c r="AX396" i="22"/>
  <c r="AW396" i="22"/>
  <c r="AV396" i="22"/>
  <c r="BK395" i="22"/>
  <c r="BK414" i="22" s="1"/>
  <c r="BJ395" i="22"/>
  <c r="BJ414" i="22" s="1"/>
  <c r="BI395" i="22"/>
  <c r="BI414" i="22" s="1"/>
  <c r="BH395" i="22"/>
  <c r="BG395" i="22"/>
  <c r="BF395" i="22"/>
  <c r="BE395" i="22"/>
  <c r="BD395" i="22"/>
  <c r="BC395" i="22"/>
  <c r="BB395" i="22"/>
  <c r="BA395" i="22"/>
  <c r="AZ395" i="22"/>
  <c r="AY395" i="22"/>
  <c r="AX395" i="22"/>
  <c r="AW395" i="22"/>
  <c r="AV395" i="22"/>
  <c r="BK394" i="22"/>
  <c r="BK411" i="22" s="1"/>
  <c r="BJ394" i="22"/>
  <c r="BJ411" i="22" s="1"/>
  <c r="BI394" i="22"/>
  <c r="BI411" i="22" s="1"/>
  <c r="BH394" i="22"/>
  <c r="BG394" i="22"/>
  <c r="BF394" i="22"/>
  <c r="BE394" i="22"/>
  <c r="BD394" i="22"/>
  <c r="BC394" i="22"/>
  <c r="BB394" i="22"/>
  <c r="BA394" i="22"/>
  <c r="AZ394" i="22"/>
  <c r="AY394" i="22"/>
  <c r="AX394" i="22"/>
  <c r="AW394" i="22"/>
  <c r="AV394" i="22"/>
  <c r="BK393" i="22"/>
  <c r="BK408" i="22" s="1"/>
  <c r="BJ393" i="22"/>
  <c r="BJ408" i="22" s="1"/>
  <c r="BI393" i="22"/>
  <c r="BI408" i="22" s="1"/>
  <c r="BH393" i="22"/>
  <c r="BG393" i="22"/>
  <c r="BF393" i="22"/>
  <c r="BE393" i="22"/>
  <c r="BD393" i="22"/>
  <c r="BC393" i="22"/>
  <c r="BB393" i="22"/>
  <c r="BA393" i="22"/>
  <c r="AZ393" i="22"/>
  <c r="AY393" i="22"/>
  <c r="AX393" i="22"/>
  <c r="AW393" i="22"/>
  <c r="AV393" i="22"/>
  <c r="BK392" i="22"/>
  <c r="BK405" i="22" s="1"/>
  <c r="BJ392" i="22"/>
  <c r="BJ405" i="22" s="1"/>
  <c r="BI392" i="22"/>
  <c r="BI405" i="22" s="1"/>
  <c r="BH392" i="22"/>
  <c r="BG392" i="22"/>
  <c r="BF392" i="22"/>
  <c r="BE392" i="22"/>
  <c r="BD392" i="22"/>
  <c r="BC392" i="22"/>
  <c r="BB392" i="22"/>
  <c r="BA392" i="22"/>
  <c r="AZ392" i="22"/>
  <c r="AY392" i="22"/>
  <c r="AX392" i="22"/>
  <c r="AW392" i="22"/>
  <c r="AV392" i="22"/>
  <c r="BK391" i="22"/>
  <c r="BK402" i="22" s="1"/>
  <c r="BJ391" i="22"/>
  <c r="BJ402" i="22" s="1"/>
  <c r="BI391" i="22"/>
  <c r="BI402" i="22" s="1"/>
  <c r="BH391" i="22"/>
  <c r="BG391" i="22"/>
  <c r="BF391" i="22"/>
  <c r="BE391" i="22"/>
  <c r="BD391" i="22"/>
  <c r="BC391" i="22"/>
  <c r="BB391" i="22"/>
  <c r="BA391" i="22"/>
  <c r="AZ391" i="22"/>
  <c r="AY391" i="22"/>
  <c r="AX391" i="22"/>
  <c r="AW391" i="22"/>
  <c r="AV391" i="22"/>
  <c r="AU399" i="22"/>
  <c r="AT399" i="22"/>
  <c r="AS399" i="22"/>
  <c r="G399" i="22"/>
  <c r="AU398" i="22"/>
  <c r="AT398" i="22"/>
  <c r="AS398" i="22"/>
  <c r="G398" i="22"/>
  <c r="AU397" i="22"/>
  <c r="AT397" i="22"/>
  <c r="AS397" i="22"/>
  <c r="G397" i="22"/>
  <c r="AU396" i="22"/>
  <c r="AT396" i="22"/>
  <c r="AS396" i="22"/>
  <c r="G396" i="22"/>
  <c r="AU395" i="22"/>
  <c r="AT395" i="22"/>
  <c r="AS395" i="22"/>
  <c r="G395" i="22"/>
  <c r="AU394" i="22"/>
  <c r="AT394" i="22"/>
  <c r="AS394" i="22"/>
  <c r="G394" i="22"/>
  <c r="AU393" i="22"/>
  <c r="AT393" i="22"/>
  <c r="AS393" i="22"/>
  <c r="G393" i="22"/>
  <c r="AU392" i="22"/>
  <c r="AT392" i="22"/>
  <c r="AS392" i="22"/>
  <c r="G392" i="22"/>
  <c r="AU391" i="22"/>
  <c r="AT391" i="22"/>
  <c r="AS391" i="22"/>
  <c r="G391" i="22"/>
  <c r="BH388" i="22"/>
  <c r="BG388" i="22"/>
  <c r="BF388" i="22"/>
  <c r="BE388" i="22"/>
  <c r="BD388" i="22"/>
  <c r="BC388" i="22"/>
  <c r="BB388" i="22"/>
  <c r="BA388" i="22"/>
  <c r="AZ388" i="22"/>
  <c r="AY388" i="22"/>
  <c r="AX388" i="22"/>
  <c r="AW388" i="22"/>
  <c r="AV388" i="22"/>
  <c r="AU388" i="22"/>
  <c r="AT388" i="22"/>
  <c r="AS388" i="22"/>
  <c r="AR388" i="22"/>
  <c r="AQ388" i="22"/>
  <c r="AP388" i="22"/>
  <c r="G388" i="22"/>
  <c r="BH387" i="22"/>
  <c r="BG387" i="22"/>
  <c r="BF387" i="22"/>
  <c r="BE387" i="22"/>
  <c r="BD387" i="22"/>
  <c r="BC387" i="22"/>
  <c r="BB387" i="22"/>
  <c r="BA387" i="22"/>
  <c r="AZ387" i="22"/>
  <c r="AY387" i="22"/>
  <c r="AX387" i="22"/>
  <c r="AW387" i="22"/>
  <c r="AV387" i="22"/>
  <c r="AU387" i="22"/>
  <c r="AT387" i="22"/>
  <c r="AS387" i="22"/>
  <c r="AR387" i="22"/>
  <c r="AQ387" i="22"/>
  <c r="AP387" i="22"/>
  <c r="G387" i="22"/>
  <c r="BH386" i="22"/>
  <c r="BG386" i="22"/>
  <c r="BF386" i="22"/>
  <c r="BE386" i="22"/>
  <c r="BD386" i="22"/>
  <c r="BC386" i="22"/>
  <c r="BB386" i="22"/>
  <c r="BA386" i="22"/>
  <c r="AZ386" i="22"/>
  <c r="AY386" i="22"/>
  <c r="AX386" i="22"/>
  <c r="AW386" i="22"/>
  <c r="AV386" i="22"/>
  <c r="AU386" i="22"/>
  <c r="AT386" i="22"/>
  <c r="AS386" i="22"/>
  <c r="AR386" i="22"/>
  <c r="AQ386" i="22"/>
  <c r="AP386" i="22"/>
  <c r="G386" i="22"/>
  <c r="BH385" i="22"/>
  <c r="BG385" i="22"/>
  <c r="BF385" i="22"/>
  <c r="BE385" i="22"/>
  <c r="BD385" i="22"/>
  <c r="BC385" i="22"/>
  <c r="BB385" i="22"/>
  <c r="BA385" i="22"/>
  <c r="AZ385" i="22"/>
  <c r="AY385" i="22"/>
  <c r="AX385" i="22"/>
  <c r="AW385" i="22"/>
  <c r="AV385" i="22"/>
  <c r="AU385" i="22"/>
  <c r="AT385" i="22"/>
  <c r="AS385" i="22"/>
  <c r="AR385" i="22"/>
  <c r="AQ385" i="22"/>
  <c r="AP385" i="22"/>
  <c r="G385" i="22"/>
  <c r="BH384" i="22"/>
  <c r="BG384" i="22"/>
  <c r="BF384" i="22"/>
  <c r="BE384" i="22"/>
  <c r="BD384" i="22"/>
  <c r="BC384" i="22"/>
  <c r="BB384" i="22"/>
  <c r="BA384" i="22"/>
  <c r="AZ384" i="22"/>
  <c r="AY384" i="22"/>
  <c r="AX384" i="22"/>
  <c r="AW384" i="22"/>
  <c r="AV384" i="22"/>
  <c r="AU384" i="22"/>
  <c r="AT384" i="22"/>
  <c r="AS384" i="22"/>
  <c r="AR384" i="22"/>
  <c r="AQ384" i="22"/>
  <c r="AP384" i="22"/>
  <c r="G384" i="22"/>
  <c r="BH383" i="22"/>
  <c r="BG383" i="22"/>
  <c r="BF383" i="22"/>
  <c r="BE383" i="22"/>
  <c r="BD383" i="22"/>
  <c r="BC383" i="22"/>
  <c r="BB383" i="22"/>
  <c r="BA383" i="22"/>
  <c r="AZ383" i="22"/>
  <c r="AY383" i="22"/>
  <c r="AX383" i="22"/>
  <c r="AW383" i="22"/>
  <c r="AV383" i="22"/>
  <c r="AU383" i="22"/>
  <c r="AT383" i="22"/>
  <c r="AS383" i="22"/>
  <c r="AR383" i="22"/>
  <c r="AQ383" i="22"/>
  <c r="AP383" i="22"/>
  <c r="G383" i="22"/>
  <c r="BH382" i="22"/>
  <c r="BG382" i="22"/>
  <c r="BF382" i="22"/>
  <c r="BE382" i="22"/>
  <c r="BD382" i="22"/>
  <c r="BC382" i="22"/>
  <c r="BB382" i="22"/>
  <c r="BA382" i="22"/>
  <c r="AZ382" i="22"/>
  <c r="AY382" i="22"/>
  <c r="AX382" i="22"/>
  <c r="AW382" i="22"/>
  <c r="AV382" i="22"/>
  <c r="AU382" i="22"/>
  <c r="AT382" i="22"/>
  <c r="AS382" i="22"/>
  <c r="AR382" i="22"/>
  <c r="AQ382" i="22"/>
  <c r="AP382" i="22"/>
  <c r="G382" i="22"/>
  <c r="BH381" i="22"/>
  <c r="BG381" i="22"/>
  <c r="BF381" i="22"/>
  <c r="BE381" i="22"/>
  <c r="BD381" i="22"/>
  <c r="BC381" i="22"/>
  <c r="BB381" i="22"/>
  <c r="BA381" i="22"/>
  <c r="AZ381" i="22"/>
  <c r="AY381" i="22"/>
  <c r="AX381" i="22"/>
  <c r="AW381" i="22"/>
  <c r="AV381" i="22"/>
  <c r="AU381" i="22"/>
  <c r="AT381" i="22"/>
  <c r="AS381" i="22"/>
  <c r="AR381" i="22"/>
  <c r="AQ381" i="22"/>
  <c r="AP381" i="22"/>
  <c r="G381" i="22"/>
  <c r="BH380" i="22"/>
  <c r="BG380" i="22"/>
  <c r="BF380" i="22"/>
  <c r="BE380" i="22"/>
  <c r="BD380" i="22"/>
  <c r="BC380" i="22"/>
  <c r="BB380" i="22"/>
  <c r="BA380" i="22"/>
  <c r="AZ380" i="22"/>
  <c r="AY380" i="22"/>
  <c r="AX380" i="22"/>
  <c r="AW380" i="22"/>
  <c r="AV380" i="22"/>
  <c r="AU380" i="22"/>
  <c r="AT380" i="22"/>
  <c r="AS380" i="22"/>
  <c r="AR380" i="22"/>
  <c r="AQ380" i="22"/>
  <c r="AP380" i="22"/>
  <c r="G380" i="22"/>
  <c r="AR379" i="22"/>
  <c r="BG377" i="22"/>
  <c r="BF377" i="22"/>
  <c r="BE377" i="22"/>
  <c r="BD377" i="22"/>
  <c r="BC377" i="22"/>
  <c r="BB377" i="22"/>
  <c r="BA377" i="22"/>
  <c r="AZ377" i="22"/>
  <c r="AY377" i="22"/>
  <c r="AX377" i="22"/>
  <c r="AW377" i="22"/>
  <c r="AV377" i="22"/>
  <c r="AU377" i="22"/>
  <c r="AT377" i="22"/>
  <c r="AS377" i="22"/>
  <c r="AR377" i="22"/>
  <c r="AQ377" i="22"/>
  <c r="AP377" i="22"/>
  <c r="AO377" i="22"/>
  <c r="G377" i="22"/>
  <c r="BG376" i="22"/>
  <c r="BF376" i="22"/>
  <c r="BE376" i="22"/>
  <c r="BD376" i="22"/>
  <c r="BC376" i="22"/>
  <c r="BB376" i="22"/>
  <c r="BA376" i="22"/>
  <c r="AZ376" i="22"/>
  <c r="AY376" i="22"/>
  <c r="AX376" i="22"/>
  <c r="AW376" i="22"/>
  <c r="AV376" i="22"/>
  <c r="AU376" i="22"/>
  <c r="AT376" i="22"/>
  <c r="AS376" i="22"/>
  <c r="AR376" i="22"/>
  <c r="AQ376" i="22"/>
  <c r="AP376" i="22"/>
  <c r="AO376" i="22"/>
  <c r="G376" i="22"/>
  <c r="BG375" i="22"/>
  <c r="BF375" i="22"/>
  <c r="BE375" i="22"/>
  <c r="BD375" i="22"/>
  <c r="BC375" i="22"/>
  <c r="BB375" i="22"/>
  <c r="BA375" i="22"/>
  <c r="AZ375" i="22"/>
  <c r="AY375" i="22"/>
  <c r="AX375" i="22"/>
  <c r="AW375" i="22"/>
  <c r="AV375" i="22"/>
  <c r="AU375" i="22"/>
  <c r="AT375" i="22"/>
  <c r="AS375" i="22"/>
  <c r="AR375" i="22"/>
  <c r="AQ375" i="22"/>
  <c r="AP375" i="22"/>
  <c r="AO375" i="22"/>
  <c r="G375" i="22"/>
  <c r="BG374" i="22"/>
  <c r="BF374" i="22"/>
  <c r="BE374" i="22"/>
  <c r="BD374" i="22"/>
  <c r="BC374" i="22"/>
  <c r="BB374" i="22"/>
  <c r="BA374" i="22"/>
  <c r="AZ374" i="22"/>
  <c r="AY374" i="22"/>
  <c r="AX374" i="22"/>
  <c r="AW374" i="22"/>
  <c r="AV374" i="22"/>
  <c r="AU374" i="22"/>
  <c r="AT374" i="22"/>
  <c r="AS374" i="22"/>
  <c r="AR374" i="22"/>
  <c r="AQ374" i="22"/>
  <c r="AP374" i="22"/>
  <c r="AO374" i="22"/>
  <c r="G374" i="22"/>
  <c r="BG373" i="22"/>
  <c r="BF373" i="22"/>
  <c r="BE373" i="22"/>
  <c r="BD373" i="22"/>
  <c r="BC373" i="22"/>
  <c r="BB373" i="22"/>
  <c r="BA373" i="22"/>
  <c r="AZ373" i="22"/>
  <c r="AY373" i="22"/>
  <c r="AX373" i="22"/>
  <c r="AW373" i="22"/>
  <c r="AV373" i="22"/>
  <c r="AU373" i="22"/>
  <c r="AT373" i="22"/>
  <c r="AS373" i="22"/>
  <c r="AR373" i="22"/>
  <c r="AQ373" i="22"/>
  <c r="AP373" i="22"/>
  <c r="AO373" i="22"/>
  <c r="G373" i="22"/>
  <c r="BG372" i="22"/>
  <c r="BF372" i="22"/>
  <c r="BE372" i="22"/>
  <c r="BD372" i="22"/>
  <c r="BC372" i="22"/>
  <c r="BB372" i="22"/>
  <c r="BA372" i="22"/>
  <c r="AZ372" i="22"/>
  <c r="AY372" i="22"/>
  <c r="AX372" i="22"/>
  <c r="AW372" i="22"/>
  <c r="AV372" i="22"/>
  <c r="AU372" i="22"/>
  <c r="AT372" i="22"/>
  <c r="AS372" i="22"/>
  <c r="AR372" i="22"/>
  <c r="AQ372" i="22"/>
  <c r="AP372" i="22"/>
  <c r="AO372" i="22"/>
  <c r="G372" i="22"/>
  <c r="BG371" i="22"/>
  <c r="BF371" i="22"/>
  <c r="BE371" i="22"/>
  <c r="BD371" i="22"/>
  <c r="BC371" i="22"/>
  <c r="BB371" i="22"/>
  <c r="BA371" i="22"/>
  <c r="AZ371" i="22"/>
  <c r="AY371" i="22"/>
  <c r="AX371" i="22"/>
  <c r="AW371" i="22"/>
  <c r="AV371" i="22"/>
  <c r="AU371" i="22"/>
  <c r="AT371" i="22"/>
  <c r="AS371" i="22"/>
  <c r="AR371" i="22"/>
  <c r="AQ371" i="22"/>
  <c r="AP371" i="22"/>
  <c r="AO371" i="22"/>
  <c r="G371" i="22"/>
  <c r="BG370" i="22"/>
  <c r="BF370" i="22"/>
  <c r="BE370" i="22"/>
  <c r="BD370" i="22"/>
  <c r="BC370" i="22"/>
  <c r="BB370" i="22"/>
  <c r="BA370" i="22"/>
  <c r="AZ370" i="22"/>
  <c r="AY370" i="22"/>
  <c r="AX370" i="22"/>
  <c r="AW370" i="22"/>
  <c r="AV370" i="22"/>
  <c r="AU370" i="22"/>
  <c r="AT370" i="22"/>
  <c r="AS370" i="22"/>
  <c r="AR370" i="22"/>
  <c r="AQ370" i="22"/>
  <c r="AP370" i="22"/>
  <c r="AO370" i="22"/>
  <c r="G370" i="22"/>
  <c r="BG369" i="22"/>
  <c r="BF369" i="22"/>
  <c r="BE369" i="22"/>
  <c r="BD369" i="22"/>
  <c r="BC369" i="22"/>
  <c r="BB369" i="22"/>
  <c r="BA369" i="22"/>
  <c r="AZ369" i="22"/>
  <c r="AY369" i="22"/>
  <c r="AX369" i="22"/>
  <c r="AW369" i="22"/>
  <c r="AV369" i="22"/>
  <c r="AU369" i="22"/>
  <c r="AT369" i="22"/>
  <c r="AS369" i="22"/>
  <c r="AR369" i="22"/>
  <c r="AQ369" i="22"/>
  <c r="AP369" i="22"/>
  <c r="AO369" i="22"/>
  <c r="G369" i="22"/>
  <c r="BF366" i="22"/>
  <c r="BE366" i="22"/>
  <c r="BD366" i="22"/>
  <c r="BC366" i="22"/>
  <c r="BB366" i="22"/>
  <c r="BA366" i="22"/>
  <c r="AZ366" i="22"/>
  <c r="AY366" i="22"/>
  <c r="AX366" i="22"/>
  <c r="AW366" i="22"/>
  <c r="AV366" i="22"/>
  <c r="AU366" i="22"/>
  <c r="AT366" i="22"/>
  <c r="AS366" i="22"/>
  <c r="AR366" i="22"/>
  <c r="AQ366" i="22"/>
  <c r="AP366" i="22"/>
  <c r="AO366" i="22"/>
  <c r="AN366" i="22"/>
  <c r="G366" i="22"/>
  <c r="BF365" i="22"/>
  <c r="BE365" i="22"/>
  <c r="BD365" i="22"/>
  <c r="BC365" i="22"/>
  <c r="BB365" i="22"/>
  <c r="BA365" i="22"/>
  <c r="AZ365" i="22"/>
  <c r="AY365" i="22"/>
  <c r="AX365" i="22"/>
  <c r="AW365" i="22"/>
  <c r="AV365" i="22"/>
  <c r="AU365" i="22"/>
  <c r="AT365" i="22"/>
  <c r="AS365" i="22"/>
  <c r="AR365" i="22"/>
  <c r="AQ365" i="22"/>
  <c r="AP365" i="22"/>
  <c r="AO365" i="22"/>
  <c r="AN365" i="22"/>
  <c r="G365" i="22"/>
  <c r="BF364" i="22"/>
  <c r="BE364" i="22"/>
  <c r="BD364" i="22"/>
  <c r="BC364" i="22"/>
  <c r="BB364" i="22"/>
  <c r="BA364" i="22"/>
  <c r="AZ364" i="22"/>
  <c r="AY364" i="22"/>
  <c r="AX364" i="22"/>
  <c r="AW364" i="22"/>
  <c r="AV364" i="22"/>
  <c r="AU364" i="22"/>
  <c r="AT364" i="22"/>
  <c r="AS364" i="22"/>
  <c r="AR364" i="22"/>
  <c r="AQ364" i="22"/>
  <c r="AP364" i="22"/>
  <c r="AO364" i="22"/>
  <c r="AN364" i="22"/>
  <c r="G364" i="22"/>
  <c r="BF363" i="22"/>
  <c r="BE363" i="22"/>
  <c r="BD363" i="22"/>
  <c r="BC363" i="22"/>
  <c r="BB363" i="22"/>
  <c r="BA363" i="22"/>
  <c r="AZ363" i="22"/>
  <c r="AY363" i="22"/>
  <c r="AX363" i="22"/>
  <c r="AW363" i="22"/>
  <c r="AV363" i="22"/>
  <c r="AU363" i="22"/>
  <c r="AT363" i="22"/>
  <c r="AS363" i="22"/>
  <c r="AR363" i="22"/>
  <c r="AQ363" i="22"/>
  <c r="AP363" i="22"/>
  <c r="AO363" i="22"/>
  <c r="AN363" i="22"/>
  <c r="G363" i="22"/>
  <c r="BF362" i="22"/>
  <c r="BE362" i="22"/>
  <c r="BD362" i="22"/>
  <c r="BC362" i="22"/>
  <c r="BB362" i="22"/>
  <c r="BA362" i="22"/>
  <c r="AZ362" i="22"/>
  <c r="AY362" i="22"/>
  <c r="AX362" i="22"/>
  <c r="AW362" i="22"/>
  <c r="AV362" i="22"/>
  <c r="AU362" i="22"/>
  <c r="AT362" i="22"/>
  <c r="AS362" i="22"/>
  <c r="AR362" i="22"/>
  <c r="AQ362" i="22"/>
  <c r="AP362" i="22"/>
  <c r="AO362" i="22"/>
  <c r="AN362" i="22"/>
  <c r="G362" i="22"/>
  <c r="BF361" i="22"/>
  <c r="BE361" i="22"/>
  <c r="BD361" i="22"/>
  <c r="BC361" i="22"/>
  <c r="BB361" i="22"/>
  <c r="BA361" i="22"/>
  <c r="AZ361" i="22"/>
  <c r="AY361" i="22"/>
  <c r="AX361" i="22"/>
  <c r="AW361" i="22"/>
  <c r="AV361" i="22"/>
  <c r="AU361" i="22"/>
  <c r="AT361" i="22"/>
  <c r="AS361" i="22"/>
  <c r="AR361" i="22"/>
  <c r="AQ361" i="22"/>
  <c r="AP361" i="22"/>
  <c r="AO361" i="22"/>
  <c r="AN361" i="22"/>
  <c r="G361" i="22"/>
  <c r="BF360" i="22"/>
  <c r="BE360" i="22"/>
  <c r="BD360" i="22"/>
  <c r="BC360" i="22"/>
  <c r="BB360" i="22"/>
  <c r="BA360" i="22"/>
  <c r="AZ360" i="22"/>
  <c r="AY360" i="22"/>
  <c r="AX360" i="22"/>
  <c r="AW360" i="22"/>
  <c r="AV360" i="22"/>
  <c r="AU360" i="22"/>
  <c r="AT360" i="22"/>
  <c r="AS360" i="22"/>
  <c r="AR360" i="22"/>
  <c r="AQ360" i="22"/>
  <c r="AP360" i="22"/>
  <c r="AO360" i="22"/>
  <c r="AN360" i="22"/>
  <c r="G360" i="22"/>
  <c r="BF359" i="22"/>
  <c r="BE359" i="22"/>
  <c r="BD359" i="22"/>
  <c r="BC359" i="22"/>
  <c r="BB359" i="22"/>
  <c r="BA359" i="22"/>
  <c r="AZ359" i="22"/>
  <c r="AY359" i="22"/>
  <c r="AX359" i="22"/>
  <c r="AW359" i="22"/>
  <c r="AV359" i="22"/>
  <c r="AU359" i="22"/>
  <c r="AT359" i="22"/>
  <c r="AS359" i="22"/>
  <c r="AR359" i="22"/>
  <c r="AQ359" i="22"/>
  <c r="AP359" i="22"/>
  <c r="AO359" i="22"/>
  <c r="AN359" i="22"/>
  <c r="G359" i="22"/>
  <c r="BF358" i="22"/>
  <c r="BE358" i="22"/>
  <c r="BD358" i="22"/>
  <c r="BC358" i="22"/>
  <c r="BB358" i="22"/>
  <c r="BA358" i="22"/>
  <c r="AZ358" i="22"/>
  <c r="AY358" i="22"/>
  <c r="AX358" i="22"/>
  <c r="AW358" i="22"/>
  <c r="AV358" i="22"/>
  <c r="AU358" i="22"/>
  <c r="AT358" i="22"/>
  <c r="AS358" i="22"/>
  <c r="AR358" i="22"/>
  <c r="AQ358" i="22"/>
  <c r="AP358" i="22"/>
  <c r="AO358" i="22"/>
  <c r="AN358" i="22"/>
  <c r="G358" i="22"/>
  <c r="BD355" i="22"/>
  <c r="BC355" i="22"/>
  <c r="BB355" i="22"/>
  <c r="BA355" i="22"/>
  <c r="AZ355" i="22"/>
  <c r="AY355" i="22"/>
  <c r="AX355" i="22"/>
  <c r="AW355" i="22"/>
  <c r="AV355" i="22"/>
  <c r="AU355" i="22"/>
  <c r="AT355" i="22"/>
  <c r="AS355" i="22"/>
  <c r="AR355" i="22"/>
  <c r="AQ355" i="22"/>
  <c r="AP355" i="22"/>
  <c r="AO355" i="22"/>
  <c r="AN355" i="22"/>
  <c r="AM355" i="22"/>
  <c r="AL355" i="22"/>
  <c r="G355" i="22"/>
  <c r="BD354" i="22"/>
  <c r="BC354" i="22"/>
  <c r="BB354" i="22"/>
  <c r="BA354" i="22"/>
  <c r="AZ354" i="22"/>
  <c r="AY354" i="22"/>
  <c r="AX354" i="22"/>
  <c r="AW354" i="22"/>
  <c r="AV354" i="22"/>
  <c r="AU354" i="22"/>
  <c r="AT354" i="22"/>
  <c r="AS354" i="22"/>
  <c r="AR354" i="22"/>
  <c r="AQ354" i="22"/>
  <c r="AP354" i="22"/>
  <c r="AO354" i="22"/>
  <c r="AN354" i="22"/>
  <c r="AM354" i="22"/>
  <c r="AL354" i="22"/>
  <c r="G354" i="22"/>
  <c r="BD353" i="22"/>
  <c r="BC353" i="22"/>
  <c r="BB353" i="22"/>
  <c r="BA353" i="22"/>
  <c r="AZ353" i="22"/>
  <c r="AY353" i="22"/>
  <c r="AX353" i="22"/>
  <c r="AW353" i="22"/>
  <c r="AV353" i="22"/>
  <c r="AU353" i="22"/>
  <c r="AT353" i="22"/>
  <c r="AS353" i="22"/>
  <c r="AR353" i="22"/>
  <c r="AQ353" i="22"/>
  <c r="AP353" i="22"/>
  <c r="AO353" i="22"/>
  <c r="AN353" i="22"/>
  <c r="AM353" i="22"/>
  <c r="AL353" i="22"/>
  <c r="G353" i="22"/>
  <c r="BD352" i="22"/>
  <c r="BC352" i="22"/>
  <c r="BB352" i="22"/>
  <c r="BA352" i="22"/>
  <c r="AZ352" i="22"/>
  <c r="AY352" i="22"/>
  <c r="AX352" i="22"/>
  <c r="AW352" i="22"/>
  <c r="AV352" i="22"/>
  <c r="AU352" i="22"/>
  <c r="AT352" i="22"/>
  <c r="AS352" i="22"/>
  <c r="AR352" i="22"/>
  <c r="AQ352" i="22"/>
  <c r="AP352" i="22"/>
  <c r="AO352" i="22"/>
  <c r="AN352" i="22"/>
  <c r="AM352" i="22"/>
  <c r="AL352" i="22"/>
  <c r="G352" i="22"/>
  <c r="BD351" i="22"/>
  <c r="BC351" i="22"/>
  <c r="BB351" i="22"/>
  <c r="BA351" i="22"/>
  <c r="AZ351" i="22"/>
  <c r="AY351" i="22"/>
  <c r="AX351" i="22"/>
  <c r="AW351" i="22"/>
  <c r="AV351" i="22"/>
  <c r="AU351" i="22"/>
  <c r="AT351" i="22"/>
  <c r="AS351" i="22"/>
  <c r="AR351" i="22"/>
  <c r="AQ351" i="22"/>
  <c r="AP351" i="22"/>
  <c r="AO351" i="22"/>
  <c r="AN351" i="22"/>
  <c r="AM351" i="22"/>
  <c r="AL351" i="22"/>
  <c r="G351" i="22"/>
  <c r="BD350" i="22"/>
  <c r="BC350" i="22"/>
  <c r="BB350" i="22"/>
  <c r="BA350" i="22"/>
  <c r="AZ350" i="22"/>
  <c r="AY350" i="22"/>
  <c r="AX350" i="22"/>
  <c r="AW350" i="22"/>
  <c r="AV350" i="22"/>
  <c r="AU350" i="22"/>
  <c r="AT350" i="22"/>
  <c r="AS350" i="22"/>
  <c r="AR350" i="22"/>
  <c r="AQ350" i="22"/>
  <c r="AP350" i="22"/>
  <c r="AO350" i="22"/>
  <c r="AN350" i="22"/>
  <c r="AM350" i="22"/>
  <c r="AL350" i="22"/>
  <c r="G350" i="22"/>
  <c r="BD349" i="22"/>
  <c r="BC349" i="22"/>
  <c r="BB349" i="22"/>
  <c r="BA349" i="22"/>
  <c r="AZ349" i="22"/>
  <c r="AY349" i="22"/>
  <c r="AX349" i="22"/>
  <c r="AW349" i="22"/>
  <c r="AV349" i="22"/>
  <c r="AU349" i="22"/>
  <c r="AT349" i="22"/>
  <c r="AS349" i="22"/>
  <c r="AR349" i="22"/>
  <c r="AQ349" i="22"/>
  <c r="AP349" i="22"/>
  <c r="AO349" i="22"/>
  <c r="AN349" i="22"/>
  <c r="AM349" i="22"/>
  <c r="AL349" i="22"/>
  <c r="G349" i="22"/>
  <c r="BD348" i="22"/>
  <c r="BC348" i="22"/>
  <c r="BB348" i="22"/>
  <c r="BA348" i="22"/>
  <c r="AZ348" i="22"/>
  <c r="AY348" i="22"/>
  <c r="AX348" i="22"/>
  <c r="AW348" i="22"/>
  <c r="AV348" i="22"/>
  <c r="AU348" i="22"/>
  <c r="AT348" i="22"/>
  <c r="AS348" i="22"/>
  <c r="AR348" i="22"/>
  <c r="AQ348" i="22"/>
  <c r="AP348" i="22"/>
  <c r="AO348" i="22"/>
  <c r="AN348" i="22"/>
  <c r="AM348" i="22"/>
  <c r="AL348" i="22"/>
  <c r="G348" i="22"/>
  <c r="BD347" i="22"/>
  <c r="BC347" i="22"/>
  <c r="BB347" i="22"/>
  <c r="BA347" i="22"/>
  <c r="AZ347" i="22"/>
  <c r="AY347" i="22"/>
  <c r="AX347" i="22"/>
  <c r="AW347" i="22"/>
  <c r="AV347" i="22"/>
  <c r="AU347" i="22"/>
  <c r="AT347" i="22"/>
  <c r="AS347" i="22"/>
  <c r="AR347" i="22"/>
  <c r="AQ347" i="22"/>
  <c r="AP347" i="22"/>
  <c r="AO347" i="22"/>
  <c r="AN347" i="22"/>
  <c r="AM347" i="22"/>
  <c r="AL347" i="22"/>
  <c r="G347" i="22"/>
  <c r="BC344" i="22"/>
  <c r="BB344" i="22"/>
  <c r="BA344" i="22"/>
  <c r="AZ344" i="22"/>
  <c r="AY344" i="22"/>
  <c r="AX344" i="22"/>
  <c r="AW344" i="22"/>
  <c r="AV344" i="22"/>
  <c r="AU344" i="22"/>
  <c r="AT344" i="22"/>
  <c r="AS344" i="22"/>
  <c r="AR344" i="22"/>
  <c r="AQ344" i="22"/>
  <c r="AP344" i="22"/>
  <c r="AO344" i="22"/>
  <c r="AN344" i="22"/>
  <c r="BC343" i="22"/>
  <c r="BB343" i="22"/>
  <c r="BA343" i="22"/>
  <c r="AZ343" i="22"/>
  <c r="AY343" i="22"/>
  <c r="AX343" i="22"/>
  <c r="AW343" i="22"/>
  <c r="AV343" i="22"/>
  <c r="AU343" i="22"/>
  <c r="AT343" i="22"/>
  <c r="AS343" i="22"/>
  <c r="AR343" i="22"/>
  <c r="AQ343" i="22"/>
  <c r="AP343" i="22"/>
  <c r="AO343" i="22"/>
  <c r="AN343" i="22"/>
  <c r="BC342" i="22"/>
  <c r="BB342" i="22"/>
  <c r="BA342" i="22"/>
  <c r="AZ342" i="22"/>
  <c r="AY342" i="22"/>
  <c r="AX342" i="22"/>
  <c r="AW342" i="22"/>
  <c r="AV342" i="22"/>
  <c r="AU342" i="22"/>
  <c r="AT342" i="22"/>
  <c r="AS342" i="22"/>
  <c r="AR342" i="22"/>
  <c r="AQ342" i="22"/>
  <c r="AP342" i="22"/>
  <c r="AO342" i="22"/>
  <c r="AN342" i="22"/>
  <c r="BC341" i="22"/>
  <c r="BB341" i="22"/>
  <c r="BA341" i="22"/>
  <c r="AZ341" i="22"/>
  <c r="AY341" i="22"/>
  <c r="AX341" i="22"/>
  <c r="AW341" i="22"/>
  <c r="AV341" i="22"/>
  <c r="AU341" i="22"/>
  <c r="AT341" i="22"/>
  <c r="AS341" i="22"/>
  <c r="AR341" i="22"/>
  <c r="AQ341" i="22"/>
  <c r="AP341" i="22"/>
  <c r="AO341" i="22"/>
  <c r="AN341" i="22"/>
  <c r="BC340" i="22"/>
  <c r="BB340" i="22"/>
  <c r="BA340" i="22"/>
  <c r="AZ340" i="22"/>
  <c r="AY340" i="22"/>
  <c r="AX340" i="22"/>
  <c r="AW340" i="22"/>
  <c r="AV340" i="22"/>
  <c r="AU340" i="22"/>
  <c r="AT340" i="22"/>
  <c r="AS340" i="22"/>
  <c r="AR340" i="22"/>
  <c r="AQ340" i="22"/>
  <c r="AP340" i="22"/>
  <c r="AO340" i="22"/>
  <c r="AN340" i="22"/>
  <c r="BC339" i="22"/>
  <c r="BB339" i="22"/>
  <c r="BA339" i="22"/>
  <c r="AZ339" i="22"/>
  <c r="AY339" i="22"/>
  <c r="AX339" i="22"/>
  <c r="AW339" i="22"/>
  <c r="AV339" i="22"/>
  <c r="AU339" i="22"/>
  <c r="AT339" i="22"/>
  <c r="AS339" i="22"/>
  <c r="AR339" i="22"/>
  <c r="AQ339" i="22"/>
  <c r="AP339" i="22"/>
  <c r="AO339" i="22"/>
  <c r="AN339" i="22"/>
  <c r="BC338" i="22"/>
  <c r="BB338" i="22"/>
  <c r="BA338" i="22"/>
  <c r="AZ338" i="22"/>
  <c r="AY338" i="22"/>
  <c r="AX338" i="22"/>
  <c r="AW338" i="22"/>
  <c r="AV338" i="22"/>
  <c r="AU338" i="22"/>
  <c r="AT338" i="22"/>
  <c r="AS338" i="22"/>
  <c r="AR338" i="22"/>
  <c r="AQ338" i="22"/>
  <c r="AP338" i="22"/>
  <c r="AO338" i="22"/>
  <c r="AN338" i="22"/>
  <c r="BC337" i="22"/>
  <c r="BB337" i="22"/>
  <c r="BA337" i="22"/>
  <c r="AZ337" i="22"/>
  <c r="AY337" i="22"/>
  <c r="AX337" i="22"/>
  <c r="AW337" i="22"/>
  <c r="AV337" i="22"/>
  <c r="AU337" i="22"/>
  <c r="AT337" i="22"/>
  <c r="AS337" i="22"/>
  <c r="AR337" i="22"/>
  <c r="AQ337" i="22"/>
  <c r="AP337" i="22"/>
  <c r="AO337" i="22"/>
  <c r="AN337" i="22"/>
  <c r="BC336" i="22"/>
  <c r="BB336" i="22"/>
  <c r="BA336" i="22"/>
  <c r="AZ336" i="22"/>
  <c r="AY336" i="22"/>
  <c r="AX336" i="22"/>
  <c r="AW336" i="22"/>
  <c r="AV336" i="22"/>
  <c r="AU336" i="22"/>
  <c r="AT336" i="22"/>
  <c r="AS336" i="22"/>
  <c r="AR336" i="22"/>
  <c r="AQ336" i="22"/>
  <c r="AP336" i="22"/>
  <c r="AO336" i="22"/>
  <c r="AN336" i="22"/>
  <c r="AM344" i="22"/>
  <c r="AL344" i="22"/>
  <c r="AK344" i="22"/>
  <c r="G344" i="22"/>
  <c r="AM343" i="22"/>
  <c r="AL343" i="22"/>
  <c r="AK343" i="22"/>
  <c r="G343" i="22"/>
  <c r="AM342" i="22"/>
  <c r="AL342" i="22"/>
  <c r="AK342" i="22"/>
  <c r="G342" i="22"/>
  <c r="AM341" i="22"/>
  <c r="AL341" i="22"/>
  <c r="AK341" i="22"/>
  <c r="G341" i="22"/>
  <c r="AM340" i="22"/>
  <c r="AL340" i="22"/>
  <c r="AK340" i="22"/>
  <c r="G340" i="22"/>
  <c r="AM339" i="22"/>
  <c r="AL339" i="22"/>
  <c r="AK339" i="22"/>
  <c r="G339" i="22"/>
  <c r="AM338" i="22"/>
  <c r="AL338" i="22"/>
  <c r="AK338" i="22"/>
  <c r="G338" i="22"/>
  <c r="AM337" i="22"/>
  <c r="AL337" i="22"/>
  <c r="AK337" i="22"/>
  <c r="G337" i="22"/>
  <c r="AM336" i="22"/>
  <c r="AL336" i="22"/>
  <c r="AK336" i="22"/>
  <c r="G336" i="22"/>
  <c r="AZ333" i="22"/>
  <c r="AY333" i="22"/>
  <c r="AX333" i="22"/>
  <c r="AW333" i="22"/>
  <c r="AV333" i="22"/>
  <c r="AU333" i="22"/>
  <c r="AT333" i="22"/>
  <c r="AS333" i="22"/>
  <c r="AR333" i="22"/>
  <c r="AQ333" i="22"/>
  <c r="AP333" i="22"/>
  <c r="AO333" i="22"/>
  <c r="AN333" i="22"/>
  <c r="AM333" i="22"/>
  <c r="AL333" i="22"/>
  <c r="AK333" i="22"/>
  <c r="AJ333" i="22"/>
  <c r="AI333" i="22"/>
  <c r="AH333" i="22"/>
  <c r="G333" i="22"/>
  <c r="AZ332" i="22"/>
  <c r="AY332" i="22"/>
  <c r="AX332" i="22"/>
  <c r="AW332" i="22"/>
  <c r="AV332" i="22"/>
  <c r="AU332" i="22"/>
  <c r="AT332" i="22"/>
  <c r="AS332" i="22"/>
  <c r="AR332" i="22"/>
  <c r="AQ332" i="22"/>
  <c r="AP332" i="22"/>
  <c r="AO332" i="22"/>
  <c r="AN332" i="22"/>
  <c r="AM332" i="22"/>
  <c r="AL332" i="22"/>
  <c r="AK332" i="22"/>
  <c r="AJ332" i="22"/>
  <c r="AI332" i="22"/>
  <c r="AH332" i="22"/>
  <c r="G332" i="22"/>
  <c r="AZ331" i="22"/>
  <c r="AY331" i="22"/>
  <c r="AX331" i="22"/>
  <c r="AW331" i="22"/>
  <c r="AV331" i="22"/>
  <c r="AU331" i="22"/>
  <c r="AT331" i="22"/>
  <c r="AS331" i="22"/>
  <c r="AR331" i="22"/>
  <c r="AQ331" i="22"/>
  <c r="AP331" i="22"/>
  <c r="AO331" i="22"/>
  <c r="AN331" i="22"/>
  <c r="AM331" i="22"/>
  <c r="AL331" i="22"/>
  <c r="AK331" i="22"/>
  <c r="AJ331" i="22"/>
  <c r="AI331" i="22"/>
  <c r="AH331" i="22"/>
  <c r="G331" i="22"/>
  <c r="AZ330" i="22"/>
  <c r="AY330" i="22"/>
  <c r="AX330" i="22"/>
  <c r="AW330" i="22"/>
  <c r="AV330" i="22"/>
  <c r="AU330" i="22"/>
  <c r="AT330" i="22"/>
  <c r="AS330" i="22"/>
  <c r="AR330" i="22"/>
  <c r="AQ330" i="22"/>
  <c r="AP330" i="22"/>
  <c r="AO330" i="22"/>
  <c r="AN330" i="22"/>
  <c r="AM330" i="22"/>
  <c r="AL330" i="22"/>
  <c r="AK330" i="22"/>
  <c r="AJ330" i="22"/>
  <c r="AI330" i="22"/>
  <c r="AH330" i="22"/>
  <c r="G330" i="22"/>
  <c r="AZ329" i="22"/>
  <c r="AY329" i="22"/>
  <c r="AX329" i="22"/>
  <c r="AW329" i="22"/>
  <c r="AV329" i="22"/>
  <c r="AU329" i="22"/>
  <c r="AT329" i="22"/>
  <c r="AS329" i="22"/>
  <c r="AR329" i="22"/>
  <c r="AQ329" i="22"/>
  <c r="AP329" i="22"/>
  <c r="AO329" i="22"/>
  <c r="AN329" i="22"/>
  <c r="AM329" i="22"/>
  <c r="AL329" i="22"/>
  <c r="AK329" i="22"/>
  <c r="AJ329" i="22"/>
  <c r="AI329" i="22"/>
  <c r="AH329" i="22"/>
  <c r="G329" i="22"/>
  <c r="AZ328" i="22"/>
  <c r="AY328" i="22"/>
  <c r="AX328" i="22"/>
  <c r="AW328" i="22"/>
  <c r="AV328" i="22"/>
  <c r="AU328" i="22"/>
  <c r="AT328" i="22"/>
  <c r="AS328" i="22"/>
  <c r="AR328" i="22"/>
  <c r="AQ328" i="22"/>
  <c r="AP328" i="22"/>
  <c r="AO328" i="22"/>
  <c r="AN328" i="22"/>
  <c r="AM328" i="22"/>
  <c r="AL328" i="22"/>
  <c r="AK328" i="22"/>
  <c r="AJ328" i="22"/>
  <c r="AI328" i="22"/>
  <c r="AH328" i="22"/>
  <c r="G328" i="22"/>
  <c r="AZ327" i="22"/>
  <c r="AY327" i="22"/>
  <c r="AX327" i="22"/>
  <c r="AW327" i="22"/>
  <c r="AV327" i="22"/>
  <c r="AU327" i="22"/>
  <c r="AT327" i="22"/>
  <c r="AS327" i="22"/>
  <c r="AR327" i="22"/>
  <c r="AQ327" i="22"/>
  <c r="AP327" i="22"/>
  <c r="AO327" i="22"/>
  <c r="AN327" i="22"/>
  <c r="AM327" i="22"/>
  <c r="AL327" i="22"/>
  <c r="AK327" i="22"/>
  <c r="AJ327" i="22"/>
  <c r="AI327" i="22"/>
  <c r="AH327" i="22"/>
  <c r="G327" i="22"/>
  <c r="AZ326" i="22"/>
  <c r="AY326" i="22"/>
  <c r="AX326" i="22"/>
  <c r="AW326" i="22"/>
  <c r="AV326" i="22"/>
  <c r="AU326" i="22"/>
  <c r="AT326" i="22"/>
  <c r="AS326" i="22"/>
  <c r="AR326" i="22"/>
  <c r="AQ326" i="22"/>
  <c r="AP326" i="22"/>
  <c r="AO326" i="22"/>
  <c r="AN326" i="22"/>
  <c r="AM326" i="22"/>
  <c r="AL326" i="22"/>
  <c r="AK326" i="22"/>
  <c r="AJ326" i="22"/>
  <c r="AI326" i="22"/>
  <c r="AH326" i="22"/>
  <c r="G326" i="22"/>
  <c r="AZ325" i="22"/>
  <c r="AY325" i="22"/>
  <c r="AX325" i="22"/>
  <c r="AW325" i="22"/>
  <c r="AV325" i="22"/>
  <c r="AU325" i="22"/>
  <c r="AT325" i="22"/>
  <c r="AS325" i="22"/>
  <c r="AR325" i="22"/>
  <c r="AQ325" i="22"/>
  <c r="AP325" i="22"/>
  <c r="AO325" i="22"/>
  <c r="AN325" i="22"/>
  <c r="AM325" i="22"/>
  <c r="AL325" i="22"/>
  <c r="AK325" i="22"/>
  <c r="AJ325" i="22"/>
  <c r="AI325" i="22"/>
  <c r="AH325" i="22"/>
  <c r="G325" i="22"/>
  <c r="AY322" i="22"/>
  <c r="AX322" i="22"/>
  <c r="AW322" i="22"/>
  <c r="AV322" i="22"/>
  <c r="AU322" i="22"/>
  <c r="AT322" i="22"/>
  <c r="AS322" i="22"/>
  <c r="AR322" i="22"/>
  <c r="AQ322" i="22"/>
  <c r="AP322" i="22"/>
  <c r="AO322" i="22"/>
  <c r="AN322" i="22"/>
  <c r="AM322" i="22"/>
  <c r="AL322" i="22"/>
  <c r="AK322" i="22"/>
  <c r="AJ322" i="22"/>
  <c r="AI322" i="22"/>
  <c r="AH322" i="22"/>
  <c r="AG322" i="22"/>
  <c r="G322" i="22"/>
  <c r="AY321" i="22"/>
  <c r="AX321" i="22"/>
  <c r="AW321" i="22"/>
  <c r="AV321" i="22"/>
  <c r="AU321" i="22"/>
  <c r="AT321" i="22"/>
  <c r="AS321" i="22"/>
  <c r="AR321" i="22"/>
  <c r="AQ321" i="22"/>
  <c r="AP321" i="22"/>
  <c r="AO321" i="22"/>
  <c r="AN321" i="22"/>
  <c r="AM321" i="22"/>
  <c r="AL321" i="22"/>
  <c r="AK321" i="22"/>
  <c r="AJ321" i="22"/>
  <c r="AI321" i="22"/>
  <c r="AH321" i="22"/>
  <c r="AG321" i="22"/>
  <c r="G321" i="22"/>
  <c r="AY320" i="22"/>
  <c r="AX320" i="22"/>
  <c r="AW320" i="22"/>
  <c r="AV320" i="22"/>
  <c r="AU320" i="22"/>
  <c r="AT320" i="22"/>
  <c r="AS320" i="22"/>
  <c r="AR320" i="22"/>
  <c r="AQ320" i="22"/>
  <c r="AP320" i="22"/>
  <c r="AO320" i="22"/>
  <c r="AN320" i="22"/>
  <c r="AM320" i="22"/>
  <c r="AL320" i="22"/>
  <c r="AK320" i="22"/>
  <c r="AJ320" i="22"/>
  <c r="AI320" i="22"/>
  <c r="AH320" i="22"/>
  <c r="AG320" i="22"/>
  <c r="G320" i="22"/>
  <c r="AY319" i="22"/>
  <c r="AX319" i="22"/>
  <c r="AW319" i="22"/>
  <c r="AV319" i="22"/>
  <c r="AU319" i="22"/>
  <c r="AT319" i="22"/>
  <c r="AS319" i="22"/>
  <c r="AR319" i="22"/>
  <c r="AQ319" i="22"/>
  <c r="AP319" i="22"/>
  <c r="AO319" i="22"/>
  <c r="AN319" i="22"/>
  <c r="AM319" i="22"/>
  <c r="AL319" i="22"/>
  <c r="AK319" i="22"/>
  <c r="AJ319" i="22"/>
  <c r="AI319" i="22"/>
  <c r="AH319" i="22"/>
  <c r="AG319" i="22"/>
  <c r="G319" i="22"/>
  <c r="AY318" i="22"/>
  <c r="AX318" i="22"/>
  <c r="AW318" i="22"/>
  <c r="AV318" i="22"/>
  <c r="AU318" i="22"/>
  <c r="AT318" i="22"/>
  <c r="AS318" i="22"/>
  <c r="AR318" i="22"/>
  <c r="AQ318" i="22"/>
  <c r="AP318" i="22"/>
  <c r="AO318" i="22"/>
  <c r="AN318" i="22"/>
  <c r="AM318" i="22"/>
  <c r="AL318" i="22"/>
  <c r="AK318" i="22"/>
  <c r="AJ318" i="22"/>
  <c r="AI318" i="22"/>
  <c r="AH318" i="22"/>
  <c r="AG318" i="22"/>
  <c r="G318" i="22"/>
  <c r="AY317" i="22"/>
  <c r="AX317" i="22"/>
  <c r="AW317" i="22"/>
  <c r="AV317" i="22"/>
  <c r="AU317" i="22"/>
  <c r="AT317" i="22"/>
  <c r="AS317" i="22"/>
  <c r="AR317" i="22"/>
  <c r="AQ317" i="22"/>
  <c r="AP317" i="22"/>
  <c r="AO317" i="22"/>
  <c r="AN317" i="22"/>
  <c r="AM317" i="22"/>
  <c r="AL317" i="22"/>
  <c r="AK317" i="22"/>
  <c r="AJ317" i="22"/>
  <c r="AI317" i="22"/>
  <c r="AH317" i="22"/>
  <c r="AG317" i="22"/>
  <c r="G317" i="22"/>
  <c r="AY316" i="22"/>
  <c r="AX316" i="22"/>
  <c r="AW316" i="22"/>
  <c r="AV316" i="22"/>
  <c r="AU316" i="22"/>
  <c r="AT316" i="22"/>
  <c r="AS316" i="22"/>
  <c r="AR316" i="22"/>
  <c r="AQ316" i="22"/>
  <c r="AP316" i="22"/>
  <c r="AO316" i="22"/>
  <c r="AN316" i="22"/>
  <c r="AM316" i="22"/>
  <c r="AL316" i="22"/>
  <c r="AK316" i="22"/>
  <c r="AJ316" i="22"/>
  <c r="AI316" i="22"/>
  <c r="AH316" i="22"/>
  <c r="AG316" i="22"/>
  <c r="G316" i="22"/>
  <c r="AY315" i="22"/>
  <c r="AX315" i="22"/>
  <c r="AW315" i="22"/>
  <c r="AV315" i="22"/>
  <c r="AU315" i="22"/>
  <c r="AT315" i="22"/>
  <c r="AS315" i="22"/>
  <c r="AR315" i="22"/>
  <c r="AQ315" i="22"/>
  <c r="AP315" i="22"/>
  <c r="AO315" i="22"/>
  <c r="AN315" i="22"/>
  <c r="AM315" i="22"/>
  <c r="AL315" i="22"/>
  <c r="AK315" i="22"/>
  <c r="AJ315" i="22"/>
  <c r="AI315" i="22"/>
  <c r="AH315" i="22"/>
  <c r="AG315" i="22"/>
  <c r="G315" i="22"/>
  <c r="AY314" i="22"/>
  <c r="AX314" i="22"/>
  <c r="AW314" i="22"/>
  <c r="AV314" i="22"/>
  <c r="AU314" i="22"/>
  <c r="AT314" i="22"/>
  <c r="AS314" i="22"/>
  <c r="AR314" i="22"/>
  <c r="AQ314" i="22"/>
  <c r="AP314" i="22"/>
  <c r="AO314" i="22"/>
  <c r="AN314" i="22"/>
  <c r="AM314" i="22"/>
  <c r="AL314" i="22"/>
  <c r="AK314" i="22"/>
  <c r="AJ314" i="22"/>
  <c r="AI314" i="22"/>
  <c r="AH314" i="22"/>
  <c r="AG314" i="22"/>
  <c r="G314" i="22"/>
  <c r="AV311" i="22"/>
  <c r="AU311" i="22"/>
  <c r="AT311" i="22"/>
  <c r="AS311" i="22"/>
  <c r="AR311" i="22"/>
  <c r="AQ311" i="22"/>
  <c r="AP311" i="22"/>
  <c r="AO311" i="22"/>
  <c r="AN311" i="22"/>
  <c r="AM311" i="22"/>
  <c r="AL311" i="22"/>
  <c r="AK311" i="22"/>
  <c r="AJ311" i="22"/>
  <c r="AI311" i="22"/>
  <c r="AH311" i="22"/>
  <c r="AG311" i="22"/>
  <c r="AF311" i="22"/>
  <c r="AE311" i="22"/>
  <c r="AD311" i="22"/>
  <c r="G311" i="22"/>
  <c r="AV310" i="22"/>
  <c r="AU310" i="22"/>
  <c r="AT310" i="22"/>
  <c r="AS310" i="22"/>
  <c r="AR310" i="22"/>
  <c r="AQ310" i="22"/>
  <c r="AP310" i="22"/>
  <c r="AO310" i="22"/>
  <c r="AN310" i="22"/>
  <c r="AM310" i="22"/>
  <c r="AL310" i="22"/>
  <c r="AK310" i="22"/>
  <c r="AJ310" i="22"/>
  <c r="AI310" i="22"/>
  <c r="AH310" i="22"/>
  <c r="AG310" i="22"/>
  <c r="AF310" i="22"/>
  <c r="AE310" i="22"/>
  <c r="AD310" i="22"/>
  <c r="G310" i="22"/>
  <c r="AV309" i="22"/>
  <c r="AU309" i="22"/>
  <c r="AT309" i="22"/>
  <c r="AS309" i="22"/>
  <c r="AR309" i="22"/>
  <c r="AQ309" i="22"/>
  <c r="AP309" i="22"/>
  <c r="AO309" i="22"/>
  <c r="AN309" i="22"/>
  <c r="AM309" i="22"/>
  <c r="AL309" i="22"/>
  <c r="AK309" i="22"/>
  <c r="AJ309" i="22"/>
  <c r="AI309" i="22"/>
  <c r="AH309" i="22"/>
  <c r="AG309" i="22"/>
  <c r="AF309" i="22"/>
  <c r="AE309" i="22"/>
  <c r="AD309" i="22"/>
  <c r="G309" i="22"/>
  <c r="AV308" i="22"/>
  <c r="AU308" i="22"/>
  <c r="AT308" i="22"/>
  <c r="AS308" i="22"/>
  <c r="AR308" i="22"/>
  <c r="AQ308" i="22"/>
  <c r="AP308" i="22"/>
  <c r="AO308" i="22"/>
  <c r="AN308" i="22"/>
  <c r="AM308" i="22"/>
  <c r="AL308" i="22"/>
  <c r="AK308" i="22"/>
  <c r="AJ308" i="22"/>
  <c r="AI308" i="22"/>
  <c r="AH308" i="22"/>
  <c r="AG308" i="22"/>
  <c r="AF308" i="22"/>
  <c r="AE308" i="22"/>
  <c r="AD308" i="22"/>
  <c r="G308" i="22"/>
  <c r="AV307" i="22"/>
  <c r="AU307" i="22"/>
  <c r="AT307" i="22"/>
  <c r="AS307" i="22"/>
  <c r="AR307" i="22"/>
  <c r="AQ307" i="22"/>
  <c r="AP307" i="22"/>
  <c r="AO307" i="22"/>
  <c r="AN307" i="22"/>
  <c r="AM307" i="22"/>
  <c r="AL307" i="22"/>
  <c r="AK307" i="22"/>
  <c r="AJ307" i="22"/>
  <c r="AI307" i="22"/>
  <c r="AH307" i="22"/>
  <c r="AG307" i="22"/>
  <c r="AF307" i="22"/>
  <c r="AE307" i="22"/>
  <c r="AD307" i="22"/>
  <c r="G307" i="22"/>
  <c r="AV306" i="22"/>
  <c r="AU306" i="22"/>
  <c r="AT306" i="22"/>
  <c r="AS306" i="22"/>
  <c r="AR306" i="22"/>
  <c r="AQ306" i="22"/>
  <c r="AP306" i="22"/>
  <c r="AO306" i="22"/>
  <c r="AN306" i="22"/>
  <c r="AM306" i="22"/>
  <c r="AL306" i="22"/>
  <c r="AK306" i="22"/>
  <c r="AJ306" i="22"/>
  <c r="AI306" i="22"/>
  <c r="AH306" i="22"/>
  <c r="AG306" i="22"/>
  <c r="AF306" i="22"/>
  <c r="AE306" i="22"/>
  <c r="AD306" i="22"/>
  <c r="G306" i="22"/>
  <c r="AV305" i="22"/>
  <c r="AU305" i="22"/>
  <c r="AT305" i="22"/>
  <c r="AS305" i="22"/>
  <c r="AR305" i="22"/>
  <c r="AQ305" i="22"/>
  <c r="AP305" i="22"/>
  <c r="AO305" i="22"/>
  <c r="AN305" i="22"/>
  <c r="AM305" i="22"/>
  <c r="AL305" i="22"/>
  <c r="AK305" i="22"/>
  <c r="AJ305" i="22"/>
  <c r="AI305" i="22"/>
  <c r="AH305" i="22"/>
  <c r="AG305" i="22"/>
  <c r="AF305" i="22"/>
  <c r="AE305" i="22"/>
  <c r="AD305" i="22"/>
  <c r="G305" i="22"/>
  <c r="AV304" i="22"/>
  <c r="AU304" i="22"/>
  <c r="AT304" i="22"/>
  <c r="AS304" i="22"/>
  <c r="AR304" i="22"/>
  <c r="AQ304" i="22"/>
  <c r="AP304" i="22"/>
  <c r="AO304" i="22"/>
  <c r="AN304" i="22"/>
  <c r="AM304" i="22"/>
  <c r="AL304" i="22"/>
  <c r="AK304" i="22"/>
  <c r="AJ304" i="22"/>
  <c r="AI304" i="22"/>
  <c r="AH304" i="22"/>
  <c r="AG304" i="22"/>
  <c r="AF304" i="22"/>
  <c r="AE304" i="22"/>
  <c r="AD304" i="22"/>
  <c r="G304" i="22"/>
  <c r="AV303" i="22"/>
  <c r="AU303" i="22"/>
  <c r="AT303" i="22"/>
  <c r="AS303" i="22"/>
  <c r="AR303" i="22"/>
  <c r="AQ303" i="22"/>
  <c r="AP303" i="22"/>
  <c r="AO303" i="22"/>
  <c r="AN303" i="22"/>
  <c r="AM303" i="22"/>
  <c r="AL303" i="22"/>
  <c r="AK303" i="22"/>
  <c r="AJ303" i="22"/>
  <c r="AI303" i="22"/>
  <c r="AH303" i="22"/>
  <c r="AG303" i="22"/>
  <c r="AF303" i="22"/>
  <c r="AE303" i="22"/>
  <c r="AD303" i="22"/>
  <c r="G303" i="22"/>
  <c r="AU300" i="22"/>
  <c r="AT300" i="22"/>
  <c r="AS300" i="22"/>
  <c r="AR300" i="22"/>
  <c r="AQ300" i="22"/>
  <c r="AP300" i="22"/>
  <c r="AO300" i="22"/>
  <c r="AN300" i="22"/>
  <c r="AM300" i="22"/>
  <c r="AL300" i="22"/>
  <c r="AK300" i="22"/>
  <c r="AJ300" i="22"/>
  <c r="AI300" i="22"/>
  <c r="AH300" i="22"/>
  <c r="AG300" i="22"/>
  <c r="AF300" i="22"/>
  <c r="AE300" i="22"/>
  <c r="AD300" i="22"/>
  <c r="AC300" i="22"/>
  <c r="G300" i="22"/>
  <c r="AU299" i="22"/>
  <c r="AT299" i="22"/>
  <c r="AS299" i="22"/>
  <c r="AR299" i="22"/>
  <c r="AQ299" i="22"/>
  <c r="AP299" i="22"/>
  <c r="AO299" i="22"/>
  <c r="AN299" i="22"/>
  <c r="AM299" i="22"/>
  <c r="AL299" i="22"/>
  <c r="AK299" i="22"/>
  <c r="AJ299" i="22"/>
  <c r="AI299" i="22"/>
  <c r="AH299" i="22"/>
  <c r="AG299" i="22"/>
  <c r="AF299" i="22"/>
  <c r="AE299" i="22"/>
  <c r="AD299" i="22"/>
  <c r="AC299" i="22"/>
  <c r="G299" i="22"/>
  <c r="AU298" i="22"/>
  <c r="AT298" i="22"/>
  <c r="AS298" i="22"/>
  <c r="AR298" i="22"/>
  <c r="AQ298" i="22"/>
  <c r="AP298" i="22"/>
  <c r="AO298" i="22"/>
  <c r="AN298" i="22"/>
  <c r="AM298" i="22"/>
  <c r="AL298" i="22"/>
  <c r="AK298" i="22"/>
  <c r="AJ298" i="22"/>
  <c r="AI298" i="22"/>
  <c r="AH298" i="22"/>
  <c r="AG298" i="22"/>
  <c r="AF298" i="22"/>
  <c r="AE298" i="22"/>
  <c r="AD298" i="22"/>
  <c r="AC298" i="22"/>
  <c r="G298" i="22"/>
  <c r="AU297" i="22"/>
  <c r="AT297" i="22"/>
  <c r="AS297" i="22"/>
  <c r="AR297" i="22"/>
  <c r="AQ297" i="22"/>
  <c r="AP297" i="22"/>
  <c r="AO297" i="22"/>
  <c r="AN297" i="22"/>
  <c r="AM297" i="22"/>
  <c r="AL297" i="22"/>
  <c r="AK297" i="22"/>
  <c r="AJ297" i="22"/>
  <c r="AI297" i="22"/>
  <c r="AH297" i="22"/>
  <c r="AG297" i="22"/>
  <c r="AF297" i="22"/>
  <c r="AE297" i="22"/>
  <c r="AD297" i="22"/>
  <c r="AC297" i="22"/>
  <c r="G297" i="22"/>
  <c r="AU296" i="22"/>
  <c r="AT296" i="22"/>
  <c r="AS296" i="22"/>
  <c r="AR296" i="22"/>
  <c r="AQ296" i="22"/>
  <c r="AP296" i="22"/>
  <c r="AO296" i="22"/>
  <c r="AN296" i="22"/>
  <c r="AM296" i="22"/>
  <c r="AL296" i="22"/>
  <c r="AK296" i="22"/>
  <c r="AJ296" i="22"/>
  <c r="AI296" i="22"/>
  <c r="AH296" i="22"/>
  <c r="AG296" i="22"/>
  <c r="AF296" i="22"/>
  <c r="AE296" i="22"/>
  <c r="AD296" i="22"/>
  <c r="AC296" i="22"/>
  <c r="G296" i="22"/>
  <c r="AU295" i="22"/>
  <c r="AT295" i="22"/>
  <c r="AS295" i="22"/>
  <c r="AR295" i="22"/>
  <c r="AQ295" i="22"/>
  <c r="AP295" i="22"/>
  <c r="AO295" i="22"/>
  <c r="AN295" i="22"/>
  <c r="AM295" i="22"/>
  <c r="AL295" i="22"/>
  <c r="AK295" i="22"/>
  <c r="AJ295" i="22"/>
  <c r="AI295" i="22"/>
  <c r="AH295" i="22"/>
  <c r="AG295" i="22"/>
  <c r="AF295" i="22"/>
  <c r="AE295" i="22"/>
  <c r="AD295" i="22"/>
  <c r="AC295" i="22"/>
  <c r="G295" i="22"/>
  <c r="AU294" i="22"/>
  <c r="AT294" i="22"/>
  <c r="AS294" i="22"/>
  <c r="AR294" i="22"/>
  <c r="AQ294" i="22"/>
  <c r="AP294" i="22"/>
  <c r="AO294" i="22"/>
  <c r="AN294" i="22"/>
  <c r="AM294" i="22"/>
  <c r="AL294" i="22"/>
  <c r="AK294" i="22"/>
  <c r="AJ294" i="22"/>
  <c r="AI294" i="22"/>
  <c r="AH294" i="22"/>
  <c r="AG294" i="22"/>
  <c r="AF294" i="22"/>
  <c r="AE294" i="22"/>
  <c r="AD294" i="22"/>
  <c r="AC294" i="22"/>
  <c r="G294" i="22"/>
  <c r="AU293" i="22"/>
  <c r="AT293" i="22"/>
  <c r="AS293" i="22"/>
  <c r="AR293" i="22"/>
  <c r="AQ293" i="22"/>
  <c r="AP293" i="22"/>
  <c r="AO293" i="22"/>
  <c r="AN293" i="22"/>
  <c r="AM293" i="22"/>
  <c r="AL293" i="22"/>
  <c r="AK293" i="22"/>
  <c r="AJ293" i="22"/>
  <c r="AI293" i="22"/>
  <c r="AH293" i="22"/>
  <c r="AG293" i="22"/>
  <c r="AF293" i="22"/>
  <c r="AE293" i="22"/>
  <c r="AD293" i="22"/>
  <c r="AC293" i="22"/>
  <c r="G293" i="22"/>
  <c r="AU292" i="22"/>
  <c r="AT292" i="22"/>
  <c r="AS292" i="22"/>
  <c r="AR292" i="22"/>
  <c r="AQ292" i="22"/>
  <c r="AP292" i="22"/>
  <c r="AO292" i="22"/>
  <c r="AN292" i="22"/>
  <c r="AM292" i="22"/>
  <c r="AL292" i="22"/>
  <c r="AK292" i="22"/>
  <c r="AJ292" i="22"/>
  <c r="AI292" i="22"/>
  <c r="AH292" i="22"/>
  <c r="AG292" i="22"/>
  <c r="AF292" i="22"/>
  <c r="AE292" i="22"/>
  <c r="AD292" i="22"/>
  <c r="AC292" i="22"/>
  <c r="G292" i="22"/>
  <c r="AR289" i="22"/>
  <c r="AQ289" i="22"/>
  <c r="AP289" i="22"/>
  <c r="AO289" i="22"/>
  <c r="AN289" i="22"/>
  <c r="AM289" i="22"/>
  <c r="AL289" i="22"/>
  <c r="AK289" i="22"/>
  <c r="AJ289" i="22"/>
  <c r="AI289" i="22"/>
  <c r="AH289" i="22"/>
  <c r="AG289" i="22"/>
  <c r="AF289" i="22"/>
  <c r="AE289" i="22"/>
  <c r="AD289" i="22"/>
  <c r="AC289" i="22"/>
  <c r="AB289" i="22"/>
  <c r="AA289" i="22"/>
  <c r="Z289" i="22"/>
  <c r="G289" i="22"/>
  <c r="AR288" i="22"/>
  <c r="AQ288" i="22"/>
  <c r="AP288" i="22"/>
  <c r="AO288" i="22"/>
  <c r="AN288" i="22"/>
  <c r="AM288" i="22"/>
  <c r="AL288" i="22"/>
  <c r="AK288" i="22"/>
  <c r="AJ288" i="22"/>
  <c r="AI288" i="22"/>
  <c r="AH288" i="22"/>
  <c r="AG288" i="22"/>
  <c r="AF288" i="22"/>
  <c r="AE288" i="22"/>
  <c r="AD288" i="22"/>
  <c r="AC288" i="22"/>
  <c r="AB288" i="22"/>
  <c r="AA288" i="22"/>
  <c r="Z288" i="22"/>
  <c r="G288" i="22"/>
  <c r="AR287" i="22"/>
  <c r="AQ287" i="22"/>
  <c r="AP287" i="22"/>
  <c r="AO287" i="22"/>
  <c r="AN287" i="22"/>
  <c r="AM287" i="22"/>
  <c r="AL287" i="22"/>
  <c r="AK287" i="22"/>
  <c r="AJ287" i="22"/>
  <c r="AI287" i="22"/>
  <c r="AH287" i="22"/>
  <c r="AG287" i="22"/>
  <c r="AF287" i="22"/>
  <c r="AE287" i="22"/>
  <c r="AD287" i="22"/>
  <c r="AC287" i="22"/>
  <c r="AB287" i="22"/>
  <c r="AA287" i="22"/>
  <c r="Z287" i="22"/>
  <c r="G287" i="22"/>
  <c r="AR286" i="22"/>
  <c r="AQ286" i="22"/>
  <c r="AP286" i="22"/>
  <c r="AO286" i="22"/>
  <c r="AN286" i="22"/>
  <c r="AM286" i="22"/>
  <c r="AL286" i="22"/>
  <c r="AK286" i="22"/>
  <c r="AJ286" i="22"/>
  <c r="AI286" i="22"/>
  <c r="AH286" i="22"/>
  <c r="AG286" i="22"/>
  <c r="AF286" i="22"/>
  <c r="AE286" i="22"/>
  <c r="AD286" i="22"/>
  <c r="AC286" i="22"/>
  <c r="AB286" i="22"/>
  <c r="AA286" i="22"/>
  <c r="Z286" i="22"/>
  <c r="G286" i="22"/>
  <c r="AR285" i="22"/>
  <c r="AQ285" i="22"/>
  <c r="AP285" i="22"/>
  <c r="AO285" i="22"/>
  <c r="AN285" i="22"/>
  <c r="AM285" i="22"/>
  <c r="AL285" i="22"/>
  <c r="AK285" i="22"/>
  <c r="AJ285" i="22"/>
  <c r="AI285" i="22"/>
  <c r="AH285" i="22"/>
  <c r="AG285" i="22"/>
  <c r="AF285" i="22"/>
  <c r="AE285" i="22"/>
  <c r="AD285" i="22"/>
  <c r="AC285" i="22"/>
  <c r="AB285" i="22"/>
  <c r="AA285" i="22"/>
  <c r="Z285" i="22"/>
  <c r="G285" i="22"/>
  <c r="AR284" i="22"/>
  <c r="AQ284" i="22"/>
  <c r="AP284" i="22"/>
  <c r="AO284" i="22"/>
  <c r="AN284" i="22"/>
  <c r="AM284" i="22"/>
  <c r="AL284" i="22"/>
  <c r="AK284" i="22"/>
  <c r="AJ284" i="22"/>
  <c r="AI284" i="22"/>
  <c r="AH284" i="22"/>
  <c r="AG284" i="22"/>
  <c r="AF284" i="22"/>
  <c r="AE284" i="22"/>
  <c r="AD284" i="22"/>
  <c r="AC284" i="22"/>
  <c r="AB284" i="22"/>
  <c r="AA284" i="22"/>
  <c r="Z284" i="22"/>
  <c r="G284" i="22"/>
  <c r="AR283" i="22"/>
  <c r="AQ283" i="22"/>
  <c r="AP283" i="22"/>
  <c r="AO283" i="22"/>
  <c r="AN283" i="22"/>
  <c r="AM283" i="22"/>
  <c r="AL283" i="22"/>
  <c r="AK283" i="22"/>
  <c r="AJ283" i="22"/>
  <c r="AI283" i="22"/>
  <c r="AH283" i="22"/>
  <c r="AG283" i="22"/>
  <c r="AF283" i="22"/>
  <c r="AE283" i="22"/>
  <c r="AD283" i="22"/>
  <c r="AC283" i="22"/>
  <c r="AB283" i="22"/>
  <c r="AA283" i="22"/>
  <c r="Z283" i="22"/>
  <c r="G283" i="22"/>
  <c r="AR282" i="22"/>
  <c r="AQ282" i="22"/>
  <c r="AP282" i="22"/>
  <c r="AO282" i="22"/>
  <c r="AN282" i="22"/>
  <c r="AM282" i="22"/>
  <c r="AL282" i="22"/>
  <c r="AK282" i="22"/>
  <c r="AJ282" i="22"/>
  <c r="AI282" i="22"/>
  <c r="AH282" i="22"/>
  <c r="AG282" i="22"/>
  <c r="AF282" i="22"/>
  <c r="AE282" i="22"/>
  <c r="AD282" i="22"/>
  <c r="AC282" i="22"/>
  <c r="AB282" i="22"/>
  <c r="AA282" i="22"/>
  <c r="Z282" i="22"/>
  <c r="G282" i="22"/>
  <c r="AR281" i="22"/>
  <c r="AQ281" i="22"/>
  <c r="AP281" i="22"/>
  <c r="AO281" i="22"/>
  <c r="AN281" i="22"/>
  <c r="AM281" i="22"/>
  <c r="AL281" i="22"/>
  <c r="AK281" i="22"/>
  <c r="AJ281" i="22"/>
  <c r="AI281" i="22"/>
  <c r="AH281" i="22"/>
  <c r="AG281" i="22"/>
  <c r="AF281" i="22"/>
  <c r="AE281" i="22"/>
  <c r="AD281" i="22"/>
  <c r="AC281" i="22"/>
  <c r="AB281" i="22"/>
  <c r="AA281" i="22"/>
  <c r="Z281" i="22"/>
  <c r="G281" i="22"/>
  <c r="AQ278" i="22"/>
  <c r="AP278" i="22"/>
  <c r="AO278" i="22"/>
  <c r="AN278" i="22"/>
  <c r="AM278" i="22"/>
  <c r="AL278" i="22"/>
  <c r="AK278" i="22"/>
  <c r="AJ278" i="22"/>
  <c r="AI278" i="22"/>
  <c r="AH278" i="22"/>
  <c r="AG278" i="22"/>
  <c r="AF278" i="22"/>
  <c r="AE278" i="22"/>
  <c r="AD278" i="22"/>
  <c r="AC278" i="22"/>
  <c r="AB278" i="22"/>
  <c r="AA278" i="22"/>
  <c r="Z278" i="22"/>
  <c r="Y278" i="22"/>
  <c r="G278" i="22"/>
  <c r="AQ277" i="22"/>
  <c r="AP277" i="22"/>
  <c r="AO277" i="22"/>
  <c r="AN277" i="22"/>
  <c r="AM277" i="22"/>
  <c r="AL277" i="22"/>
  <c r="AK277" i="22"/>
  <c r="AJ277" i="22"/>
  <c r="AI277" i="22"/>
  <c r="AH277" i="22"/>
  <c r="AG277" i="22"/>
  <c r="AF277" i="22"/>
  <c r="AE277" i="22"/>
  <c r="AD277" i="22"/>
  <c r="AC277" i="22"/>
  <c r="AB277" i="22"/>
  <c r="AA277" i="22"/>
  <c r="Z277" i="22"/>
  <c r="Y277" i="22"/>
  <c r="G277" i="22"/>
  <c r="AQ276" i="22"/>
  <c r="AP276" i="22"/>
  <c r="AO276" i="22"/>
  <c r="AN276" i="22"/>
  <c r="AM276" i="22"/>
  <c r="AL276" i="22"/>
  <c r="AK276" i="22"/>
  <c r="AJ276" i="22"/>
  <c r="AI276" i="22"/>
  <c r="AH276" i="22"/>
  <c r="AG276" i="22"/>
  <c r="AF276" i="22"/>
  <c r="AE276" i="22"/>
  <c r="AD276" i="22"/>
  <c r="AC276" i="22"/>
  <c r="AB276" i="22"/>
  <c r="AA276" i="22"/>
  <c r="Z276" i="22"/>
  <c r="Y276" i="22"/>
  <c r="G276" i="22"/>
  <c r="AQ275" i="22"/>
  <c r="AP275" i="22"/>
  <c r="AO275" i="22"/>
  <c r="AN275" i="22"/>
  <c r="AM275" i="22"/>
  <c r="AL275" i="22"/>
  <c r="AK275" i="22"/>
  <c r="AJ275" i="22"/>
  <c r="AI275" i="22"/>
  <c r="AH275" i="22"/>
  <c r="AG275" i="22"/>
  <c r="AF275" i="22"/>
  <c r="AE275" i="22"/>
  <c r="AD275" i="22"/>
  <c r="AC275" i="22"/>
  <c r="AB275" i="22"/>
  <c r="AA275" i="22"/>
  <c r="Z275" i="22"/>
  <c r="Y275" i="22"/>
  <c r="G275" i="22"/>
  <c r="AQ274" i="22"/>
  <c r="AP274" i="22"/>
  <c r="AO274" i="22"/>
  <c r="AN274" i="22"/>
  <c r="AM274" i="22"/>
  <c r="AL274" i="22"/>
  <c r="AK274" i="22"/>
  <c r="AJ274" i="22"/>
  <c r="AI274" i="22"/>
  <c r="AH274" i="22"/>
  <c r="AG274" i="22"/>
  <c r="AF274" i="22"/>
  <c r="AE274" i="22"/>
  <c r="AD274" i="22"/>
  <c r="AC274" i="22"/>
  <c r="AB274" i="22"/>
  <c r="AA274" i="22"/>
  <c r="Z274" i="22"/>
  <c r="Y274" i="22"/>
  <c r="G274" i="22"/>
  <c r="AQ273" i="22"/>
  <c r="AP273" i="22"/>
  <c r="AO273" i="22"/>
  <c r="AN273" i="22"/>
  <c r="AM273" i="22"/>
  <c r="AL273" i="22"/>
  <c r="AK273" i="22"/>
  <c r="AJ273" i="22"/>
  <c r="AI273" i="22"/>
  <c r="AH273" i="22"/>
  <c r="AG273" i="22"/>
  <c r="AF273" i="22"/>
  <c r="AE273" i="22"/>
  <c r="AD273" i="22"/>
  <c r="AC273" i="22"/>
  <c r="AB273" i="22"/>
  <c r="AA273" i="22"/>
  <c r="Z273" i="22"/>
  <c r="Y273" i="22"/>
  <c r="G273" i="22"/>
  <c r="AQ272" i="22"/>
  <c r="AP272" i="22"/>
  <c r="AO272" i="22"/>
  <c r="AN272" i="22"/>
  <c r="AM272" i="22"/>
  <c r="AL272" i="22"/>
  <c r="AK272" i="22"/>
  <c r="AJ272" i="22"/>
  <c r="AI272" i="22"/>
  <c r="AH272" i="22"/>
  <c r="AG272" i="22"/>
  <c r="AF272" i="22"/>
  <c r="AE272" i="22"/>
  <c r="AD272" i="22"/>
  <c r="AC272" i="22"/>
  <c r="AB272" i="22"/>
  <c r="AA272" i="22"/>
  <c r="Z272" i="22"/>
  <c r="Y272" i="22"/>
  <c r="G272" i="22"/>
  <c r="AQ271" i="22"/>
  <c r="AP271" i="22"/>
  <c r="AO271" i="22"/>
  <c r="AN271" i="22"/>
  <c r="AM271" i="22"/>
  <c r="AL271" i="22"/>
  <c r="AK271" i="22"/>
  <c r="AJ271" i="22"/>
  <c r="AI271" i="22"/>
  <c r="AH271" i="22"/>
  <c r="AG271" i="22"/>
  <c r="AF271" i="22"/>
  <c r="AE271" i="22"/>
  <c r="AD271" i="22"/>
  <c r="AC271" i="22"/>
  <c r="AB271" i="22"/>
  <c r="AA271" i="22"/>
  <c r="Z271" i="22"/>
  <c r="Y271" i="22"/>
  <c r="G271" i="22"/>
  <c r="AQ270" i="22"/>
  <c r="AP270" i="22"/>
  <c r="AO270" i="22"/>
  <c r="AN270" i="22"/>
  <c r="AM270" i="22"/>
  <c r="AL270" i="22"/>
  <c r="AK270" i="22"/>
  <c r="AJ270" i="22"/>
  <c r="AI270" i="22"/>
  <c r="AH270" i="22"/>
  <c r="AG270" i="22"/>
  <c r="AF270" i="22"/>
  <c r="AE270" i="22"/>
  <c r="AD270" i="22"/>
  <c r="AC270" i="22"/>
  <c r="AB270" i="22"/>
  <c r="AA270" i="22"/>
  <c r="Z270" i="22"/>
  <c r="Y270" i="22"/>
  <c r="G270" i="22"/>
  <c r="AO267" i="22"/>
  <c r="AN267" i="22"/>
  <c r="AM267" i="22"/>
  <c r="AL267" i="22"/>
  <c r="AK267" i="22"/>
  <c r="AJ267" i="22"/>
  <c r="AI267" i="22"/>
  <c r="AH267" i="22"/>
  <c r="AG267" i="22"/>
  <c r="AF267" i="22"/>
  <c r="AE267" i="22"/>
  <c r="AD267" i="22"/>
  <c r="AC267" i="22"/>
  <c r="AB267" i="22"/>
  <c r="AA267" i="22"/>
  <c r="Z267" i="22"/>
  <c r="Y267" i="22"/>
  <c r="X267" i="22"/>
  <c r="W267" i="22"/>
  <c r="G267" i="22"/>
  <c r="AO266" i="22"/>
  <c r="AN266" i="22"/>
  <c r="AM266" i="22"/>
  <c r="AL266" i="22"/>
  <c r="AK266" i="22"/>
  <c r="AJ266" i="22"/>
  <c r="AI266" i="22"/>
  <c r="AH266" i="22"/>
  <c r="AG266" i="22"/>
  <c r="AF266" i="22"/>
  <c r="AE266" i="22"/>
  <c r="AD266" i="22"/>
  <c r="AC266" i="22"/>
  <c r="AB266" i="22"/>
  <c r="AA266" i="22"/>
  <c r="Z266" i="22"/>
  <c r="Y266" i="22"/>
  <c r="X266" i="22"/>
  <c r="W266" i="22"/>
  <c r="G266" i="22"/>
  <c r="AO265" i="22"/>
  <c r="AN265" i="22"/>
  <c r="AM265" i="22"/>
  <c r="AL265" i="22"/>
  <c r="AK265" i="22"/>
  <c r="AJ265" i="22"/>
  <c r="AI265" i="22"/>
  <c r="AH265" i="22"/>
  <c r="AG265" i="22"/>
  <c r="AF265" i="22"/>
  <c r="AE265" i="22"/>
  <c r="AD265" i="22"/>
  <c r="AC265" i="22"/>
  <c r="AB265" i="22"/>
  <c r="AA265" i="22"/>
  <c r="Z265" i="22"/>
  <c r="Y265" i="22"/>
  <c r="X265" i="22"/>
  <c r="W265" i="22"/>
  <c r="G265" i="22"/>
  <c r="AO264" i="22"/>
  <c r="AN264" i="22"/>
  <c r="AM264" i="22"/>
  <c r="AL264" i="22"/>
  <c r="AK264" i="22"/>
  <c r="AJ264" i="22"/>
  <c r="AI264" i="22"/>
  <c r="AH264" i="22"/>
  <c r="AG264" i="22"/>
  <c r="AF264" i="22"/>
  <c r="AE264" i="22"/>
  <c r="AD264" i="22"/>
  <c r="AC264" i="22"/>
  <c r="AB264" i="22"/>
  <c r="AA264" i="22"/>
  <c r="Z264" i="22"/>
  <c r="Y264" i="22"/>
  <c r="X264" i="22"/>
  <c r="W264" i="22"/>
  <c r="G264" i="22"/>
  <c r="AO263" i="22"/>
  <c r="AN263" i="22"/>
  <c r="AM263" i="22"/>
  <c r="AL263" i="22"/>
  <c r="AK263" i="22"/>
  <c r="AJ263" i="22"/>
  <c r="AI263" i="22"/>
  <c r="AH263" i="22"/>
  <c r="AG263" i="22"/>
  <c r="AF263" i="22"/>
  <c r="AE263" i="22"/>
  <c r="AD263" i="22"/>
  <c r="AC263" i="22"/>
  <c r="AB263" i="22"/>
  <c r="AA263" i="22"/>
  <c r="Z263" i="22"/>
  <c r="Y263" i="22"/>
  <c r="X263" i="22"/>
  <c r="W263" i="22"/>
  <c r="G263" i="22"/>
  <c r="AO262" i="22"/>
  <c r="AN262" i="22"/>
  <c r="AM262" i="22"/>
  <c r="AL262" i="22"/>
  <c r="AK262" i="22"/>
  <c r="AJ262" i="22"/>
  <c r="AI262" i="22"/>
  <c r="AH262" i="22"/>
  <c r="AG262" i="22"/>
  <c r="AF262" i="22"/>
  <c r="AE262" i="22"/>
  <c r="AD262" i="22"/>
  <c r="AC262" i="22"/>
  <c r="AB262" i="22"/>
  <c r="AA262" i="22"/>
  <c r="Z262" i="22"/>
  <c r="Y262" i="22"/>
  <c r="X262" i="22"/>
  <c r="W262" i="22"/>
  <c r="G262" i="22"/>
  <c r="AO261" i="22"/>
  <c r="AN261" i="22"/>
  <c r="AM261" i="22"/>
  <c r="AL261" i="22"/>
  <c r="AK261" i="22"/>
  <c r="AJ261" i="22"/>
  <c r="AI261" i="22"/>
  <c r="AH261" i="22"/>
  <c r="AG261" i="22"/>
  <c r="AF261" i="22"/>
  <c r="AE261" i="22"/>
  <c r="AD261" i="22"/>
  <c r="AC261" i="22"/>
  <c r="AB261" i="22"/>
  <c r="AA261" i="22"/>
  <c r="Z261" i="22"/>
  <c r="Y261" i="22"/>
  <c r="X261" i="22"/>
  <c r="W261" i="22"/>
  <c r="G261" i="22"/>
  <c r="AO260" i="22"/>
  <c r="AN260" i="22"/>
  <c r="AM260" i="22"/>
  <c r="AL260" i="22"/>
  <c r="AK260" i="22"/>
  <c r="AJ260" i="22"/>
  <c r="AI260" i="22"/>
  <c r="AH260" i="22"/>
  <c r="AG260" i="22"/>
  <c r="AF260" i="22"/>
  <c r="AE260" i="22"/>
  <c r="AD260" i="22"/>
  <c r="AC260" i="22"/>
  <c r="AB260" i="22"/>
  <c r="AA260" i="22"/>
  <c r="Z260" i="22"/>
  <c r="Y260" i="22"/>
  <c r="X260" i="22"/>
  <c r="W260" i="22"/>
  <c r="G260" i="22"/>
  <c r="AO259" i="22"/>
  <c r="AN259" i="22"/>
  <c r="AM259" i="22"/>
  <c r="AL259" i="22"/>
  <c r="AK259" i="22"/>
  <c r="AJ259" i="22"/>
  <c r="AI259" i="22"/>
  <c r="AH259" i="22"/>
  <c r="AG259" i="22"/>
  <c r="AF259" i="22"/>
  <c r="AE259" i="22"/>
  <c r="AD259" i="22"/>
  <c r="AC259" i="22"/>
  <c r="AB259" i="22"/>
  <c r="AA259" i="22"/>
  <c r="Z259" i="22"/>
  <c r="Y259" i="22"/>
  <c r="X259" i="22"/>
  <c r="W259" i="22"/>
  <c r="G259" i="22"/>
  <c r="AM256" i="22"/>
  <c r="AL256" i="22"/>
  <c r="AK256" i="22"/>
  <c r="AJ256" i="22"/>
  <c r="AI256" i="22"/>
  <c r="AH256" i="22"/>
  <c r="AG256" i="22"/>
  <c r="AF256" i="22"/>
  <c r="AE256" i="22"/>
  <c r="AD256" i="22"/>
  <c r="AC256" i="22"/>
  <c r="AB256" i="22"/>
  <c r="AA256" i="22"/>
  <c r="Z256" i="22"/>
  <c r="Y256" i="22"/>
  <c r="X256" i="22"/>
  <c r="W256" i="22"/>
  <c r="V256" i="22"/>
  <c r="U256" i="22"/>
  <c r="G256" i="22"/>
  <c r="AM255" i="22"/>
  <c r="AL255" i="22"/>
  <c r="AK255" i="22"/>
  <c r="AJ255" i="22"/>
  <c r="AI255" i="22"/>
  <c r="AH255" i="22"/>
  <c r="AG255" i="22"/>
  <c r="AF255" i="22"/>
  <c r="AE255" i="22"/>
  <c r="AD255" i="22"/>
  <c r="AC255" i="22"/>
  <c r="AB255" i="22"/>
  <c r="AA255" i="22"/>
  <c r="Z255" i="22"/>
  <c r="Y255" i="22"/>
  <c r="X255" i="22"/>
  <c r="W255" i="22"/>
  <c r="V255" i="22"/>
  <c r="U255" i="22"/>
  <c r="G255" i="22"/>
  <c r="AM254" i="22"/>
  <c r="AL254" i="22"/>
  <c r="AK254" i="22"/>
  <c r="AJ254" i="22"/>
  <c r="AI254" i="22"/>
  <c r="AH254" i="22"/>
  <c r="AG254" i="22"/>
  <c r="AF254" i="22"/>
  <c r="AE254" i="22"/>
  <c r="AD254" i="22"/>
  <c r="AC254" i="22"/>
  <c r="AB254" i="22"/>
  <c r="AA254" i="22"/>
  <c r="Z254" i="22"/>
  <c r="Y254" i="22"/>
  <c r="X254" i="22"/>
  <c r="W254" i="22"/>
  <c r="V254" i="22"/>
  <c r="U254" i="22"/>
  <c r="G254" i="22"/>
  <c r="AM253" i="22"/>
  <c r="AL253" i="22"/>
  <c r="AK253" i="22"/>
  <c r="AJ253" i="22"/>
  <c r="AI253" i="22"/>
  <c r="AH253" i="22"/>
  <c r="AG253" i="22"/>
  <c r="AF253" i="22"/>
  <c r="AE253" i="22"/>
  <c r="AD253" i="22"/>
  <c r="AC253" i="22"/>
  <c r="AB253" i="22"/>
  <c r="AA253" i="22"/>
  <c r="Z253" i="22"/>
  <c r="Y253" i="22"/>
  <c r="X253" i="22"/>
  <c r="W253" i="22"/>
  <c r="V253" i="22"/>
  <c r="U253" i="22"/>
  <c r="G253" i="22"/>
  <c r="AM252" i="22"/>
  <c r="AL252" i="22"/>
  <c r="AK252" i="22"/>
  <c r="AJ252" i="22"/>
  <c r="AI252" i="22"/>
  <c r="AH252" i="22"/>
  <c r="AG252" i="22"/>
  <c r="AF252" i="22"/>
  <c r="AE252" i="22"/>
  <c r="AD252" i="22"/>
  <c r="AC252" i="22"/>
  <c r="AB252" i="22"/>
  <c r="AA252" i="22"/>
  <c r="Z252" i="22"/>
  <c r="Y252" i="22"/>
  <c r="X252" i="22"/>
  <c r="W252" i="22"/>
  <c r="V252" i="22"/>
  <c r="U252" i="22"/>
  <c r="G252" i="22"/>
  <c r="AM251" i="22"/>
  <c r="AL251" i="22"/>
  <c r="AK251" i="22"/>
  <c r="AJ251" i="22"/>
  <c r="AI251" i="22"/>
  <c r="AH251" i="22"/>
  <c r="AG251" i="22"/>
  <c r="AF251" i="22"/>
  <c r="AE251" i="22"/>
  <c r="AD251" i="22"/>
  <c r="AC251" i="22"/>
  <c r="AB251" i="22"/>
  <c r="AA251" i="22"/>
  <c r="Z251" i="22"/>
  <c r="Y251" i="22"/>
  <c r="X251" i="22"/>
  <c r="W251" i="22"/>
  <c r="V251" i="22"/>
  <c r="U251" i="22"/>
  <c r="G251" i="22"/>
  <c r="AM250" i="22"/>
  <c r="AL250" i="22"/>
  <c r="AK250" i="22"/>
  <c r="AJ250" i="22"/>
  <c r="AI250" i="22"/>
  <c r="AH250" i="22"/>
  <c r="AG250" i="22"/>
  <c r="AF250" i="22"/>
  <c r="AE250" i="22"/>
  <c r="AD250" i="22"/>
  <c r="AC250" i="22"/>
  <c r="AB250" i="22"/>
  <c r="AA250" i="22"/>
  <c r="Z250" i="22"/>
  <c r="Y250" i="22"/>
  <c r="X250" i="22"/>
  <c r="W250" i="22"/>
  <c r="V250" i="22"/>
  <c r="U250" i="22"/>
  <c r="G250" i="22"/>
  <c r="AM249" i="22"/>
  <c r="AL249" i="22"/>
  <c r="AK249" i="22"/>
  <c r="AJ249" i="22"/>
  <c r="AI249" i="22"/>
  <c r="AH249" i="22"/>
  <c r="AG249" i="22"/>
  <c r="AF249" i="22"/>
  <c r="AE249" i="22"/>
  <c r="AD249" i="22"/>
  <c r="AC249" i="22"/>
  <c r="AB249" i="22"/>
  <c r="AA249" i="22"/>
  <c r="Z249" i="22"/>
  <c r="Y249" i="22"/>
  <c r="X249" i="22"/>
  <c r="W249" i="22"/>
  <c r="V249" i="22"/>
  <c r="U249" i="22"/>
  <c r="G249" i="22"/>
  <c r="AM248" i="22"/>
  <c r="AL248" i="22"/>
  <c r="AK248" i="22"/>
  <c r="AJ248" i="22"/>
  <c r="AI248" i="22"/>
  <c r="AH248" i="22"/>
  <c r="AG248" i="22"/>
  <c r="AF248" i="22"/>
  <c r="AE248" i="22"/>
  <c r="AD248" i="22"/>
  <c r="AC248" i="22"/>
  <c r="AB248" i="22"/>
  <c r="AA248" i="22"/>
  <c r="Z248" i="22"/>
  <c r="Y248" i="22"/>
  <c r="X248" i="22"/>
  <c r="W248" i="22"/>
  <c r="V248" i="22"/>
  <c r="U248" i="22"/>
  <c r="G248" i="22"/>
  <c r="AI245" i="22"/>
  <c r="AH245" i="22"/>
  <c r="AG245" i="22"/>
  <c r="AF245" i="22"/>
  <c r="AE245" i="22"/>
  <c r="AD245" i="22"/>
  <c r="AC245" i="22"/>
  <c r="AB245" i="22"/>
  <c r="AA245" i="22"/>
  <c r="Z245" i="22"/>
  <c r="Y245" i="22"/>
  <c r="X245" i="22"/>
  <c r="W245" i="22"/>
  <c r="V245" i="22"/>
  <c r="U245" i="22"/>
  <c r="T245" i="22"/>
  <c r="S245" i="22"/>
  <c r="R245" i="22"/>
  <c r="Q245" i="22"/>
  <c r="G245" i="22"/>
  <c r="AI244" i="22"/>
  <c r="AH244" i="22"/>
  <c r="AG244" i="22"/>
  <c r="AF244" i="22"/>
  <c r="AE244" i="22"/>
  <c r="AD244" i="22"/>
  <c r="AC244" i="22"/>
  <c r="AB244" i="22"/>
  <c r="AA244" i="22"/>
  <c r="Z244" i="22"/>
  <c r="Y244" i="22"/>
  <c r="X244" i="22"/>
  <c r="W244" i="22"/>
  <c r="V244" i="22"/>
  <c r="U244" i="22"/>
  <c r="T244" i="22"/>
  <c r="S244" i="22"/>
  <c r="R244" i="22"/>
  <c r="Q244" i="22"/>
  <c r="G244" i="22"/>
  <c r="AI243" i="22"/>
  <c r="AH243" i="22"/>
  <c r="AG243" i="22"/>
  <c r="AF243" i="22"/>
  <c r="AE243" i="22"/>
  <c r="AD243" i="22"/>
  <c r="AC243" i="22"/>
  <c r="AB243" i="22"/>
  <c r="AA243" i="22"/>
  <c r="Z243" i="22"/>
  <c r="Y243" i="22"/>
  <c r="X243" i="22"/>
  <c r="W243" i="22"/>
  <c r="V243" i="22"/>
  <c r="U243" i="22"/>
  <c r="T243" i="22"/>
  <c r="S243" i="22"/>
  <c r="R243" i="22"/>
  <c r="Q243" i="22"/>
  <c r="G243" i="22"/>
  <c r="AI242" i="22"/>
  <c r="AH242" i="22"/>
  <c r="AG242" i="22"/>
  <c r="AF242" i="22"/>
  <c r="AE242" i="22"/>
  <c r="AD242" i="22"/>
  <c r="AC242" i="22"/>
  <c r="AB242" i="22"/>
  <c r="AA242" i="22"/>
  <c r="Z242" i="22"/>
  <c r="Y242" i="22"/>
  <c r="X242" i="22"/>
  <c r="W242" i="22"/>
  <c r="V242" i="22"/>
  <c r="U242" i="22"/>
  <c r="T242" i="22"/>
  <c r="S242" i="22"/>
  <c r="R242" i="22"/>
  <c r="Q242" i="22"/>
  <c r="G242" i="22"/>
  <c r="AI241" i="22"/>
  <c r="AH241" i="22"/>
  <c r="AG241" i="22"/>
  <c r="AF241" i="22"/>
  <c r="AE241" i="22"/>
  <c r="AD241" i="22"/>
  <c r="AC241" i="22"/>
  <c r="AB241" i="22"/>
  <c r="AA241" i="22"/>
  <c r="Z241" i="22"/>
  <c r="Y241" i="22"/>
  <c r="X241" i="22"/>
  <c r="W241" i="22"/>
  <c r="V241" i="22"/>
  <c r="U241" i="22"/>
  <c r="T241" i="22"/>
  <c r="S241" i="22"/>
  <c r="R241" i="22"/>
  <c r="Q241" i="22"/>
  <c r="G241" i="22"/>
  <c r="AI240" i="22"/>
  <c r="AH240" i="22"/>
  <c r="AG240" i="22"/>
  <c r="AF240" i="22"/>
  <c r="AE240" i="22"/>
  <c r="AD240" i="22"/>
  <c r="AC240" i="22"/>
  <c r="AB240" i="22"/>
  <c r="AA240" i="22"/>
  <c r="Z240" i="22"/>
  <c r="Y240" i="22"/>
  <c r="X240" i="22"/>
  <c r="W240" i="22"/>
  <c r="V240" i="22"/>
  <c r="U240" i="22"/>
  <c r="T240" i="22"/>
  <c r="S240" i="22"/>
  <c r="R240" i="22"/>
  <c r="Q240" i="22"/>
  <c r="G240" i="22"/>
  <c r="AI239" i="22"/>
  <c r="AH239" i="22"/>
  <c r="AG239" i="22"/>
  <c r="AF239" i="22"/>
  <c r="AE239" i="22"/>
  <c r="AD239" i="22"/>
  <c r="AC239" i="22"/>
  <c r="AB239" i="22"/>
  <c r="AA239" i="22"/>
  <c r="Z239" i="22"/>
  <c r="Y239" i="22"/>
  <c r="X239" i="22"/>
  <c r="W239" i="22"/>
  <c r="V239" i="22"/>
  <c r="U239" i="22"/>
  <c r="T239" i="22"/>
  <c r="S239" i="22"/>
  <c r="R239" i="22"/>
  <c r="Q239" i="22"/>
  <c r="G239" i="22"/>
  <c r="AI238" i="22"/>
  <c r="AH238" i="22"/>
  <c r="AG238" i="22"/>
  <c r="AF238" i="22"/>
  <c r="AE238" i="22"/>
  <c r="AD238" i="22"/>
  <c r="AC238" i="22"/>
  <c r="AB238" i="22"/>
  <c r="AA238" i="22"/>
  <c r="Z238" i="22"/>
  <c r="Y238" i="22"/>
  <c r="X238" i="22"/>
  <c r="W238" i="22"/>
  <c r="V238" i="22"/>
  <c r="U238" i="22"/>
  <c r="T238" i="22"/>
  <c r="S238" i="22"/>
  <c r="R238" i="22"/>
  <c r="Q238" i="22"/>
  <c r="G238" i="22"/>
  <c r="AI237" i="22"/>
  <c r="AH237" i="22"/>
  <c r="AG237" i="22"/>
  <c r="AF237" i="22"/>
  <c r="AE237" i="22"/>
  <c r="AD237" i="22"/>
  <c r="AC237" i="22"/>
  <c r="AB237" i="22"/>
  <c r="AA237" i="22"/>
  <c r="Z237" i="22"/>
  <c r="Y237" i="22"/>
  <c r="X237" i="22"/>
  <c r="W237" i="22"/>
  <c r="V237" i="22"/>
  <c r="U237" i="22"/>
  <c r="T237" i="22"/>
  <c r="S237" i="22"/>
  <c r="R237" i="22"/>
  <c r="Q237" i="22"/>
  <c r="G237" i="22"/>
  <c r="AG234" i="22"/>
  <c r="AF234" i="22"/>
  <c r="AE234" i="22"/>
  <c r="AD234" i="22"/>
  <c r="AC234" i="22"/>
  <c r="AB234" i="22"/>
  <c r="AA234" i="22"/>
  <c r="Z234" i="22"/>
  <c r="Y234" i="22"/>
  <c r="X234" i="22"/>
  <c r="W234" i="22"/>
  <c r="V234" i="22"/>
  <c r="U234" i="22"/>
  <c r="T234" i="22"/>
  <c r="S234" i="22"/>
  <c r="R234" i="22"/>
  <c r="Q234" i="22"/>
  <c r="P234" i="22"/>
  <c r="O234" i="22"/>
  <c r="G234" i="22"/>
  <c r="AG233" i="22"/>
  <c r="AF233" i="22"/>
  <c r="AE233" i="22"/>
  <c r="AD233" i="22"/>
  <c r="AC233" i="22"/>
  <c r="AB233" i="22"/>
  <c r="AA233" i="22"/>
  <c r="Z233" i="22"/>
  <c r="Y233" i="22"/>
  <c r="X233" i="22"/>
  <c r="W233" i="22"/>
  <c r="V233" i="22"/>
  <c r="U233" i="22"/>
  <c r="T233" i="22"/>
  <c r="S233" i="22"/>
  <c r="R233" i="22"/>
  <c r="Q233" i="22"/>
  <c r="P233" i="22"/>
  <c r="O233" i="22"/>
  <c r="G233" i="22"/>
  <c r="AG232" i="22"/>
  <c r="AF232" i="22"/>
  <c r="AE232" i="22"/>
  <c r="AD232" i="22"/>
  <c r="AC232" i="22"/>
  <c r="AB232" i="22"/>
  <c r="AA232" i="22"/>
  <c r="Z232" i="22"/>
  <c r="Y232" i="22"/>
  <c r="X232" i="22"/>
  <c r="W232" i="22"/>
  <c r="V232" i="22"/>
  <c r="U232" i="22"/>
  <c r="T232" i="22"/>
  <c r="S232" i="22"/>
  <c r="R232" i="22"/>
  <c r="Q232" i="22"/>
  <c r="P232" i="22"/>
  <c r="O232" i="22"/>
  <c r="G232" i="22"/>
  <c r="AG231" i="22"/>
  <c r="AF231" i="22"/>
  <c r="AE231" i="22"/>
  <c r="AD231" i="22"/>
  <c r="AC231" i="22"/>
  <c r="AB231" i="22"/>
  <c r="AA231" i="22"/>
  <c r="Z231" i="22"/>
  <c r="Y231" i="22"/>
  <c r="X231" i="22"/>
  <c r="W231" i="22"/>
  <c r="V231" i="22"/>
  <c r="U231" i="22"/>
  <c r="T231" i="22"/>
  <c r="S231" i="22"/>
  <c r="R231" i="22"/>
  <c r="Q231" i="22"/>
  <c r="P231" i="22"/>
  <c r="O231" i="22"/>
  <c r="G231" i="22"/>
  <c r="AG230" i="22"/>
  <c r="AF230" i="22"/>
  <c r="AE230" i="22"/>
  <c r="AD230" i="22"/>
  <c r="AC230" i="22"/>
  <c r="AB230" i="22"/>
  <c r="AA230" i="22"/>
  <c r="Z230" i="22"/>
  <c r="Y230" i="22"/>
  <c r="X230" i="22"/>
  <c r="W230" i="22"/>
  <c r="V230" i="22"/>
  <c r="U230" i="22"/>
  <c r="T230" i="22"/>
  <c r="S230" i="22"/>
  <c r="R230" i="22"/>
  <c r="Q230" i="22"/>
  <c r="P230" i="22"/>
  <c r="O230" i="22"/>
  <c r="G230" i="22"/>
  <c r="AG229" i="22"/>
  <c r="AF229" i="22"/>
  <c r="AE229" i="22"/>
  <c r="AD229" i="22"/>
  <c r="AC229" i="22"/>
  <c r="AB229" i="22"/>
  <c r="AA229" i="22"/>
  <c r="Z229" i="22"/>
  <c r="Y229" i="22"/>
  <c r="X229" i="22"/>
  <c r="W229" i="22"/>
  <c r="V229" i="22"/>
  <c r="U229" i="22"/>
  <c r="T229" i="22"/>
  <c r="S229" i="22"/>
  <c r="R229" i="22"/>
  <c r="Q229" i="22"/>
  <c r="P229" i="22"/>
  <c r="O229" i="22"/>
  <c r="G229" i="22"/>
  <c r="AG228" i="22"/>
  <c r="AF228" i="22"/>
  <c r="AE228" i="22"/>
  <c r="AD228" i="22"/>
  <c r="AC228" i="22"/>
  <c r="AB228" i="22"/>
  <c r="AA228" i="22"/>
  <c r="Z228" i="22"/>
  <c r="Y228" i="22"/>
  <c r="X228" i="22"/>
  <c r="W228" i="22"/>
  <c r="V228" i="22"/>
  <c r="U228" i="22"/>
  <c r="T228" i="22"/>
  <c r="S228" i="22"/>
  <c r="R228" i="22"/>
  <c r="Q228" i="22"/>
  <c r="P228" i="22"/>
  <c r="O228" i="22"/>
  <c r="G228" i="22"/>
  <c r="AG227" i="22"/>
  <c r="AF227" i="22"/>
  <c r="AE227" i="22"/>
  <c r="AD227" i="22"/>
  <c r="AC227" i="22"/>
  <c r="AB227" i="22"/>
  <c r="AA227" i="22"/>
  <c r="Z227" i="22"/>
  <c r="Y227" i="22"/>
  <c r="X227" i="22"/>
  <c r="W227" i="22"/>
  <c r="V227" i="22"/>
  <c r="U227" i="22"/>
  <c r="T227" i="22"/>
  <c r="S227" i="22"/>
  <c r="R227" i="22"/>
  <c r="Q227" i="22"/>
  <c r="P227" i="22"/>
  <c r="O227" i="22"/>
  <c r="G227" i="22"/>
  <c r="AG226" i="22"/>
  <c r="AF226" i="22"/>
  <c r="AE226" i="22"/>
  <c r="AD226" i="22"/>
  <c r="AC226" i="22"/>
  <c r="AB226" i="22"/>
  <c r="AA226" i="22"/>
  <c r="Z226" i="22"/>
  <c r="Y226" i="22"/>
  <c r="X226" i="22"/>
  <c r="W226" i="22"/>
  <c r="V226" i="22"/>
  <c r="U226" i="22"/>
  <c r="T226" i="22"/>
  <c r="S226" i="22"/>
  <c r="R226" i="22"/>
  <c r="Q226" i="22"/>
  <c r="P226" i="22"/>
  <c r="O226" i="22"/>
  <c r="G226" i="22"/>
  <c r="AD223" i="22"/>
  <c r="AC223" i="22"/>
  <c r="AB223" i="22"/>
  <c r="AA223" i="22"/>
  <c r="Z223" i="22"/>
  <c r="Y223" i="22"/>
  <c r="X223" i="22"/>
  <c r="W223" i="22"/>
  <c r="V223" i="22"/>
  <c r="U223" i="22"/>
  <c r="T223" i="22"/>
  <c r="S223" i="22"/>
  <c r="R223" i="22"/>
  <c r="Q223" i="22"/>
  <c r="P223" i="22"/>
  <c r="O223" i="22"/>
  <c r="N223" i="22"/>
  <c r="AD222" i="22"/>
  <c r="AC222" i="22"/>
  <c r="AB222" i="22"/>
  <c r="AA222" i="22"/>
  <c r="Z222" i="22"/>
  <c r="Y222" i="22"/>
  <c r="X222" i="22"/>
  <c r="W222" i="22"/>
  <c r="V222" i="22"/>
  <c r="U222" i="22"/>
  <c r="T222" i="22"/>
  <c r="S222" i="22"/>
  <c r="R222" i="22"/>
  <c r="Q222" i="22"/>
  <c r="P222" i="22"/>
  <c r="O222" i="22"/>
  <c r="N222" i="22"/>
  <c r="AD221" i="22"/>
  <c r="AC221" i="22"/>
  <c r="AB221" i="22"/>
  <c r="AA221" i="22"/>
  <c r="Z221" i="22"/>
  <c r="Y221" i="22"/>
  <c r="X221" i="22"/>
  <c r="W221" i="22"/>
  <c r="V221" i="22"/>
  <c r="U221" i="22"/>
  <c r="T221" i="22"/>
  <c r="S221" i="22"/>
  <c r="R221" i="22"/>
  <c r="Q221" i="22"/>
  <c r="P221" i="22"/>
  <c r="O221" i="22"/>
  <c r="N221" i="22"/>
  <c r="AD220" i="22"/>
  <c r="AC220" i="22"/>
  <c r="AB220" i="22"/>
  <c r="AA220" i="22"/>
  <c r="Z220" i="22"/>
  <c r="Y220" i="22"/>
  <c r="X220" i="22"/>
  <c r="W220" i="22"/>
  <c r="V220" i="22"/>
  <c r="U220" i="22"/>
  <c r="T220" i="22"/>
  <c r="S220" i="22"/>
  <c r="R220" i="22"/>
  <c r="Q220" i="22"/>
  <c r="P220" i="22"/>
  <c r="O220" i="22"/>
  <c r="N220" i="22"/>
  <c r="AD219" i="22"/>
  <c r="AC219" i="22"/>
  <c r="AB219" i="22"/>
  <c r="AA219" i="22"/>
  <c r="Z219" i="22"/>
  <c r="Y219" i="22"/>
  <c r="X219" i="22"/>
  <c r="W219" i="22"/>
  <c r="V219" i="22"/>
  <c r="U219" i="22"/>
  <c r="T219" i="22"/>
  <c r="S219" i="22"/>
  <c r="R219" i="22"/>
  <c r="Q219" i="22"/>
  <c r="P219" i="22"/>
  <c r="O219" i="22"/>
  <c r="N219" i="22"/>
  <c r="AD218" i="22"/>
  <c r="AC218" i="22"/>
  <c r="AB218" i="22"/>
  <c r="AA218" i="22"/>
  <c r="Z218" i="22"/>
  <c r="Y218" i="22"/>
  <c r="X218" i="22"/>
  <c r="W218" i="22"/>
  <c r="V218" i="22"/>
  <c r="U218" i="22"/>
  <c r="T218" i="22"/>
  <c r="S218" i="22"/>
  <c r="R218" i="22"/>
  <c r="Q218" i="22"/>
  <c r="P218" i="22"/>
  <c r="O218" i="22"/>
  <c r="N218" i="22"/>
  <c r="AD217" i="22"/>
  <c r="AC217" i="22"/>
  <c r="AB217" i="22"/>
  <c r="AA217" i="22"/>
  <c r="Z217" i="22"/>
  <c r="Y217" i="22"/>
  <c r="X217" i="22"/>
  <c r="W217" i="22"/>
  <c r="V217" i="22"/>
  <c r="U217" i="22"/>
  <c r="T217" i="22"/>
  <c r="S217" i="22"/>
  <c r="R217" i="22"/>
  <c r="Q217" i="22"/>
  <c r="P217" i="22"/>
  <c r="O217" i="22"/>
  <c r="N217" i="22"/>
  <c r="AD216" i="22"/>
  <c r="AC216" i="22"/>
  <c r="AB216" i="22"/>
  <c r="AA216" i="22"/>
  <c r="Z216" i="22"/>
  <c r="Y216" i="22"/>
  <c r="X216" i="22"/>
  <c r="W216" i="22"/>
  <c r="V216" i="22"/>
  <c r="U216" i="22"/>
  <c r="T216" i="22"/>
  <c r="S216" i="22"/>
  <c r="R216" i="22"/>
  <c r="Q216" i="22"/>
  <c r="P216" i="22"/>
  <c r="O216" i="22"/>
  <c r="N216" i="22"/>
  <c r="AD215" i="22"/>
  <c r="AC215" i="22"/>
  <c r="AB215" i="22"/>
  <c r="AA215" i="22"/>
  <c r="Z215" i="22"/>
  <c r="Y215" i="22"/>
  <c r="X215" i="22"/>
  <c r="W215" i="22"/>
  <c r="V215" i="22"/>
  <c r="U215" i="22"/>
  <c r="T215" i="22"/>
  <c r="S215" i="22"/>
  <c r="R215" i="22"/>
  <c r="Q215" i="22"/>
  <c r="P215" i="22"/>
  <c r="O215" i="22"/>
  <c r="N215" i="22"/>
  <c r="G223" i="22"/>
  <c r="G222" i="22"/>
  <c r="G221" i="22"/>
  <c r="G220" i="22"/>
  <c r="G219" i="22"/>
  <c r="G218" i="22"/>
  <c r="G217" i="22"/>
  <c r="G216" i="22"/>
  <c r="G215" i="22"/>
  <c r="G212" i="22"/>
  <c r="G211" i="22"/>
  <c r="G210" i="22"/>
  <c r="G209" i="22"/>
  <c r="G208" i="22"/>
  <c r="G207" i="22"/>
  <c r="G206" i="22"/>
  <c r="G205" i="22"/>
  <c r="G204" i="22"/>
  <c r="M223" i="22"/>
  <c r="L223" i="22"/>
  <c r="M222" i="22"/>
  <c r="L222" i="22"/>
  <c r="M221" i="22"/>
  <c r="L221" i="22"/>
  <c r="M220" i="22"/>
  <c r="L220" i="22"/>
  <c r="M219" i="22"/>
  <c r="L219" i="22"/>
  <c r="M218" i="22"/>
  <c r="L218" i="22"/>
  <c r="M217" i="22"/>
  <c r="L217" i="22"/>
  <c r="M216" i="22"/>
  <c r="L216" i="22"/>
  <c r="M215" i="22"/>
  <c r="L215" i="22"/>
  <c r="T198" i="22"/>
  <c r="T159" i="22" s="1"/>
  <c r="U198" i="22"/>
  <c r="U159" i="22" s="1"/>
  <c r="W198" i="22"/>
  <c r="W159" i="22" s="1"/>
  <c r="X198" i="22"/>
  <c r="X159" i="22" s="1"/>
  <c r="Z198" i="22"/>
  <c r="Z159" i="22" s="1"/>
  <c r="AA198" i="22"/>
  <c r="AA159" i="22" s="1"/>
  <c r="AC198" i="22"/>
  <c r="AD198" i="22"/>
  <c r="AD159" i="22" s="1"/>
  <c r="AF198" i="22"/>
  <c r="AF159" i="22" s="1"/>
  <c r="AG198" i="22"/>
  <c r="AG159" i="22" s="1"/>
  <c r="AI198" i="22"/>
  <c r="AI159" i="22" s="1"/>
  <c r="AJ198" i="22"/>
  <c r="AJ159" i="22" s="1"/>
  <c r="AK198" i="22"/>
  <c r="AK159" i="22" s="1"/>
  <c r="AB212" i="22"/>
  <c r="AB211" i="22"/>
  <c r="AB210" i="22"/>
  <c r="AB209" i="22"/>
  <c r="AB208" i="22"/>
  <c r="AB207" i="22"/>
  <c r="AB206" i="22"/>
  <c r="AB205" i="22"/>
  <c r="AB204" i="22"/>
  <c r="AA212" i="22"/>
  <c r="AA211" i="22"/>
  <c r="AA210" i="22"/>
  <c r="AA209" i="22"/>
  <c r="AA208" i="22"/>
  <c r="AA207" i="22"/>
  <c r="AA206" i="22"/>
  <c r="AA205" i="22"/>
  <c r="AA204" i="22"/>
  <c r="Z212" i="22"/>
  <c r="Z211" i="22"/>
  <c r="Z210" i="22"/>
  <c r="Z209" i="22"/>
  <c r="Z208" i="22"/>
  <c r="Z207" i="22"/>
  <c r="Z206" i="22"/>
  <c r="Z205" i="22"/>
  <c r="Z204" i="22"/>
  <c r="Y212" i="22"/>
  <c r="Y211" i="22"/>
  <c r="Y210" i="22"/>
  <c r="Y209" i="22"/>
  <c r="Y208" i="22"/>
  <c r="Y207" i="22"/>
  <c r="Y206" i="22"/>
  <c r="Y205" i="22"/>
  <c r="Y204" i="22"/>
  <c r="X212" i="22"/>
  <c r="X211" i="22"/>
  <c r="X210" i="22"/>
  <c r="X209" i="22"/>
  <c r="X208" i="22"/>
  <c r="X207" i="22"/>
  <c r="X206" i="22"/>
  <c r="X205" i="22"/>
  <c r="X204" i="22"/>
  <c r="W212" i="22"/>
  <c r="W211" i="22"/>
  <c r="W210" i="22"/>
  <c r="W209" i="22"/>
  <c r="W208" i="22"/>
  <c r="W207" i="22"/>
  <c r="W205" i="22"/>
  <c r="W206" i="22"/>
  <c r="W204" i="22"/>
  <c r="V212" i="22"/>
  <c r="V211" i="22"/>
  <c r="V210" i="22"/>
  <c r="V209" i="22"/>
  <c r="V208" i="22"/>
  <c r="V207" i="22"/>
  <c r="V206" i="22"/>
  <c r="V205" i="22"/>
  <c r="V204" i="22"/>
  <c r="U212" i="22"/>
  <c r="U211" i="22"/>
  <c r="U210" i="22"/>
  <c r="U209" i="22"/>
  <c r="U208" i="22"/>
  <c r="U207" i="22"/>
  <c r="U206" i="22"/>
  <c r="U205" i="22"/>
  <c r="U204" i="22"/>
  <c r="T212" i="22"/>
  <c r="T211" i="22"/>
  <c r="T210" i="22"/>
  <c r="T209" i="22"/>
  <c r="T208" i="22"/>
  <c r="T207" i="22"/>
  <c r="T206" i="22"/>
  <c r="T205" i="22"/>
  <c r="T204" i="22"/>
  <c r="S212" i="22"/>
  <c r="S211" i="22"/>
  <c r="S210" i="22"/>
  <c r="S209" i="22"/>
  <c r="S208" i="22"/>
  <c r="S207" i="22"/>
  <c r="S206" i="22"/>
  <c r="S205" i="22"/>
  <c r="S204" i="22"/>
  <c r="R212" i="22"/>
  <c r="R211" i="22"/>
  <c r="R210" i="22"/>
  <c r="R209" i="22"/>
  <c r="R208" i="22"/>
  <c r="R207" i="22"/>
  <c r="R206" i="22"/>
  <c r="R205" i="22"/>
  <c r="R204" i="22"/>
  <c r="Q212" i="22"/>
  <c r="Q211" i="22"/>
  <c r="Q210" i="22"/>
  <c r="Q209" i="22"/>
  <c r="Q208" i="22"/>
  <c r="Q207" i="22"/>
  <c r="Q206" i="22"/>
  <c r="Q205" i="22"/>
  <c r="Q204" i="22"/>
  <c r="P212" i="22"/>
  <c r="P211" i="22"/>
  <c r="P210" i="22"/>
  <c r="P209" i="22"/>
  <c r="P208" i="22"/>
  <c r="P206" i="22"/>
  <c r="P207" i="22"/>
  <c r="P205" i="22"/>
  <c r="P204" i="22"/>
  <c r="O211" i="22"/>
  <c r="O212" i="22"/>
  <c r="O210" i="22"/>
  <c r="O209" i="22"/>
  <c r="O208" i="22"/>
  <c r="O207" i="22"/>
  <c r="O206" i="22"/>
  <c r="O205" i="22"/>
  <c r="O204" i="22"/>
  <c r="N212" i="22"/>
  <c r="N211" i="22"/>
  <c r="N210" i="22"/>
  <c r="N209" i="22"/>
  <c r="N208" i="22"/>
  <c r="N207" i="22"/>
  <c r="N206" i="22"/>
  <c r="N205" i="22"/>
  <c r="N204" i="22"/>
  <c r="M212" i="22"/>
  <c r="M211" i="22"/>
  <c r="M210" i="22"/>
  <c r="M209" i="22"/>
  <c r="M208" i="22"/>
  <c r="M207" i="22"/>
  <c r="M206" i="22"/>
  <c r="M205" i="22"/>
  <c r="M204" i="22"/>
  <c r="L212" i="22"/>
  <c r="L211" i="22"/>
  <c r="L210" i="22"/>
  <c r="L209" i="22"/>
  <c r="L208" i="22"/>
  <c r="L207" i="22"/>
  <c r="L206" i="22"/>
  <c r="L205" i="22"/>
  <c r="L204" i="22"/>
  <c r="K212" i="22"/>
  <c r="K426" i="22" s="1"/>
  <c r="K211" i="22"/>
  <c r="K423" i="22" s="1"/>
  <c r="K210" i="22"/>
  <c r="K420" i="22" s="1"/>
  <c r="K209" i="22"/>
  <c r="K417" i="22" s="1"/>
  <c r="K208" i="22"/>
  <c r="K414" i="22" s="1"/>
  <c r="K207" i="22"/>
  <c r="K411" i="22" s="1"/>
  <c r="K206" i="22"/>
  <c r="K408" i="22" s="1"/>
  <c r="K205" i="22"/>
  <c r="K405" i="22" s="1"/>
  <c r="K204" i="22"/>
  <c r="K402" i="22" s="1"/>
  <c r="J212" i="22"/>
  <c r="J426" i="22" s="1"/>
  <c r="J427" i="22" s="1"/>
  <c r="J211" i="22"/>
  <c r="J423" i="22" s="1"/>
  <c r="J424" i="22" s="1"/>
  <c r="J210" i="22"/>
  <c r="J420" i="22" s="1"/>
  <c r="J421" i="22" s="1"/>
  <c r="J209" i="22"/>
  <c r="J417" i="22" s="1"/>
  <c r="J418" i="22" s="1"/>
  <c r="J208" i="22"/>
  <c r="J414" i="22" s="1"/>
  <c r="J415" i="22" s="1"/>
  <c r="J207" i="22"/>
  <c r="J411" i="22" s="1"/>
  <c r="J412" i="22" s="1"/>
  <c r="J206" i="22"/>
  <c r="J408" i="22" s="1"/>
  <c r="J409" i="22" s="1"/>
  <c r="J205" i="22"/>
  <c r="J405" i="22" s="1"/>
  <c r="J406" i="22" s="1"/>
  <c r="J204" i="22"/>
  <c r="J402" i="22" s="1"/>
  <c r="GE432" i="22"/>
  <c r="GD432" i="22"/>
  <c r="GD433" i="22" s="1"/>
  <c r="GC432" i="22"/>
  <c r="GC433" i="22" s="1"/>
  <c r="GA432" i="22"/>
  <c r="GA433" i="22" s="1"/>
  <c r="FZ432" i="22"/>
  <c r="FZ433" i="22" s="1"/>
  <c r="FX432" i="22"/>
  <c r="FW432" i="22"/>
  <c r="FU432" i="22"/>
  <c r="FU433" i="22" s="1"/>
  <c r="FT432" i="22"/>
  <c r="FT433" i="22" s="1"/>
  <c r="FS432" i="22"/>
  <c r="FS433" i="22" s="1"/>
  <c r="FR432" i="22"/>
  <c r="FQ432" i="22"/>
  <c r="FO432" i="22"/>
  <c r="FN432" i="22"/>
  <c r="FN433" i="22" s="1"/>
  <c r="FL432" i="22"/>
  <c r="FL433" i="22" s="1"/>
  <c r="FK432" i="22"/>
  <c r="FK433" i="22" s="1"/>
  <c r="FI432" i="22"/>
  <c r="FI433" i="22" s="1"/>
  <c r="FH432" i="22"/>
  <c r="FG432" i="22"/>
  <c r="FF432" i="22"/>
  <c r="FF433" i="22" s="1"/>
  <c r="FE432" i="22"/>
  <c r="FE433" i="22" s="1"/>
  <c r="FC432" i="22"/>
  <c r="FC433" i="22" s="1"/>
  <c r="FB432" i="22"/>
  <c r="EZ432" i="22"/>
  <c r="EZ433" i="22" s="1"/>
  <c r="EY432" i="22"/>
  <c r="EW432" i="22"/>
  <c r="EW433" i="22" s="1"/>
  <c r="EV432" i="22"/>
  <c r="EV433" i="22" s="1"/>
  <c r="EU432" i="22"/>
  <c r="EU433" i="22" s="1"/>
  <c r="ET432" i="22"/>
  <c r="ET433" i="22" s="1"/>
  <c r="ES432" i="22"/>
  <c r="EQ432" i="22"/>
  <c r="EP432" i="22"/>
  <c r="EP433" i="22" s="1"/>
  <c r="EN432" i="22"/>
  <c r="EN433" i="22" s="1"/>
  <c r="EM432" i="22"/>
  <c r="EM433" i="22" s="1"/>
  <c r="EK432" i="22"/>
  <c r="EJ432" i="22"/>
  <c r="EI432" i="22"/>
  <c r="EH432" i="22"/>
  <c r="EH433" i="22" s="1"/>
  <c r="EG432" i="22"/>
  <c r="EG433" i="22" s="1"/>
  <c r="EF432" i="22"/>
  <c r="EF433" i="22" s="1"/>
  <c r="EE432" i="22"/>
  <c r="EE433" i="22" s="1"/>
  <c r="ED432" i="22"/>
  <c r="ED433" i="22" s="1"/>
  <c r="EC432" i="22"/>
  <c r="EA432" i="22"/>
  <c r="DY432" i="22"/>
  <c r="DY433" i="22" s="1"/>
  <c r="DX432" i="22"/>
  <c r="DX433" i="22" s="1"/>
  <c r="DW432" i="22"/>
  <c r="DW433" i="22" s="1"/>
  <c r="DV432" i="22"/>
  <c r="DV433" i="22" s="1"/>
  <c r="DU432" i="22"/>
  <c r="DU433" i="22" s="1"/>
  <c r="DT432" i="22"/>
  <c r="DT433" i="22" s="1"/>
  <c r="DT158" i="22" s="1"/>
  <c r="DS432" i="22"/>
  <c r="DR432" i="22"/>
  <c r="DR433" i="22" s="1"/>
  <c r="DQ432" i="22"/>
  <c r="DQ433" i="22" s="1"/>
  <c r="DO432" i="22"/>
  <c r="DO433" i="22" s="1"/>
  <c r="DM432" i="22"/>
  <c r="DL432" i="22"/>
  <c r="DL433" i="22" s="1"/>
  <c r="DK432" i="22"/>
  <c r="DJ432" i="22"/>
  <c r="DJ433" i="22" s="1"/>
  <c r="DI432" i="22"/>
  <c r="DI433" i="22" s="1"/>
  <c r="DG432" i="22"/>
  <c r="DG433" i="22" s="1"/>
  <c r="DF432" i="22"/>
  <c r="DF433" i="22" s="1"/>
  <c r="DD432" i="22"/>
  <c r="DC432" i="22"/>
  <c r="DA432" i="22"/>
  <c r="DA433" i="22" s="1"/>
  <c r="CZ432" i="22"/>
  <c r="CZ433" i="22" s="1"/>
  <c r="CY432" i="22"/>
  <c r="CY433" i="22" s="1"/>
  <c r="CX432" i="22"/>
  <c r="CW432" i="22"/>
  <c r="CU432" i="22"/>
  <c r="CT432" i="22"/>
  <c r="CT433" i="22" s="1"/>
  <c r="CS432" i="22"/>
  <c r="CS433" i="22" s="1"/>
  <c r="CQ432" i="22"/>
  <c r="CQ433" i="22" s="1"/>
  <c r="CO432" i="22"/>
  <c r="CO433" i="22" s="1"/>
  <c r="CN432" i="22"/>
  <c r="CL432" i="22"/>
  <c r="CL433" i="22" s="1"/>
  <c r="CK432" i="22"/>
  <c r="CK433" i="22" s="1"/>
  <c r="CJ432" i="22"/>
  <c r="CH432" i="22"/>
  <c r="CG432" i="22"/>
  <c r="CE432" i="22"/>
  <c r="CC432" i="22"/>
  <c r="CC433" i="22" s="1"/>
  <c r="CB432" i="22"/>
  <c r="CB433" i="22" s="1"/>
  <c r="CA432" i="22"/>
  <c r="CA433" i="22" s="1"/>
  <c r="BZ432" i="22"/>
  <c r="BX432" i="22"/>
  <c r="BV432" i="22"/>
  <c r="BV433" i="22" s="1"/>
  <c r="BU432" i="22"/>
  <c r="BU433" i="22" s="1"/>
  <c r="BT432" i="22"/>
  <c r="BT433" i="22" s="1"/>
  <c r="BS432" i="22"/>
  <c r="BS433" i="22" s="1"/>
  <c r="GE198" i="22"/>
  <c r="GE159" i="22" s="1"/>
  <c r="GD198" i="22"/>
  <c r="GD159" i="22" s="1"/>
  <c r="GB198" i="22"/>
  <c r="GB159" i="22" s="1"/>
  <c r="GA198" i="22"/>
  <c r="GA159" i="22" s="1"/>
  <c r="FY198" i="22"/>
  <c r="FY159" i="22" s="1"/>
  <c r="FX198" i="22"/>
  <c r="FX159" i="22" s="1"/>
  <c r="FV198" i="22"/>
  <c r="FV159" i="22" s="1"/>
  <c r="FU198" i="22"/>
  <c r="FU159" i="22" s="1"/>
  <c r="FT198" i="22"/>
  <c r="FT159" i="22" s="1"/>
  <c r="FS198" i="22"/>
  <c r="FS159" i="22" s="1"/>
  <c r="FR198" i="22"/>
  <c r="FR159" i="22" s="1"/>
  <c r="FP198" i="22"/>
  <c r="FP159" i="22" s="1"/>
  <c r="FO198" i="22"/>
  <c r="FO159" i="22" s="1"/>
  <c r="FM198" i="22"/>
  <c r="FM159" i="22" s="1"/>
  <c r="FL198" i="22"/>
  <c r="FL159" i="22" s="1"/>
  <c r="FJ198" i="22"/>
  <c r="FJ159" i="22" s="1"/>
  <c r="FI198" i="22"/>
  <c r="FI159" i="22" s="1"/>
  <c r="FH198" i="22"/>
  <c r="FH159" i="22" s="1"/>
  <c r="FG198" i="22"/>
  <c r="FG159" i="22" s="1"/>
  <c r="FF198" i="22"/>
  <c r="FF159" i="22" s="1"/>
  <c r="FD198" i="22"/>
  <c r="FD159" i="22" s="1"/>
  <c r="FC198" i="22"/>
  <c r="FC159" i="22" s="1"/>
  <c r="FA198" i="22"/>
  <c r="FA159" i="22" s="1"/>
  <c r="EZ198" i="22"/>
  <c r="EZ159" i="22" s="1"/>
  <c r="EX198" i="22"/>
  <c r="EX159" i="22" s="1"/>
  <c r="EW198" i="22"/>
  <c r="EW159" i="22" s="1"/>
  <c r="EV198" i="22"/>
  <c r="EV159" i="22" s="1"/>
  <c r="EU198" i="22"/>
  <c r="EU159" i="22" s="1"/>
  <c r="ET198" i="22"/>
  <c r="EQ198" i="22"/>
  <c r="EQ159" i="22" s="1"/>
  <c r="EO198" i="22"/>
  <c r="EO159" i="22" s="1"/>
  <c r="EN198" i="22"/>
  <c r="EN159" i="22" s="1"/>
  <c r="EL198" i="22"/>
  <c r="EL159" i="22" s="1"/>
  <c r="EK198" i="22"/>
  <c r="EK159" i="22" s="1"/>
  <c r="EJ198" i="22"/>
  <c r="EJ159" i="22" s="1"/>
  <c r="EI198" i="22"/>
  <c r="EI159" i="22" s="1"/>
  <c r="EH198" i="22"/>
  <c r="EH159" i="22" s="1"/>
  <c r="EF198" i="22"/>
  <c r="EF159" i="22" s="1"/>
  <c r="EE198" i="22"/>
  <c r="EE159" i="22" s="1"/>
  <c r="EC198" i="22"/>
  <c r="EC159" i="22" s="1"/>
  <c r="EB198" i="22"/>
  <c r="EB159" i="22" s="1"/>
  <c r="DZ198" i="22"/>
  <c r="DZ159" i="22" s="1"/>
  <c r="DY198" i="22"/>
  <c r="DY159" i="22" s="1"/>
  <c r="DX198" i="22"/>
  <c r="DX159" i="22" s="1"/>
  <c r="DW198" i="22"/>
  <c r="DW159" i="22" s="1"/>
  <c r="DV198" i="22"/>
  <c r="DV159" i="22" s="1"/>
  <c r="DU198" i="22"/>
  <c r="DT198" i="22"/>
  <c r="DT159" i="22" s="1"/>
  <c r="DS198" i="22"/>
  <c r="DS159" i="22" s="1"/>
  <c r="DR198" i="22"/>
  <c r="DR159" i="22" s="1"/>
  <c r="DP198" i="22"/>
  <c r="DP159" i="22" s="1"/>
  <c r="DN198" i="22"/>
  <c r="DN159" i="22" s="1"/>
  <c r="DM198" i="22"/>
  <c r="DM159" i="22" s="1"/>
  <c r="DL198" i="22"/>
  <c r="DL159" i="22" s="1"/>
  <c r="DK198" i="22"/>
  <c r="DK159" i="22" s="1"/>
  <c r="DJ198" i="22"/>
  <c r="DJ159" i="22" s="1"/>
  <c r="DI198" i="22"/>
  <c r="DI159" i="22" s="1"/>
  <c r="DH198" i="22"/>
  <c r="DH159" i="22" s="1"/>
  <c r="DG198" i="22"/>
  <c r="DG159" i="22" s="1"/>
  <c r="DF198" i="22"/>
  <c r="DF159" i="22" s="1"/>
  <c r="DD198" i="22"/>
  <c r="DD159" i="22" s="1"/>
  <c r="DB198" i="22"/>
  <c r="DB159" i="22" s="1"/>
  <c r="DA198" i="22"/>
  <c r="DA159" i="22" s="1"/>
  <c r="CZ198" i="22"/>
  <c r="CZ159" i="22" s="1"/>
  <c r="CY198" i="22"/>
  <c r="CY159" i="22" s="1"/>
  <c r="CX198" i="22"/>
  <c r="CV198" i="22"/>
  <c r="CV159" i="22" s="1"/>
  <c r="CU198" i="22"/>
  <c r="CU159" i="22" s="1"/>
  <c r="CS198" i="22"/>
  <c r="CS159" i="22" s="1"/>
  <c r="CR198" i="22"/>
  <c r="CR159" i="22" s="1"/>
  <c r="CP198" i="22"/>
  <c r="CP159" i="22" s="1"/>
  <c r="CO198" i="22"/>
  <c r="CO159" i="22" s="1"/>
  <c r="CN198" i="22"/>
  <c r="CN159" i="22" s="1"/>
  <c r="CM198" i="22"/>
  <c r="CM159" i="22" s="1"/>
  <c r="CL198" i="22"/>
  <c r="CL159" i="22" s="1"/>
  <c r="CJ198" i="22"/>
  <c r="CJ159" i="22" s="1"/>
  <c r="CI198" i="22"/>
  <c r="CI159" i="22" s="1"/>
  <c r="CH198" i="22"/>
  <c r="CH159" i="22" s="1"/>
  <c r="CF198" i="22"/>
  <c r="CF159" i="22" s="1"/>
  <c r="CD198" i="22"/>
  <c r="CD159" i="22" s="1"/>
  <c r="CC198" i="22"/>
  <c r="CC159" i="22" s="1"/>
  <c r="CA198" i="22"/>
  <c r="CA159" i="22" s="1"/>
  <c r="BZ198" i="22"/>
  <c r="BZ159" i="22" s="1"/>
  <c r="BY198" i="22"/>
  <c r="BY159" i="22" s="1"/>
  <c r="BW198" i="22"/>
  <c r="BW159" i="22" s="1"/>
  <c r="BV198" i="22"/>
  <c r="BV159" i="22" s="1"/>
  <c r="BT198" i="22"/>
  <c r="BT159" i="22" s="1"/>
  <c r="BR198" i="22"/>
  <c r="BR159" i="22" s="1"/>
  <c r="BQ198" i="22"/>
  <c r="BQ159" i="22" s="1"/>
  <c r="BP198" i="22"/>
  <c r="BP159" i="22" s="1"/>
  <c r="BO198" i="22"/>
  <c r="BO159" i="22" s="1"/>
  <c r="BM198" i="22"/>
  <c r="BM159" i="22" s="1"/>
  <c r="BK198" i="22"/>
  <c r="BK159" i="22" s="1"/>
  <c r="BJ198" i="22"/>
  <c r="BJ159" i="22" s="1"/>
  <c r="BI198" i="22"/>
  <c r="BI159" i="22" s="1"/>
  <c r="BH198" i="22"/>
  <c r="BH159" i="22" s="1"/>
  <c r="BE198" i="22"/>
  <c r="BE159" i="22" s="1"/>
  <c r="BD198" i="22"/>
  <c r="BD159" i="22" s="1"/>
  <c r="BB198" i="22"/>
  <c r="BB159" i="22" s="1"/>
  <c r="BA198" i="22"/>
  <c r="AZ198" i="22"/>
  <c r="AZ159" i="22" s="1"/>
  <c r="AW198" i="22"/>
  <c r="AW159" i="22" s="1"/>
  <c r="AV198" i="22"/>
  <c r="AV159" i="22" s="1"/>
  <c r="AU198" i="22"/>
  <c r="AU159" i="22" s="1"/>
  <c r="AS198" i="22"/>
  <c r="AS159" i="22" s="1"/>
  <c r="AR198" i="22"/>
  <c r="AR159" i="22" s="1"/>
  <c r="AP198" i="22"/>
  <c r="AP159" i="22" s="1"/>
  <c r="AO198" i="22"/>
  <c r="AO159" i="22" s="1"/>
  <c r="AN198" i="22"/>
  <c r="AN159" i="22" s="1"/>
  <c r="R198" i="22"/>
  <c r="R159" i="22" s="1"/>
  <c r="P198" i="22"/>
  <c r="P159" i="22" s="1"/>
  <c r="L198" i="22"/>
  <c r="L159" i="22" s="1"/>
  <c r="J198" i="22"/>
  <c r="J159" i="22" s="1"/>
  <c r="I198" i="22"/>
  <c r="I159" i="22" s="1"/>
  <c r="H198" i="22"/>
  <c r="H199" i="22" s="1"/>
  <c r="D17" i="20"/>
  <c r="M214" i="22" s="1"/>
  <c r="E17" i="20"/>
  <c r="AJ324" i="22" s="1"/>
  <c r="F17" i="20"/>
  <c r="O214" i="22" s="1"/>
  <c r="G17" i="20"/>
  <c r="Y247" i="22" s="1"/>
  <c r="H17" i="20"/>
  <c r="AX390" i="22" s="1"/>
  <c r="I17" i="20"/>
  <c r="AR346" i="22" s="1"/>
  <c r="J17" i="20"/>
  <c r="S214" i="22" s="1"/>
  <c r="K17" i="20"/>
  <c r="AK291" i="22" s="1"/>
  <c r="L17" i="20"/>
  <c r="AW357" i="22" s="1"/>
  <c r="M17" i="20"/>
  <c r="AZ379" i="22" s="1"/>
  <c r="N17" i="20"/>
  <c r="W214" i="22" s="1"/>
  <c r="O17" i="20"/>
  <c r="AG247" i="22" s="1"/>
  <c r="P17" i="20"/>
  <c r="W203" i="22" s="1"/>
  <c r="Q17" i="20"/>
  <c r="AZ346" i="22" s="1"/>
  <c r="R17" i="20"/>
  <c r="BE379" i="22" s="1"/>
  <c r="S17" i="20"/>
  <c r="AS291" i="22" s="1"/>
  <c r="T17" i="20"/>
  <c r="BE357" i="22" s="1"/>
  <c r="U17" i="20"/>
  <c r="BH379" i="22" s="1"/>
  <c r="C17" i="20"/>
  <c r="AP379" i="22" s="1"/>
  <c r="BJ433" i="22" l="1"/>
  <c r="J433" i="22"/>
  <c r="J158" i="22" s="1"/>
  <c r="BI433" i="22"/>
  <c r="K421" i="22"/>
  <c r="K424" i="22"/>
  <c r="K412" i="22"/>
  <c r="BK433" i="22"/>
  <c r="J403" i="22"/>
  <c r="K403" i="22" s="1"/>
  <c r="K433" i="22"/>
  <c r="K418" i="22"/>
  <c r="K427" i="22"/>
  <c r="AN258" i="22"/>
  <c r="Z225" i="22"/>
  <c r="AU302" i="22"/>
  <c r="AA225" i="22"/>
  <c r="BC346" i="22"/>
  <c r="AF247" i="22"/>
  <c r="AC214" i="22"/>
  <c r="V203" i="22"/>
  <c r="K415" i="22"/>
  <c r="K409" i="22"/>
  <c r="K406" i="22"/>
  <c r="DF158" i="22"/>
  <c r="DQ158" i="22"/>
  <c r="DY158" i="22"/>
  <c r="ET158" i="22"/>
  <c r="FE158" i="22"/>
  <c r="FZ158" i="22"/>
  <c r="CJ433" i="22"/>
  <c r="CJ158" i="22" s="1"/>
  <c r="BU158" i="22"/>
  <c r="BV158" i="22"/>
  <c r="CK158" i="22"/>
  <c r="DR158" i="22"/>
  <c r="FF158" i="22"/>
  <c r="EG158" i="22"/>
  <c r="FL158" i="22"/>
  <c r="DX158" i="22"/>
  <c r="CL158" i="22"/>
  <c r="DI158" i="22"/>
  <c r="EV158" i="22"/>
  <c r="GC158" i="22"/>
  <c r="BZ433" i="22"/>
  <c r="BZ158" i="22" s="1"/>
  <c r="FR433" i="22"/>
  <c r="FR158" i="22" s="1"/>
  <c r="FB433" i="22"/>
  <c r="FB158" i="22" s="1"/>
  <c r="CX433" i="22"/>
  <c r="CX158" i="22" s="1"/>
  <c r="CH433" i="22"/>
  <c r="CH158" i="22" s="1"/>
  <c r="CB158" i="22"/>
  <c r="CY158" i="22"/>
  <c r="DJ158" i="22"/>
  <c r="ED158" i="22"/>
  <c r="EM158" i="22"/>
  <c r="EW158" i="22"/>
  <c r="FS158" i="22"/>
  <c r="GD158" i="22"/>
  <c r="FQ433" i="22"/>
  <c r="FQ158" i="22" s="1"/>
  <c r="ES433" i="22"/>
  <c r="ES158" i="22" s="1"/>
  <c r="EK433" i="22"/>
  <c r="EK158" i="22" s="1"/>
  <c r="EC433" i="22"/>
  <c r="EC158" i="22" s="1"/>
  <c r="DM433" i="22"/>
  <c r="DM158" i="22" s="1"/>
  <c r="CW433" i="22"/>
  <c r="CW158" i="22" s="1"/>
  <c r="CG433" i="22"/>
  <c r="CG158" i="22" s="1"/>
  <c r="CS158" i="22"/>
  <c r="BS158" i="22"/>
  <c r="CC158" i="22"/>
  <c r="CO158" i="22"/>
  <c r="CZ158" i="22"/>
  <c r="DU158" i="22"/>
  <c r="EN158" i="22"/>
  <c r="FI158" i="22"/>
  <c r="FT158" i="22"/>
  <c r="FX433" i="22"/>
  <c r="FX158" i="22" s="1"/>
  <c r="FH433" i="22"/>
  <c r="FH158" i="22" s="1"/>
  <c r="EJ433" i="22"/>
  <c r="EJ158" i="22" s="1"/>
  <c r="DD433" i="22"/>
  <c r="DD158" i="22" s="1"/>
  <c r="CN433" i="22"/>
  <c r="CN158" i="22" s="1"/>
  <c r="BX433" i="22"/>
  <c r="BX158" i="22" s="1"/>
  <c r="CT158" i="22"/>
  <c r="EH158" i="22"/>
  <c r="FN158" i="22"/>
  <c r="BT158" i="22"/>
  <c r="DA158" i="22"/>
  <c r="DL158" i="22"/>
  <c r="DV158" i="22"/>
  <c r="EF158" i="22"/>
  <c r="EP158" i="22"/>
  <c r="EZ158" i="22"/>
  <c r="FU158" i="22"/>
  <c r="GE433" i="22"/>
  <c r="GE158" i="22" s="1"/>
  <c r="FW433" i="22"/>
  <c r="FW158" i="22" s="1"/>
  <c r="FO433" i="22"/>
  <c r="FO158" i="22" s="1"/>
  <c r="FG433" i="22"/>
  <c r="FG158" i="22" s="1"/>
  <c r="EY433" i="22"/>
  <c r="EY158" i="22" s="1"/>
  <c r="EQ433" i="22"/>
  <c r="EQ158" i="22" s="1"/>
  <c r="EI433" i="22"/>
  <c r="EI158" i="22" s="1"/>
  <c r="EA433" i="22"/>
  <c r="EA158" i="22" s="1"/>
  <c r="DS433" i="22"/>
  <c r="DS158" i="22" s="1"/>
  <c r="DK433" i="22"/>
  <c r="DK158" i="22" s="1"/>
  <c r="DC433" i="22"/>
  <c r="DC158" i="22" s="1"/>
  <c r="CU433" i="22"/>
  <c r="CU158" i="22" s="1"/>
  <c r="CE433" i="22"/>
  <c r="CE158" i="22" s="1"/>
  <c r="AI236" i="22"/>
  <c r="BK390" i="22"/>
  <c r="EE158" i="22"/>
  <c r="CQ158" i="22"/>
  <c r="FK158" i="22"/>
  <c r="DW158" i="22"/>
  <c r="DO158" i="22"/>
  <c r="FC158" i="22"/>
  <c r="DG158" i="22"/>
  <c r="EU158" i="22"/>
  <c r="GA158" i="22"/>
  <c r="CA158" i="22"/>
  <c r="DH200" i="22"/>
  <c r="EF200" i="22"/>
  <c r="FD200" i="22"/>
  <c r="AN200" i="22"/>
  <c r="BL200" i="22"/>
  <c r="AB177" i="22"/>
  <c r="FP200" i="22"/>
  <c r="CJ200" i="22"/>
  <c r="GB200" i="22"/>
  <c r="CV200" i="22"/>
  <c r="GN200" i="22"/>
  <c r="ET159" i="22"/>
  <c r="CX159" i="22"/>
  <c r="P200" i="22"/>
  <c r="DU159" i="22"/>
  <c r="BA159" i="22"/>
  <c r="AC159" i="22"/>
  <c r="AB200" i="22"/>
  <c r="DT200" i="22"/>
  <c r="BX200" i="22"/>
  <c r="H159" i="22"/>
  <c r="P177" i="22" s="1"/>
  <c r="AZ200" i="22"/>
  <c r="ER200" i="22"/>
  <c r="M423" i="22"/>
  <c r="I199" i="22"/>
  <c r="J199" i="22" s="1"/>
  <c r="K199" i="22" s="1"/>
  <c r="L199" i="22" s="1"/>
  <c r="M199" i="22" s="1"/>
  <c r="N199" i="22" s="1"/>
  <c r="O199" i="22" s="1"/>
  <c r="P199" i="22" s="1"/>
  <c r="Q199" i="22" s="1"/>
  <c r="R199" i="22" s="1"/>
  <c r="S199" i="22" s="1"/>
  <c r="T199" i="22" s="1"/>
  <c r="U199" i="22" s="1"/>
  <c r="V199" i="22" s="1"/>
  <c r="W199" i="22" s="1"/>
  <c r="X199" i="22" s="1"/>
  <c r="Y199" i="22" s="1"/>
  <c r="Z199" i="22" s="1"/>
  <c r="AA199" i="22" s="1"/>
  <c r="AB199" i="22" s="1"/>
  <c r="AC199" i="22" s="1"/>
  <c r="AD199" i="22" s="1"/>
  <c r="AE199" i="22" s="1"/>
  <c r="AF199" i="22" s="1"/>
  <c r="AG199" i="22" s="1"/>
  <c r="AH199" i="22" s="1"/>
  <c r="AI199" i="22" s="1"/>
  <c r="AJ199" i="22" s="1"/>
  <c r="AK199" i="22" s="1"/>
  <c r="AL199" i="22" s="1"/>
  <c r="AM199" i="22" s="1"/>
  <c r="AN199" i="22" s="1"/>
  <c r="AO199" i="22" s="1"/>
  <c r="AP199" i="22" s="1"/>
  <c r="AQ199" i="22" s="1"/>
  <c r="AR199" i="22" s="1"/>
  <c r="AS199" i="22" s="1"/>
  <c r="AT199" i="22" s="1"/>
  <c r="AU199" i="22" s="1"/>
  <c r="AV199" i="22" s="1"/>
  <c r="AW199" i="22" s="1"/>
  <c r="AX199" i="22" s="1"/>
  <c r="AY199" i="22" s="1"/>
  <c r="AZ199" i="22" s="1"/>
  <c r="BA199" i="22" s="1"/>
  <c r="BB199" i="22" s="1"/>
  <c r="BC199" i="22" s="1"/>
  <c r="BD199" i="22" s="1"/>
  <c r="BE199" i="22" s="1"/>
  <c r="BF199" i="22" s="1"/>
  <c r="BG199" i="22" s="1"/>
  <c r="BH199" i="22" s="1"/>
  <c r="BI199" i="22" s="1"/>
  <c r="BJ199" i="22" s="1"/>
  <c r="BK199" i="22" s="1"/>
  <c r="BL199" i="22" s="1"/>
  <c r="BM199" i="22" s="1"/>
  <c r="BN199" i="22" s="1"/>
  <c r="BO199" i="22" s="1"/>
  <c r="BP199" i="22" s="1"/>
  <c r="BQ199" i="22" s="1"/>
  <c r="BR199" i="22" s="1"/>
  <c r="BS199" i="22" s="1"/>
  <c r="BT199" i="22" s="1"/>
  <c r="BU199" i="22" s="1"/>
  <c r="BV199" i="22" s="1"/>
  <c r="BW199" i="22" s="1"/>
  <c r="BX199" i="22" s="1"/>
  <c r="BY199" i="22" s="1"/>
  <c r="BZ199" i="22" s="1"/>
  <c r="CA199" i="22" s="1"/>
  <c r="CB199" i="22" s="1"/>
  <c r="CC199" i="22" s="1"/>
  <c r="CD199" i="22" s="1"/>
  <c r="CE199" i="22" s="1"/>
  <c r="CF199" i="22" s="1"/>
  <c r="CG199" i="22" s="1"/>
  <c r="CH199" i="22" s="1"/>
  <c r="CI199" i="22" s="1"/>
  <c r="CJ199" i="22" s="1"/>
  <c r="CK199" i="22" s="1"/>
  <c r="CL199" i="22" s="1"/>
  <c r="CM199" i="22" s="1"/>
  <c r="CN199" i="22" s="1"/>
  <c r="CO199" i="22" s="1"/>
  <c r="CP199" i="22" s="1"/>
  <c r="CQ199" i="22" s="1"/>
  <c r="CR199" i="22" s="1"/>
  <c r="CS199" i="22" s="1"/>
  <c r="CT199" i="22" s="1"/>
  <c r="CU199" i="22" s="1"/>
  <c r="CV199" i="22" s="1"/>
  <c r="CW199" i="22" s="1"/>
  <c r="CX199" i="22" s="1"/>
  <c r="CY199" i="22" s="1"/>
  <c r="CZ199" i="22" s="1"/>
  <c r="DA199" i="22" s="1"/>
  <c r="DB199" i="22" s="1"/>
  <c r="DC199" i="22" s="1"/>
  <c r="DD199" i="22" s="1"/>
  <c r="DE199" i="22" s="1"/>
  <c r="DF199" i="22" s="1"/>
  <c r="DG199" i="22" s="1"/>
  <c r="DH199" i="22" s="1"/>
  <c r="DI199" i="22" s="1"/>
  <c r="DJ199" i="22" s="1"/>
  <c r="DK199" i="22" s="1"/>
  <c r="DL199" i="22" s="1"/>
  <c r="DM199" i="22" s="1"/>
  <c r="DN199" i="22" s="1"/>
  <c r="DO199" i="22" s="1"/>
  <c r="DP199" i="22" s="1"/>
  <c r="DQ199" i="22" s="1"/>
  <c r="DR199" i="22" s="1"/>
  <c r="DS199" i="22" s="1"/>
  <c r="DT199" i="22" s="1"/>
  <c r="DU199" i="22" s="1"/>
  <c r="DV199" i="22" s="1"/>
  <c r="DW199" i="22" s="1"/>
  <c r="DX199" i="22" s="1"/>
  <c r="DY199" i="22" s="1"/>
  <c r="DZ199" i="22" s="1"/>
  <c r="EA199" i="22" s="1"/>
  <c r="EB199" i="22" s="1"/>
  <c r="EC199" i="22" s="1"/>
  <c r="ED199" i="22" s="1"/>
  <c r="EE199" i="22" s="1"/>
  <c r="EF199" i="22" s="1"/>
  <c r="EG199" i="22" s="1"/>
  <c r="EH199" i="22" s="1"/>
  <c r="EI199" i="22" s="1"/>
  <c r="EJ199" i="22" s="1"/>
  <c r="EK199" i="22" s="1"/>
  <c r="EL199" i="22" s="1"/>
  <c r="EM199" i="22" s="1"/>
  <c r="EN199" i="22" s="1"/>
  <c r="EO199" i="22" s="1"/>
  <c r="EP199" i="22" s="1"/>
  <c r="EQ199" i="22" s="1"/>
  <c r="ER199" i="22" s="1"/>
  <c r="BP158" i="22"/>
  <c r="BH405" i="22"/>
  <c r="BH411" i="22"/>
  <c r="BH417" i="22"/>
  <c r="BH423" i="22"/>
  <c r="BQ158" i="22"/>
  <c r="BR158" i="22"/>
  <c r="AJ313" i="22"/>
  <c r="AB203" i="22"/>
  <c r="AG225" i="22"/>
  <c r="AU291" i="22"/>
  <c r="AO258" i="22"/>
  <c r="AZ324" i="22"/>
  <c r="BF357" i="22"/>
  <c r="AV302" i="22"/>
  <c r="BC335" i="22"/>
  <c r="AQ269" i="22"/>
  <c r="BG368" i="22"/>
  <c r="AM247" i="22"/>
  <c r="AR280" i="22"/>
  <c r="AD214" i="22"/>
  <c r="AY313" i="22"/>
  <c r="BD346" i="22"/>
  <c r="AL247" i="22"/>
  <c r="AT291" i="22"/>
  <c r="AA203" i="22"/>
  <c r="AH236" i="22"/>
  <c r="AQ280" i="22"/>
  <c r="BG379" i="22"/>
  <c r="AF225" i="22"/>
  <c r="AY324" i="22"/>
  <c r="BF368" i="22"/>
  <c r="AP269" i="22"/>
  <c r="BJ390" i="22"/>
  <c r="AX313" i="22"/>
  <c r="BB335" i="22"/>
  <c r="AP280" i="22"/>
  <c r="BA335" i="22"/>
  <c r="BE368" i="22"/>
  <c r="BF379" i="22"/>
  <c r="AM258" i="22"/>
  <c r="BD357" i="22"/>
  <c r="AG236" i="22"/>
  <c r="AK247" i="22"/>
  <c r="BB346" i="22"/>
  <c r="AE225" i="22"/>
  <c r="BI390" i="22"/>
  <c r="AX324" i="22"/>
  <c r="AB214" i="22"/>
  <c r="AT302" i="22"/>
  <c r="AW313" i="22"/>
  <c r="AO269" i="22"/>
  <c r="Z203" i="22"/>
  <c r="AZ335" i="22"/>
  <c r="BH390" i="22"/>
  <c r="Y203" i="22"/>
  <c r="AD225" i="22"/>
  <c r="AF236" i="22"/>
  <c r="AA214" i="22"/>
  <c r="AJ247" i="22"/>
  <c r="AL258" i="22"/>
  <c r="AN269" i="22"/>
  <c r="AO280" i="22"/>
  <c r="AR291" i="22"/>
  <c r="AS302" i="22"/>
  <c r="AV313" i="22"/>
  <c r="AW324" i="22"/>
  <c r="BA346" i="22"/>
  <c r="BC357" i="22"/>
  <c r="BD368" i="22"/>
  <c r="AN280" i="22"/>
  <c r="BG390" i="22"/>
  <c r="BB357" i="22"/>
  <c r="AQ291" i="22"/>
  <c r="BC368" i="22"/>
  <c r="Z214" i="22"/>
  <c r="AC225" i="22"/>
  <c r="AR302" i="22"/>
  <c r="AY335" i="22"/>
  <c r="AE236" i="22"/>
  <c r="BD379" i="22"/>
  <c r="AU313" i="22"/>
  <c r="AI247" i="22"/>
  <c r="AV324" i="22"/>
  <c r="AK258" i="22"/>
  <c r="X203" i="22"/>
  <c r="AM269" i="22"/>
  <c r="AJ258" i="22"/>
  <c r="BC379" i="22"/>
  <c r="Y214" i="22"/>
  <c r="AB225" i="22"/>
  <c r="AY346" i="22"/>
  <c r="AQ302" i="22"/>
  <c r="AL269" i="22"/>
  <c r="AD236" i="22"/>
  <c r="AT313" i="22"/>
  <c r="AX335" i="22"/>
  <c r="BA357" i="22"/>
  <c r="AM280" i="22"/>
  <c r="AU324" i="22"/>
  <c r="BB368" i="22"/>
  <c r="AH247" i="22"/>
  <c r="AP291" i="22"/>
  <c r="BF390" i="22"/>
  <c r="AL280" i="22"/>
  <c r="BA368" i="22"/>
  <c r="AI258" i="22"/>
  <c r="AS313" i="22"/>
  <c r="AC236" i="22"/>
  <c r="AO291" i="22"/>
  <c r="AX346" i="22"/>
  <c r="AW335" i="22"/>
  <c r="BE390" i="22"/>
  <c r="AK269" i="22"/>
  <c r="AT324" i="22"/>
  <c r="BB379" i="22"/>
  <c r="AP302" i="22"/>
  <c r="AZ357" i="22"/>
  <c r="X214" i="22"/>
  <c r="AY357" i="22"/>
  <c r="BA379" i="22"/>
  <c r="BD390" i="22"/>
  <c r="AN291" i="22"/>
  <c r="AR313" i="22"/>
  <c r="AJ269" i="22"/>
  <c r="AB236" i="22"/>
  <c r="AH258" i="22"/>
  <c r="AK280" i="22"/>
  <c r="AO302" i="22"/>
  <c r="AS324" i="22"/>
  <c r="AV335" i="22"/>
  <c r="AW346" i="22"/>
  <c r="AZ368" i="22"/>
  <c r="U203" i="22"/>
  <c r="T203" i="22"/>
  <c r="AJ280" i="22"/>
  <c r="AN302" i="22"/>
  <c r="BC390" i="22"/>
  <c r="AQ313" i="22"/>
  <c r="AE247" i="22"/>
  <c r="AY368" i="22"/>
  <c r="AI269" i="22"/>
  <c r="AA236" i="22"/>
  <c r="AX357" i="22"/>
  <c r="V214" i="22"/>
  <c r="AM291" i="22"/>
  <c r="AR324" i="22"/>
  <c r="AG258" i="22"/>
  <c r="AU335" i="22"/>
  <c r="Y225" i="22"/>
  <c r="AV346" i="22"/>
  <c r="AM302" i="22"/>
  <c r="AF258" i="22"/>
  <c r="AU346" i="22"/>
  <c r="AD247" i="22"/>
  <c r="AL291" i="22"/>
  <c r="U214" i="22"/>
  <c r="Z236" i="22"/>
  <c r="AI280" i="22"/>
  <c r="AY379" i="22"/>
  <c r="AQ324" i="22"/>
  <c r="AX368" i="22"/>
  <c r="S203" i="22"/>
  <c r="X225" i="22"/>
  <c r="AH269" i="22"/>
  <c r="BB390" i="22"/>
  <c r="AP313" i="22"/>
  <c r="AT335" i="22"/>
  <c r="AG269" i="22"/>
  <c r="AW368" i="22"/>
  <c r="AX379" i="22"/>
  <c r="AS335" i="22"/>
  <c r="T214" i="22"/>
  <c r="AH280" i="22"/>
  <c r="R203" i="22"/>
  <c r="AE258" i="22"/>
  <c r="AV357" i="22"/>
  <c r="AC247" i="22"/>
  <c r="AT346" i="22"/>
  <c r="Y236" i="22"/>
  <c r="BA390" i="22"/>
  <c r="W225" i="22"/>
  <c r="AP324" i="22"/>
  <c r="AL302" i="22"/>
  <c r="AO313" i="22"/>
  <c r="AR335" i="22"/>
  <c r="AZ390" i="22"/>
  <c r="V225" i="22"/>
  <c r="X236" i="22"/>
  <c r="AB247" i="22"/>
  <c r="AD258" i="22"/>
  <c r="AF269" i="22"/>
  <c r="AG280" i="22"/>
  <c r="AJ291" i="22"/>
  <c r="AK302" i="22"/>
  <c r="AN313" i="22"/>
  <c r="AO324" i="22"/>
  <c r="AS346" i="22"/>
  <c r="AU357" i="22"/>
  <c r="AV368" i="22"/>
  <c r="Q203" i="22"/>
  <c r="AW379" i="22"/>
  <c r="AY390" i="22"/>
  <c r="AT357" i="22"/>
  <c r="AF280" i="22"/>
  <c r="AV379" i="22"/>
  <c r="U225" i="22"/>
  <c r="AI291" i="22"/>
  <c r="AU368" i="22"/>
  <c r="P203" i="22"/>
  <c r="AJ302" i="22"/>
  <c r="AQ335" i="22"/>
  <c r="W236" i="22"/>
  <c r="AM313" i="22"/>
  <c r="R214" i="22"/>
  <c r="AA247" i="22"/>
  <c r="AN324" i="22"/>
  <c r="AC258" i="22"/>
  <c r="AE269" i="22"/>
  <c r="AU379" i="22"/>
  <c r="AB258" i="22"/>
  <c r="AQ346" i="22"/>
  <c r="AI302" i="22"/>
  <c r="T225" i="22"/>
  <c r="AD269" i="22"/>
  <c r="Q214" i="22"/>
  <c r="AL313" i="22"/>
  <c r="AP335" i="22"/>
  <c r="AS357" i="22"/>
  <c r="V236" i="22"/>
  <c r="AE280" i="22"/>
  <c r="AM324" i="22"/>
  <c r="AT368" i="22"/>
  <c r="O203" i="22"/>
  <c r="Z247" i="22"/>
  <c r="AH291" i="22"/>
  <c r="P214" i="22"/>
  <c r="S225" i="22"/>
  <c r="N203" i="22"/>
  <c r="AD280" i="22"/>
  <c r="AS368" i="22"/>
  <c r="AA258" i="22"/>
  <c r="AK313" i="22"/>
  <c r="AG291" i="22"/>
  <c r="AP346" i="22"/>
  <c r="U236" i="22"/>
  <c r="AO335" i="22"/>
  <c r="AW390" i="22"/>
  <c r="AC269" i="22"/>
  <c r="AL324" i="22"/>
  <c r="AT379" i="22"/>
  <c r="AH302" i="22"/>
  <c r="AR357" i="22"/>
  <c r="AF291" i="22"/>
  <c r="AB269" i="22"/>
  <c r="X247" i="22"/>
  <c r="R225" i="22"/>
  <c r="AQ357" i="22"/>
  <c r="AS379" i="22"/>
  <c r="AV390" i="22"/>
  <c r="O405" i="22"/>
  <c r="T236" i="22"/>
  <c r="Z258" i="22"/>
  <c r="AC280" i="22"/>
  <c r="AG302" i="22"/>
  <c r="AK324" i="22"/>
  <c r="AN335" i="22"/>
  <c r="AO346" i="22"/>
  <c r="AR368" i="22"/>
  <c r="M203" i="22"/>
  <c r="Y258" i="22"/>
  <c r="N214" i="22"/>
  <c r="AN346" i="22"/>
  <c r="Q225" i="22"/>
  <c r="AE291" i="22"/>
  <c r="AI313" i="22"/>
  <c r="AB280" i="22"/>
  <c r="AQ368" i="22"/>
  <c r="W247" i="22"/>
  <c r="AM335" i="22"/>
  <c r="L203" i="22"/>
  <c r="AF302" i="22"/>
  <c r="AU390" i="22"/>
  <c r="AA269" i="22"/>
  <c r="AP357" i="22"/>
  <c r="S236" i="22"/>
  <c r="AE302" i="22"/>
  <c r="AT390" i="22"/>
  <c r="X258" i="22"/>
  <c r="AM346" i="22"/>
  <c r="AD291" i="22"/>
  <c r="AL335" i="22"/>
  <c r="AQ379" i="22"/>
  <c r="V247" i="22"/>
  <c r="R236" i="22"/>
  <c r="AA280" i="22"/>
  <c r="AI324" i="22"/>
  <c r="AP368" i="22"/>
  <c r="K203" i="22"/>
  <c r="P225" i="22"/>
  <c r="Z269" i="22"/>
  <c r="AH313" i="22"/>
  <c r="AO357" i="22"/>
  <c r="Z280" i="22"/>
  <c r="AO368" i="22"/>
  <c r="Y269" i="22"/>
  <c r="AN357" i="22"/>
  <c r="J203" i="22"/>
  <c r="L214" i="22"/>
  <c r="W258" i="22"/>
  <c r="AL346" i="22"/>
  <c r="U247" i="22"/>
  <c r="AK335" i="22"/>
  <c r="Q236" i="22"/>
  <c r="AH324" i="22"/>
  <c r="O225" i="22"/>
  <c r="AG313" i="22"/>
  <c r="AD302" i="22"/>
  <c r="AS390" i="22"/>
  <c r="AC291" i="22"/>
  <c r="L417" i="22"/>
  <c r="L426" i="22"/>
  <c r="L414" i="22"/>
  <c r="L402" i="22"/>
  <c r="P426" i="22"/>
  <c r="W405" i="22"/>
  <c r="M417" i="22"/>
  <c r="P402" i="22"/>
  <c r="S414" i="22"/>
  <c r="N408" i="22"/>
  <c r="V408" i="22"/>
  <c r="N417" i="22"/>
  <c r="R414" i="22"/>
  <c r="R420" i="22"/>
  <c r="W414" i="22"/>
  <c r="Z420" i="22"/>
  <c r="AA411" i="22"/>
  <c r="M405" i="22"/>
  <c r="S417" i="22"/>
  <c r="AW423" i="22"/>
  <c r="BH402" i="22"/>
  <c r="BH408" i="22"/>
  <c r="BH414" i="22"/>
  <c r="V417" i="22"/>
  <c r="O414" i="22"/>
  <c r="P411" i="22"/>
  <c r="M411" i="22"/>
  <c r="N405" i="22"/>
  <c r="O426" i="22"/>
  <c r="R405" i="22"/>
  <c r="S423" i="22"/>
  <c r="Z414" i="22"/>
  <c r="S411" i="22"/>
  <c r="R408" i="22"/>
  <c r="Z408" i="22"/>
  <c r="AL420" i="22"/>
  <c r="BD414" i="22"/>
  <c r="N411" i="22"/>
  <c r="W408" i="22"/>
  <c r="BC405" i="22"/>
  <c r="N414" i="22"/>
  <c r="O408" i="22"/>
  <c r="U420" i="22"/>
  <c r="V414" i="22"/>
  <c r="X402" i="22"/>
  <c r="X426" i="22"/>
  <c r="AD420" i="22"/>
  <c r="AF402" i="22"/>
  <c r="AF408" i="22"/>
  <c r="AF420" i="22"/>
  <c r="AF426" i="22"/>
  <c r="BE405" i="22"/>
  <c r="BE411" i="22"/>
  <c r="BE417" i="22"/>
  <c r="BE423" i="22"/>
  <c r="BG405" i="22"/>
  <c r="BG411" i="22"/>
  <c r="BG417" i="22"/>
  <c r="BG423" i="22"/>
  <c r="M414" i="22"/>
  <c r="Z417" i="22"/>
  <c r="AD423" i="22"/>
  <c r="AC426" i="22"/>
  <c r="AG402" i="22"/>
  <c r="AG408" i="22"/>
  <c r="AG414" i="22"/>
  <c r="AG420" i="22"/>
  <c r="AK405" i="22"/>
  <c r="AK417" i="22"/>
  <c r="AK423" i="22"/>
  <c r="AN405" i="22"/>
  <c r="AN411" i="22"/>
  <c r="AN417" i="22"/>
  <c r="AN423" i="22"/>
  <c r="AQ405" i="22"/>
  <c r="AQ411" i="22"/>
  <c r="AA417" i="22"/>
  <c r="AQ423" i="22"/>
  <c r="AS402" i="22"/>
  <c r="AS408" i="22"/>
  <c r="AS414" i="22"/>
  <c r="AS420" i="22"/>
  <c r="AS426" i="22"/>
  <c r="AY402" i="22"/>
  <c r="AY408" i="22"/>
  <c r="AY414" i="22"/>
  <c r="AY420" i="22"/>
  <c r="AY426" i="22"/>
  <c r="BF405" i="22"/>
  <c r="BF411" i="22"/>
  <c r="BF417" i="22"/>
  <c r="BF423" i="22"/>
  <c r="U423" i="22"/>
  <c r="X408" i="22"/>
  <c r="AA414" i="22"/>
  <c r="AD402" i="22"/>
  <c r="AD426" i="22"/>
  <c r="AL405" i="22"/>
  <c r="AH408" i="22"/>
  <c r="AL411" i="22"/>
  <c r="AL417" i="22"/>
  <c r="AL423" i="22"/>
  <c r="BD405" i="22"/>
  <c r="BD411" i="22"/>
  <c r="BD417" i="22"/>
  <c r="BD423" i="22"/>
  <c r="P405" i="22"/>
  <c r="R417" i="22"/>
  <c r="T405" i="22"/>
  <c r="X405" i="22"/>
  <c r="AB405" i="22"/>
  <c r="M402" i="22"/>
  <c r="M426" i="22"/>
  <c r="R423" i="22"/>
  <c r="BH420" i="22"/>
  <c r="BH426" i="22"/>
  <c r="L405" i="22"/>
  <c r="O411" i="22"/>
  <c r="W411" i="22"/>
  <c r="AC402" i="22"/>
  <c r="BE426" i="22"/>
  <c r="M420" i="22"/>
  <c r="Q420" i="22"/>
  <c r="S408" i="22"/>
  <c r="T402" i="22"/>
  <c r="T426" i="22"/>
  <c r="Y420" i="22"/>
  <c r="AA408" i="22"/>
  <c r="AB402" i="22"/>
  <c r="AB426" i="22"/>
  <c r="AC423" i="22"/>
  <c r="Q426" i="22"/>
  <c r="T408" i="22"/>
  <c r="U426" i="22"/>
  <c r="Y402" i="22"/>
  <c r="AV414" i="22"/>
  <c r="L408" i="22"/>
  <c r="U402" i="22"/>
  <c r="V420" i="22"/>
  <c r="P414" i="22"/>
  <c r="AJ402" i="22"/>
  <c r="N420" i="22"/>
  <c r="Q402" i="22"/>
  <c r="AO405" i="22"/>
  <c r="AT408" i="22"/>
  <c r="AV426" i="22"/>
  <c r="L411" i="22"/>
  <c r="N423" i="22"/>
  <c r="O417" i="22"/>
  <c r="P408" i="22"/>
  <c r="Q405" i="22"/>
  <c r="T411" i="22"/>
  <c r="U405" i="22"/>
  <c r="V423" i="22"/>
  <c r="W417" i="22"/>
  <c r="X411" i="22"/>
  <c r="Y405" i="22"/>
  <c r="Z423" i="22"/>
  <c r="AB411" i="22"/>
  <c r="AD405" i="22"/>
  <c r="AC408" i="22"/>
  <c r="AE411" i="22"/>
  <c r="AE417" i="22"/>
  <c r="AE423" i="22"/>
  <c r="AH405" i="22"/>
  <c r="AH411" i="22"/>
  <c r="AH417" i="22"/>
  <c r="AH423" i="22"/>
  <c r="AM411" i="22"/>
  <c r="AM417" i="22"/>
  <c r="AM423" i="22"/>
  <c r="AU402" i="22"/>
  <c r="AU408" i="22"/>
  <c r="AU414" i="22"/>
  <c r="AU420" i="22"/>
  <c r="AU426" i="22"/>
  <c r="AW405" i="22"/>
  <c r="AW411" i="22"/>
  <c r="AW417" i="22"/>
  <c r="AV420" i="22"/>
  <c r="M408" i="22"/>
  <c r="N402" i="22"/>
  <c r="N426" i="22"/>
  <c r="O420" i="22"/>
  <c r="Q408" i="22"/>
  <c r="R402" i="22"/>
  <c r="R426" i="22"/>
  <c r="S420" i="22"/>
  <c r="T414" i="22"/>
  <c r="U408" i="22"/>
  <c r="V402" i="22"/>
  <c r="V426" i="22"/>
  <c r="W420" i="22"/>
  <c r="Y408" i="22"/>
  <c r="Z402" i="22"/>
  <c r="Z426" i="22"/>
  <c r="AA420" i="22"/>
  <c r="AB414" i="22"/>
  <c r="AD408" i="22"/>
  <c r="AF405" i="22"/>
  <c r="AF411" i="22"/>
  <c r="AF417" i="22"/>
  <c r="AF423" i="22"/>
  <c r="AI405" i="22"/>
  <c r="AI411" i="22"/>
  <c r="AI423" i="22"/>
  <c r="AJ408" i="22"/>
  <c r="AJ414" i="22"/>
  <c r="AJ420" i="22"/>
  <c r="AJ426" i="22"/>
  <c r="AP402" i="22"/>
  <c r="AP414" i="22"/>
  <c r="AP420" i="22"/>
  <c r="AP426" i="22"/>
  <c r="AR408" i="22"/>
  <c r="AR414" i="22"/>
  <c r="AR420" i="22"/>
  <c r="AR426" i="22"/>
  <c r="AX405" i="22"/>
  <c r="AX411" i="22"/>
  <c r="AX417" i="22"/>
  <c r="AX423" i="22"/>
  <c r="AZ405" i="22"/>
  <c r="AZ411" i="22"/>
  <c r="AZ417" i="22"/>
  <c r="AZ423" i="22"/>
  <c r="BE402" i="22"/>
  <c r="BE408" i="22"/>
  <c r="BE414" i="22"/>
  <c r="BE420" i="22"/>
  <c r="BG402" i="22"/>
  <c r="BG408" i="22"/>
  <c r="BG414" i="22"/>
  <c r="BG420" i="22"/>
  <c r="BG426" i="22"/>
  <c r="AB408" i="22"/>
  <c r="AO411" i="22"/>
  <c r="AT402" i="22"/>
  <c r="AV408" i="22"/>
  <c r="P417" i="22"/>
  <c r="Q411" i="22"/>
  <c r="T417" i="22"/>
  <c r="U411" i="22"/>
  <c r="V405" i="22"/>
  <c r="W423" i="22"/>
  <c r="X417" i="22"/>
  <c r="Y411" i="22"/>
  <c r="Z405" i="22"/>
  <c r="AA423" i="22"/>
  <c r="AB417" i="22"/>
  <c r="AD411" i="22"/>
  <c r="AC414" i="22"/>
  <c r="Y426" i="22"/>
  <c r="AG405" i="22"/>
  <c r="AG411" i="22"/>
  <c r="AG417" i="22"/>
  <c r="Q423" i="22"/>
  <c r="Y423" i="22"/>
  <c r="AG423" i="22"/>
  <c r="X414" i="22"/>
  <c r="AF414" i="22"/>
  <c r="AK402" i="22"/>
  <c r="AK408" i="22"/>
  <c r="AK414" i="22"/>
  <c r="AK420" i="22"/>
  <c r="AK426" i="22"/>
  <c r="AN402" i="22"/>
  <c r="AN408" i="22"/>
  <c r="AN414" i="22"/>
  <c r="AN420" i="22"/>
  <c r="AN426" i="22"/>
  <c r="AQ402" i="22"/>
  <c r="AE405" i="22"/>
  <c r="AM405" i="22"/>
  <c r="AQ408" i="22"/>
  <c r="AQ414" i="22"/>
  <c r="AQ420" i="22"/>
  <c r="AQ426" i="22"/>
  <c r="AO423" i="22"/>
  <c r="AS405" i="22"/>
  <c r="AC411" i="22"/>
  <c r="AK411" i="22"/>
  <c r="AS411" i="22"/>
  <c r="AS417" i="22"/>
  <c r="AS423" i="22"/>
  <c r="AG426" i="22"/>
  <c r="AO426" i="22"/>
  <c r="AU405" i="22"/>
  <c r="AY405" i="22"/>
  <c r="AY411" i="22"/>
  <c r="AI417" i="22"/>
  <c r="AQ417" i="22"/>
  <c r="AY417" i="22"/>
  <c r="AY423" i="22"/>
  <c r="AW426" i="22"/>
  <c r="BA402" i="22"/>
  <c r="BA405" i="22"/>
  <c r="BA408" i="22"/>
  <c r="BA411" i="22"/>
  <c r="BA414" i="22"/>
  <c r="BA417" i="22"/>
  <c r="BA420" i="22"/>
  <c r="BA423" i="22"/>
  <c r="BA426" i="22"/>
  <c r="BF402" i="22"/>
  <c r="AP408" i="22"/>
  <c r="AX408" i="22"/>
  <c r="BF408" i="22"/>
  <c r="BF414" i="22"/>
  <c r="BF420" i="22"/>
  <c r="BF426" i="22"/>
  <c r="AR402" i="22"/>
  <c r="AZ402" i="22"/>
  <c r="AT420" i="22"/>
  <c r="BB420" i="22"/>
  <c r="AC405" i="22"/>
  <c r="AT414" i="22"/>
  <c r="AT426" i="22"/>
  <c r="L420" i="22"/>
  <c r="L421" i="22" s="1"/>
  <c r="O402" i="22"/>
  <c r="O423" i="22"/>
  <c r="P420" i="22"/>
  <c r="Q414" i="22"/>
  <c r="S402" i="22"/>
  <c r="S426" i="22"/>
  <c r="T420" i="22"/>
  <c r="U414" i="22"/>
  <c r="W402" i="22"/>
  <c r="W426" i="22"/>
  <c r="X420" i="22"/>
  <c r="Y414" i="22"/>
  <c r="AA402" i="22"/>
  <c r="AA426" i="22"/>
  <c r="AB420" i="22"/>
  <c r="AD414" i="22"/>
  <c r="AC417" i="22"/>
  <c r="AL402" i="22"/>
  <c r="AL408" i="22"/>
  <c r="AL414" i="22"/>
  <c r="AL426" i="22"/>
  <c r="AO402" i="22"/>
  <c r="AO408" i="22"/>
  <c r="AO414" i="22"/>
  <c r="AO420" i="22"/>
  <c r="AT405" i="22"/>
  <c r="AT411" i="22"/>
  <c r="AT417" i="22"/>
  <c r="AT423" i="22"/>
  <c r="AV405" i="22"/>
  <c r="AV411" i="22"/>
  <c r="AV417" i="22"/>
  <c r="AV423" i="22"/>
  <c r="BB402" i="22"/>
  <c r="BB405" i="22"/>
  <c r="BB408" i="22"/>
  <c r="BB411" i="22"/>
  <c r="BB414" i="22"/>
  <c r="BB417" i="22"/>
  <c r="BB423" i="22"/>
  <c r="BB426" i="22"/>
  <c r="BD402" i="22"/>
  <c r="BD408" i="22"/>
  <c r="BD420" i="22"/>
  <c r="BD426" i="22"/>
  <c r="AO417" i="22"/>
  <c r="AV402" i="22"/>
  <c r="L423" i="22"/>
  <c r="L424" i="22" s="1"/>
  <c r="M424" i="22" s="1"/>
  <c r="P423" i="22"/>
  <c r="Q417" i="22"/>
  <c r="R411" i="22"/>
  <c r="S405" i="22"/>
  <c r="T423" i="22"/>
  <c r="U417" i="22"/>
  <c r="V411" i="22"/>
  <c r="X423" i="22"/>
  <c r="Y417" i="22"/>
  <c r="Z411" i="22"/>
  <c r="AA405" i="22"/>
  <c r="AB423" i="22"/>
  <c r="AD417" i="22"/>
  <c r="AC420" i="22"/>
  <c r="AE402" i="22"/>
  <c r="AE408" i="22"/>
  <c r="AE414" i="22"/>
  <c r="AE420" i="22"/>
  <c r="AE426" i="22"/>
  <c r="AH402" i="22"/>
  <c r="AH414" i="22"/>
  <c r="AH420" i="22"/>
  <c r="AH426" i="22"/>
  <c r="AM402" i="22"/>
  <c r="AM408" i="22"/>
  <c r="AM414" i="22"/>
  <c r="AM420" i="22"/>
  <c r="AM426" i="22"/>
  <c r="AU411" i="22"/>
  <c r="AU417" i="22"/>
  <c r="AU423" i="22"/>
  <c r="AW402" i="22"/>
  <c r="AW408" i="22"/>
  <c r="AW414" i="22"/>
  <c r="AW420" i="22"/>
  <c r="BC402" i="22"/>
  <c r="BC408" i="22"/>
  <c r="BC411" i="22"/>
  <c r="BC414" i="22"/>
  <c r="BC417" i="22"/>
  <c r="BC420" i="22"/>
  <c r="BC423" i="22"/>
  <c r="BC426" i="22"/>
  <c r="AI402" i="22"/>
  <c r="AI408" i="22"/>
  <c r="AI414" i="22"/>
  <c r="AI420" i="22"/>
  <c r="AI426" i="22"/>
  <c r="AJ405" i="22"/>
  <c r="AJ411" i="22"/>
  <c r="AJ417" i="22"/>
  <c r="AJ423" i="22"/>
  <c r="AP405" i="22"/>
  <c r="AP411" i="22"/>
  <c r="AP417" i="22"/>
  <c r="AP423" i="22"/>
  <c r="AR405" i="22"/>
  <c r="AR411" i="22"/>
  <c r="AR417" i="22"/>
  <c r="AR423" i="22"/>
  <c r="AX402" i="22"/>
  <c r="AX414" i="22"/>
  <c r="AX420" i="22"/>
  <c r="AX426" i="22"/>
  <c r="AZ408" i="22"/>
  <c r="AZ414" i="22"/>
  <c r="AZ420" i="22"/>
  <c r="AZ426" i="22"/>
  <c r="GO199" i="22"/>
  <c r="V16" i="20"/>
  <c r="V15" i="20"/>
  <c r="V14" i="20"/>
  <c r="V13" i="20"/>
  <c r="V12" i="20"/>
  <c r="V11" i="20"/>
  <c r="V10" i="20"/>
  <c r="V9" i="20"/>
  <c r="V8" i="20"/>
  <c r="D7" i="20"/>
  <c r="E7" i="20" s="1"/>
  <c r="F7" i="20" s="1"/>
  <c r="G7" i="20" s="1"/>
  <c r="H7" i="20" s="1"/>
  <c r="I7" i="20" s="1"/>
  <c r="J7" i="20" s="1"/>
  <c r="K7" i="20" s="1"/>
  <c r="L7" i="20" s="1"/>
  <c r="M7" i="20" s="1"/>
  <c r="N7" i="20" s="1"/>
  <c r="O7" i="20" s="1"/>
  <c r="P7" i="20" s="1"/>
  <c r="Q7" i="20" s="1"/>
  <c r="R7" i="20" s="1"/>
  <c r="S7" i="20" s="1"/>
  <c r="T7" i="20" s="1"/>
  <c r="L412" i="22" l="1"/>
  <c r="M412" i="22" s="1"/>
  <c r="L418" i="22"/>
  <c r="L427" i="22"/>
  <c r="M427" i="22" s="1"/>
  <c r="N427" i="22" s="1"/>
  <c r="O427" i="22" s="1"/>
  <c r="P427" i="22" s="1"/>
  <c r="Q427" i="22" s="1"/>
  <c r="R427" i="22" s="1"/>
  <c r="S427" i="22" s="1"/>
  <c r="T427" i="22" s="1"/>
  <c r="U427" i="22" s="1"/>
  <c r="V427" i="22" s="1"/>
  <c r="W427" i="22" s="1"/>
  <c r="X427" i="22" s="1"/>
  <c r="Y427" i="22" s="1"/>
  <c r="Z427" i="22" s="1"/>
  <c r="AA427" i="22" s="1"/>
  <c r="AB427" i="22" s="1"/>
  <c r="AC427" i="22" s="1"/>
  <c r="AD427" i="22" s="1"/>
  <c r="AE427" i="22" s="1"/>
  <c r="AF427" i="22" s="1"/>
  <c r="AG427" i="22" s="1"/>
  <c r="AH427" i="22" s="1"/>
  <c r="AI427" i="22" s="1"/>
  <c r="AJ427" i="22" s="1"/>
  <c r="AK427" i="22" s="1"/>
  <c r="AL427" i="22" s="1"/>
  <c r="AM427" i="22" s="1"/>
  <c r="AN427" i="22" s="1"/>
  <c r="AO427" i="22" s="1"/>
  <c r="AP427" i="22" s="1"/>
  <c r="AQ427" i="22" s="1"/>
  <c r="AR427" i="22" s="1"/>
  <c r="AS427" i="22" s="1"/>
  <c r="AT427" i="22" s="1"/>
  <c r="AU427" i="22" s="1"/>
  <c r="AV427" i="22" s="1"/>
  <c r="AW427" i="22" s="1"/>
  <c r="AX427" i="22" s="1"/>
  <c r="AY427" i="22" s="1"/>
  <c r="AZ427" i="22" s="1"/>
  <c r="BA427" i="22" s="1"/>
  <c r="BB427" i="22" s="1"/>
  <c r="BC427" i="22" s="1"/>
  <c r="BD427" i="22" s="1"/>
  <c r="BE427" i="22" s="1"/>
  <c r="BF427" i="22" s="1"/>
  <c r="BG427" i="22" s="1"/>
  <c r="BH427" i="22" s="1"/>
  <c r="BI427" i="22" s="1"/>
  <c r="BJ427" i="22" s="1"/>
  <c r="BK427" i="22" s="1"/>
  <c r="O433" i="22"/>
  <c r="AX433" i="22"/>
  <c r="AA433" i="22"/>
  <c r="S433" i="22"/>
  <c r="AY433" i="22"/>
  <c r="L409" i="22"/>
  <c r="M409" i="22" s="1"/>
  <c r="N409" i="22" s="1"/>
  <c r="O409" i="22" s="1"/>
  <c r="P409" i="22" s="1"/>
  <c r="Q409" i="22" s="1"/>
  <c r="R409" i="22" s="1"/>
  <c r="S409" i="22" s="1"/>
  <c r="T409" i="22" s="1"/>
  <c r="U409" i="22" s="1"/>
  <c r="V409" i="22" s="1"/>
  <c r="W409" i="22" s="1"/>
  <c r="X409" i="22" s="1"/>
  <c r="Y409" i="22" s="1"/>
  <c r="Z409" i="22" s="1"/>
  <c r="AA409" i="22" s="1"/>
  <c r="AB409" i="22" s="1"/>
  <c r="AC409" i="22" s="1"/>
  <c r="AD409" i="22" s="1"/>
  <c r="AE409" i="22" s="1"/>
  <c r="AF409" i="22" s="1"/>
  <c r="AG409" i="22" s="1"/>
  <c r="AH409" i="22" s="1"/>
  <c r="AI409" i="22" s="1"/>
  <c r="AJ409" i="22" s="1"/>
  <c r="AK409" i="22" s="1"/>
  <c r="AL409" i="22" s="1"/>
  <c r="AM409" i="22" s="1"/>
  <c r="AN409" i="22" s="1"/>
  <c r="AO409" i="22" s="1"/>
  <c r="AP409" i="22" s="1"/>
  <c r="AQ409" i="22" s="1"/>
  <c r="AR409" i="22" s="1"/>
  <c r="AS409" i="22" s="1"/>
  <c r="AT409" i="22" s="1"/>
  <c r="AU409" i="22" s="1"/>
  <c r="AV409" i="22" s="1"/>
  <c r="AW409" i="22" s="1"/>
  <c r="AX409" i="22" s="1"/>
  <c r="AY409" i="22" s="1"/>
  <c r="AZ409" i="22" s="1"/>
  <c r="BA409" i="22" s="1"/>
  <c r="BB409" i="22" s="1"/>
  <c r="BC409" i="22" s="1"/>
  <c r="BD409" i="22" s="1"/>
  <c r="BE409" i="22" s="1"/>
  <c r="BF409" i="22" s="1"/>
  <c r="BG409" i="22" s="1"/>
  <c r="BH409" i="22" s="1"/>
  <c r="BI409" i="22" s="1"/>
  <c r="BJ409" i="22" s="1"/>
  <c r="BK409" i="22" s="1"/>
  <c r="BC433" i="22"/>
  <c r="BC158" i="22" s="1"/>
  <c r="Z433" i="22"/>
  <c r="R433" i="22"/>
  <c r="U433" i="22"/>
  <c r="AI433" i="22"/>
  <c r="BD433" i="22"/>
  <c r="BD158" i="22" s="1"/>
  <c r="BB433" i="22"/>
  <c r="AL433" i="22"/>
  <c r="AZ433" i="22"/>
  <c r="BF433" i="22"/>
  <c r="BF158" i="22" s="1"/>
  <c r="AB433" i="22"/>
  <c r="AH433" i="22"/>
  <c r="W433" i="22"/>
  <c r="AR433" i="22"/>
  <c r="BA433" i="22"/>
  <c r="AQ433" i="22"/>
  <c r="AC433" i="22"/>
  <c r="M433" i="22"/>
  <c r="AD433" i="22"/>
  <c r="AG433" i="22"/>
  <c r="AF433" i="22"/>
  <c r="P433" i="22"/>
  <c r="AP433" i="22"/>
  <c r="AW433" i="22"/>
  <c r="AM433" i="22"/>
  <c r="N424" i="22"/>
  <c r="O424" i="22" s="1"/>
  <c r="P424" i="22" s="1"/>
  <c r="Q424" i="22" s="1"/>
  <c r="R424" i="22" s="1"/>
  <c r="S424" i="22" s="1"/>
  <c r="T424" i="22" s="1"/>
  <c r="U424" i="22" s="1"/>
  <c r="V424" i="22" s="1"/>
  <c r="W424" i="22" s="1"/>
  <c r="X424" i="22" s="1"/>
  <c r="Y424" i="22" s="1"/>
  <c r="Z424" i="22" s="1"/>
  <c r="AA424" i="22" s="1"/>
  <c r="AB424" i="22" s="1"/>
  <c r="AC424" i="22" s="1"/>
  <c r="AD424" i="22" s="1"/>
  <c r="AE424" i="22" s="1"/>
  <c r="AF424" i="22" s="1"/>
  <c r="AG424" i="22" s="1"/>
  <c r="AH424" i="22" s="1"/>
  <c r="AI424" i="22" s="1"/>
  <c r="AJ424" i="22" s="1"/>
  <c r="AK424" i="22" s="1"/>
  <c r="AL424" i="22" s="1"/>
  <c r="AM424" i="22" s="1"/>
  <c r="AN424" i="22" s="1"/>
  <c r="AO424" i="22" s="1"/>
  <c r="AP424" i="22" s="1"/>
  <c r="AQ424" i="22" s="1"/>
  <c r="AR424" i="22" s="1"/>
  <c r="AS424" i="22" s="1"/>
  <c r="AT424" i="22" s="1"/>
  <c r="AU424" i="22" s="1"/>
  <c r="AV424" i="22" s="1"/>
  <c r="AW424" i="22" s="1"/>
  <c r="AX424" i="22" s="1"/>
  <c r="AY424" i="22" s="1"/>
  <c r="AZ424" i="22" s="1"/>
  <c r="BA424" i="22" s="1"/>
  <c r="BB424" i="22" s="1"/>
  <c r="BC424" i="22" s="1"/>
  <c r="BD424" i="22" s="1"/>
  <c r="BE424" i="22" s="1"/>
  <c r="BF424" i="22" s="1"/>
  <c r="BG424" i="22" s="1"/>
  <c r="BH424" i="22" s="1"/>
  <c r="BI424" i="22" s="1"/>
  <c r="BJ424" i="22" s="1"/>
  <c r="BK424" i="22" s="1"/>
  <c r="BG433" i="22"/>
  <c r="BG158" i="22" s="1"/>
  <c r="V433" i="22"/>
  <c r="Q433" i="22"/>
  <c r="Y433" i="22"/>
  <c r="AS433" i="22"/>
  <c r="AU433" i="22"/>
  <c r="L403" i="22"/>
  <c r="M403" i="22" s="1"/>
  <c r="N403" i="22" s="1"/>
  <c r="O403" i="22" s="1"/>
  <c r="P403" i="22" s="1"/>
  <c r="Q403" i="22" s="1"/>
  <c r="R403" i="22" s="1"/>
  <c r="S403" i="22" s="1"/>
  <c r="T403" i="22" s="1"/>
  <c r="U403" i="22" s="1"/>
  <c r="V403" i="22" s="1"/>
  <c r="W403" i="22" s="1"/>
  <c r="X403" i="22" s="1"/>
  <c r="Y403" i="22" s="1"/>
  <c r="Z403" i="22" s="1"/>
  <c r="AA403" i="22" s="1"/>
  <c r="L433" i="22"/>
  <c r="AN433" i="22"/>
  <c r="BE433" i="22"/>
  <c r="BE158" i="22" s="1"/>
  <c r="AE433" i="22"/>
  <c r="AV433" i="22"/>
  <c r="AK433" i="22"/>
  <c r="AT433" i="22"/>
  <c r="N433" i="22"/>
  <c r="AO433" i="22"/>
  <c r="AJ433" i="22"/>
  <c r="T433" i="22"/>
  <c r="X433" i="22"/>
  <c r="BH433" i="22"/>
  <c r="BH158" i="22" s="1"/>
  <c r="M421" i="22"/>
  <c r="N421" i="22" s="1"/>
  <c r="O421" i="22" s="1"/>
  <c r="P421" i="22" s="1"/>
  <c r="Q421" i="22" s="1"/>
  <c r="R421" i="22" s="1"/>
  <c r="S421" i="22" s="1"/>
  <c r="T421" i="22" s="1"/>
  <c r="U421" i="22" s="1"/>
  <c r="V421" i="22" s="1"/>
  <c r="W421" i="22" s="1"/>
  <c r="X421" i="22" s="1"/>
  <c r="Y421" i="22" s="1"/>
  <c r="Z421" i="22" s="1"/>
  <c r="AA421" i="22" s="1"/>
  <c r="AB421" i="22" s="1"/>
  <c r="AC421" i="22" s="1"/>
  <c r="AD421" i="22" s="1"/>
  <c r="AE421" i="22" s="1"/>
  <c r="AF421" i="22" s="1"/>
  <c r="AG421" i="22" s="1"/>
  <c r="AH421" i="22" s="1"/>
  <c r="AI421" i="22" s="1"/>
  <c r="AJ421" i="22" s="1"/>
  <c r="AK421" i="22" s="1"/>
  <c r="AL421" i="22" s="1"/>
  <c r="AM421" i="22" s="1"/>
  <c r="AN421" i="22" s="1"/>
  <c r="AO421" i="22" s="1"/>
  <c r="AP421" i="22" s="1"/>
  <c r="AQ421" i="22" s="1"/>
  <c r="AR421" i="22" s="1"/>
  <c r="AS421" i="22" s="1"/>
  <c r="AT421" i="22" s="1"/>
  <c r="AU421" i="22" s="1"/>
  <c r="AV421" i="22" s="1"/>
  <c r="AW421" i="22" s="1"/>
  <c r="AX421" i="22" s="1"/>
  <c r="AY421" i="22" s="1"/>
  <c r="AZ421" i="22" s="1"/>
  <c r="BA421" i="22" s="1"/>
  <c r="BB421" i="22" s="1"/>
  <c r="BC421" i="22" s="1"/>
  <c r="BD421" i="22" s="1"/>
  <c r="BE421" i="22" s="1"/>
  <c r="BF421" i="22" s="1"/>
  <c r="BG421" i="22" s="1"/>
  <c r="BH421" i="22" s="1"/>
  <c r="BI421" i="22" s="1"/>
  <c r="BJ421" i="22" s="1"/>
  <c r="BK421" i="22" s="1"/>
  <c r="M418" i="22"/>
  <c r="N418" i="22" s="1"/>
  <c r="O418" i="22" s="1"/>
  <c r="P418" i="22" s="1"/>
  <c r="Q418" i="22" s="1"/>
  <c r="R418" i="22" s="1"/>
  <c r="S418" i="22" s="1"/>
  <c r="T418" i="22" s="1"/>
  <c r="U418" i="22" s="1"/>
  <c r="V418" i="22" s="1"/>
  <c r="W418" i="22" s="1"/>
  <c r="X418" i="22" s="1"/>
  <c r="Y418" i="22" s="1"/>
  <c r="Z418" i="22" s="1"/>
  <c r="AA418" i="22" s="1"/>
  <c r="AB418" i="22" s="1"/>
  <c r="AC418" i="22" s="1"/>
  <c r="AD418" i="22" s="1"/>
  <c r="AE418" i="22" s="1"/>
  <c r="AF418" i="22" s="1"/>
  <c r="AG418" i="22" s="1"/>
  <c r="AH418" i="22" s="1"/>
  <c r="AI418" i="22" s="1"/>
  <c r="AJ418" i="22" s="1"/>
  <c r="AK418" i="22" s="1"/>
  <c r="AL418" i="22" s="1"/>
  <c r="AM418" i="22" s="1"/>
  <c r="AN418" i="22" s="1"/>
  <c r="AO418" i="22" s="1"/>
  <c r="AP418" i="22" s="1"/>
  <c r="AQ418" i="22" s="1"/>
  <c r="AR418" i="22" s="1"/>
  <c r="AS418" i="22" s="1"/>
  <c r="AT418" i="22" s="1"/>
  <c r="AU418" i="22" s="1"/>
  <c r="AV418" i="22" s="1"/>
  <c r="AW418" i="22" s="1"/>
  <c r="AX418" i="22" s="1"/>
  <c r="AY418" i="22" s="1"/>
  <c r="AZ418" i="22" s="1"/>
  <c r="BA418" i="22" s="1"/>
  <c r="BB418" i="22" s="1"/>
  <c r="BC418" i="22" s="1"/>
  <c r="BD418" i="22" s="1"/>
  <c r="BE418" i="22" s="1"/>
  <c r="BF418" i="22" s="1"/>
  <c r="BG418" i="22" s="1"/>
  <c r="BH418" i="22" s="1"/>
  <c r="BI418" i="22" s="1"/>
  <c r="BJ418" i="22" s="1"/>
  <c r="BK418" i="22" s="1"/>
  <c r="L415" i="22"/>
  <c r="M415" i="22" s="1"/>
  <c r="N415" i="22" s="1"/>
  <c r="O415" i="22" s="1"/>
  <c r="P415" i="22" s="1"/>
  <c r="Q415" i="22" s="1"/>
  <c r="R415" i="22" s="1"/>
  <c r="S415" i="22" s="1"/>
  <c r="T415" i="22" s="1"/>
  <c r="U415" i="22" s="1"/>
  <c r="V415" i="22" s="1"/>
  <c r="W415" i="22" s="1"/>
  <c r="X415" i="22" s="1"/>
  <c r="Y415" i="22" s="1"/>
  <c r="Z415" i="22" s="1"/>
  <c r="AA415" i="22" s="1"/>
  <c r="AB415" i="22" s="1"/>
  <c r="AC415" i="22" s="1"/>
  <c r="AD415" i="22" s="1"/>
  <c r="AE415" i="22" s="1"/>
  <c r="AF415" i="22" s="1"/>
  <c r="AG415" i="22" s="1"/>
  <c r="AH415" i="22" s="1"/>
  <c r="AI415" i="22" s="1"/>
  <c r="AJ415" i="22" s="1"/>
  <c r="AK415" i="22" s="1"/>
  <c r="AL415" i="22" s="1"/>
  <c r="AM415" i="22" s="1"/>
  <c r="AN415" i="22" s="1"/>
  <c r="AO415" i="22" s="1"/>
  <c r="AP415" i="22" s="1"/>
  <c r="AQ415" i="22" s="1"/>
  <c r="AR415" i="22" s="1"/>
  <c r="AS415" i="22" s="1"/>
  <c r="AT415" i="22" s="1"/>
  <c r="AU415" i="22" s="1"/>
  <c r="AV415" i="22" s="1"/>
  <c r="AW415" i="22" s="1"/>
  <c r="AX415" i="22" s="1"/>
  <c r="AY415" i="22" s="1"/>
  <c r="AZ415" i="22" s="1"/>
  <c r="BA415" i="22" s="1"/>
  <c r="BB415" i="22" s="1"/>
  <c r="BC415" i="22" s="1"/>
  <c r="BD415" i="22" s="1"/>
  <c r="BE415" i="22" s="1"/>
  <c r="BF415" i="22" s="1"/>
  <c r="BG415" i="22" s="1"/>
  <c r="BH415" i="22" s="1"/>
  <c r="BI415" i="22" s="1"/>
  <c r="BJ415" i="22" s="1"/>
  <c r="BK415" i="22" s="1"/>
  <c r="CV435" i="22"/>
  <c r="GB435" i="22"/>
  <c r="EF435" i="22"/>
  <c r="K158" i="22"/>
  <c r="N412" i="22"/>
  <c r="O412" i="22" s="1"/>
  <c r="P412" i="22" s="1"/>
  <c r="Q412" i="22" s="1"/>
  <c r="R412" i="22" s="1"/>
  <c r="S412" i="22" s="1"/>
  <c r="T412" i="22" s="1"/>
  <c r="U412" i="22" s="1"/>
  <c r="V412" i="22" s="1"/>
  <c r="W412" i="22" s="1"/>
  <c r="X412" i="22" s="1"/>
  <c r="Y412" i="22" s="1"/>
  <c r="Z412" i="22" s="1"/>
  <c r="AA412" i="22" s="1"/>
  <c r="AB412" i="22" s="1"/>
  <c r="AC412" i="22" s="1"/>
  <c r="AD412" i="22" s="1"/>
  <c r="AE412" i="22" s="1"/>
  <c r="AF412" i="22" s="1"/>
  <c r="AG412" i="22" s="1"/>
  <c r="AH412" i="22" s="1"/>
  <c r="AI412" i="22" s="1"/>
  <c r="AJ412" i="22" s="1"/>
  <c r="AK412" i="22" s="1"/>
  <c r="AL412" i="22" s="1"/>
  <c r="AM412" i="22" s="1"/>
  <c r="AN412" i="22" s="1"/>
  <c r="AO412" i="22" s="1"/>
  <c r="AP412" i="22" s="1"/>
  <c r="AQ412" i="22" s="1"/>
  <c r="AR412" i="22" s="1"/>
  <c r="AS412" i="22" s="1"/>
  <c r="AT412" i="22" s="1"/>
  <c r="AU412" i="22" s="1"/>
  <c r="AV412" i="22" s="1"/>
  <c r="AW412" i="22" s="1"/>
  <c r="AX412" i="22" s="1"/>
  <c r="AY412" i="22" s="1"/>
  <c r="AZ412" i="22" s="1"/>
  <c r="BA412" i="22" s="1"/>
  <c r="BB412" i="22" s="1"/>
  <c r="BC412" i="22" s="1"/>
  <c r="BD412" i="22" s="1"/>
  <c r="BE412" i="22" s="1"/>
  <c r="BF412" i="22" s="1"/>
  <c r="BG412" i="22" s="1"/>
  <c r="BH412" i="22" s="1"/>
  <c r="BI412" i="22" s="1"/>
  <c r="BJ412" i="22" s="1"/>
  <c r="BK412" i="22" s="1"/>
  <c r="GN435" i="22"/>
  <c r="FP435" i="22"/>
  <c r="DH435" i="22"/>
  <c r="L406" i="22"/>
  <c r="M406" i="22" s="1"/>
  <c r="N406" i="22" s="1"/>
  <c r="O406" i="22" s="1"/>
  <c r="P406" i="22" s="1"/>
  <c r="Q406" i="22" s="1"/>
  <c r="R406" i="22" s="1"/>
  <c r="S406" i="22" s="1"/>
  <c r="T406" i="22" s="1"/>
  <c r="U406" i="22" s="1"/>
  <c r="V406" i="22" s="1"/>
  <c r="W406" i="22" s="1"/>
  <c r="X406" i="22" s="1"/>
  <c r="Y406" i="22" s="1"/>
  <c r="Z406" i="22" s="1"/>
  <c r="AA406" i="22" s="1"/>
  <c r="AB406" i="22" s="1"/>
  <c r="AC406" i="22" s="1"/>
  <c r="AD406" i="22" s="1"/>
  <c r="AE406" i="22" s="1"/>
  <c r="AF406" i="22" s="1"/>
  <c r="AG406" i="22" s="1"/>
  <c r="AH406" i="22" s="1"/>
  <c r="AI406" i="22" s="1"/>
  <c r="AJ406" i="22" s="1"/>
  <c r="AK406" i="22" s="1"/>
  <c r="AL406" i="22" s="1"/>
  <c r="AM406" i="22" s="1"/>
  <c r="AN406" i="22" s="1"/>
  <c r="AO406" i="22" s="1"/>
  <c r="AP406" i="22" s="1"/>
  <c r="AQ406" i="22" s="1"/>
  <c r="AR406" i="22" s="1"/>
  <c r="AS406" i="22" s="1"/>
  <c r="AT406" i="22" s="1"/>
  <c r="AU406" i="22" s="1"/>
  <c r="AV406" i="22" s="1"/>
  <c r="AW406" i="22" s="1"/>
  <c r="AX406" i="22" s="1"/>
  <c r="AY406" i="22" s="1"/>
  <c r="AZ406" i="22" s="1"/>
  <c r="BA406" i="22" s="1"/>
  <c r="BB406" i="22" s="1"/>
  <c r="BC406" i="22" s="1"/>
  <c r="BD406" i="22" s="1"/>
  <c r="BE406" i="22" s="1"/>
  <c r="BF406" i="22" s="1"/>
  <c r="BG406" i="22" s="1"/>
  <c r="BH406" i="22" s="1"/>
  <c r="BI406" i="22" s="1"/>
  <c r="BJ406" i="22" s="1"/>
  <c r="BK406" i="22" s="1"/>
  <c r="DT435" i="22"/>
  <c r="ER435" i="22"/>
  <c r="FD435" i="22"/>
  <c r="CJ435" i="22"/>
  <c r="J434" i="22"/>
  <c r="GO200" i="22"/>
  <c r="GO177" i="22"/>
  <c r="GO159" i="22"/>
  <c r="BO158" i="22"/>
  <c r="BN158" i="22"/>
  <c r="BM158" i="22"/>
  <c r="BL158" i="22"/>
  <c r="BK158" i="22"/>
  <c r="BJ158" i="22"/>
  <c r="BI158" i="22"/>
  <c r="V17" i="20"/>
  <c r="G31" i="10"/>
  <c r="F29" i="10"/>
  <c r="F31" i="10" s="1"/>
  <c r="F32" i="10" s="1"/>
  <c r="G32" i="10" s="1"/>
  <c r="G499" i="22"/>
  <c r="AN443" i="22"/>
  <c r="FC103" i="22" s="1"/>
  <c r="FD103" i="22" s="1"/>
  <c r="FE103" i="22" s="1"/>
  <c r="FF103" i="22" s="1"/>
  <c r="FG103" i="22" s="1"/>
  <c r="FH103" i="22" s="1"/>
  <c r="FI103" i="22" s="1"/>
  <c r="FJ103" i="22" s="1"/>
  <c r="FK103" i="22" s="1"/>
  <c r="FL103" i="22" s="1"/>
  <c r="FM103" i="22" s="1"/>
  <c r="FN103" i="22" s="1"/>
  <c r="FO103" i="22" s="1"/>
  <c r="FP103" i="22" s="1"/>
  <c r="FQ103" i="22" s="1"/>
  <c r="FR103" i="22" s="1"/>
  <c r="FS103" i="22" s="1"/>
  <c r="FT103" i="22" s="1"/>
  <c r="FU103" i="22" s="1"/>
  <c r="FV103" i="22" s="1"/>
  <c r="FW103" i="22" s="1"/>
  <c r="FX103" i="22" s="1"/>
  <c r="FY103" i="22" s="1"/>
  <c r="FZ103" i="22" s="1"/>
  <c r="GA103" i="22" s="1"/>
  <c r="GB103" i="22" s="1"/>
  <c r="GC103" i="22" s="1"/>
  <c r="GD103" i="22" s="1"/>
  <c r="GE103" i="22" s="1"/>
  <c r="GF103" i="22" s="1"/>
  <c r="GG103" i="22" s="1"/>
  <c r="GH103" i="22" s="1"/>
  <c r="GI103" i="22" s="1"/>
  <c r="GJ103" i="22" s="1"/>
  <c r="GK103" i="22" s="1"/>
  <c r="GL103" i="22" s="1"/>
  <c r="GM103" i="22" s="1"/>
  <c r="GN103" i="22" s="1"/>
  <c r="AM443" i="22"/>
  <c r="DU71" i="22" s="1"/>
  <c r="AL443" i="22"/>
  <c r="DO66" i="22" s="1"/>
  <c r="AK443" i="22"/>
  <c r="GL142" i="22" s="1"/>
  <c r="AJ443" i="22"/>
  <c r="GM145" i="22" s="1"/>
  <c r="AI443" i="22"/>
  <c r="GJ142" i="22" s="1"/>
  <c r="AH443" i="22"/>
  <c r="EY106" i="22" s="1"/>
  <c r="AG443" i="22"/>
  <c r="BT34" i="22" s="1"/>
  <c r="AF443" i="22"/>
  <c r="FX135" i="22" s="1"/>
  <c r="AE443" i="22"/>
  <c r="EX109" i="22" s="1"/>
  <c r="AD443" i="22"/>
  <c r="ES103" i="22" s="1"/>
  <c r="AC443" i="22"/>
  <c r="GF145" i="22" s="1"/>
  <c r="AB443" i="22"/>
  <c r="GI150" i="22" s="1"/>
  <c r="AA443" i="22"/>
  <c r="GH150" i="22" s="1"/>
  <c r="Z443" i="22"/>
  <c r="GG150" i="22" s="1"/>
  <c r="Y443" i="22"/>
  <c r="GF150" i="22" s="1"/>
  <c r="X443" i="22"/>
  <c r="EM103" i="22" s="1"/>
  <c r="W443" i="22"/>
  <c r="EQ111" i="22" s="1"/>
  <c r="V443" i="22"/>
  <c r="FM133" i="22" s="1"/>
  <c r="U443" i="22"/>
  <c r="GH154" i="22" s="1"/>
  <c r="T443" i="22"/>
  <c r="GG154" i="22" s="1"/>
  <c r="S443" i="22"/>
  <c r="FK135" i="22" s="1"/>
  <c r="R443" i="22"/>
  <c r="DB76" i="22" s="1"/>
  <c r="Q443" i="22"/>
  <c r="EG104" i="22" s="1"/>
  <c r="AN442" i="22"/>
  <c r="GH137" i="22" s="1"/>
  <c r="AM442" i="22"/>
  <c r="FE107" i="22" s="1"/>
  <c r="AL442" i="22"/>
  <c r="ER95" i="22" s="1"/>
  <c r="AK442" i="22"/>
  <c r="GM143" i="22" s="1"/>
  <c r="AJ442" i="22"/>
  <c r="FN119" i="22" s="1"/>
  <c r="AI442" i="22"/>
  <c r="FQ125" i="22" s="1"/>
  <c r="AH442" i="22"/>
  <c r="DT77" i="22" s="1"/>
  <c r="AG442" i="22"/>
  <c r="GI143" i="22" s="1"/>
  <c r="AF442" i="22"/>
  <c r="GJ148" i="22" s="1"/>
  <c r="AE442" i="22"/>
  <c r="GG143" i="22" s="1"/>
  <c r="AD442" i="22"/>
  <c r="FX137" i="22" s="1"/>
  <c r="AC442" i="22"/>
  <c r="GG148" i="22" s="1"/>
  <c r="AB442" i="22"/>
  <c r="GN153" i="22" s="1"/>
  <c r="AA442" i="22"/>
  <c r="GG149" i="22" s="1"/>
  <c r="Z442" i="22"/>
  <c r="FK127" i="22" s="1"/>
  <c r="Y442" i="22"/>
  <c r="GK153" i="22" s="1"/>
  <c r="X442" i="22"/>
  <c r="DP81" i="22" s="1"/>
  <c r="W442" i="22"/>
  <c r="GK155" i="22" s="1"/>
  <c r="V442" i="22"/>
  <c r="FA120" i="22" s="1"/>
  <c r="U442" i="22"/>
  <c r="GI155" i="22" s="1"/>
  <c r="T442" i="22"/>
  <c r="GH155" i="22" s="1"/>
  <c r="S442" i="22"/>
  <c r="GG155" i="22" s="1"/>
  <c r="R442" i="22"/>
  <c r="GF155" i="22" s="1"/>
  <c r="Q442" i="22"/>
  <c r="FT144" i="22" s="1"/>
  <c r="AN441" i="22"/>
  <c r="FZ128" i="22" s="1"/>
  <c r="GA128" i="22" s="1"/>
  <c r="GB128" i="22" s="1"/>
  <c r="GC128" i="22" s="1"/>
  <c r="GD128" i="22" s="1"/>
  <c r="GE128" i="22" s="1"/>
  <c r="GF128" i="22" s="1"/>
  <c r="GG128" i="22" s="1"/>
  <c r="GH128" i="22" s="1"/>
  <c r="GI128" i="22" s="1"/>
  <c r="GJ128" i="22" s="1"/>
  <c r="GK128" i="22" s="1"/>
  <c r="GL128" i="22" s="1"/>
  <c r="GM128" i="22" s="1"/>
  <c r="GN128" i="22" s="1"/>
  <c r="AM441" i="22"/>
  <c r="GE134" i="22" s="1"/>
  <c r="AL441" i="22"/>
  <c r="GD134" i="22" s="1"/>
  <c r="AK441" i="22"/>
  <c r="GC134" i="22" s="1"/>
  <c r="AJ441" i="22"/>
  <c r="GN146" i="22" s="1"/>
  <c r="AI441" i="22"/>
  <c r="GM146" i="22" s="1"/>
  <c r="AH441" i="22"/>
  <c r="GL146" i="22" s="1"/>
  <c r="AG441" i="22"/>
  <c r="BR33" i="22" s="1"/>
  <c r="AF441" i="22"/>
  <c r="FX134" i="22" s="1"/>
  <c r="AE441" i="22"/>
  <c r="FW134" i="22" s="1"/>
  <c r="AD441" i="22"/>
  <c r="FD116" i="22" s="1"/>
  <c r="AC441" i="22"/>
  <c r="FI122" i="22" s="1"/>
  <c r="AB441" i="22"/>
  <c r="GL152" i="22" s="1"/>
  <c r="AA441" i="22"/>
  <c r="GK152" i="22" s="1"/>
  <c r="Z441" i="22"/>
  <c r="GJ152" i="22" s="1"/>
  <c r="Y441" i="22"/>
  <c r="DI74" i="22" s="1"/>
  <c r="X441" i="22"/>
  <c r="DH74" i="22" s="1"/>
  <c r="W441" i="22"/>
  <c r="CH51" i="22" s="1"/>
  <c r="V441" i="22"/>
  <c r="CX65" i="22" s="1"/>
  <c r="U441" i="22"/>
  <c r="FY146" i="22" s="1"/>
  <c r="T441" i="22"/>
  <c r="GD152" i="22" s="1"/>
  <c r="S441" i="22"/>
  <c r="CD51" i="22" s="1"/>
  <c r="R441" i="22"/>
  <c r="FD128" i="22" s="1"/>
  <c r="Q441" i="22"/>
  <c r="DA74" i="22" s="1"/>
  <c r="Q440" i="22"/>
  <c r="P171" i="22"/>
  <c r="O171" i="22"/>
  <c r="N171" i="22"/>
  <c r="M171" i="22"/>
  <c r="L171" i="22"/>
  <c r="K171" i="22"/>
  <c r="J171" i="22"/>
  <c r="I171" i="22"/>
  <c r="H171" i="22"/>
  <c r="P156" i="22"/>
  <c r="L5" i="21" s="1"/>
  <c r="O156" i="22"/>
  <c r="K5" i="21" s="1"/>
  <c r="N156" i="22"/>
  <c r="J5" i="21" s="1"/>
  <c r="M156" i="22"/>
  <c r="I5" i="21" s="1"/>
  <c r="L156" i="22"/>
  <c r="H5" i="21" s="1"/>
  <c r="K156" i="22"/>
  <c r="G5" i="21" s="1"/>
  <c r="J156" i="22"/>
  <c r="F5" i="21" s="1"/>
  <c r="I156" i="22"/>
  <c r="E5" i="21" s="1"/>
  <c r="H156" i="22"/>
  <c r="F156" i="22"/>
  <c r="F444" i="22" s="1"/>
  <c r="E156" i="22"/>
  <c r="D156" i="22"/>
  <c r="D442" i="22" s="1"/>
  <c r="C156" i="22"/>
  <c r="C441" i="22" s="1"/>
  <c r="G155" i="22"/>
  <c r="P173" i="22" s="1"/>
  <c r="G154" i="22"/>
  <c r="G153" i="22"/>
  <c r="B153" i="22"/>
  <c r="B154" i="22" s="1"/>
  <c r="B155" i="22" s="1"/>
  <c r="G152" i="22"/>
  <c r="G151" i="22"/>
  <c r="G150" i="22"/>
  <c r="B150" i="22"/>
  <c r="G149" i="22"/>
  <c r="G148" i="22"/>
  <c r="G147" i="22"/>
  <c r="G146" i="22"/>
  <c r="G145" i="22"/>
  <c r="GE144" i="22"/>
  <c r="G144" i="22"/>
  <c r="G143" i="22"/>
  <c r="G142" i="22"/>
  <c r="G141" i="22"/>
  <c r="B141" i="22"/>
  <c r="B142" i="22" s="1"/>
  <c r="B143" i="22" s="1"/>
  <c r="G140" i="22"/>
  <c r="G139" i="22"/>
  <c r="G138" i="22"/>
  <c r="B138" i="22"/>
  <c r="G137" i="22"/>
  <c r="G136" i="22"/>
  <c r="G135" i="22"/>
  <c r="G134" i="22"/>
  <c r="G133" i="22"/>
  <c r="G132" i="22"/>
  <c r="G131" i="22"/>
  <c r="G130" i="22"/>
  <c r="G129" i="22"/>
  <c r="B129" i="22"/>
  <c r="B130" i="22" s="1"/>
  <c r="B131" i="22" s="1"/>
  <c r="G128" i="22"/>
  <c r="G127" i="22"/>
  <c r="G126" i="22"/>
  <c r="B126" i="22"/>
  <c r="G125" i="22"/>
  <c r="G124" i="22"/>
  <c r="G123" i="22"/>
  <c r="G122" i="22"/>
  <c r="G121" i="22"/>
  <c r="G120" i="22"/>
  <c r="G119" i="22"/>
  <c r="G118" i="22"/>
  <c r="G117" i="22"/>
  <c r="B117" i="22"/>
  <c r="B118" i="22" s="1"/>
  <c r="B119" i="22" s="1"/>
  <c r="G116" i="22"/>
  <c r="G115" i="22"/>
  <c r="G114" i="22"/>
  <c r="B114" i="22"/>
  <c r="G113" i="22"/>
  <c r="G112" i="22"/>
  <c r="G111" i="22"/>
  <c r="G110" i="22"/>
  <c r="G109" i="22"/>
  <c r="G108" i="22"/>
  <c r="G107" i="22"/>
  <c r="B107" i="22"/>
  <c r="G106" i="22"/>
  <c r="G105" i="22"/>
  <c r="G104" i="22"/>
  <c r="G103" i="22"/>
  <c r="G102" i="22"/>
  <c r="G101" i="22"/>
  <c r="G100" i="22"/>
  <c r="G99" i="22"/>
  <c r="B99" i="22"/>
  <c r="B100" i="22" s="1"/>
  <c r="B101" i="22" s="1"/>
  <c r="B102" i="22" s="1"/>
  <c r="B103" i="22" s="1"/>
  <c r="B104" i="22" s="1"/>
  <c r="B105" i="22" s="1"/>
  <c r="G98" i="22"/>
  <c r="G97" i="22"/>
  <c r="G96" i="22"/>
  <c r="G95" i="22"/>
  <c r="B95" i="22"/>
  <c r="G94" i="22"/>
  <c r="G93" i="22"/>
  <c r="G92" i="22"/>
  <c r="G91" i="22"/>
  <c r="G90" i="22"/>
  <c r="G89" i="22"/>
  <c r="G88" i="22"/>
  <c r="G87" i="22"/>
  <c r="B87" i="22"/>
  <c r="B88" i="22" s="1"/>
  <c r="B89" i="22" s="1"/>
  <c r="B90" i="22" s="1"/>
  <c r="B91" i="22" s="1"/>
  <c r="B92" i="22" s="1"/>
  <c r="B93" i="22" s="1"/>
  <c r="G86" i="22"/>
  <c r="G85" i="22"/>
  <c r="G84" i="22"/>
  <c r="G83" i="22"/>
  <c r="G82" i="22"/>
  <c r="G81" i="22"/>
  <c r="B81" i="22"/>
  <c r="B82" i="22" s="1"/>
  <c r="B83" i="22" s="1"/>
  <c r="G80" i="22"/>
  <c r="G79" i="22"/>
  <c r="G78" i="22"/>
  <c r="B78" i="22"/>
  <c r="G77" i="22"/>
  <c r="G76" i="22"/>
  <c r="G75" i="22"/>
  <c r="G74" i="22"/>
  <c r="G73" i="22"/>
  <c r="G72" i="22"/>
  <c r="G71" i="22"/>
  <c r="G70" i="22"/>
  <c r="G69" i="22"/>
  <c r="G68" i="22"/>
  <c r="G67" i="22"/>
  <c r="G66" i="22"/>
  <c r="G65" i="22"/>
  <c r="G64" i="22"/>
  <c r="B64" i="22"/>
  <c r="B65" i="22" s="1"/>
  <c r="B66" i="22" s="1"/>
  <c r="B67" i="22" s="1"/>
  <c r="B68" i="22" s="1"/>
  <c r="B69" i="22" s="1"/>
  <c r="B70" i="22" s="1"/>
  <c r="G63" i="22"/>
  <c r="G62" i="22"/>
  <c r="G61" i="22"/>
  <c r="G60" i="22"/>
  <c r="G59" i="22"/>
  <c r="G58" i="22"/>
  <c r="G57" i="22"/>
  <c r="G56" i="22"/>
  <c r="B56" i="22"/>
  <c r="B57" i="22" s="1"/>
  <c r="B58" i="22" s="1"/>
  <c r="B59" i="22" s="1"/>
  <c r="B60" i="22" s="1"/>
  <c r="G55" i="22"/>
  <c r="G54" i="22"/>
  <c r="G53" i="22"/>
  <c r="G52" i="22"/>
  <c r="B52" i="22"/>
  <c r="B53" i="22" s="1"/>
  <c r="G51" i="22"/>
  <c r="G50" i="22"/>
  <c r="G49" i="22"/>
  <c r="G48" i="22"/>
  <c r="G47" i="22"/>
  <c r="G46" i="22"/>
  <c r="G45" i="22"/>
  <c r="G44" i="22"/>
  <c r="B44" i="22"/>
  <c r="B45" i="22" s="1"/>
  <c r="B46" i="22" s="1"/>
  <c r="B47" i="22" s="1"/>
  <c r="B48" i="22" s="1"/>
  <c r="B49" i="22" s="1"/>
  <c r="B50" i="22" s="1"/>
  <c r="G43" i="22"/>
  <c r="G42" i="22"/>
  <c r="G41" i="22"/>
  <c r="G40" i="22"/>
  <c r="G39" i="22"/>
  <c r="G38" i="22"/>
  <c r="G37" i="22"/>
  <c r="G36" i="22"/>
  <c r="G35" i="22"/>
  <c r="G34" i="22"/>
  <c r="G33" i="22"/>
  <c r="G32" i="22"/>
  <c r="G31" i="22"/>
  <c r="G30" i="22"/>
  <c r="G29" i="22"/>
  <c r="GO29" i="22" s="1"/>
  <c r="G28" i="22"/>
  <c r="G27" i="22"/>
  <c r="G26" i="22"/>
  <c r="G25" i="22"/>
  <c r="G24" i="22"/>
  <c r="G23" i="22"/>
  <c r="G22" i="22"/>
  <c r="G21" i="22"/>
  <c r="G20" i="22"/>
  <c r="G19" i="22"/>
  <c r="G18" i="22"/>
  <c r="G17" i="22"/>
  <c r="G15" i="22"/>
  <c r="G14" i="22"/>
  <c r="I13" i="22"/>
  <c r="R440" i="22" s="1"/>
  <c r="G9" i="21" l="1"/>
  <c r="H9" i="21"/>
  <c r="I9" i="21"/>
  <c r="J9" i="21"/>
  <c r="F9" i="21"/>
  <c r="K9" i="21"/>
  <c r="E9" i="21"/>
  <c r="L9" i="21"/>
  <c r="DP86" i="22"/>
  <c r="H157" i="22"/>
  <c r="H163" i="22" s="1"/>
  <c r="D5" i="21"/>
  <c r="GA132" i="22"/>
  <c r="P182" i="22"/>
  <c r="EY114" i="22"/>
  <c r="FR140" i="22"/>
  <c r="DU82" i="22"/>
  <c r="CT64" i="22"/>
  <c r="DJ71" i="22"/>
  <c r="DG78" i="22"/>
  <c r="K434" i="22"/>
  <c r="BQ35" i="22"/>
  <c r="CE51" i="22"/>
  <c r="BT32" i="22"/>
  <c r="EP95" i="22"/>
  <c r="AO19" i="22"/>
  <c r="AU26" i="22"/>
  <c r="EP102" i="22"/>
  <c r="BW45" i="22"/>
  <c r="EJ95" i="22"/>
  <c r="CQ60" i="22"/>
  <c r="FG120" i="22"/>
  <c r="DF67" i="22"/>
  <c r="AO16" i="22"/>
  <c r="AM22" i="22"/>
  <c r="CM58" i="22"/>
  <c r="EV110" i="22"/>
  <c r="AU22" i="22"/>
  <c r="BG29" i="22"/>
  <c r="BH35" i="22"/>
  <c r="CO60" i="22"/>
  <c r="GB136" i="22"/>
  <c r="EK89" i="22"/>
  <c r="FJ125" i="22"/>
  <c r="T158" i="22"/>
  <c r="AA158" i="22"/>
  <c r="X158" i="22"/>
  <c r="U158" i="22"/>
  <c r="P158" i="22"/>
  <c r="Q158" i="22"/>
  <c r="L158" i="22"/>
  <c r="V158" i="22"/>
  <c r="N158" i="22"/>
  <c r="Y158" i="22"/>
  <c r="O158" i="22"/>
  <c r="R158" i="22"/>
  <c r="W158" i="22"/>
  <c r="S158" i="22"/>
  <c r="AB403" i="22"/>
  <c r="AB158" i="22" s="1"/>
  <c r="M158" i="22"/>
  <c r="Z158" i="22"/>
  <c r="DN67" i="22"/>
  <c r="ED90" i="22"/>
  <c r="FG114" i="22"/>
  <c r="AQ20" i="22"/>
  <c r="EK90" i="22"/>
  <c r="EJ104" i="22"/>
  <c r="EW118" i="22"/>
  <c r="AP20" i="22"/>
  <c r="CI42" i="22"/>
  <c r="CT58" i="22"/>
  <c r="DR71" i="22"/>
  <c r="EN93" i="22"/>
  <c r="EL107" i="22"/>
  <c r="AI17" i="22"/>
  <c r="BC31" i="22"/>
  <c r="BP40" i="22"/>
  <c r="BG34" i="22"/>
  <c r="CV59" i="22"/>
  <c r="DY94" i="22"/>
  <c r="ER104" i="22"/>
  <c r="EU108" i="22"/>
  <c r="EN112" i="22"/>
  <c r="EZ123" i="22"/>
  <c r="FE127" i="22"/>
  <c r="FY130" i="22"/>
  <c r="GB134" i="22"/>
  <c r="BC22" i="22"/>
  <c r="CQ48" i="22"/>
  <c r="DE60" i="22"/>
  <c r="DD76" i="22"/>
  <c r="ED99" i="22"/>
  <c r="FP129" i="22"/>
  <c r="FV137" i="22"/>
  <c r="BJ36" i="22"/>
  <c r="BW46" i="22"/>
  <c r="CK49" i="22"/>
  <c r="CY61" i="22"/>
  <c r="DO84" i="22"/>
  <c r="CF46" i="22"/>
  <c r="DV77" i="22"/>
  <c r="DT88" i="22"/>
  <c r="DW91" i="22"/>
  <c r="EG101" i="22"/>
  <c r="FC108" i="22"/>
  <c r="EV112" i="22"/>
  <c r="FM127" i="22"/>
  <c r="FU142" i="22"/>
  <c r="BZ42" i="22"/>
  <c r="BC26" i="22"/>
  <c r="CE45" i="22"/>
  <c r="FS133" i="22"/>
  <c r="AY20" i="22"/>
  <c r="BK31" i="22"/>
  <c r="BT43" i="22"/>
  <c r="CE52" i="22"/>
  <c r="DL65" i="22"/>
  <c r="ES115" i="22"/>
  <c r="V15" i="22"/>
  <c r="BG24" i="22"/>
  <c r="BZ36" i="22"/>
  <c r="CJ43" i="22"/>
  <c r="CM52" i="22"/>
  <c r="DC59" i="22"/>
  <c r="DT81" i="22"/>
  <c r="EO94" i="22"/>
  <c r="AC15" i="22"/>
  <c r="AG19" i="22"/>
  <c r="AR21" i="22"/>
  <c r="BD32" i="22"/>
  <c r="BW34" i="22"/>
  <c r="BQ41" i="22"/>
  <c r="CN46" i="22"/>
  <c r="CL50" i="22"/>
  <c r="CR56" i="22"/>
  <c r="DD59" i="22"/>
  <c r="CW66" i="22"/>
  <c r="DA70" i="22"/>
  <c r="DK73" i="22"/>
  <c r="EB88" i="22"/>
  <c r="EE91" i="22"/>
  <c r="EW101" i="22"/>
  <c r="FB116" i="22"/>
  <c r="FP124" i="22"/>
  <c r="FU127" i="22"/>
  <c r="FR131" i="22"/>
  <c r="FT135" i="22"/>
  <c r="FQ139" i="22"/>
  <c r="GC142" i="22"/>
  <c r="BE33" i="22"/>
  <c r="DJ64" i="22"/>
  <c r="ED83" i="22"/>
  <c r="T14" i="22"/>
  <c r="BI36" i="22"/>
  <c r="CJ56" i="22"/>
  <c r="DN77" i="22"/>
  <c r="EA97" i="22"/>
  <c r="FE118" i="22"/>
  <c r="BN28" i="22"/>
  <c r="BO34" i="22"/>
  <c r="BP41" i="22"/>
  <c r="CQ56" i="22"/>
  <c r="DC73" i="22"/>
  <c r="EE84" i="22"/>
  <c r="EQ97" i="22"/>
  <c r="AD15" i="22"/>
  <c r="AN19" i="22"/>
  <c r="AR25" i="22"/>
  <c r="AX29" i="22"/>
  <c r="BL32" i="22"/>
  <c r="CA37" i="22"/>
  <c r="BY41" i="22"/>
  <c r="CP46" i="22"/>
  <c r="CT50" i="22"/>
  <c r="CV53" i="22"/>
  <c r="DM66" i="22"/>
  <c r="DQ70" i="22"/>
  <c r="DM82" i="22"/>
  <c r="EE85" i="22"/>
  <c r="EM91" i="22"/>
  <c r="ER98" i="22"/>
  <c r="FA106" i="22"/>
  <c r="EM109" i="22"/>
  <c r="FJ116" i="22"/>
  <c r="EY120" i="22"/>
  <c r="FY139" i="22"/>
  <c r="BL31" i="22"/>
  <c r="EO110" i="22"/>
  <c r="DD72" i="22"/>
  <c r="DN82" i="22"/>
  <c r="BU31" i="22"/>
  <c r="CP53" i="22"/>
  <c r="CZ67" i="22"/>
  <c r="DM76" i="22"/>
  <c r="DX85" i="22"/>
  <c r="EY101" i="22"/>
  <c r="FW142" i="22"/>
  <c r="J157" i="22"/>
  <c r="J162" i="22"/>
  <c r="EC98" i="22"/>
  <c r="BM31" i="22"/>
  <c r="CY60" i="22"/>
  <c r="I157" i="22"/>
  <c r="I162" i="22"/>
  <c r="AS24" i="22"/>
  <c r="CJ48" i="22"/>
  <c r="DG60" i="22"/>
  <c r="DU88" i="22"/>
  <c r="K157" i="22"/>
  <c r="K163" i="22" s="1"/>
  <c r="K162" i="22"/>
  <c r="FN127" i="22"/>
  <c r="P162" i="22"/>
  <c r="P157" i="22"/>
  <c r="BI25" i="22"/>
  <c r="CH53" i="22"/>
  <c r="EQ95" i="22"/>
  <c r="AA16" i="22"/>
  <c r="BA21" i="22"/>
  <c r="BA24" i="22"/>
  <c r="BZ46" i="22"/>
  <c r="CX53" i="22"/>
  <c r="DA56" i="22"/>
  <c r="DH67" i="22"/>
  <c r="DD73" i="22"/>
  <c r="DO83" i="22"/>
  <c r="EG85" i="22"/>
  <c r="EI102" i="22"/>
  <c r="L162" i="22"/>
  <c r="L157" i="22"/>
  <c r="O162" i="22"/>
  <c r="O157" i="22"/>
  <c r="CV58" i="22"/>
  <c r="DC71" i="22"/>
  <c r="EB97" i="22"/>
  <c r="EE99" i="22"/>
  <c r="EJ102" i="22"/>
  <c r="EM106" i="22"/>
  <c r="GB140" i="22"/>
  <c r="M162" i="22"/>
  <c r="M157" i="22"/>
  <c r="EG93" i="22"/>
  <c r="H162" i="22"/>
  <c r="CF45" i="22"/>
  <c r="AJ20" i="22"/>
  <c r="BI24" i="22"/>
  <c r="BE31" i="22"/>
  <c r="CH46" i="22"/>
  <c r="DP67" i="22"/>
  <c r="EE81" i="22"/>
  <c r="FE112" i="22"/>
  <c r="FI123" i="22"/>
  <c r="E443" i="22"/>
  <c r="P174" i="22"/>
  <c r="N162" i="22"/>
  <c r="N157" i="22"/>
  <c r="AL15" i="22"/>
  <c r="AA17" i="22"/>
  <c r="AW19" i="22"/>
  <c r="AJ21" i="22"/>
  <c r="BK26" i="22"/>
  <c r="AY29" i="22"/>
  <c r="BR36" i="22"/>
  <c r="CG41" i="22"/>
  <c r="CB43" i="22"/>
  <c r="CM45" i="22"/>
  <c r="CC49" i="22"/>
  <c r="CC51" i="22"/>
  <c r="CU52" i="22"/>
  <c r="CU58" i="22"/>
  <c r="CQ61" i="22"/>
  <c r="DB64" i="22"/>
  <c r="DE66" i="22"/>
  <c r="DI70" i="22"/>
  <c r="DC72" i="22"/>
  <c r="DS73" i="22"/>
  <c r="DL76" i="22"/>
  <c r="DL81" i="22"/>
  <c r="EC82" i="22"/>
  <c r="DW84" i="22"/>
  <c r="DV90" i="22"/>
  <c r="EG94" i="22"/>
  <c r="EI97" i="22"/>
  <c r="EO101" i="22"/>
  <c r="EX102" i="22"/>
  <c r="EZ104" i="22"/>
  <c r="FD110" i="22"/>
  <c r="FD112" i="22"/>
  <c r="FM118" i="22"/>
  <c r="FO120" i="22"/>
  <c r="FH123" i="22"/>
  <c r="FB125" i="22"/>
  <c r="FH129" i="22"/>
  <c r="FJ131" i="22"/>
  <c r="FK133" i="22"/>
  <c r="FL135" i="22"/>
  <c r="FN137" i="22"/>
  <c r="FW145" i="22"/>
  <c r="AB14" i="22"/>
  <c r="Y16" i="22"/>
  <c r="AQ17" i="22"/>
  <c r="AI20" i="22"/>
  <c r="AZ21" i="22"/>
  <c r="AQ24" i="22"/>
  <c r="AZ25" i="22"/>
  <c r="BO29" i="22"/>
  <c r="BS31" i="22"/>
  <c r="BM33" i="22"/>
  <c r="BP35" i="22"/>
  <c r="BX40" i="22"/>
  <c r="BS42" i="22"/>
  <c r="CS49" i="22"/>
  <c r="CM51" i="22"/>
  <c r="CF53" i="22"/>
  <c r="CH55" i="22"/>
  <c r="CZ56" i="22"/>
  <c r="DC58" i="22"/>
  <c r="DG61" i="22"/>
  <c r="CZ68" i="22"/>
  <c r="DK72" i="22"/>
  <c r="DD74" i="22"/>
  <c r="DT76" i="22"/>
  <c r="DO78" i="22"/>
  <c r="EB81" i="22"/>
  <c r="DN83" i="22"/>
  <c r="DX86" i="22"/>
  <c r="EJ88" i="22"/>
  <c r="DX93" i="22"/>
  <c r="EA96" i="22"/>
  <c r="EI103" i="22"/>
  <c r="ET107" i="22"/>
  <c r="EU109" i="22"/>
  <c r="EN111" i="22"/>
  <c r="FA115" i="22"/>
  <c r="EV117" i="22"/>
  <c r="EX119" i="22"/>
  <c r="FP123" i="22"/>
  <c r="FR125" i="22"/>
  <c r="FX129" i="22"/>
  <c r="FZ131" i="22"/>
  <c r="GA133" i="22"/>
  <c r="GB135" i="22"/>
  <c r="GD137" i="22"/>
  <c r="FZ140" i="22"/>
  <c r="FX146" i="22"/>
  <c r="AJ14" i="22"/>
  <c r="BH25" i="22"/>
  <c r="AX28" i="22"/>
  <c r="BU33" i="22"/>
  <c r="BK37" i="22"/>
  <c r="CF40" i="22"/>
  <c r="BX46" i="22"/>
  <c r="CA48" i="22"/>
  <c r="CU51" i="22"/>
  <c r="CP55" i="22"/>
  <c r="CW60" i="22"/>
  <c r="CV65" i="22"/>
  <c r="CX67" i="22"/>
  <c r="DH68" i="22"/>
  <c r="DB71" i="22"/>
  <c r="DS72" i="22"/>
  <c r="DL74" i="22"/>
  <c r="DW78" i="22"/>
  <c r="DO85" i="22"/>
  <c r="EF86" i="22"/>
  <c r="EL90" i="22"/>
  <c r="EF93" i="22"/>
  <c r="EI96" i="22"/>
  <c r="EB98" i="22"/>
  <c r="EL99" i="22"/>
  <c r="EQ103" i="22"/>
  <c r="EK106" i="22"/>
  <c r="FB107" i="22"/>
  <c r="FC109" i="22"/>
  <c r="EV111" i="22"/>
  <c r="FI115" i="22"/>
  <c r="FD117" i="22"/>
  <c r="FF119" i="22"/>
  <c r="EZ122" i="22"/>
  <c r="FF128" i="22"/>
  <c r="FV143" i="22"/>
  <c r="AG16" i="22"/>
  <c r="AY24" i="22"/>
  <c r="BF28" i="22"/>
  <c r="BX35" i="22"/>
  <c r="BS37" i="22"/>
  <c r="CA42" i="22"/>
  <c r="CI48" i="22"/>
  <c r="CD50" i="22"/>
  <c r="CN53" i="22"/>
  <c r="CX55" i="22"/>
  <c r="CN59" i="22"/>
  <c r="DD65" i="22"/>
  <c r="DP68" i="22"/>
  <c r="DT74" i="22"/>
  <c r="DF77" i="22"/>
  <c r="DV83" i="22"/>
  <c r="DW85" i="22"/>
  <c r="DU89" i="22"/>
  <c r="DZ95" i="22"/>
  <c r="EQ96" i="22"/>
  <c r="ET99" i="22"/>
  <c r="EH102" i="22"/>
  <c r="EY103" i="22"/>
  <c r="FD111" i="22"/>
  <c r="FL117" i="22"/>
  <c r="FH122" i="22"/>
  <c r="EZ124" i="22"/>
  <c r="FN128" i="22"/>
  <c r="FI130" i="22"/>
  <c r="FK132" i="22"/>
  <c r="FL134" i="22"/>
  <c r="FL136" i="22"/>
  <c r="GD143" i="22"/>
  <c r="AL16" i="22"/>
  <c r="EC89" i="22"/>
  <c r="EH95" i="22"/>
  <c r="EJ98" i="22"/>
  <c r="ES106" i="22"/>
  <c r="EM108" i="22"/>
  <c r="EN110" i="22"/>
  <c r="EQ114" i="22"/>
  <c r="ET116" i="22"/>
  <c r="FP122" i="22"/>
  <c r="FH124" i="22"/>
  <c r="FV128" i="22"/>
  <c r="FQ130" i="22"/>
  <c r="FS132" i="22"/>
  <c r="FT134" i="22"/>
  <c r="FT136" i="22"/>
  <c r="AA14" i="22"/>
  <c r="AT22" i="22"/>
  <c r="AW28" i="22"/>
  <c r="BG35" i="22"/>
  <c r="BV45" i="22"/>
  <c r="CG55" i="22"/>
  <c r="EE102" i="22"/>
  <c r="AH17" i="22"/>
  <c r="CM53" i="22"/>
  <c r="DL66" i="22"/>
  <c r="AQ21" i="22"/>
  <c r="AT26" i="22"/>
  <c r="BO40" i="22"/>
  <c r="CA43" i="22"/>
  <c r="CP48" i="22"/>
  <c r="DR73" i="22"/>
  <c r="AF16" i="22"/>
  <c r="BB31" i="22"/>
  <c r="BJ37" i="22"/>
  <c r="DJ72" i="22"/>
  <c r="FW144" i="22"/>
  <c r="AQ25" i="22"/>
  <c r="DD60" i="22"/>
  <c r="EN94" i="22"/>
  <c r="FZ149" i="22"/>
  <c r="AI14" i="22"/>
  <c r="AK15" i="22"/>
  <c r="AY21" i="22"/>
  <c r="BB22" i="22"/>
  <c r="AX24" i="22"/>
  <c r="BF29" i="22"/>
  <c r="BD33" i="22"/>
  <c r="BF34" i="22"/>
  <c r="BR37" i="22"/>
  <c r="BX41" i="22"/>
  <c r="CD45" i="22"/>
  <c r="CC50" i="22"/>
  <c r="CL51" i="22"/>
  <c r="CT52" i="22"/>
  <c r="CY56" i="22"/>
  <c r="CU65" i="22"/>
  <c r="DM67" i="22"/>
  <c r="EE93" i="22"/>
  <c r="EH97" i="22"/>
  <c r="ER115" i="22"/>
  <c r="AM16" i="22"/>
  <c r="AP17" i="22"/>
  <c r="AV19" i="22"/>
  <c r="AX20" i="22"/>
  <c r="AY25" i="22"/>
  <c r="BB26" i="22"/>
  <c r="BE28" i="22"/>
  <c r="BJ31" i="22"/>
  <c r="BC32" i="22"/>
  <c r="BO35" i="22"/>
  <c r="BQ36" i="22"/>
  <c r="BW40" i="22"/>
  <c r="CH42" i="22"/>
  <c r="CI43" i="22"/>
  <c r="CE46" i="22"/>
  <c r="BZ48" i="22"/>
  <c r="CB49" i="22"/>
  <c r="CU53" i="22"/>
  <c r="CW55" i="22"/>
  <c r="CN60" i="22"/>
  <c r="DC74" i="22"/>
  <c r="EB82" i="22"/>
  <c r="EJ89" i="22"/>
  <c r="DZ96" i="22"/>
  <c r="EF101" i="22"/>
  <c r="FA125" i="22"/>
  <c r="AN16" i="22"/>
  <c r="BN29" i="22"/>
  <c r="BK33" i="22"/>
  <c r="BN34" i="22"/>
  <c r="BZ37" i="22"/>
  <c r="CF41" i="22"/>
  <c r="CK50" i="22"/>
  <c r="CW67" i="22"/>
  <c r="CZ70" i="22"/>
  <c r="DP71" i="22"/>
  <c r="DZ81" i="22"/>
  <c r="U15" i="22"/>
  <c r="X16" i="22"/>
  <c r="BF24" i="22"/>
  <c r="BG25" i="22"/>
  <c r="BJ26" i="22"/>
  <c r="BM28" i="22"/>
  <c r="BK32" i="22"/>
  <c r="BL33" i="22"/>
  <c r="BY36" i="22"/>
  <c r="CE40" i="22"/>
  <c r="CL45" i="22"/>
  <c r="CH48" i="22"/>
  <c r="CE53" i="22"/>
  <c r="DO86" i="22"/>
  <c r="EL91" i="22"/>
  <c r="FC117" i="22"/>
  <c r="S14" i="22"/>
  <c r="AH20" i="22"/>
  <c r="AI21" i="22"/>
  <c r="AL22" i="22"/>
  <c r="AO24" i="22"/>
  <c r="BV34" i="22"/>
  <c r="BW35" i="22"/>
  <c r="BR43" i="22"/>
  <c r="CM46" i="22"/>
  <c r="CQ49" i="22"/>
  <c r="CV60" i="22"/>
  <c r="CX61" i="22"/>
  <c r="EU112" i="22"/>
  <c r="EX114" i="22"/>
  <c r="FY131" i="22"/>
  <c r="AB15" i="22"/>
  <c r="Z17" i="22"/>
  <c r="AF19" i="22"/>
  <c r="AP24" i="22"/>
  <c r="BR31" i="22"/>
  <c r="BS32" i="22"/>
  <c r="BT33" i="22"/>
  <c r="BR42" i="22"/>
  <c r="BS43" i="22"/>
  <c r="CR49" i="22"/>
  <c r="CD52" i="22"/>
  <c r="CL58" i="22"/>
  <c r="DI64" i="22"/>
  <c r="DE67" i="22"/>
  <c r="DG68" i="22"/>
  <c r="ES99" i="22"/>
  <c r="EK107" i="22"/>
  <c r="FZ133" i="22"/>
  <c r="FS135" i="22"/>
  <c r="AR17" i="22"/>
  <c r="AP19" i="22"/>
  <c r="AZ24" i="22"/>
  <c r="AZ29" i="22"/>
  <c r="BE32" i="22"/>
  <c r="BX34" i="22"/>
  <c r="BL37" i="22"/>
  <c r="CB42" i="22"/>
  <c r="BU43" i="22"/>
  <c r="CL49" i="22"/>
  <c r="CE50" i="22"/>
  <c r="CI55" i="22"/>
  <c r="DB70" i="22"/>
  <c r="DW77" i="22"/>
  <c r="DX78" i="22"/>
  <c r="DU81" i="22"/>
  <c r="DX84" i="22"/>
  <c r="DY86" i="22"/>
  <c r="EM90" i="22"/>
  <c r="EN91" i="22"/>
  <c r="EL106" i="22"/>
  <c r="EN109" i="22"/>
  <c r="FQ124" i="22"/>
  <c r="FS125" i="22"/>
  <c r="GB132" i="22"/>
  <c r="FO137" i="22"/>
  <c r="FW143" i="22"/>
  <c r="AK14" i="22"/>
  <c r="AE15" i="22"/>
  <c r="AK21" i="22"/>
  <c r="AS25" i="22"/>
  <c r="BL26" i="22"/>
  <c r="BG28" i="22"/>
  <c r="BS36" i="22"/>
  <c r="CH41" i="22"/>
  <c r="CF51" i="22"/>
  <c r="CF52" i="22"/>
  <c r="CK56" i="22"/>
  <c r="DD58" i="22"/>
  <c r="DE59" i="22"/>
  <c r="CX60" i="22"/>
  <c r="CR61" i="22"/>
  <c r="DK64" i="22"/>
  <c r="CX66" i="22"/>
  <c r="DI68" i="22"/>
  <c r="DK71" i="22"/>
  <c r="DL73" i="22"/>
  <c r="DU76" i="22"/>
  <c r="DV82" i="22"/>
  <c r="DW83" i="22"/>
  <c r="EF85" i="22"/>
  <c r="EC88" i="22"/>
  <c r="EO93" i="22"/>
  <c r="EK98" i="22"/>
  <c r="EM99" i="22"/>
  <c r="EN108" i="22"/>
  <c r="EW110" i="22"/>
  <c r="FE117" i="22"/>
  <c r="EZ120" i="22"/>
  <c r="FQ123" i="22"/>
  <c r="FV127" i="22"/>
  <c r="FI129" i="22"/>
  <c r="GA131" i="22"/>
  <c r="FM136" i="22"/>
  <c r="FR139" i="22"/>
  <c r="GA149" i="22"/>
  <c r="AB17" i="22"/>
  <c r="AR20" i="22"/>
  <c r="BH34" i="22"/>
  <c r="BY35" i="22"/>
  <c r="CN45" i="22"/>
  <c r="CG46" i="22"/>
  <c r="CR48" i="22"/>
  <c r="CG53" i="22"/>
  <c r="CW53" i="22"/>
  <c r="CQ55" i="22"/>
  <c r="CY67" i="22"/>
  <c r="DO67" i="22"/>
  <c r="DJ70" i="22"/>
  <c r="DL72" i="22"/>
  <c r="EF84" i="22"/>
  <c r="EG86" i="22"/>
  <c r="EA95" i="22"/>
  <c r="EJ97" i="22"/>
  <c r="EQ102" i="22"/>
  <c r="EM107" i="22"/>
  <c r="EV109" i="22"/>
  <c r="EO112" i="22"/>
  <c r="ET115" i="22"/>
  <c r="EY119" i="22"/>
  <c r="FW137" i="22"/>
  <c r="GE143" i="22"/>
  <c r="BX435" i="22"/>
  <c r="U14" i="22"/>
  <c r="AX19" i="22"/>
  <c r="AV26" i="22"/>
  <c r="BH29" i="22"/>
  <c r="BD31" i="22"/>
  <c r="BT31" i="22"/>
  <c r="BM32" i="22"/>
  <c r="BT37" i="22"/>
  <c r="BR41" i="22"/>
  <c r="CJ42" i="22"/>
  <c r="CC43" i="22"/>
  <c r="CM50" i="22"/>
  <c r="CN52" i="22"/>
  <c r="DF66" i="22"/>
  <c r="DQ68" i="22"/>
  <c r="EC81" i="22"/>
  <c r="EE83" i="22"/>
  <c r="EK88" i="22"/>
  <c r="DW90" i="22"/>
  <c r="DX91" i="22"/>
  <c r="ES98" i="22"/>
  <c r="ET106" i="22"/>
  <c r="EV108" i="22"/>
  <c r="FE110" i="22"/>
  <c r="FM117" i="22"/>
  <c r="FH120" i="22"/>
  <c r="FQ129" i="22"/>
  <c r="FU136" i="22"/>
  <c r="FZ139" i="22"/>
  <c r="AM15" i="22"/>
  <c r="AS21" i="22"/>
  <c r="AR24" i="22"/>
  <c r="BH24" i="22"/>
  <c r="BA25" i="22"/>
  <c r="BO28" i="22"/>
  <c r="BI35" i="22"/>
  <c r="CA36" i="22"/>
  <c r="BX45" i="22"/>
  <c r="CB48" i="22"/>
  <c r="CT49" i="22"/>
  <c r="CS56" i="22"/>
  <c r="CN58" i="22"/>
  <c r="CO59" i="22"/>
  <c r="CZ61" i="22"/>
  <c r="CU64" i="22"/>
  <c r="DR70" i="22"/>
  <c r="DS71" i="22"/>
  <c r="DT72" i="22"/>
  <c r="DT73" i="22"/>
  <c r="DG77" i="22"/>
  <c r="DH78" i="22"/>
  <c r="ED82" i="22"/>
  <c r="DY93" i="22"/>
  <c r="EI95" i="22"/>
  <c r="ER97" i="22"/>
  <c r="EU99" i="22"/>
  <c r="EY102" i="22"/>
  <c r="EU107" i="22"/>
  <c r="FD109" i="22"/>
  <c r="FB115" i="22"/>
  <c r="FG119" i="22"/>
  <c r="FA124" i="22"/>
  <c r="FC125" i="22"/>
  <c r="FK131" i="22"/>
  <c r="FL132" i="22"/>
  <c r="GE137" i="22"/>
  <c r="W15" i="22"/>
  <c r="AJ17" i="22"/>
  <c r="AH19" i="22"/>
  <c r="AZ20" i="22"/>
  <c r="BP34" i="22"/>
  <c r="BT42" i="22"/>
  <c r="CU50" i="22"/>
  <c r="CY55" i="22"/>
  <c r="CP60" i="22"/>
  <c r="DF60" i="22"/>
  <c r="DE76" i="22"/>
  <c r="DP85" i="22"/>
  <c r="EE90" i="22"/>
  <c r="EF91" i="22"/>
  <c r="FB106" i="22"/>
  <c r="FD108" i="22"/>
  <c r="EW112" i="22"/>
  <c r="FP120" i="22"/>
  <c r="FA123" i="22"/>
  <c r="FF127" i="22"/>
  <c r="FY129" i="22"/>
  <c r="GC136" i="22"/>
  <c r="FX144" i="22"/>
  <c r="AC14" i="22"/>
  <c r="BD26" i="22"/>
  <c r="AY28" i="22"/>
  <c r="BP29" i="22"/>
  <c r="BU32" i="22"/>
  <c r="BK36" i="22"/>
  <c r="CB37" i="22"/>
  <c r="BZ41" i="22"/>
  <c r="CK43" i="22"/>
  <c r="BY46" i="22"/>
  <c r="CO46" i="22"/>
  <c r="CD49" i="22"/>
  <c r="CV52" i="22"/>
  <c r="CO53" i="22"/>
  <c r="CW59" i="22"/>
  <c r="DH61" i="22"/>
  <c r="DC64" i="22"/>
  <c r="DN66" i="22"/>
  <c r="DG67" i="22"/>
  <c r="DA68" i="22"/>
  <c r="DO77" i="22"/>
  <c r="DP78" i="22"/>
  <c r="DM81" i="22"/>
  <c r="DP84" i="22"/>
  <c r="DQ86" i="22"/>
  <c r="FC107" i="22"/>
  <c r="FJ115" i="22"/>
  <c r="EW117" i="22"/>
  <c r="FO119" i="22"/>
  <c r="FI124" i="22"/>
  <c r="FK125" i="22"/>
  <c r="FS131" i="22"/>
  <c r="FT132" i="22"/>
  <c r="FY144" i="22"/>
  <c r="FY148" i="22"/>
  <c r="GE145" i="22"/>
  <c r="CJ41" i="22"/>
  <c r="CX52" i="22"/>
  <c r="CZ60" i="22"/>
  <c r="AT17" i="22"/>
  <c r="BF26" i="22"/>
  <c r="ED96" i="22"/>
  <c r="AR19" i="22"/>
  <c r="BA28" i="22"/>
  <c r="BK35" i="22"/>
  <c r="CY59" i="22"/>
  <c r="DZ85" i="22"/>
  <c r="EA93" i="22"/>
  <c r="CR60" i="22"/>
  <c r="DS68" i="22"/>
  <c r="DW74" i="22"/>
  <c r="CO50" i="22"/>
  <c r="ET96" i="22"/>
  <c r="FB120" i="22"/>
  <c r="BZ34" i="22"/>
  <c r="BV42" i="22"/>
  <c r="CS55" i="22"/>
  <c r="DH60" i="22"/>
  <c r="DV72" i="22"/>
  <c r="EE88" i="22"/>
  <c r="EP91" i="22"/>
  <c r="EW99" i="22"/>
  <c r="EU104" i="22"/>
  <c r="GC131" i="22"/>
  <c r="BY40" i="22"/>
  <c r="FQ122" i="22"/>
  <c r="DU74" i="22"/>
  <c r="DV89" i="22"/>
  <c r="Z16" i="22"/>
  <c r="DM65" i="22"/>
  <c r="BD22" i="22"/>
  <c r="EX101" i="22"/>
  <c r="EU116" i="22"/>
  <c r="AP16" i="22"/>
  <c r="AN22" i="22"/>
  <c r="BN33" i="22"/>
  <c r="ED89" i="22"/>
  <c r="FC116" i="22"/>
  <c r="FG128" i="22"/>
  <c r="CG40" i="22"/>
  <c r="CN51" i="22"/>
  <c r="EH101" i="22"/>
  <c r="FM134" i="22"/>
  <c r="AH16" i="22"/>
  <c r="CW65" i="22"/>
  <c r="DE74" i="22"/>
  <c r="EJ101" i="22"/>
  <c r="FK116" i="22"/>
  <c r="FA122" i="22"/>
  <c r="FO128" i="22"/>
  <c r="AQ16" i="22"/>
  <c r="AI16" i="22"/>
  <c r="AV22" i="22"/>
  <c r="BV33" i="22"/>
  <c r="BQ40" i="22"/>
  <c r="CV51" i="22"/>
  <c r="EL89" i="22"/>
  <c r="FP128" i="22"/>
  <c r="FU134" i="22"/>
  <c r="BF33" i="22"/>
  <c r="DE65" i="22"/>
  <c r="DM74" i="22"/>
  <c r="EP101" i="22"/>
  <c r="GE152" i="22"/>
  <c r="FW128" i="22"/>
  <c r="EY116" i="22"/>
  <c r="GO432" i="22"/>
  <c r="GP433" i="22" s="1"/>
  <c r="EM101" i="22"/>
  <c r="AO20" i="22"/>
  <c r="AZ22" i="22"/>
  <c r="AX25" i="22"/>
  <c r="BV41" i="22"/>
  <c r="CA49" i="22"/>
  <c r="FG115" i="22"/>
  <c r="BA22" i="22"/>
  <c r="BW41" i="22"/>
  <c r="EC84" i="22"/>
  <c r="FU144" i="22"/>
  <c r="FF115" i="22"/>
  <c r="AZ31" i="22"/>
  <c r="CC46" i="22"/>
  <c r="DQ74" i="22"/>
  <c r="AO17" i="22"/>
  <c r="BA31" i="22"/>
  <c r="BU45" i="22"/>
  <c r="CD46" i="22"/>
  <c r="CM55" i="22"/>
  <c r="DR74" i="22"/>
  <c r="DJ76" i="22"/>
  <c r="DL84" i="22"/>
  <c r="EP104" i="22"/>
  <c r="FL137" i="22"/>
  <c r="AA15" i="22"/>
  <c r="Y17" i="22"/>
  <c r="BH36" i="22"/>
  <c r="CH43" i="22"/>
  <c r="CS52" i="22"/>
  <c r="CN55" i="22"/>
  <c r="DB74" i="22"/>
  <c r="DM84" i="22"/>
  <c r="AM19" i="22"/>
  <c r="BM29" i="22"/>
  <c r="BI32" i="22"/>
  <c r="BU35" i="22"/>
  <c r="CG42" i="22"/>
  <c r="CN48" i="22"/>
  <c r="CS59" i="22"/>
  <c r="CY64" i="22"/>
  <c r="DF70" i="22"/>
  <c r="CZ71" i="22"/>
  <c r="DM78" i="22"/>
  <c r="DZ82" i="22"/>
  <c r="DT83" i="22"/>
  <c r="DU93" i="22"/>
  <c r="EQ115" i="22"/>
  <c r="FR136" i="22"/>
  <c r="CY71" i="22"/>
  <c r="AZ26" i="22"/>
  <c r="BJ32" i="22"/>
  <c r="BV35" i="22"/>
  <c r="BH37" i="22"/>
  <c r="CC45" i="22"/>
  <c r="CO48" i="22"/>
  <c r="CT59" i="22"/>
  <c r="CZ64" i="22"/>
  <c r="DP65" i="22"/>
  <c r="DQ65" i="22" s="1"/>
  <c r="DR65" i="22" s="1"/>
  <c r="DS65" i="22" s="1"/>
  <c r="DT65" i="22" s="1"/>
  <c r="DU65" i="22" s="1"/>
  <c r="DV65" i="22" s="1"/>
  <c r="DW65" i="22" s="1"/>
  <c r="DX65" i="22" s="1"/>
  <c r="DY65" i="22" s="1"/>
  <c r="DZ65" i="22" s="1"/>
  <c r="EA65" i="22" s="1"/>
  <c r="EB65" i="22" s="1"/>
  <c r="EC65" i="22" s="1"/>
  <c r="ED65" i="22" s="1"/>
  <c r="EE65" i="22" s="1"/>
  <c r="EF65" i="22" s="1"/>
  <c r="EG65" i="22" s="1"/>
  <c r="EH65" i="22" s="1"/>
  <c r="EI65" i="22" s="1"/>
  <c r="EJ65" i="22" s="1"/>
  <c r="EK65" i="22" s="1"/>
  <c r="EL65" i="22" s="1"/>
  <c r="EM65" i="22" s="1"/>
  <c r="EN65" i="22" s="1"/>
  <c r="EO65" i="22" s="1"/>
  <c r="EP65" i="22" s="1"/>
  <c r="EQ65" i="22" s="1"/>
  <c r="ER65" i="22" s="1"/>
  <c r="ES65" i="22" s="1"/>
  <c r="ET65" i="22" s="1"/>
  <c r="EU65" i="22" s="1"/>
  <c r="EV65" i="22" s="1"/>
  <c r="EW65" i="22" s="1"/>
  <c r="EX65" i="22" s="1"/>
  <c r="EY65" i="22" s="1"/>
  <c r="EZ65" i="22" s="1"/>
  <c r="FA65" i="22" s="1"/>
  <c r="FB65" i="22" s="1"/>
  <c r="FC65" i="22" s="1"/>
  <c r="FD65" i="22" s="1"/>
  <c r="FE65" i="22" s="1"/>
  <c r="FF65" i="22" s="1"/>
  <c r="FG65" i="22" s="1"/>
  <c r="FH65" i="22" s="1"/>
  <c r="FI65" i="22" s="1"/>
  <c r="FJ65" i="22" s="1"/>
  <c r="FK65" i="22" s="1"/>
  <c r="FL65" i="22" s="1"/>
  <c r="FM65" i="22" s="1"/>
  <c r="FN65" i="22" s="1"/>
  <c r="FO65" i="22" s="1"/>
  <c r="FP65" i="22" s="1"/>
  <c r="FQ65" i="22" s="1"/>
  <c r="FR65" i="22" s="1"/>
  <c r="FS65" i="22" s="1"/>
  <c r="FT65" i="22" s="1"/>
  <c r="FU65" i="22" s="1"/>
  <c r="FV65" i="22" s="1"/>
  <c r="FW65" i="22" s="1"/>
  <c r="FX65" i="22" s="1"/>
  <c r="FY65" i="22" s="1"/>
  <c r="FZ65" i="22" s="1"/>
  <c r="GA65" i="22" s="1"/>
  <c r="GB65" i="22" s="1"/>
  <c r="GC65" i="22" s="1"/>
  <c r="GD65" i="22" s="1"/>
  <c r="GE65" i="22" s="1"/>
  <c r="GF65" i="22" s="1"/>
  <c r="GG65" i="22" s="1"/>
  <c r="GH65" i="22" s="1"/>
  <c r="GI65" i="22" s="1"/>
  <c r="GJ65" i="22" s="1"/>
  <c r="GK65" i="22" s="1"/>
  <c r="GL65" i="22" s="1"/>
  <c r="GM65" i="22" s="1"/>
  <c r="GN65" i="22" s="1"/>
  <c r="DG70" i="22"/>
  <c r="DP73" i="22"/>
  <c r="EA82" i="22"/>
  <c r="DV93" i="22"/>
  <c r="AL19" i="22"/>
  <c r="CM48" i="22"/>
  <c r="EP115" i="22"/>
  <c r="Z14" i="22"/>
  <c r="BA26" i="22"/>
  <c r="BI37" i="22"/>
  <c r="BU40" i="22"/>
  <c r="CB50" i="22"/>
  <c r="CO56" i="22"/>
  <c r="DA58" i="22"/>
  <c r="DQ73" i="22"/>
  <c r="DJ82" i="22"/>
  <c r="EH88" i="22"/>
  <c r="EL111" i="22"/>
  <c r="EW114" i="22"/>
  <c r="FL128" i="22"/>
  <c r="DL78" i="22"/>
  <c r="AX21" i="22"/>
  <c r="BK28" i="22"/>
  <c r="BU34" i="22"/>
  <c r="BV40" i="22"/>
  <c r="CR51" i="22"/>
  <c r="CP56" i="22"/>
  <c r="CV61" i="22"/>
  <c r="DA65" i="22"/>
  <c r="CU67" i="22"/>
  <c r="DI72" i="22"/>
  <c r="CZ73" i="22"/>
  <c r="DK82" i="22"/>
  <c r="EH104" i="22"/>
  <c r="EI106" i="22"/>
  <c r="GB137" i="22"/>
  <c r="GA150" i="22"/>
  <c r="BL29" i="22"/>
  <c r="CF42" i="22"/>
  <c r="AN17" i="22"/>
  <c r="AN20" i="22"/>
  <c r="BL28" i="22"/>
  <c r="BJ33" i="22"/>
  <c r="CG43" i="22"/>
  <c r="BT45" i="22"/>
  <c r="CP49" i="22"/>
  <c r="CS51" i="22"/>
  <c r="CD53" i="22"/>
  <c r="CW61" i="22"/>
  <c r="DB65" i="22"/>
  <c r="CV67" i="22"/>
  <c r="DF68" i="22"/>
  <c r="DA73" i="22"/>
  <c r="DD77" i="22"/>
  <c r="EB84" i="22"/>
  <c r="DR88" i="22"/>
  <c r="EE94" i="22"/>
  <c r="FM119" i="22"/>
  <c r="FS127" i="22"/>
  <c r="GC137" i="22"/>
  <c r="FW139" i="22"/>
  <c r="FX148" i="22"/>
  <c r="BK34" i="22"/>
  <c r="EG89" i="22"/>
  <c r="Q14" i="22"/>
  <c r="Q156" i="22" s="1"/>
  <c r="AR22" i="22"/>
  <c r="BM40" i="22"/>
  <c r="DJ66" i="22"/>
  <c r="EK93" i="22"/>
  <c r="R14" i="22"/>
  <c r="R156" i="22" s="1"/>
  <c r="S15" i="22"/>
  <c r="AE16" i="22"/>
  <c r="AE19" i="22"/>
  <c r="BC20" i="22"/>
  <c r="BD20" i="22" s="1"/>
  <c r="BE20" i="22" s="1"/>
  <c r="BF20" i="22" s="1"/>
  <c r="BG20" i="22" s="1"/>
  <c r="BH20" i="22" s="1"/>
  <c r="BI20" i="22" s="1"/>
  <c r="BJ20" i="22" s="1"/>
  <c r="BK20" i="22" s="1"/>
  <c r="BL20" i="22" s="1"/>
  <c r="BM20" i="22" s="1"/>
  <c r="BN20" i="22" s="1"/>
  <c r="BO20" i="22" s="1"/>
  <c r="BP20" i="22" s="1"/>
  <c r="BQ20" i="22" s="1"/>
  <c r="BR20" i="22" s="1"/>
  <c r="BS20" i="22" s="1"/>
  <c r="BT20" i="22" s="1"/>
  <c r="BU20" i="22" s="1"/>
  <c r="BV20" i="22" s="1"/>
  <c r="BW20" i="22" s="1"/>
  <c r="BX20" i="22" s="1"/>
  <c r="BY20" i="22" s="1"/>
  <c r="BZ20" i="22" s="1"/>
  <c r="CA20" i="22" s="1"/>
  <c r="CB20" i="22" s="1"/>
  <c r="CC20" i="22" s="1"/>
  <c r="CD20" i="22" s="1"/>
  <c r="CE20" i="22" s="1"/>
  <c r="CF20" i="22" s="1"/>
  <c r="CG20" i="22" s="1"/>
  <c r="CH20" i="22" s="1"/>
  <c r="CI20" i="22" s="1"/>
  <c r="CJ20" i="22" s="1"/>
  <c r="CK20" i="22" s="1"/>
  <c r="CL20" i="22" s="1"/>
  <c r="CM20" i="22" s="1"/>
  <c r="CN20" i="22" s="1"/>
  <c r="CO20" i="22" s="1"/>
  <c r="CP20" i="22" s="1"/>
  <c r="CQ20" i="22" s="1"/>
  <c r="CR20" i="22" s="1"/>
  <c r="CS20" i="22" s="1"/>
  <c r="CT20" i="22" s="1"/>
  <c r="CU20" i="22" s="1"/>
  <c r="CV20" i="22" s="1"/>
  <c r="CW20" i="22" s="1"/>
  <c r="CX20" i="22" s="1"/>
  <c r="CY20" i="22" s="1"/>
  <c r="CZ20" i="22" s="1"/>
  <c r="DA20" i="22" s="1"/>
  <c r="DB20" i="22" s="1"/>
  <c r="DC20" i="22" s="1"/>
  <c r="DD20" i="22" s="1"/>
  <c r="DE20" i="22" s="1"/>
  <c r="DF20" i="22" s="1"/>
  <c r="DG20" i="22" s="1"/>
  <c r="DH20" i="22" s="1"/>
  <c r="DI20" i="22" s="1"/>
  <c r="DJ20" i="22" s="1"/>
  <c r="DK20" i="22" s="1"/>
  <c r="DL20" i="22" s="1"/>
  <c r="DM20" i="22" s="1"/>
  <c r="DN20" i="22" s="1"/>
  <c r="DO20" i="22" s="1"/>
  <c r="DP20" i="22" s="1"/>
  <c r="DQ20" i="22" s="1"/>
  <c r="DR20" i="22" s="1"/>
  <c r="DS20" i="22" s="1"/>
  <c r="DT20" i="22" s="1"/>
  <c r="DU20" i="22" s="1"/>
  <c r="DV20" i="22" s="1"/>
  <c r="DW20" i="22" s="1"/>
  <c r="DX20" i="22" s="1"/>
  <c r="DY20" i="22" s="1"/>
  <c r="DZ20" i="22" s="1"/>
  <c r="EA20" i="22" s="1"/>
  <c r="EB20" i="22" s="1"/>
  <c r="EC20" i="22" s="1"/>
  <c r="ED20" i="22" s="1"/>
  <c r="EE20" i="22" s="1"/>
  <c r="EF20" i="22" s="1"/>
  <c r="EG20" i="22" s="1"/>
  <c r="EH20" i="22" s="1"/>
  <c r="EI20" i="22" s="1"/>
  <c r="EJ20" i="22" s="1"/>
  <c r="EK20" i="22" s="1"/>
  <c r="EL20" i="22" s="1"/>
  <c r="EM20" i="22" s="1"/>
  <c r="EN20" i="22" s="1"/>
  <c r="EO20" i="22" s="1"/>
  <c r="EP20" i="22" s="1"/>
  <c r="EQ20" i="22" s="1"/>
  <c r="ER20" i="22" s="1"/>
  <c r="ES20" i="22" s="1"/>
  <c r="ET20" i="22" s="1"/>
  <c r="EU20" i="22" s="1"/>
  <c r="EV20" i="22" s="1"/>
  <c r="EW20" i="22" s="1"/>
  <c r="EX20" i="22" s="1"/>
  <c r="EY20" i="22" s="1"/>
  <c r="EZ20" i="22" s="1"/>
  <c r="FA20" i="22" s="1"/>
  <c r="FB20" i="22" s="1"/>
  <c r="FC20" i="22" s="1"/>
  <c r="FD20" i="22" s="1"/>
  <c r="FE20" i="22" s="1"/>
  <c r="FF20" i="22" s="1"/>
  <c r="FG20" i="22" s="1"/>
  <c r="FH20" i="22" s="1"/>
  <c r="FI20" i="22" s="1"/>
  <c r="FJ20" i="22" s="1"/>
  <c r="FK20" i="22" s="1"/>
  <c r="FL20" i="22" s="1"/>
  <c r="FM20" i="22" s="1"/>
  <c r="FN20" i="22" s="1"/>
  <c r="FO20" i="22" s="1"/>
  <c r="FP20" i="22" s="1"/>
  <c r="FQ20" i="22" s="1"/>
  <c r="FR20" i="22" s="1"/>
  <c r="FS20" i="22" s="1"/>
  <c r="FT20" i="22" s="1"/>
  <c r="FU20" i="22" s="1"/>
  <c r="FV20" i="22" s="1"/>
  <c r="FW20" i="22" s="1"/>
  <c r="FX20" i="22" s="1"/>
  <c r="FY20" i="22" s="1"/>
  <c r="FZ20" i="22" s="1"/>
  <c r="GA20" i="22" s="1"/>
  <c r="GB20" i="22" s="1"/>
  <c r="GC20" i="22" s="1"/>
  <c r="GD20" i="22" s="1"/>
  <c r="GE20" i="22" s="1"/>
  <c r="GF20" i="22" s="1"/>
  <c r="GG20" i="22" s="1"/>
  <c r="GH20" i="22" s="1"/>
  <c r="GI20" i="22" s="1"/>
  <c r="GJ20" i="22" s="1"/>
  <c r="GK20" i="22" s="1"/>
  <c r="GL20" i="22" s="1"/>
  <c r="GM20" i="22" s="1"/>
  <c r="GN20" i="22" s="1"/>
  <c r="AP21" i="22"/>
  <c r="AS22" i="22"/>
  <c r="BD24" i="22"/>
  <c r="AP25" i="22"/>
  <c r="AR26" i="22"/>
  <c r="BC28" i="22"/>
  <c r="BC29" i="22"/>
  <c r="BA32" i="22"/>
  <c r="BM34" i="22"/>
  <c r="BX36" i="22"/>
  <c r="BY37" i="22"/>
  <c r="BN40" i="22"/>
  <c r="BN41" i="22"/>
  <c r="CK41" i="22"/>
  <c r="CL41" i="22" s="1"/>
  <c r="CM41" i="22" s="1"/>
  <c r="CN41" i="22" s="1"/>
  <c r="CO41" i="22" s="1"/>
  <c r="CP41" i="22" s="1"/>
  <c r="CQ41" i="22" s="1"/>
  <c r="CR41" i="22" s="1"/>
  <c r="CS41" i="22" s="1"/>
  <c r="CT41" i="22" s="1"/>
  <c r="CU41" i="22" s="1"/>
  <c r="CV41" i="22" s="1"/>
  <c r="CW41" i="22" s="1"/>
  <c r="CX41" i="22" s="1"/>
  <c r="CY41" i="22" s="1"/>
  <c r="CZ41" i="22" s="1"/>
  <c r="DA41" i="22" s="1"/>
  <c r="DB41" i="22" s="1"/>
  <c r="DC41" i="22" s="1"/>
  <c r="DD41" i="22" s="1"/>
  <c r="DE41" i="22" s="1"/>
  <c r="DF41" i="22" s="1"/>
  <c r="DG41" i="22" s="1"/>
  <c r="DH41" i="22" s="1"/>
  <c r="DI41" i="22" s="1"/>
  <c r="DJ41" i="22" s="1"/>
  <c r="DK41" i="22" s="1"/>
  <c r="DL41" i="22" s="1"/>
  <c r="DM41" i="22" s="1"/>
  <c r="DN41" i="22" s="1"/>
  <c r="DO41" i="22" s="1"/>
  <c r="DP41" i="22" s="1"/>
  <c r="DQ41" i="22" s="1"/>
  <c r="DR41" i="22" s="1"/>
  <c r="DS41" i="22" s="1"/>
  <c r="DT41" i="22" s="1"/>
  <c r="DU41" i="22" s="1"/>
  <c r="DV41" i="22" s="1"/>
  <c r="DW41" i="22" s="1"/>
  <c r="DX41" i="22" s="1"/>
  <c r="DY41" i="22" s="1"/>
  <c r="DZ41" i="22" s="1"/>
  <c r="EA41" i="22" s="1"/>
  <c r="EB41" i="22" s="1"/>
  <c r="EC41" i="22" s="1"/>
  <c r="ED41" i="22" s="1"/>
  <c r="EE41" i="22" s="1"/>
  <c r="EF41" i="22" s="1"/>
  <c r="EG41" i="22" s="1"/>
  <c r="EH41" i="22" s="1"/>
  <c r="EI41" i="22" s="1"/>
  <c r="EJ41" i="22" s="1"/>
  <c r="EK41" i="22" s="1"/>
  <c r="EL41" i="22" s="1"/>
  <c r="EM41" i="22" s="1"/>
  <c r="EN41" i="22" s="1"/>
  <c r="EO41" i="22" s="1"/>
  <c r="EP41" i="22" s="1"/>
  <c r="EQ41" i="22" s="1"/>
  <c r="ER41" i="22" s="1"/>
  <c r="ES41" i="22" s="1"/>
  <c r="ET41" i="22" s="1"/>
  <c r="EU41" i="22" s="1"/>
  <c r="EV41" i="22" s="1"/>
  <c r="EW41" i="22" s="1"/>
  <c r="EX41" i="22" s="1"/>
  <c r="EY41" i="22" s="1"/>
  <c r="EZ41" i="22" s="1"/>
  <c r="FA41" i="22" s="1"/>
  <c r="FB41" i="22" s="1"/>
  <c r="FC41" i="22" s="1"/>
  <c r="FD41" i="22" s="1"/>
  <c r="FE41" i="22" s="1"/>
  <c r="FF41" i="22" s="1"/>
  <c r="FG41" i="22" s="1"/>
  <c r="FH41" i="22" s="1"/>
  <c r="FI41" i="22" s="1"/>
  <c r="FJ41" i="22" s="1"/>
  <c r="FK41" i="22" s="1"/>
  <c r="FL41" i="22" s="1"/>
  <c r="FM41" i="22" s="1"/>
  <c r="FN41" i="22" s="1"/>
  <c r="FO41" i="22" s="1"/>
  <c r="FP41" i="22" s="1"/>
  <c r="FQ41" i="22" s="1"/>
  <c r="FR41" i="22" s="1"/>
  <c r="FS41" i="22" s="1"/>
  <c r="FT41" i="22" s="1"/>
  <c r="FU41" i="22" s="1"/>
  <c r="FV41" i="22" s="1"/>
  <c r="FW41" i="22" s="1"/>
  <c r="FX41" i="22" s="1"/>
  <c r="FY41" i="22" s="1"/>
  <c r="FZ41" i="22" s="1"/>
  <c r="GA41" i="22" s="1"/>
  <c r="GB41" i="22" s="1"/>
  <c r="GC41" i="22" s="1"/>
  <c r="GD41" i="22" s="1"/>
  <c r="GE41" i="22" s="1"/>
  <c r="GF41" i="22" s="1"/>
  <c r="GG41" i="22" s="1"/>
  <c r="GH41" i="22" s="1"/>
  <c r="GI41" i="22" s="1"/>
  <c r="GJ41" i="22" s="1"/>
  <c r="GK41" i="22" s="1"/>
  <c r="GL41" i="22" s="1"/>
  <c r="GM41" i="22" s="1"/>
  <c r="GN41" i="22" s="1"/>
  <c r="BW42" i="22"/>
  <c r="BV46" i="22"/>
  <c r="CF48" i="22"/>
  <c r="CR50" i="22"/>
  <c r="CJ51" i="22"/>
  <c r="CJ52" i="22"/>
  <c r="CS58" i="22"/>
  <c r="CL60" i="22"/>
  <c r="CT60" i="22"/>
  <c r="DB60" i="22"/>
  <c r="CS65" i="22"/>
  <c r="CU66" i="22"/>
  <c r="DK66" i="22"/>
  <c r="CW68" i="22"/>
  <c r="CX70" i="22"/>
  <c r="EL93" i="22"/>
  <c r="EM94" i="22"/>
  <c r="DY97" i="22"/>
  <c r="EN97" i="22"/>
  <c r="EE101" i="22"/>
  <c r="EU101" i="22"/>
  <c r="EV103" i="22"/>
  <c r="ET111" i="22"/>
  <c r="FG116" i="22"/>
  <c r="BL25" i="22"/>
  <c r="BM25" i="22" s="1"/>
  <c r="BN25" i="22" s="1"/>
  <c r="BO25" i="22" s="1"/>
  <c r="BP25" i="22" s="1"/>
  <c r="BQ25" i="22" s="1"/>
  <c r="BR25" i="22" s="1"/>
  <c r="BS25" i="22" s="1"/>
  <c r="BT25" i="22" s="1"/>
  <c r="BU25" i="22" s="1"/>
  <c r="BV25" i="22" s="1"/>
  <c r="BW25" i="22" s="1"/>
  <c r="BX25" i="22" s="1"/>
  <c r="BY25" i="22" s="1"/>
  <c r="BZ25" i="22" s="1"/>
  <c r="CA25" i="22" s="1"/>
  <c r="CB25" i="22" s="1"/>
  <c r="CC25" i="22" s="1"/>
  <c r="CD25" i="22" s="1"/>
  <c r="CE25" i="22" s="1"/>
  <c r="CF25" i="22" s="1"/>
  <c r="CG25" i="22" s="1"/>
  <c r="CH25" i="22" s="1"/>
  <c r="CI25" i="22" s="1"/>
  <c r="CJ25" i="22" s="1"/>
  <c r="CK25" i="22" s="1"/>
  <c r="CL25" i="22" s="1"/>
  <c r="CM25" i="22" s="1"/>
  <c r="CN25" i="22" s="1"/>
  <c r="CO25" i="22" s="1"/>
  <c r="CP25" i="22" s="1"/>
  <c r="CQ25" i="22" s="1"/>
  <c r="CR25" i="22" s="1"/>
  <c r="CS25" i="22" s="1"/>
  <c r="CT25" i="22" s="1"/>
  <c r="CU25" i="22" s="1"/>
  <c r="CV25" i="22" s="1"/>
  <c r="CW25" i="22" s="1"/>
  <c r="CX25" i="22" s="1"/>
  <c r="CY25" i="22" s="1"/>
  <c r="CZ25" i="22" s="1"/>
  <c r="DA25" i="22" s="1"/>
  <c r="DB25" i="22" s="1"/>
  <c r="DC25" i="22" s="1"/>
  <c r="DD25" i="22" s="1"/>
  <c r="DE25" i="22" s="1"/>
  <c r="DF25" i="22" s="1"/>
  <c r="DG25" i="22" s="1"/>
  <c r="DH25" i="22" s="1"/>
  <c r="DI25" i="22" s="1"/>
  <c r="DJ25" i="22" s="1"/>
  <c r="DK25" i="22" s="1"/>
  <c r="DL25" i="22" s="1"/>
  <c r="DM25" i="22" s="1"/>
  <c r="DN25" i="22" s="1"/>
  <c r="DO25" i="22" s="1"/>
  <c r="DP25" i="22" s="1"/>
  <c r="DQ25" i="22" s="1"/>
  <c r="DR25" i="22" s="1"/>
  <c r="DS25" i="22" s="1"/>
  <c r="DT25" i="22" s="1"/>
  <c r="DU25" i="22" s="1"/>
  <c r="DV25" i="22" s="1"/>
  <c r="DW25" i="22" s="1"/>
  <c r="DX25" i="22" s="1"/>
  <c r="DY25" i="22" s="1"/>
  <c r="DZ25" i="22" s="1"/>
  <c r="EA25" i="22" s="1"/>
  <c r="EB25" i="22" s="1"/>
  <c r="EC25" i="22" s="1"/>
  <c r="ED25" i="22" s="1"/>
  <c r="EE25" i="22" s="1"/>
  <c r="EF25" i="22" s="1"/>
  <c r="EG25" i="22" s="1"/>
  <c r="EH25" i="22" s="1"/>
  <c r="EI25" i="22" s="1"/>
  <c r="EJ25" i="22" s="1"/>
  <c r="EK25" i="22" s="1"/>
  <c r="EL25" i="22" s="1"/>
  <c r="EM25" i="22" s="1"/>
  <c r="EN25" i="22" s="1"/>
  <c r="EO25" i="22" s="1"/>
  <c r="EP25" i="22" s="1"/>
  <c r="EQ25" i="22" s="1"/>
  <c r="ER25" i="22" s="1"/>
  <c r="ES25" i="22" s="1"/>
  <c r="ET25" i="22" s="1"/>
  <c r="EU25" i="22" s="1"/>
  <c r="EV25" i="22" s="1"/>
  <c r="EW25" i="22" s="1"/>
  <c r="EX25" i="22" s="1"/>
  <c r="EY25" i="22" s="1"/>
  <c r="EZ25" i="22" s="1"/>
  <c r="FA25" i="22" s="1"/>
  <c r="FB25" i="22" s="1"/>
  <c r="FC25" i="22" s="1"/>
  <c r="FD25" i="22" s="1"/>
  <c r="FE25" i="22" s="1"/>
  <c r="FF25" i="22" s="1"/>
  <c r="FG25" i="22" s="1"/>
  <c r="FH25" i="22" s="1"/>
  <c r="FI25" i="22" s="1"/>
  <c r="FJ25" i="22" s="1"/>
  <c r="FK25" i="22" s="1"/>
  <c r="FL25" i="22" s="1"/>
  <c r="FM25" i="22" s="1"/>
  <c r="FN25" i="22" s="1"/>
  <c r="FO25" i="22" s="1"/>
  <c r="FP25" i="22" s="1"/>
  <c r="FQ25" i="22" s="1"/>
  <c r="FR25" i="22" s="1"/>
  <c r="FS25" i="22" s="1"/>
  <c r="FT25" i="22" s="1"/>
  <c r="FU25" i="22" s="1"/>
  <c r="FV25" i="22" s="1"/>
  <c r="FW25" i="22" s="1"/>
  <c r="FX25" i="22" s="1"/>
  <c r="FY25" i="22" s="1"/>
  <c r="FZ25" i="22" s="1"/>
  <c r="GA25" i="22" s="1"/>
  <c r="GB25" i="22" s="1"/>
  <c r="GC25" i="22" s="1"/>
  <c r="GD25" i="22" s="1"/>
  <c r="GE25" i="22" s="1"/>
  <c r="GF25" i="22" s="1"/>
  <c r="GG25" i="22" s="1"/>
  <c r="GH25" i="22" s="1"/>
  <c r="GI25" i="22" s="1"/>
  <c r="GJ25" i="22" s="1"/>
  <c r="GK25" i="22" s="1"/>
  <c r="GL25" i="22" s="1"/>
  <c r="GM25" i="22" s="1"/>
  <c r="GN25" i="22" s="1"/>
  <c r="AD16" i="22"/>
  <c r="BL34" i="22"/>
  <c r="BX37" i="22"/>
  <c r="BU46" i="22"/>
  <c r="CQ50" i="22"/>
  <c r="DI60" i="22"/>
  <c r="DJ60" i="22" s="1"/>
  <c r="DK60" i="22" s="1"/>
  <c r="DL60" i="22" s="1"/>
  <c r="DM60" i="22" s="1"/>
  <c r="DN60" i="22" s="1"/>
  <c r="DO60" i="22" s="1"/>
  <c r="DP60" i="22" s="1"/>
  <c r="DQ60" i="22" s="1"/>
  <c r="DR60" i="22" s="1"/>
  <c r="DS60" i="22" s="1"/>
  <c r="DT60" i="22" s="1"/>
  <c r="DU60" i="22" s="1"/>
  <c r="DV60" i="22" s="1"/>
  <c r="DW60" i="22" s="1"/>
  <c r="DX60" i="22" s="1"/>
  <c r="DY60" i="22" s="1"/>
  <c r="DZ60" i="22" s="1"/>
  <c r="EA60" i="22" s="1"/>
  <c r="EB60" i="22" s="1"/>
  <c r="EC60" i="22" s="1"/>
  <c r="ED60" i="22" s="1"/>
  <c r="EE60" i="22" s="1"/>
  <c r="EF60" i="22" s="1"/>
  <c r="EG60" i="22" s="1"/>
  <c r="EH60" i="22" s="1"/>
  <c r="EI60" i="22" s="1"/>
  <c r="EJ60" i="22" s="1"/>
  <c r="EK60" i="22" s="1"/>
  <c r="EL60" i="22" s="1"/>
  <c r="EM60" i="22" s="1"/>
  <c r="EN60" i="22" s="1"/>
  <c r="EO60" i="22" s="1"/>
  <c r="EP60" i="22" s="1"/>
  <c r="EQ60" i="22" s="1"/>
  <c r="ER60" i="22" s="1"/>
  <c r="ES60" i="22" s="1"/>
  <c r="ET60" i="22" s="1"/>
  <c r="EU60" i="22" s="1"/>
  <c r="EV60" i="22" s="1"/>
  <c r="EW60" i="22" s="1"/>
  <c r="EX60" i="22" s="1"/>
  <c r="EY60" i="22" s="1"/>
  <c r="EZ60" i="22" s="1"/>
  <c r="FA60" i="22" s="1"/>
  <c r="FB60" i="22" s="1"/>
  <c r="FC60" i="22" s="1"/>
  <c r="FD60" i="22" s="1"/>
  <c r="FE60" i="22" s="1"/>
  <c r="FF60" i="22" s="1"/>
  <c r="FG60" i="22" s="1"/>
  <c r="FH60" i="22" s="1"/>
  <c r="FI60" i="22" s="1"/>
  <c r="FJ60" i="22" s="1"/>
  <c r="FK60" i="22" s="1"/>
  <c r="FL60" i="22" s="1"/>
  <c r="FM60" i="22" s="1"/>
  <c r="FN60" i="22" s="1"/>
  <c r="FO60" i="22" s="1"/>
  <c r="FP60" i="22" s="1"/>
  <c r="FQ60" i="22" s="1"/>
  <c r="FR60" i="22" s="1"/>
  <c r="FS60" i="22" s="1"/>
  <c r="FT60" i="22" s="1"/>
  <c r="FU60" i="22" s="1"/>
  <c r="FV60" i="22" s="1"/>
  <c r="FW60" i="22" s="1"/>
  <c r="FX60" i="22" s="1"/>
  <c r="FY60" i="22" s="1"/>
  <c r="FZ60" i="22" s="1"/>
  <c r="GA60" i="22" s="1"/>
  <c r="GB60" i="22" s="1"/>
  <c r="GC60" i="22" s="1"/>
  <c r="GD60" i="22" s="1"/>
  <c r="GE60" i="22" s="1"/>
  <c r="GF60" i="22" s="1"/>
  <c r="GG60" i="22" s="1"/>
  <c r="GH60" i="22" s="1"/>
  <c r="GI60" i="22" s="1"/>
  <c r="GJ60" i="22" s="1"/>
  <c r="GK60" i="22" s="1"/>
  <c r="GL60" i="22" s="1"/>
  <c r="GM60" i="22" s="1"/>
  <c r="GN60" i="22" s="1"/>
  <c r="CT66" i="22"/>
  <c r="EH99" i="22"/>
  <c r="AG14" i="22"/>
  <c r="T15" i="22"/>
  <c r="V16" i="22"/>
  <c r="AF17" i="22"/>
  <c r="AF20" i="22"/>
  <c r="BE24" i="22"/>
  <c r="BE25" i="22"/>
  <c r="AS26" i="22"/>
  <c r="BD28" i="22"/>
  <c r="BD29" i="22"/>
  <c r="BP31" i="22"/>
  <c r="BB32" i="22"/>
  <c r="BB33" i="22"/>
  <c r="BD34" i="22"/>
  <c r="BM35" i="22"/>
  <c r="BN36" i="22"/>
  <c r="BO41" i="22"/>
  <c r="BX42" i="22"/>
  <c r="BY43" i="22"/>
  <c r="CJ45" i="22"/>
  <c r="CG48" i="22"/>
  <c r="CH49" i="22"/>
  <c r="CI50" i="22"/>
  <c r="CK51" i="22"/>
  <c r="CK52" i="22"/>
  <c r="CS53" i="22"/>
  <c r="CE55" i="22"/>
  <c r="CK59" i="22"/>
  <c r="CM60" i="22"/>
  <c r="CU60" i="22"/>
  <c r="DC60" i="22"/>
  <c r="CN61" i="22"/>
  <c r="CT65" i="22"/>
  <c r="DI65" i="22"/>
  <c r="DK67" i="22"/>
  <c r="CX68" i="22"/>
  <c r="DM68" i="22"/>
  <c r="CY70" i="22"/>
  <c r="DN70" i="22"/>
  <c r="DQ72" i="22"/>
  <c r="DL77" i="22"/>
  <c r="DD78" i="22"/>
  <c r="DT78" i="22"/>
  <c r="DJ81" i="22"/>
  <c r="DR82" i="22"/>
  <c r="EB83" i="22"/>
  <c r="DT84" i="22"/>
  <c r="EI84" i="22"/>
  <c r="EJ84" i="22" s="1"/>
  <c r="EK84" i="22" s="1"/>
  <c r="EL84" i="22" s="1"/>
  <c r="EM84" i="22" s="1"/>
  <c r="EN84" i="22" s="1"/>
  <c r="EO84" i="22" s="1"/>
  <c r="EP84" i="22" s="1"/>
  <c r="EQ84" i="22" s="1"/>
  <c r="ER84" i="22" s="1"/>
  <c r="ES84" i="22" s="1"/>
  <c r="ET84" i="22" s="1"/>
  <c r="EU84" i="22" s="1"/>
  <c r="EV84" i="22" s="1"/>
  <c r="EW84" i="22" s="1"/>
  <c r="EX84" i="22" s="1"/>
  <c r="EY84" i="22" s="1"/>
  <c r="EZ84" i="22" s="1"/>
  <c r="FA84" i="22" s="1"/>
  <c r="FB84" i="22" s="1"/>
  <c r="FC84" i="22" s="1"/>
  <c r="FD84" i="22" s="1"/>
  <c r="FE84" i="22" s="1"/>
  <c r="FF84" i="22" s="1"/>
  <c r="FG84" i="22" s="1"/>
  <c r="FH84" i="22" s="1"/>
  <c r="FI84" i="22" s="1"/>
  <c r="FJ84" i="22" s="1"/>
  <c r="FK84" i="22" s="1"/>
  <c r="FL84" i="22" s="1"/>
  <c r="FM84" i="22" s="1"/>
  <c r="FN84" i="22" s="1"/>
  <c r="FO84" i="22" s="1"/>
  <c r="FP84" i="22" s="1"/>
  <c r="FQ84" i="22" s="1"/>
  <c r="FR84" i="22" s="1"/>
  <c r="FS84" i="22" s="1"/>
  <c r="FT84" i="22" s="1"/>
  <c r="FU84" i="22" s="1"/>
  <c r="FV84" i="22" s="1"/>
  <c r="FW84" i="22" s="1"/>
  <c r="FX84" i="22" s="1"/>
  <c r="FY84" i="22" s="1"/>
  <c r="FZ84" i="22" s="1"/>
  <c r="GA84" i="22" s="1"/>
  <c r="GB84" i="22" s="1"/>
  <c r="GC84" i="22" s="1"/>
  <c r="GD84" i="22" s="1"/>
  <c r="GE84" i="22" s="1"/>
  <c r="GF84" i="22" s="1"/>
  <c r="GG84" i="22" s="1"/>
  <c r="GH84" i="22" s="1"/>
  <c r="GI84" i="22" s="1"/>
  <c r="GJ84" i="22" s="1"/>
  <c r="GK84" i="22" s="1"/>
  <c r="GL84" i="22" s="1"/>
  <c r="GM84" i="22" s="1"/>
  <c r="GN84" i="22" s="1"/>
  <c r="DZ88" i="22"/>
  <c r="DR89" i="22"/>
  <c r="EO97" i="22"/>
  <c r="EW103" i="22"/>
  <c r="EQ106" i="22"/>
  <c r="FC127" i="22"/>
  <c r="GC144" i="22"/>
  <c r="BW36" i="22"/>
  <c r="CR58" i="22"/>
  <c r="CS60" i="22"/>
  <c r="GE140" i="22"/>
  <c r="AH14" i="22"/>
  <c r="AH15" i="22"/>
  <c r="W16" i="22"/>
  <c r="AG17" i="22"/>
  <c r="AG20" i="22"/>
  <c r="AG21" i="22"/>
  <c r="AJ22" i="22"/>
  <c r="AV24" i="22"/>
  <c r="BF25" i="22"/>
  <c r="AU28" i="22"/>
  <c r="BE29" i="22"/>
  <c r="BQ31" i="22"/>
  <c r="BP32" i="22"/>
  <c r="BC33" i="22"/>
  <c r="BE34" i="22"/>
  <c r="BN35" i="22"/>
  <c r="BO36" i="22"/>
  <c r="BP37" i="22"/>
  <c r="CC40" i="22"/>
  <c r="CD41" i="22"/>
  <c r="BP42" i="22"/>
  <c r="BY42" i="22"/>
  <c r="BZ43" i="22"/>
  <c r="CK45" i="22"/>
  <c r="CI49" i="22"/>
  <c r="CW49" i="22"/>
  <c r="CX49" i="22" s="1"/>
  <c r="CY49" i="22" s="1"/>
  <c r="CZ49" i="22" s="1"/>
  <c r="DA49" i="22" s="1"/>
  <c r="DB49" i="22" s="1"/>
  <c r="DC49" i="22" s="1"/>
  <c r="DD49" i="22" s="1"/>
  <c r="DE49" i="22" s="1"/>
  <c r="DF49" i="22" s="1"/>
  <c r="DG49" i="22" s="1"/>
  <c r="DH49" i="22" s="1"/>
  <c r="DI49" i="22" s="1"/>
  <c r="DJ49" i="22" s="1"/>
  <c r="DK49" i="22" s="1"/>
  <c r="DL49" i="22" s="1"/>
  <c r="DM49" i="22" s="1"/>
  <c r="DN49" i="22" s="1"/>
  <c r="DO49" i="22" s="1"/>
  <c r="DP49" i="22" s="1"/>
  <c r="DQ49" i="22" s="1"/>
  <c r="DR49" i="22" s="1"/>
  <c r="DS49" i="22" s="1"/>
  <c r="DT49" i="22" s="1"/>
  <c r="DU49" i="22" s="1"/>
  <c r="DV49" i="22" s="1"/>
  <c r="DW49" i="22" s="1"/>
  <c r="DX49" i="22" s="1"/>
  <c r="DY49" i="22" s="1"/>
  <c r="DZ49" i="22" s="1"/>
  <c r="EA49" i="22" s="1"/>
  <c r="EB49" i="22" s="1"/>
  <c r="EC49" i="22" s="1"/>
  <c r="ED49" i="22" s="1"/>
  <c r="EE49" i="22" s="1"/>
  <c r="EF49" i="22" s="1"/>
  <c r="EG49" i="22" s="1"/>
  <c r="EH49" i="22" s="1"/>
  <c r="EI49" i="22" s="1"/>
  <c r="EJ49" i="22" s="1"/>
  <c r="EK49" i="22" s="1"/>
  <c r="EL49" i="22" s="1"/>
  <c r="EM49" i="22" s="1"/>
  <c r="EN49" i="22" s="1"/>
  <c r="EO49" i="22" s="1"/>
  <c r="EP49" i="22" s="1"/>
  <c r="EQ49" i="22" s="1"/>
  <c r="ER49" i="22" s="1"/>
  <c r="ES49" i="22" s="1"/>
  <c r="ET49" i="22" s="1"/>
  <c r="EU49" i="22" s="1"/>
  <c r="EV49" i="22" s="1"/>
  <c r="EW49" i="22" s="1"/>
  <c r="EX49" i="22" s="1"/>
  <c r="EY49" i="22" s="1"/>
  <c r="EZ49" i="22" s="1"/>
  <c r="FA49" i="22" s="1"/>
  <c r="FB49" i="22" s="1"/>
  <c r="FC49" i="22" s="1"/>
  <c r="FD49" i="22" s="1"/>
  <c r="FE49" i="22" s="1"/>
  <c r="FF49" i="22" s="1"/>
  <c r="FG49" i="22" s="1"/>
  <c r="FH49" i="22" s="1"/>
  <c r="FI49" i="22" s="1"/>
  <c r="FJ49" i="22" s="1"/>
  <c r="FK49" i="22" s="1"/>
  <c r="FL49" i="22" s="1"/>
  <c r="FM49" i="22" s="1"/>
  <c r="FN49" i="22" s="1"/>
  <c r="FO49" i="22" s="1"/>
  <c r="FP49" i="22" s="1"/>
  <c r="FQ49" i="22" s="1"/>
  <c r="FR49" i="22" s="1"/>
  <c r="FS49" i="22" s="1"/>
  <c r="FT49" i="22" s="1"/>
  <c r="FU49" i="22" s="1"/>
  <c r="FV49" i="22" s="1"/>
  <c r="FW49" i="22" s="1"/>
  <c r="FX49" i="22" s="1"/>
  <c r="FY49" i="22" s="1"/>
  <c r="FZ49" i="22" s="1"/>
  <c r="GA49" i="22" s="1"/>
  <c r="GB49" i="22" s="1"/>
  <c r="GC49" i="22" s="1"/>
  <c r="GD49" i="22" s="1"/>
  <c r="GE49" i="22" s="1"/>
  <c r="GF49" i="22" s="1"/>
  <c r="GG49" i="22" s="1"/>
  <c r="GH49" i="22" s="1"/>
  <c r="GI49" i="22" s="1"/>
  <c r="GJ49" i="22" s="1"/>
  <c r="GK49" i="22" s="1"/>
  <c r="GL49" i="22" s="1"/>
  <c r="GM49" i="22" s="1"/>
  <c r="GN49" i="22" s="1"/>
  <c r="CJ50" i="22"/>
  <c r="CY52" i="22"/>
  <c r="CZ52" i="22" s="1"/>
  <c r="DA52" i="22" s="1"/>
  <c r="DB52" i="22" s="1"/>
  <c r="DC52" i="22" s="1"/>
  <c r="DD52" i="22" s="1"/>
  <c r="DE52" i="22" s="1"/>
  <c r="DF52" i="22" s="1"/>
  <c r="DG52" i="22" s="1"/>
  <c r="DH52" i="22" s="1"/>
  <c r="DI52" i="22" s="1"/>
  <c r="DJ52" i="22" s="1"/>
  <c r="DK52" i="22" s="1"/>
  <c r="DL52" i="22" s="1"/>
  <c r="DM52" i="22" s="1"/>
  <c r="DN52" i="22" s="1"/>
  <c r="DO52" i="22" s="1"/>
  <c r="DP52" i="22" s="1"/>
  <c r="DQ52" i="22" s="1"/>
  <c r="DR52" i="22" s="1"/>
  <c r="DS52" i="22" s="1"/>
  <c r="DT52" i="22" s="1"/>
  <c r="DU52" i="22" s="1"/>
  <c r="DV52" i="22" s="1"/>
  <c r="DW52" i="22" s="1"/>
  <c r="DX52" i="22" s="1"/>
  <c r="DY52" i="22" s="1"/>
  <c r="DZ52" i="22" s="1"/>
  <c r="EA52" i="22" s="1"/>
  <c r="EB52" i="22" s="1"/>
  <c r="EC52" i="22" s="1"/>
  <c r="ED52" i="22" s="1"/>
  <c r="EE52" i="22" s="1"/>
  <c r="EF52" i="22" s="1"/>
  <c r="EG52" i="22" s="1"/>
  <c r="EH52" i="22" s="1"/>
  <c r="EI52" i="22" s="1"/>
  <c r="EJ52" i="22" s="1"/>
  <c r="EK52" i="22" s="1"/>
  <c r="EL52" i="22" s="1"/>
  <c r="EM52" i="22" s="1"/>
  <c r="EN52" i="22" s="1"/>
  <c r="EO52" i="22" s="1"/>
  <c r="EP52" i="22" s="1"/>
  <c r="EQ52" i="22" s="1"/>
  <c r="ER52" i="22" s="1"/>
  <c r="ES52" i="22" s="1"/>
  <c r="ET52" i="22" s="1"/>
  <c r="EU52" i="22" s="1"/>
  <c r="EV52" i="22" s="1"/>
  <c r="EW52" i="22" s="1"/>
  <c r="EX52" i="22" s="1"/>
  <c r="EY52" i="22" s="1"/>
  <c r="EZ52" i="22" s="1"/>
  <c r="FA52" i="22" s="1"/>
  <c r="FB52" i="22" s="1"/>
  <c r="FC52" i="22" s="1"/>
  <c r="FD52" i="22" s="1"/>
  <c r="FE52" i="22" s="1"/>
  <c r="FF52" i="22" s="1"/>
  <c r="FG52" i="22" s="1"/>
  <c r="FH52" i="22" s="1"/>
  <c r="FI52" i="22" s="1"/>
  <c r="FJ52" i="22" s="1"/>
  <c r="FK52" i="22" s="1"/>
  <c r="FL52" i="22" s="1"/>
  <c r="FM52" i="22" s="1"/>
  <c r="FN52" i="22" s="1"/>
  <c r="FO52" i="22" s="1"/>
  <c r="FP52" i="22" s="1"/>
  <c r="FQ52" i="22" s="1"/>
  <c r="FR52" i="22" s="1"/>
  <c r="FS52" i="22" s="1"/>
  <c r="FT52" i="22" s="1"/>
  <c r="FU52" i="22" s="1"/>
  <c r="FV52" i="22" s="1"/>
  <c r="FW52" i="22" s="1"/>
  <c r="FX52" i="22" s="1"/>
  <c r="FY52" i="22" s="1"/>
  <c r="FZ52" i="22" s="1"/>
  <c r="GA52" i="22" s="1"/>
  <c r="GB52" i="22" s="1"/>
  <c r="GC52" i="22" s="1"/>
  <c r="GD52" i="22" s="1"/>
  <c r="GE52" i="22" s="1"/>
  <c r="GF52" i="22" s="1"/>
  <c r="GG52" i="22" s="1"/>
  <c r="GH52" i="22" s="1"/>
  <c r="GI52" i="22" s="1"/>
  <c r="GJ52" i="22" s="1"/>
  <c r="GK52" i="22" s="1"/>
  <c r="GL52" i="22" s="1"/>
  <c r="GM52" i="22" s="1"/>
  <c r="GN52" i="22" s="1"/>
  <c r="CJ53" i="22"/>
  <c r="CT53" i="22"/>
  <c r="CF55" i="22"/>
  <c r="CG56" i="22"/>
  <c r="CJ58" i="22"/>
  <c r="CL59" i="22"/>
  <c r="DA59" i="22"/>
  <c r="CO61" i="22"/>
  <c r="DD61" i="22"/>
  <c r="CQ64" i="22"/>
  <c r="DG64" i="22"/>
  <c r="DJ65" i="22"/>
  <c r="DL67" i="22"/>
  <c r="DN68" i="22"/>
  <c r="DO70" i="22"/>
  <c r="DG71" i="22"/>
  <c r="DA72" i="22"/>
  <c r="DH73" i="22"/>
  <c r="DJ74" i="22"/>
  <c r="DR76" i="22"/>
  <c r="DE78" i="22"/>
  <c r="DU78" i="22"/>
  <c r="DS82" i="22"/>
  <c r="DU84" i="22"/>
  <c r="EC93" i="22"/>
  <c r="EM95" i="22"/>
  <c r="EN96" i="22"/>
  <c r="FE114" i="22"/>
  <c r="EX115" i="22"/>
  <c r="FT128" i="22"/>
  <c r="FZ136" i="22"/>
  <c r="FT137" i="22"/>
  <c r="GE139" i="22"/>
  <c r="AN14" i="22"/>
  <c r="AO14" i="22" s="1"/>
  <c r="AD19" i="22"/>
  <c r="AO25" i="22"/>
  <c r="DA60" i="22"/>
  <c r="DX97" i="22"/>
  <c r="AI15" i="22"/>
  <c r="AT19" i="22"/>
  <c r="AV20" i="22"/>
  <c r="AH21" i="22"/>
  <c r="AK22" i="22"/>
  <c r="AW24" i="22"/>
  <c r="BH26" i="22"/>
  <c r="AV28" i="22"/>
  <c r="AV29" i="22"/>
  <c r="BH31" i="22"/>
  <c r="BQ32" i="22"/>
  <c r="BE35" i="22"/>
  <c r="BP36" i="22"/>
  <c r="BQ37" i="22"/>
  <c r="CD40" i="22"/>
  <c r="CE41" i="22"/>
  <c r="BQ42" i="22"/>
  <c r="CA45" i="22"/>
  <c r="CK46" i="22"/>
  <c r="BX48" i="22"/>
  <c r="CB52" i="22"/>
  <c r="CK53" i="22"/>
  <c r="CU55" i="22"/>
  <c r="CH56" i="22"/>
  <c r="CW56" i="22"/>
  <c r="CK58" i="22"/>
  <c r="DB59" i="22"/>
  <c r="DE61" i="22"/>
  <c r="CR64" i="22"/>
  <c r="DH64" i="22"/>
  <c r="DB66" i="22"/>
  <c r="DC67" i="22"/>
  <c r="DH71" i="22"/>
  <c r="DI73" i="22"/>
  <c r="EF81" i="22"/>
  <c r="EG81" i="22" s="1"/>
  <c r="EH81" i="22" s="1"/>
  <c r="EI81" i="22" s="1"/>
  <c r="EJ81" i="22" s="1"/>
  <c r="EK81" i="22" s="1"/>
  <c r="EL81" i="22" s="1"/>
  <c r="EM81" i="22" s="1"/>
  <c r="EN81" i="22" s="1"/>
  <c r="EO81" i="22" s="1"/>
  <c r="EP81" i="22" s="1"/>
  <c r="EQ81" i="22" s="1"/>
  <c r="ER81" i="22" s="1"/>
  <c r="ES81" i="22" s="1"/>
  <c r="ET81" i="22" s="1"/>
  <c r="EU81" i="22" s="1"/>
  <c r="EV81" i="22" s="1"/>
  <c r="EW81" i="22" s="1"/>
  <c r="EX81" i="22" s="1"/>
  <c r="EY81" i="22" s="1"/>
  <c r="EZ81" i="22" s="1"/>
  <c r="FA81" i="22" s="1"/>
  <c r="FB81" i="22" s="1"/>
  <c r="FC81" i="22" s="1"/>
  <c r="FD81" i="22" s="1"/>
  <c r="FE81" i="22" s="1"/>
  <c r="FF81" i="22" s="1"/>
  <c r="FG81" i="22" s="1"/>
  <c r="FH81" i="22" s="1"/>
  <c r="FI81" i="22" s="1"/>
  <c r="FJ81" i="22" s="1"/>
  <c r="FK81" i="22" s="1"/>
  <c r="FL81" i="22" s="1"/>
  <c r="FM81" i="22" s="1"/>
  <c r="FN81" i="22" s="1"/>
  <c r="FO81" i="22" s="1"/>
  <c r="FP81" i="22" s="1"/>
  <c r="FQ81" i="22" s="1"/>
  <c r="FR81" i="22" s="1"/>
  <c r="FS81" i="22" s="1"/>
  <c r="FT81" i="22" s="1"/>
  <c r="FU81" i="22" s="1"/>
  <c r="FV81" i="22" s="1"/>
  <c r="FW81" i="22" s="1"/>
  <c r="FX81" i="22" s="1"/>
  <c r="FY81" i="22" s="1"/>
  <c r="FZ81" i="22" s="1"/>
  <c r="GA81" i="22" s="1"/>
  <c r="GB81" i="22" s="1"/>
  <c r="GC81" i="22" s="1"/>
  <c r="GD81" i="22" s="1"/>
  <c r="GE81" i="22" s="1"/>
  <c r="GF81" i="22" s="1"/>
  <c r="GG81" i="22" s="1"/>
  <c r="GH81" i="22" s="1"/>
  <c r="GI81" i="22" s="1"/>
  <c r="GJ81" i="22" s="1"/>
  <c r="GK81" i="22" s="1"/>
  <c r="GL81" i="22" s="1"/>
  <c r="GM81" i="22" s="1"/>
  <c r="GN81" i="22" s="1"/>
  <c r="DL83" i="22"/>
  <c r="ED93" i="22"/>
  <c r="EO96" i="22"/>
  <c r="EF97" i="22"/>
  <c r="EY115" i="22"/>
  <c r="FJ136" i="22"/>
  <c r="GA136" i="22"/>
  <c r="FW148" i="22"/>
  <c r="AO21" i="22"/>
  <c r="Y14" i="22"/>
  <c r="AJ15" i="22"/>
  <c r="X17" i="22"/>
  <c r="AU17" i="22"/>
  <c r="AV17" i="22" s="1"/>
  <c r="AW17" i="22" s="1"/>
  <c r="AX17" i="22" s="1"/>
  <c r="AY17" i="22" s="1"/>
  <c r="AZ17" i="22" s="1"/>
  <c r="BA17" i="22" s="1"/>
  <c r="BB17" i="22" s="1"/>
  <c r="BC17" i="22" s="1"/>
  <c r="BD17" i="22" s="1"/>
  <c r="BE17" i="22" s="1"/>
  <c r="BF17" i="22" s="1"/>
  <c r="BG17" i="22" s="1"/>
  <c r="BH17" i="22" s="1"/>
  <c r="BI17" i="22" s="1"/>
  <c r="BJ17" i="22" s="1"/>
  <c r="BK17" i="22" s="1"/>
  <c r="BL17" i="22" s="1"/>
  <c r="BM17" i="22" s="1"/>
  <c r="BN17" i="22" s="1"/>
  <c r="BO17" i="22" s="1"/>
  <c r="BP17" i="22" s="1"/>
  <c r="BQ17" i="22" s="1"/>
  <c r="BR17" i="22" s="1"/>
  <c r="BS17" i="22" s="1"/>
  <c r="BT17" i="22" s="1"/>
  <c r="BU17" i="22" s="1"/>
  <c r="BV17" i="22" s="1"/>
  <c r="BW17" i="22" s="1"/>
  <c r="BX17" i="22" s="1"/>
  <c r="BY17" i="22" s="1"/>
  <c r="BZ17" i="22" s="1"/>
  <c r="CA17" i="22" s="1"/>
  <c r="CB17" i="22" s="1"/>
  <c r="CC17" i="22" s="1"/>
  <c r="CD17" i="22" s="1"/>
  <c r="CE17" i="22" s="1"/>
  <c r="CF17" i="22" s="1"/>
  <c r="CG17" i="22" s="1"/>
  <c r="CH17" i="22" s="1"/>
  <c r="CI17" i="22" s="1"/>
  <c r="CJ17" i="22" s="1"/>
  <c r="CK17" i="22" s="1"/>
  <c r="CL17" i="22" s="1"/>
  <c r="CM17" i="22" s="1"/>
  <c r="CN17" i="22" s="1"/>
  <c r="CO17" i="22" s="1"/>
  <c r="CP17" i="22" s="1"/>
  <c r="CQ17" i="22" s="1"/>
  <c r="CR17" i="22" s="1"/>
  <c r="CS17" i="22" s="1"/>
  <c r="CT17" i="22" s="1"/>
  <c r="CU17" i="22" s="1"/>
  <c r="CV17" i="22" s="1"/>
  <c r="CW17" i="22" s="1"/>
  <c r="CX17" i="22" s="1"/>
  <c r="CY17" i="22" s="1"/>
  <c r="CZ17" i="22" s="1"/>
  <c r="DA17" i="22" s="1"/>
  <c r="DB17" i="22" s="1"/>
  <c r="DC17" i="22" s="1"/>
  <c r="DD17" i="22" s="1"/>
  <c r="DE17" i="22" s="1"/>
  <c r="DF17" i="22" s="1"/>
  <c r="DG17" i="22" s="1"/>
  <c r="DH17" i="22" s="1"/>
  <c r="DI17" i="22" s="1"/>
  <c r="DJ17" i="22" s="1"/>
  <c r="DK17" i="22" s="1"/>
  <c r="DL17" i="22" s="1"/>
  <c r="DM17" i="22" s="1"/>
  <c r="DN17" i="22" s="1"/>
  <c r="DO17" i="22" s="1"/>
  <c r="DP17" i="22" s="1"/>
  <c r="DQ17" i="22" s="1"/>
  <c r="DR17" i="22" s="1"/>
  <c r="DS17" i="22" s="1"/>
  <c r="DT17" i="22" s="1"/>
  <c r="DU17" i="22" s="1"/>
  <c r="DV17" i="22" s="1"/>
  <c r="DW17" i="22" s="1"/>
  <c r="DX17" i="22" s="1"/>
  <c r="DY17" i="22" s="1"/>
  <c r="DZ17" i="22" s="1"/>
  <c r="EA17" i="22" s="1"/>
  <c r="EB17" i="22" s="1"/>
  <c r="EC17" i="22" s="1"/>
  <c r="ED17" i="22" s="1"/>
  <c r="EE17" i="22" s="1"/>
  <c r="EF17" i="22" s="1"/>
  <c r="EG17" i="22" s="1"/>
  <c r="EH17" i="22" s="1"/>
  <c r="EI17" i="22" s="1"/>
  <c r="EJ17" i="22" s="1"/>
  <c r="EK17" i="22" s="1"/>
  <c r="EL17" i="22" s="1"/>
  <c r="EM17" i="22" s="1"/>
  <c r="EN17" i="22" s="1"/>
  <c r="EO17" i="22" s="1"/>
  <c r="EP17" i="22" s="1"/>
  <c r="EQ17" i="22" s="1"/>
  <c r="ER17" i="22" s="1"/>
  <c r="ES17" i="22" s="1"/>
  <c r="ET17" i="22" s="1"/>
  <c r="EU17" i="22" s="1"/>
  <c r="EV17" i="22" s="1"/>
  <c r="EW17" i="22" s="1"/>
  <c r="EX17" i="22" s="1"/>
  <c r="EY17" i="22" s="1"/>
  <c r="EZ17" i="22" s="1"/>
  <c r="FA17" i="22" s="1"/>
  <c r="FB17" i="22" s="1"/>
  <c r="FC17" i="22" s="1"/>
  <c r="FD17" i="22" s="1"/>
  <c r="FE17" i="22" s="1"/>
  <c r="FF17" i="22" s="1"/>
  <c r="FG17" i="22" s="1"/>
  <c r="FH17" i="22" s="1"/>
  <c r="FI17" i="22" s="1"/>
  <c r="FJ17" i="22" s="1"/>
  <c r="FK17" i="22" s="1"/>
  <c r="FL17" i="22" s="1"/>
  <c r="FM17" i="22" s="1"/>
  <c r="FN17" i="22" s="1"/>
  <c r="FO17" i="22" s="1"/>
  <c r="FP17" i="22" s="1"/>
  <c r="FQ17" i="22" s="1"/>
  <c r="FR17" i="22" s="1"/>
  <c r="FS17" i="22" s="1"/>
  <c r="FT17" i="22" s="1"/>
  <c r="FU17" i="22" s="1"/>
  <c r="FV17" i="22" s="1"/>
  <c r="FW17" i="22" s="1"/>
  <c r="FX17" i="22" s="1"/>
  <c r="FY17" i="22" s="1"/>
  <c r="FZ17" i="22" s="1"/>
  <c r="GA17" i="22" s="1"/>
  <c r="GB17" i="22" s="1"/>
  <c r="GC17" i="22" s="1"/>
  <c r="GD17" i="22" s="1"/>
  <c r="GE17" i="22" s="1"/>
  <c r="GF17" i="22" s="1"/>
  <c r="GG17" i="22" s="1"/>
  <c r="GH17" i="22" s="1"/>
  <c r="GI17" i="22" s="1"/>
  <c r="GJ17" i="22" s="1"/>
  <c r="GK17" i="22" s="1"/>
  <c r="GL17" i="22" s="1"/>
  <c r="GM17" i="22" s="1"/>
  <c r="GN17" i="22" s="1"/>
  <c r="AK19" i="22"/>
  <c r="AU19" i="22"/>
  <c r="AW20" i="22"/>
  <c r="AW21" i="22"/>
  <c r="AY22" i="22"/>
  <c r="AN24" i="22"/>
  <c r="AW25" i="22"/>
  <c r="BI26" i="22"/>
  <c r="AW29" i="22"/>
  <c r="BI31" i="22"/>
  <c r="BR32" i="22"/>
  <c r="BS33" i="22"/>
  <c r="BF35" i="22"/>
  <c r="BG36" i="22"/>
  <c r="BT40" i="22"/>
  <c r="BQ43" i="22"/>
  <c r="CB45" i="22"/>
  <c r="CL46" i="22"/>
  <c r="BY48" i="22"/>
  <c r="BZ49" i="22"/>
  <c r="CA50" i="22"/>
  <c r="CB51" i="22"/>
  <c r="CC52" i="22"/>
  <c r="CR52" i="22"/>
  <c r="CC53" i="22"/>
  <c r="CL53" i="22"/>
  <c r="CV55" i="22"/>
  <c r="CX56" i="22"/>
  <c r="CZ58" i="22"/>
  <c r="DC66" i="22"/>
  <c r="DD67" i="22"/>
  <c r="DE68" i="22"/>
  <c r="DR81" i="22"/>
  <c r="DV94" i="22"/>
  <c r="EG97" i="22"/>
  <c r="FK136" i="22"/>
  <c r="FO139" i="22"/>
  <c r="AM17" i="22"/>
  <c r="BR28" i="22"/>
  <c r="BS28" i="22" s="1"/>
  <c r="BT28" i="22" s="1"/>
  <c r="BU28" i="22" s="1"/>
  <c r="BV28" i="22" s="1"/>
  <c r="BW28" i="22" s="1"/>
  <c r="BX28" i="22" s="1"/>
  <c r="BY28" i="22" s="1"/>
  <c r="BZ28" i="22" s="1"/>
  <c r="CA28" i="22" s="1"/>
  <c r="CB28" i="22" s="1"/>
  <c r="CC28" i="22" s="1"/>
  <c r="CD28" i="22" s="1"/>
  <c r="CE28" i="22" s="1"/>
  <c r="CF28" i="22" s="1"/>
  <c r="CG28" i="22" s="1"/>
  <c r="CH28" i="22" s="1"/>
  <c r="CI28" i="22" s="1"/>
  <c r="CJ28" i="22" s="1"/>
  <c r="CK28" i="22" s="1"/>
  <c r="CL28" i="22" s="1"/>
  <c r="CM28" i="22" s="1"/>
  <c r="CN28" i="22" s="1"/>
  <c r="CO28" i="22" s="1"/>
  <c r="CP28" i="22" s="1"/>
  <c r="CQ28" i="22" s="1"/>
  <c r="CR28" i="22" s="1"/>
  <c r="CS28" i="22" s="1"/>
  <c r="CT28" i="22" s="1"/>
  <c r="CU28" i="22" s="1"/>
  <c r="CV28" i="22" s="1"/>
  <c r="CW28" i="22" s="1"/>
  <c r="CX28" i="22" s="1"/>
  <c r="CY28" i="22" s="1"/>
  <c r="CZ28" i="22" s="1"/>
  <c r="DA28" i="22" s="1"/>
  <c r="DB28" i="22" s="1"/>
  <c r="DC28" i="22" s="1"/>
  <c r="DD28" i="22" s="1"/>
  <c r="DE28" i="22" s="1"/>
  <c r="DF28" i="22" s="1"/>
  <c r="DG28" i="22" s="1"/>
  <c r="DH28" i="22" s="1"/>
  <c r="DI28" i="22" s="1"/>
  <c r="DJ28" i="22" s="1"/>
  <c r="DK28" i="22" s="1"/>
  <c r="DL28" i="22" s="1"/>
  <c r="DM28" i="22" s="1"/>
  <c r="DN28" i="22" s="1"/>
  <c r="DO28" i="22" s="1"/>
  <c r="DP28" i="22" s="1"/>
  <c r="DQ28" i="22" s="1"/>
  <c r="DR28" i="22" s="1"/>
  <c r="DS28" i="22" s="1"/>
  <c r="DT28" i="22" s="1"/>
  <c r="DU28" i="22" s="1"/>
  <c r="DV28" i="22" s="1"/>
  <c r="DW28" i="22" s="1"/>
  <c r="DX28" i="22" s="1"/>
  <c r="DY28" i="22" s="1"/>
  <c r="DZ28" i="22" s="1"/>
  <c r="EA28" i="22" s="1"/>
  <c r="EB28" i="22" s="1"/>
  <c r="EC28" i="22" s="1"/>
  <c r="ED28" i="22" s="1"/>
  <c r="EE28" i="22" s="1"/>
  <c r="EF28" i="22" s="1"/>
  <c r="EG28" i="22" s="1"/>
  <c r="EH28" i="22" s="1"/>
  <c r="EI28" i="22" s="1"/>
  <c r="EJ28" i="22" s="1"/>
  <c r="EK28" i="22" s="1"/>
  <c r="EL28" i="22" s="1"/>
  <c r="EM28" i="22" s="1"/>
  <c r="EN28" i="22" s="1"/>
  <c r="EO28" i="22" s="1"/>
  <c r="EP28" i="22" s="1"/>
  <c r="EQ28" i="22" s="1"/>
  <c r="ER28" i="22" s="1"/>
  <c r="ES28" i="22" s="1"/>
  <c r="ET28" i="22" s="1"/>
  <c r="EU28" i="22" s="1"/>
  <c r="EV28" i="22" s="1"/>
  <c r="EW28" i="22" s="1"/>
  <c r="EX28" i="22" s="1"/>
  <c r="EY28" i="22" s="1"/>
  <c r="EZ28" i="22" s="1"/>
  <c r="FA28" i="22" s="1"/>
  <c r="FB28" i="22" s="1"/>
  <c r="FC28" i="22" s="1"/>
  <c r="FD28" i="22" s="1"/>
  <c r="FE28" i="22" s="1"/>
  <c r="FF28" i="22" s="1"/>
  <c r="FG28" i="22" s="1"/>
  <c r="FH28" i="22" s="1"/>
  <c r="FI28" i="22" s="1"/>
  <c r="FJ28" i="22" s="1"/>
  <c r="FK28" i="22" s="1"/>
  <c r="FL28" i="22" s="1"/>
  <c r="FM28" i="22" s="1"/>
  <c r="FN28" i="22" s="1"/>
  <c r="FO28" i="22" s="1"/>
  <c r="FP28" i="22" s="1"/>
  <c r="FQ28" i="22" s="1"/>
  <c r="FR28" i="22" s="1"/>
  <c r="FS28" i="22" s="1"/>
  <c r="FT28" i="22" s="1"/>
  <c r="FU28" i="22" s="1"/>
  <c r="FV28" i="22" s="1"/>
  <c r="FW28" i="22" s="1"/>
  <c r="FX28" i="22" s="1"/>
  <c r="FY28" i="22" s="1"/>
  <c r="FZ28" i="22" s="1"/>
  <c r="GA28" i="22" s="1"/>
  <c r="GB28" i="22" s="1"/>
  <c r="GC28" i="22" s="1"/>
  <c r="GD28" i="22" s="1"/>
  <c r="GE28" i="22" s="1"/>
  <c r="GF28" i="22" s="1"/>
  <c r="GG28" i="22" s="1"/>
  <c r="GH28" i="22" s="1"/>
  <c r="GI28" i="22" s="1"/>
  <c r="GJ28" i="22" s="1"/>
  <c r="GK28" i="22" s="1"/>
  <c r="GL28" i="22" s="1"/>
  <c r="GM28" i="22" s="1"/>
  <c r="GN28" i="22" s="1"/>
  <c r="BY33" i="22"/>
  <c r="BZ33" i="22" s="1"/>
  <c r="CA33" i="22" s="1"/>
  <c r="CB33" i="22" s="1"/>
  <c r="CC33" i="22" s="1"/>
  <c r="CD33" i="22" s="1"/>
  <c r="CE33" i="22" s="1"/>
  <c r="CF33" i="22" s="1"/>
  <c r="CG33" i="22" s="1"/>
  <c r="CH33" i="22" s="1"/>
  <c r="CI33" i="22" s="1"/>
  <c r="CJ33" i="22" s="1"/>
  <c r="CK33" i="22" s="1"/>
  <c r="CL33" i="22" s="1"/>
  <c r="CM33" i="22" s="1"/>
  <c r="CN33" i="22" s="1"/>
  <c r="CO33" i="22" s="1"/>
  <c r="CP33" i="22" s="1"/>
  <c r="CQ33" i="22" s="1"/>
  <c r="CR33" i="22" s="1"/>
  <c r="CS33" i="22" s="1"/>
  <c r="CT33" i="22" s="1"/>
  <c r="CU33" i="22" s="1"/>
  <c r="CV33" i="22" s="1"/>
  <c r="CW33" i="22" s="1"/>
  <c r="CX33" i="22" s="1"/>
  <c r="CY33" i="22" s="1"/>
  <c r="CZ33" i="22" s="1"/>
  <c r="DA33" i="22" s="1"/>
  <c r="DB33" i="22" s="1"/>
  <c r="DC33" i="22" s="1"/>
  <c r="DD33" i="22" s="1"/>
  <c r="DE33" i="22" s="1"/>
  <c r="DF33" i="22" s="1"/>
  <c r="DG33" i="22" s="1"/>
  <c r="DH33" i="22" s="1"/>
  <c r="DI33" i="22" s="1"/>
  <c r="DJ33" i="22" s="1"/>
  <c r="DK33" i="22" s="1"/>
  <c r="DL33" i="22" s="1"/>
  <c r="DM33" i="22" s="1"/>
  <c r="DN33" i="22" s="1"/>
  <c r="DO33" i="22" s="1"/>
  <c r="DP33" i="22" s="1"/>
  <c r="DQ33" i="22" s="1"/>
  <c r="DR33" i="22" s="1"/>
  <c r="DS33" i="22" s="1"/>
  <c r="DT33" i="22" s="1"/>
  <c r="DU33" i="22" s="1"/>
  <c r="DV33" i="22" s="1"/>
  <c r="DW33" i="22" s="1"/>
  <c r="DX33" i="22" s="1"/>
  <c r="DY33" i="22" s="1"/>
  <c r="DZ33" i="22" s="1"/>
  <c r="EA33" i="22" s="1"/>
  <c r="EB33" i="22" s="1"/>
  <c r="EC33" i="22" s="1"/>
  <c r="ED33" i="22" s="1"/>
  <c r="EE33" i="22" s="1"/>
  <c r="EF33" i="22" s="1"/>
  <c r="EG33" i="22" s="1"/>
  <c r="EH33" i="22" s="1"/>
  <c r="EI33" i="22" s="1"/>
  <c r="EJ33" i="22" s="1"/>
  <c r="EK33" i="22" s="1"/>
  <c r="EL33" i="22" s="1"/>
  <c r="EM33" i="22" s="1"/>
  <c r="EN33" i="22" s="1"/>
  <c r="EO33" i="22" s="1"/>
  <c r="EP33" i="22" s="1"/>
  <c r="EQ33" i="22" s="1"/>
  <c r="ER33" i="22" s="1"/>
  <c r="ES33" i="22" s="1"/>
  <c r="ET33" i="22" s="1"/>
  <c r="EU33" i="22" s="1"/>
  <c r="EV33" i="22" s="1"/>
  <c r="EW33" i="22" s="1"/>
  <c r="EX33" i="22" s="1"/>
  <c r="EY33" i="22" s="1"/>
  <c r="EZ33" i="22" s="1"/>
  <c r="FA33" i="22" s="1"/>
  <c r="FB33" i="22" s="1"/>
  <c r="FC33" i="22" s="1"/>
  <c r="FD33" i="22" s="1"/>
  <c r="FE33" i="22" s="1"/>
  <c r="FF33" i="22" s="1"/>
  <c r="FG33" i="22" s="1"/>
  <c r="FH33" i="22" s="1"/>
  <c r="FI33" i="22" s="1"/>
  <c r="FJ33" i="22" s="1"/>
  <c r="FK33" i="22" s="1"/>
  <c r="FL33" i="22" s="1"/>
  <c r="FM33" i="22" s="1"/>
  <c r="FN33" i="22" s="1"/>
  <c r="FO33" i="22" s="1"/>
  <c r="FP33" i="22" s="1"/>
  <c r="FQ33" i="22" s="1"/>
  <c r="FR33" i="22" s="1"/>
  <c r="FS33" i="22" s="1"/>
  <c r="FT33" i="22" s="1"/>
  <c r="FU33" i="22" s="1"/>
  <c r="FV33" i="22" s="1"/>
  <c r="FW33" i="22" s="1"/>
  <c r="FX33" i="22" s="1"/>
  <c r="FY33" i="22" s="1"/>
  <c r="FZ33" i="22" s="1"/>
  <c r="GA33" i="22" s="1"/>
  <c r="GB33" i="22" s="1"/>
  <c r="GC33" i="22" s="1"/>
  <c r="GD33" i="22" s="1"/>
  <c r="GE33" i="22" s="1"/>
  <c r="GF33" i="22" s="1"/>
  <c r="GG33" i="22" s="1"/>
  <c r="GH33" i="22" s="1"/>
  <c r="GI33" i="22" s="1"/>
  <c r="GJ33" i="22" s="1"/>
  <c r="GK33" i="22" s="1"/>
  <c r="GL33" i="22" s="1"/>
  <c r="GM33" i="22" s="1"/>
  <c r="GN33" i="22" s="1"/>
  <c r="CB35" i="22"/>
  <c r="CC35" i="22" s="1"/>
  <c r="CD35" i="22" s="1"/>
  <c r="CE35" i="22" s="1"/>
  <c r="CF35" i="22" s="1"/>
  <c r="CG35" i="22" s="1"/>
  <c r="CH35" i="22" s="1"/>
  <c r="CI35" i="22" s="1"/>
  <c r="CJ35" i="22" s="1"/>
  <c r="CK35" i="22" s="1"/>
  <c r="CL35" i="22" s="1"/>
  <c r="CM35" i="22" s="1"/>
  <c r="CN35" i="22" s="1"/>
  <c r="CO35" i="22" s="1"/>
  <c r="CP35" i="22" s="1"/>
  <c r="CQ35" i="22" s="1"/>
  <c r="CR35" i="22" s="1"/>
  <c r="CS35" i="22" s="1"/>
  <c r="CT35" i="22" s="1"/>
  <c r="CU35" i="22" s="1"/>
  <c r="CV35" i="22" s="1"/>
  <c r="CW35" i="22" s="1"/>
  <c r="CX35" i="22" s="1"/>
  <c r="CY35" i="22" s="1"/>
  <c r="CZ35" i="22" s="1"/>
  <c r="DA35" i="22" s="1"/>
  <c r="DB35" i="22" s="1"/>
  <c r="DC35" i="22" s="1"/>
  <c r="DD35" i="22" s="1"/>
  <c r="DE35" i="22" s="1"/>
  <c r="DF35" i="22" s="1"/>
  <c r="DG35" i="22" s="1"/>
  <c r="DH35" i="22" s="1"/>
  <c r="DI35" i="22" s="1"/>
  <c r="DJ35" i="22" s="1"/>
  <c r="DK35" i="22" s="1"/>
  <c r="DL35" i="22" s="1"/>
  <c r="DM35" i="22" s="1"/>
  <c r="DN35" i="22" s="1"/>
  <c r="DO35" i="22" s="1"/>
  <c r="DP35" i="22" s="1"/>
  <c r="DQ35" i="22" s="1"/>
  <c r="DR35" i="22" s="1"/>
  <c r="DS35" i="22" s="1"/>
  <c r="DT35" i="22" s="1"/>
  <c r="DU35" i="22" s="1"/>
  <c r="DV35" i="22" s="1"/>
  <c r="DW35" i="22" s="1"/>
  <c r="DX35" i="22" s="1"/>
  <c r="DY35" i="22" s="1"/>
  <c r="DZ35" i="22" s="1"/>
  <c r="EA35" i="22" s="1"/>
  <c r="EB35" i="22" s="1"/>
  <c r="EC35" i="22" s="1"/>
  <c r="ED35" i="22" s="1"/>
  <c r="EE35" i="22" s="1"/>
  <c r="EF35" i="22" s="1"/>
  <c r="EG35" i="22" s="1"/>
  <c r="EH35" i="22" s="1"/>
  <c r="EI35" i="22" s="1"/>
  <c r="EJ35" i="22" s="1"/>
  <c r="EK35" i="22" s="1"/>
  <c r="EL35" i="22" s="1"/>
  <c r="EM35" i="22" s="1"/>
  <c r="EN35" i="22" s="1"/>
  <c r="EO35" i="22" s="1"/>
  <c r="EP35" i="22" s="1"/>
  <c r="EQ35" i="22" s="1"/>
  <c r="ER35" i="22" s="1"/>
  <c r="ES35" i="22" s="1"/>
  <c r="ET35" i="22" s="1"/>
  <c r="EU35" i="22" s="1"/>
  <c r="EV35" i="22" s="1"/>
  <c r="EW35" i="22" s="1"/>
  <c r="EX35" i="22" s="1"/>
  <c r="EY35" i="22" s="1"/>
  <c r="EZ35" i="22" s="1"/>
  <c r="FA35" i="22" s="1"/>
  <c r="FB35" i="22" s="1"/>
  <c r="FC35" i="22" s="1"/>
  <c r="FD35" i="22" s="1"/>
  <c r="FE35" i="22" s="1"/>
  <c r="FF35" i="22" s="1"/>
  <c r="FG35" i="22" s="1"/>
  <c r="FH35" i="22" s="1"/>
  <c r="FI35" i="22" s="1"/>
  <c r="FJ35" i="22" s="1"/>
  <c r="FK35" i="22" s="1"/>
  <c r="FL35" i="22" s="1"/>
  <c r="FM35" i="22" s="1"/>
  <c r="FN35" i="22" s="1"/>
  <c r="FO35" i="22" s="1"/>
  <c r="FP35" i="22" s="1"/>
  <c r="FQ35" i="22" s="1"/>
  <c r="FR35" i="22" s="1"/>
  <c r="FS35" i="22" s="1"/>
  <c r="FT35" i="22" s="1"/>
  <c r="FU35" i="22" s="1"/>
  <c r="FV35" i="22" s="1"/>
  <c r="FW35" i="22" s="1"/>
  <c r="FX35" i="22" s="1"/>
  <c r="FY35" i="22" s="1"/>
  <c r="FZ35" i="22" s="1"/>
  <c r="GA35" i="22" s="1"/>
  <c r="GB35" i="22" s="1"/>
  <c r="GC35" i="22" s="1"/>
  <c r="GD35" i="22" s="1"/>
  <c r="GE35" i="22" s="1"/>
  <c r="GF35" i="22" s="1"/>
  <c r="GG35" i="22" s="1"/>
  <c r="GH35" i="22" s="1"/>
  <c r="GI35" i="22" s="1"/>
  <c r="GJ35" i="22" s="1"/>
  <c r="GK35" i="22" s="1"/>
  <c r="GL35" i="22" s="1"/>
  <c r="GM35" i="22" s="1"/>
  <c r="GN35" i="22" s="1"/>
  <c r="BW37" i="22"/>
  <c r="CC41" i="22"/>
  <c r="CF43" i="22"/>
  <c r="CI51" i="22"/>
  <c r="CQ52" i="22"/>
  <c r="CN56" i="22"/>
  <c r="CZ59" i="22"/>
  <c r="DT68" i="22"/>
  <c r="DU68" i="22" s="1"/>
  <c r="DV68" i="22" s="1"/>
  <c r="DW68" i="22" s="1"/>
  <c r="DX68" i="22" s="1"/>
  <c r="DY68" i="22" s="1"/>
  <c r="DZ68" i="22" s="1"/>
  <c r="EA68" i="22" s="1"/>
  <c r="EB68" i="22" s="1"/>
  <c r="EC68" i="22" s="1"/>
  <c r="ED68" i="22" s="1"/>
  <c r="EE68" i="22" s="1"/>
  <c r="EF68" i="22" s="1"/>
  <c r="EG68" i="22" s="1"/>
  <c r="EH68" i="22" s="1"/>
  <c r="EI68" i="22" s="1"/>
  <c r="EJ68" i="22" s="1"/>
  <c r="EK68" i="22" s="1"/>
  <c r="EL68" i="22" s="1"/>
  <c r="EM68" i="22" s="1"/>
  <c r="EN68" i="22" s="1"/>
  <c r="EO68" i="22" s="1"/>
  <c r="EP68" i="22" s="1"/>
  <c r="EQ68" i="22" s="1"/>
  <c r="ER68" i="22" s="1"/>
  <c r="ES68" i="22" s="1"/>
  <c r="ET68" i="22" s="1"/>
  <c r="EU68" i="22" s="1"/>
  <c r="EV68" i="22" s="1"/>
  <c r="EW68" i="22" s="1"/>
  <c r="EX68" i="22" s="1"/>
  <c r="EY68" i="22" s="1"/>
  <c r="EZ68" i="22" s="1"/>
  <c r="FA68" i="22" s="1"/>
  <c r="FB68" i="22" s="1"/>
  <c r="FC68" i="22" s="1"/>
  <c r="FD68" i="22" s="1"/>
  <c r="FE68" i="22" s="1"/>
  <c r="FF68" i="22" s="1"/>
  <c r="FG68" i="22" s="1"/>
  <c r="FH68" i="22" s="1"/>
  <c r="FI68" i="22" s="1"/>
  <c r="FJ68" i="22" s="1"/>
  <c r="FK68" i="22" s="1"/>
  <c r="FL68" i="22" s="1"/>
  <c r="FM68" i="22" s="1"/>
  <c r="FN68" i="22" s="1"/>
  <c r="FO68" i="22" s="1"/>
  <c r="FP68" i="22" s="1"/>
  <c r="FQ68" i="22" s="1"/>
  <c r="FR68" i="22" s="1"/>
  <c r="FS68" i="22" s="1"/>
  <c r="FT68" i="22" s="1"/>
  <c r="FU68" i="22" s="1"/>
  <c r="FV68" i="22" s="1"/>
  <c r="FW68" i="22" s="1"/>
  <c r="FX68" i="22" s="1"/>
  <c r="FY68" i="22" s="1"/>
  <c r="FZ68" i="22" s="1"/>
  <c r="GA68" i="22" s="1"/>
  <c r="GB68" i="22" s="1"/>
  <c r="GC68" i="22" s="1"/>
  <c r="GD68" i="22" s="1"/>
  <c r="GE68" i="22" s="1"/>
  <c r="GF68" i="22" s="1"/>
  <c r="GG68" i="22" s="1"/>
  <c r="GH68" i="22" s="1"/>
  <c r="GI68" i="22" s="1"/>
  <c r="GJ68" i="22" s="1"/>
  <c r="GK68" i="22" s="1"/>
  <c r="GL68" i="22" s="1"/>
  <c r="GM68" i="22" s="1"/>
  <c r="GN68" i="22" s="1"/>
  <c r="DE70" i="22"/>
  <c r="DH76" i="22"/>
  <c r="EB86" i="22"/>
  <c r="EY109" i="22"/>
  <c r="FU139" i="22"/>
  <c r="Z15" i="22"/>
  <c r="AU20" i="22"/>
  <c r="AQ22" i="22"/>
  <c r="BD25" i="22"/>
  <c r="BH32" i="22"/>
  <c r="CR46" i="22"/>
  <c r="CS46" i="22" s="1"/>
  <c r="CT46" i="22" s="1"/>
  <c r="CU46" i="22" s="1"/>
  <c r="CV46" i="22" s="1"/>
  <c r="CW46" i="22" s="1"/>
  <c r="CX46" i="22" s="1"/>
  <c r="CY46" i="22" s="1"/>
  <c r="CZ46" i="22" s="1"/>
  <c r="DA46" i="22" s="1"/>
  <c r="DB46" i="22" s="1"/>
  <c r="DC46" i="22" s="1"/>
  <c r="DD46" i="22" s="1"/>
  <c r="DE46" i="22" s="1"/>
  <c r="DF46" i="22" s="1"/>
  <c r="DG46" i="22" s="1"/>
  <c r="DH46" i="22" s="1"/>
  <c r="DI46" i="22" s="1"/>
  <c r="DJ46" i="22" s="1"/>
  <c r="DK46" i="22" s="1"/>
  <c r="DL46" i="22" s="1"/>
  <c r="DM46" i="22" s="1"/>
  <c r="DN46" i="22" s="1"/>
  <c r="DO46" i="22" s="1"/>
  <c r="DP46" i="22" s="1"/>
  <c r="DQ46" i="22" s="1"/>
  <c r="DR46" i="22" s="1"/>
  <c r="DS46" i="22" s="1"/>
  <c r="DT46" i="22" s="1"/>
  <c r="DU46" i="22" s="1"/>
  <c r="DV46" i="22" s="1"/>
  <c r="DW46" i="22" s="1"/>
  <c r="DX46" i="22" s="1"/>
  <c r="DY46" i="22" s="1"/>
  <c r="DZ46" i="22" s="1"/>
  <c r="EA46" i="22" s="1"/>
  <c r="EB46" i="22" s="1"/>
  <c r="EC46" i="22" s="1"/>
  <c r="ED46" i="22" s="1"/>
  <c r="EE46" i="22" s="1"/>
  <c r="EF46" i="22" s="1"/>
  <c r="EG46" i="22" s="1"/>
  <c r="EH46" i="22" s="1"/>
  <c r="EI46" i="22" s="1"/>
  <c r="EJ46" i="22" s="1"/>
  <c r="EK46" i="22" s="1"/>
  <c r="EL46" i="22" s="1"/>
  <c r="EM46" i="22" s="1"/>
  <c r="EN46" i="22" s="1"/>
  <c r="EO46" i="22" s="1"/>
  <c r="EP46" i="22" s="1"/>
  <c r="EQ46" i="22" s="1"/>
  <c r="ER46" i="22" s="1"/>
  <c r="ES46" i="22" s="1"/>
  <c r="ET46" i="22" s="1"/>
  <c r="EU46" i="22" s="1"/>
  <c r="EV46" i="22" s="1"/>
  <c r="EW46" i="22" s="1"/>
  <c r="EX46" i="22" s="1"/>
  <c r="EY46" i="22" s="1"/>
  <c r="EZ46" i="22" s="1"/>
  <c r="FA46" i="22" s="1"/>
  <c r="FB46" i="22" s="1"/>
  <c r="FC46" i="22" s="1"/>
  <c r="FD46" i="22" s="1"/>
  <c r="FE46" i="22" s="1"/>
  <c r="FF46" i="22" s="1"/>
  <c r="FG46" i="22" s="1"/>
  <c r="FH46" i="22" s="1"/>
  <c r="FI46" i="22" s="1"/>
  <c r="FJ46" i="22" s="1"/>
  <c r="FK46" i="22" s="1"/>
  <c r="FL46" i="22" s="1"/>
  <c r="FM46" i="22" s="1"/>
  <c r="FN46" i="22" s="1"/>
  <c r="FO46" i="22" s="1"/>
  <c r="FP46" i="22" s="1"/>
  <c r="FQ46" i="22" s="1"/>
  <c r="FR46" i="22" s="1"/>
  <c r="FS46" i="22" s="1"/>
  <c r="FT46" i="22" s="1"/>
  <c r="FU46" i="22" s="1"/>
  <c r="FV46" i="22" s="1"/>
  <c r="FW46" i="22" s="1"/>
  <c r="FX46" i="22" s="1"/>
  <c r="FY46" i="22" s="1"/>
  <c r="FZ46" i="22" s="1"/>
  <c r="GA46" i="22" s="1"/>
  <c r="GB46" i="22" s="1"/>
  <c r="GC46" i="22" s="1"/>
  <c r="GD46" i="22" s="1"/>
  <c r="GE46" i="22" s="1"/>
  <c r="GF46" i="22" s="1"/>
  <c r="GG46" i="22" s="1"/>
  <c r="GH46" i="22" s="1"/>
  <c r="GI46" i="22" s="1"/>
  <c r="GJ46" i="22" s="1"/>
  <c r="GK46" i="22" s="1"/>
  <c r="GL46" i="22" s="1"/>
  <c r="GM46" i="22" s="1"/>
  <c r="GN46" i="22" s="1"/>
  <c r="CE48" i="22"/>
  <c r="CO49" i="22"/>
  <c r="DB55" i="22"/>
  <c r="DC55" i="22" s="1"/>
  <c r="DD55" i="22" s="1"/>
  <c r="DE55" i="22" s="1"/>
  <c r="DF55" i="22" s="1"/>
  <c r="DG55" i="22" s="1"/>
  <c r="DH55" i="22" s="1"/>
  <c r="DI55" i="22" s="1"/>
  <c r="DJ55" i="22" s="1"/>
  <c r="DK55" i="22" s="1"/>
  <c r="DL55" i="22" s="1"/>
  <c r="DM55" i="22" s="1"/>
  <c r="DN55" i="22" s="1"/>
  <c r="DO55" i="22" s="1"/>
  <c r="DP55" i="22" s="1"/>
  <c r="DQ55" i="22" s="1"/>
  <c r="DR55" i="22" s="1"/>
  <c r="DS55" i="22" s="1"/>
  <c r="DT55" i="22" s="1"/>
  <c r="DU55" i="22" s="1"/>
  <c r="DV55" i="22" s="1"/>
  <c r="DW55" i="22" s="1"/>
  <c r="DX55" i="22" s="1"/>
  <c r="DY55" i="22" s="1"/>
  <c r="DZ55" i="22" s="1"/>
  <c r="EA55" i="22" s="1"/>
  <c r="EB55" i="22" s="1"/>
  <c r="EC55" i="22" s="1"/>
  <c r="ED55" i="22" s="1"/>
  <c r="EE55" i="22" s="1"/>
  <c r="EF55" i="22" s="1"/>
  <c r="EG55" i="22" s="1"/>
  <c r="EH55" i="22" s="1"/>
  <c r="EI55" i="22" s="1"/>
  <c r="EJ55" i="22" s="1"/>
  <c r="EK55" i="22" s="1"/>
  <c r="EL55" i="22" s="1"/>
  <c r="EM55" i="22" s="1"/>
  <c r="EN55" i="22" s="1"/>
  <c r="EO55" i="22" s="1"/>
  <c r="EP55" i="22" s="1"/>
  <c r="EQ55" i="22" s="1"/>
  <c r="ER55" i="22" s="1"/>
  <c r="ES55" i="22" s="1"/>
  <c r="ET55" i="22" s="1"/>
  <c r="EU55" i="22" s="1"/>
  <c r="EV55" i="22" s="1"/>
  <c r="EW55" i="22" s="1"/>
  <c r="EX55" i="22" s="1"/>
  <c r="EY55" i="22" s="1"/>
  <c r="EZ55" i="22" s="1"/>
  <c r="FA55" i="22" s="1"/>
  <c r="FB55" i="22" s="1"/>
  <c r="FC55" i="22" s="1"/>
  <c r="FD55" i="22" s="1"/>
  <c r="FE55" i="22" s="1"/>
  <c r="FF55" i="22" s="1"/>
  <c r="FG55" i="22" s="1"/>
  <c r="FH55" i="22" s="1"/>
  <c r="FI55" i="22" s="1"/>
  <c r="FJ55" i="22" s="1"/>
  <c r="FK55" i="22" s="1"/>
  <c r="FL55" i="22" s="1"/>
  <c r="FM55" i="22" s="1"/>
  <c r="FN55" i="22" s="1"/>
  <c r="FO55" i="22" s="1"/>
  <c r="FP55" i="22" s="1"/>
  <c r="FQ55" i="22" s="1"/>
  <c r="FR55" i="22" s="1"/>
  <c r="FS55" i="22" s="1"/>
  <c r="FT55" i="22" s="1"/>
  <c r="FU55" i="22" s="1"/>
  <c r="FV55" i="22" s="1"/>
  <c r="FW55" i="22" s="1"/>
  <c r="FX55" i="22" s="1"/>
  <c r="FY55" i="22" s="1"/>
  <c r="FZ55" i="22" s="1"/>
  <c r="GA55" i="22" s="1"/>
  <c r="GB55" i="22" s="1"/>
  <c r="GC55" i="22" s="1"/>
  <c r="GD55" i="22" s="1"/>
  <c r="GE55" i="22" s="1"/>
  <c r="GF55" i="22" s="1"/>
  <c r="GG55" i="22" s="1"/>
  <c r="GH55" i="22" s="1"/>
  <c r="GI55" i="22" s="1"/>
  <c r="GJ55" i="22" s="1"/>
  <c r="GK55" i="22" s="1"/>
  <c r="GL55" i="22" s="1"/>
  <c r="GM55" i="22" s="1"/>
  <c r="GN55" i="22" s="1"/>
  <c r="DG73" i="22"/>
  <c r="FF125" i="22"/>
  <c r="AE17" i="22"/>
  <c r="BD21" i="22"/>
  <c r="BE21" i="22" s="1"/>
  <c r="BF21" i="22" s="1"/>
  <c r="BG21" i="22" s="1"/>
  <c r="BH21" i="22" s="1"/>
  <c r="BI21" i="22" s="1"/>
  <c r="BJ21" i="22" s="1"/>
  <c r="BK21" i="22" s="1"/>
  <c r="BL21" i="22" s="1"/>
  <c r="BM21" i="22" s="1"/>
  <c r="BN21" i="22" s="1"/>
  <c r="BO21" i="22" s="1"/>
  <c r="BP21" i="22" s="1"/>
  <c r="BQ21" i="22" s="1"/>
  <c r="BR21" i="22" s="1"/>
  <c r="BS21" i="22" s="1"/>
  <c r="BT21" i="22" s="1"/>
  <c r="BU21" i="22" s="1"/>
  <c r="BV21" i="22" s="1"/>
  <c r="BW21" i="22" s="1"/>
  <c r="BX21" i="22" s="1"/>
  <c r="BY21" i="22" s="1"/>
  <c r="BZ21" i="22" s="1"/>
  <c r="CA21" i="22" s="1"/>
  <c r="CB21" i="22" s="1"/>
  <c r="CC21" i="22" s="1"/>
  <c r="CD21" i="22" s="1"/>
  <c r="CE21" i="22" s="1"/>
  <c r="CF21" i="22" s="1"/>
  <c r="CG21" i="22" s="1"/>
  <c r="CH21" i="22" s="1"/>
  <c r="CI21" i="22" s="1"/>
  <c r="CJ21" i="22" s="1"/>
  <c r="CK21" i="22" s="1"/>
  <c r="CL21" i="22" s="1"/>
  <c r="CM21" i="22" s="1"/>
  <c r="CN21" i="22" s="1"/>
  <c r="CO21" i="22" s="1"/>
  <c r="CP21" i="22" s="1"/>
  <c r="CQ21" i="22" s="1"/>
  <c r="CR21" i="22" s="1"/>
  <c r="CS21" i="22" s="1"/>
  <c r="CT21" i="22" s="1"/>
  <c r="CU21" i="22" s="1"/>
  <c r="CV21" i="22" s="1"/>
  <c r="CW21" i="22" s="1"/>
  <c r="CX21" i="22" s="1"/>
  <c r="CY21" i="22" s="1"/>
  <c r="CZ21" i="22" s="1"/>
  <c r="DA21" i="22" s="1"/>
  <c r="DB21" i="22" s="1"/>
  <c r="DC21" i="22" s="1"/>
  <c r="DD21" i="22" s="1"/>
  <c r="DE21" i="22" s="1"/>
  <c r="DF21" i="22" s="1"/>
  <c r="DG21" i="22" s="1"/>
  <c r="DH21" i="22" s="1"/>
  <c r="DI21" i="22" s="1"/>
  <c r="DJ21" i="22" s="1"/>
  <c r="DK21" i="22" s="1"/>
  <c r="DL21" i="22" s="1"/>
  <c r="DM21" i="22" s="1"/>
  <c r="DN21" i="22" s="1"/>
  <c r="DO21" i="22" s="1"/>
  <c r="DP21" i="22" s="1"/>
  <c r="DQ21" i="22" s="1"/>
  <c r="DR21" i="22" s="1"/>
  <c r="DS21" i="22" s="1"/>
  <c r="DT21" i="22" s="1"/>
  <c r="DU21" i="22" s="1"/>
  <c r="DV21" i="22" s="1"/>
  <c r="DW21" i="22" s="1"/>
  <c r="DX21" i="22" s="1"/>
  <c r="DY21" i="22" s="1"/>
  <c r="DZ21" i="22" s="1"/>
  <c r="EA21" i="22" s="1"/>
  <c r="EB21" i="22" s="1"/>
  <c r="EC21" i="22" s="1"/>
  <c r="ED21" i="22" s="1"/>
  <c r="EE21" i="22" s="1"/>
  <c r="EF21" i="22" s="1"/>
  <c r="EG21" i="22" s="1"/>
  <c r="EH21" i="22" s="1"/>
  <c r="EI21" i="22" s="1"/>
  <c r="EJ21" i="22" s="1"/>
  <c r="EK21" i="22" s="1"/>
  <c r="EL21" i="22" s="1"/>
  <c r="EM21" i="22" s="1"/>
  <c r="EN21" i="22" s="1"/>
  <c r="EO21" i="22" s="1"/>
  <c r="EP21" i="22" s="1"/>
  <c r="EQ21" i="22" s="1"/>
  <c r="ER21" i="22" s="1"/>
  <c r="ES21" i="22" s="1"/>
  <c r="ET21" i="22" s="1"/>
  <c r="EU21" i="22" s="1"/>
  <c r="EV21" i="22" s="1"/>
  <c r="EW21" i="22" s="1"/>
  <c r="EX21" i="22" s="1"/>
  <c r="EY21" i="22" s="1"/>
  <c r="EZ21" i="22" s="1"/>
  <c r="FA21" i="22" s="1"/>
  <c r="FB21" i="22" s="1"/>
  <c r="FC21" i="22" s="1"/>
  <c r="FD21" i="22" s="1"/>
  <c r="FE21" i="22" s="1"/>
  <c r="FF21" i="22" s="1"/>
  <c r="FG21" i="22" s="1"/>
  <c r="FH21" i="22" s="1"/>
  <c r="FI21" i="22" s="1"/>
  <c r="FJ21" i="22" s="1"/>
  <c r="FK21" i="22" s="1"/>
  <c r="FL21" i="22" s="1"/>
  <c r="FM21" i="22" s="1"/>
  <c r="FN21" i="22" s="1"/>
  <c r="FO21" i="22" s="1"/>
  <c r="FP21" i="22" s="1"/>
  <c r="FQ21" i="22" s="1"/>
  <c r="FR21" i="22" s="1"/>
  <c r="FS21" i="22" s="1"/>
  <c r="FT21" i="22" s="1"/>
  <c r="FU21" i="22" s="1"/>
  <c r="FV21" i="22" s="1"/>
  <c r="FW21" i="22" s="1"/>
  <c r="FX21" i="22" s="1"/>
  <c r="FY21" i="22" s="1"/>
  <c r="FZ21" i="22" s="1"/>
  <c r="GA21" i="22" s="1"/>
  <c r="GB21" i="22" s="1"/>
  <c r="GC21" i="22" s="1"/>
  <c r="GD21" i="22" s="1"/>
  <c r="GE21" i="22" s="1"/>
  <c r="GF21" i="22" s="1"/>
  <c r="GG21" i="22" s="1"/>
  <c r="GH21" i="22" s="1"/>
  <c r="GI21" i="22" s="1"/>
  <c r="GJ21" i="22" s="1"/>
  <c r="GK21" i="22" s="1"/>
  <c r="GL21" i="22" s="1"/>
  <c r="GM21" i="22" s="1"/>
  <c r="GN21" i="22" s="1"/>
  <c r="BJ28" i="22"/>
  <c r="BW31" i="22"/>
  <c r="BX31" i="22" s="1"/>
  <c r="BY31" i="22" s="1"/>
  <c r="BZ31" i="22" s="1"/>
  <c r="CA31" i="22" s="1"/>
  <c r="CB31" i="22" s="1"/>
  <c r="CC31" i="22" s="1"/>
  <c r="CD31" i="22" s="1"/>
  <c r="CE31" i="22" s="1"/>
  <c r="CF31" i="22" s="1"/>
  <c r="CG31" i="22" s="1"/>
  <c r="CH31" i="22" s="1"/>
  <c r="CI31" i="22" s="1"/>
  <c r="CJ31" i="22" s="1"/>
  <c r="CK31" i="22" s="1"/>
  <c r="CL31" i="22" s="1"/>
  <c r="CM31" i="22" s="1"/>
  <c r="CN31" i="22" s="1"/>
  <c r="CO31" i="22" s="1"/>
  <c r="CP31" i="22" s="1"/>
  <c r="CQ31" i="22" s="1"/>
  <c r="CR31" i="22" s="1"/>
  <c r="CS31" i="22" s="1"/>
  <c r="CT31" i="22" s="1"/>
  <c r="CU31" i="22" s="1"/>
  <c r="CV31" i="22" s="1"/>
  <c r="CW31" i="22" s="1"/>
  <c r="CX31" i="22" s="1"/>
  <c r="CY31" i="22" s="1"/>
  <c r="CZ31" i="22" s="1"/>
  <c r="DA31" i="22" s="1"/>
  <c r="DB31" i="22" s="1"/>
  <c r="DC31" i="22" s="1"/>
  <c r="DD31" i="22" s="1"/>
  <c r="DE31" i="22" s="1"/>
  <c r="DF31" i="22" s="1"/>
  <c r="DG31" i="22" s="1"/>
  <c r="DH31" i="22" s="1"/>
  <c r="DI31" i="22" s="1"/>
  <c r="DJ31" i="22" s="1"/>
  <c r="DK31" i="22" s="1"/>
  <c r="DL31" i="22" s="1"/>
  <c r="DM31" i="22" s="1"/>
  <c r="DN31" i="22" s="1"/>
  <c r="DO31" i="22" s="1"/>
  <c r="DP31" i="22" s="1"/>
  <c r="DQ31" i="22" s="1"/>
  <c r="DR31" i="22" s="1"/>
  <c r="DS31" i="22" s="1"/>
  <c r="DT31" i="22" s="1"/>
  <c r="DU31" i="22" s="1"/>
  <c r="DV31" i="22" s="1"/>
  <c r="DW31" i="22" s="1"/>
  <c r="DX31" i="22" s="1"/>
  <c r="DY31" i="22" s="1"/>
  <c r="DZ31" i="22" s="1"/>
  <c r="EA31" i="22" s="1"/>
  <c r="EB31" i="22" s="1"/>
  <c r="EC31" i="22" s="1"/>
  <c r="ED31" i="22" s="1"/>
  <c r="EE31" i="22" s="1"/>
  <c r="EF31" i="22" s="1"/>
  <c r="EG31" i="22" s="1"/>
  <c r="EH31" i="22" s="1"/>
  <c r="EI31" i="22" s="1"/>
  <c r="EJ31" i="22" s="1"/>
  <c r="EK31" i="22" s="1"/>
  <c r="EL31" i="22" s="1"/>
  <c r="EM31" i="22" s="1"/>
  <c r="EN31" i="22" s="1"/>
  <c r="EO31" i="22" s="1"/>
  <c r="EP31" i="22" s="1"/>
  <c r="EQ31" i="22" s="1"/>
  <c r="ER31" i="22" s="1"/>
  <c r="ES31" i="22" s="1"/>
  <c r="ET31" i="22" s="1"/>
  <c r="EU31" i="22" s="1"/>
  <c r="EV31" i="22" s="1"/>
  <c r="EW31" i="22" s="1"/>
  <c r="EX31" i="22" s="1"/>
  <c r="EY31" i="22" s="1"/>
  <c r="EZ31" i="22" s="1"/>
  <c r="FA31" i="22" s="1"/>
  <c r="FB31" i="22" s="1"/>
  <c r="FC31" i="22" s="1"/>
  <c r="FD31" i="22" s="1"/>
  <c r="FE31" i="22" s="1"/>
  <c r="FF31" i="22" s="1"/>
  <c r="FG31" i="22" s="1"/>
  <c r="FH31" i="22" s="1"/>
  <c r="FI31" i="22" s="1"/>
  <c r="FJ31" i="22" s="1"/>
  <c r="FK31" i="22" s="1"/>
  <c r="FL31" i="22" s="1"/>
  <c r="FM31" i="22" s="1"/>
  <c r="FN31" i="22" s="1"/>
  <c r="FO31" i="22" s="1"/>
  <c r="FP31" i="22" s="1"/>
  <c r="FQ31" i="22" s="1"/>
  <c r="FR31" i="22" s="1"/>
  <c r="FS31" i="22" s="1"/>
  <c r="FT31" i="22" s="1"/>
  <c r="FU31" i="22" s="1"/>
  <c r="FV31" i="22" s="1"/>
  <c r="FW31" i="22" s="1"/>
  <c r="FX31" i="22" s="1"/>
  <c r="FY31" i="22" s="1"/>
  <c r="FZ31" i="22" s="1"/>
  <c r="GA31" i="22" s="1"/>
  <c r="GB31" i="22" s="1"/>
  <c r="GC31" i="22" s="1"/>
  <c r="GD31" i="22" s="1"/>
  <c r="GE31" i="22" s="1"/>
  <c r="GF31" i="22" s="1"/>
  <c r="GG31" i="22" s="1"/>
  <c r="GH31" i="22" s="1"/>
  <c r="GI31" i="22" s="1"/>
  <c r="GJ31" i="22" s="1"/>
  <c r="GK31" i="22" s="1"/>
  <c r="GL31" i="22" s="1"/>
  <c r="GM31" i="22" s="1"/>
  <c r="GN31" i="22" s="1"/>
  <c r="BQ33" i="22"/>
  <c r="BT35" i="22"/>
  <c r="BO37" i="22"/>
  <c r="BU41" i="22"/>
  <c r="BX43" i="22"/>
  <c r="CJ46" i="22"/>
  <c r="CX50" i="22"/>
  <c r="CY50" i="22" s="1"/>
  <c r="CZ50" i="22" s="1"/>
  <c r="DA50" i="22" s="1"/>
  <c r="DB50" i="22" s="1"/>
  <c r="DC50" i="22" s="1"/>
  <c r="DD50" i="22" s="1"/>
  <c r="DE50" i="22" s="1"/>
  <c r="DF50" i="22" s="1"/>
  <c r="DG50" i="22" s="1"/>
  <c r="DH50" i="22" s="1"/>
  <c r="DI50" i="22" s="1"/>
  <c r="DJ50" i="22" s="1"/>
  <c r="DK50" i="22" s="1"/>
  <c r="DL50" i="22" s="1"/>
  <c r="DM50" i="22" s="1"/>
  <c r="DN50" i="22" s="1"/>
  <c r="DO50" i="22" s="1"/>
  <c r="DP50" i="22" s="1"/>
  <c r="DQ50" i="22" s="1"/>
  <c r="DR50" i="22" s="1"/>
  <c r="DS50" i="22" s="1"/>
  <c r="DT50" i="22" s="1"/>
  <c r="DU50" i="22" s="1"/>
  <c r="DV50" i="22" s="1"/>
  <c r="DW50" i="22" s="1"/>
  <c r="DX50" i="22" s="1"/>
  <c r="DY50" i="22" s="1"/>
  <c r="DZ50" i="22" s="1"/>
  <c r="EA50" i="22" s="1"/>
  <c r="EB50" i="22" s="1"/>
  <c r="EC50" i="22" s="1"/>
  <c r="ED50" i="22" s="1"/>
  <c r="EE50" i="22" s="1"/>
  <c r="EF50" i="22" s="1"/>
  <c r="EG50" i="22" s="1"/>
  <c r="EH50" i="22" s="1"/>
  <c r="EI50" i="22" s="1"/>
  <c r="EJ50" i="22" s="1"/>
  <c r="EK50" i="22" s="1"/>
  <c r="EL50" i="22" s="1"/>
  <c r="EM50" i="22" s="1"/>
  <c r="EN50" i="22" s="1"/>
  <c r="EO50" i="22" s="1"/>
  <c r="EP50" i="22" s="1"/>
  <c r="EQ50" i="22" s="1"/>
  <c r="ER50" i="22" s="1"/>
  <c r="ES50" i="22" s="1"/>
  <c r="ET50" i="22" s="1"/>
  <c r="EU50" i="22" s="1"/>
  <c r="EV50" i="22" s="1"/>
  <c r="EW50" i="22" s="1"/>
  <c r="EX50" i="22" s="1"/>
  <c r="EY50" i="22" s="1"/>
  <c r="EZ50" i="22" s="1"/>
  <c r="FA50" i="22" s="1"/>
  <c r="FB50" i="22" s="1"/>
  <c r="FC50" i="22" s="1"/>
  <c r="FD50" i="22" s="1"/>
  <c r="FE50" i="22" s="1"/>
  <c r="FF50" i="22" s="1"/>
  <c r="FG50" i="22" s="1"/>
  <c r="FH50" i="22" s="1"/>
  <c r="FI50" i="22" s="1"/>
  <c r="FJ50" i="22" s="1"/>
  <c r="FK50" i="22" s="1"/>
  <c r="FL50" i="22" s="1"/>
  <c r="FM50" i="22" s="1"/>
  <c r="FN50" i="22" s="1"/>
  <c r="FO50" i="22" s="1"/>
  <c r="FP50" i="22" s="1"/>
  <c r="FQ50" i="22" s="1"/>
  <c r="FR50" i="22" s="1"/>
  <c r="FS50" i="22" s="1"/>
  <c r="FT50" i="22" s="1"/>
  <c r="FU50" i="22" s="1"/>
  <c r="FV50" i="22" s="1"/>
  <c r="FW50" i="22" s="1"/>
  <c r="FX50" i="22" s="1"/>
  <c r="FY50" i="22" s="1"/>
  <c r="FZ50" i="22" s="1"/>
  <c r="GA50" i="22" s="1"/>
  <c r="GB50" i="22" s="1"/>
  <c r="GC50" i="22" s="1"/>
  <c r="GD50" i="22" s="1"/>
  <c r="GE50" i="22" s="1"/>
  <c r="GF50" i="22" s="1"/>
  <c r="GG50" i="22" s="1"/>
  <c r="GH50" i="22" s="1"/>
  <c r="GI50" i="22" s="1"/>
  <c r="GJ50" i="22" s="1"/>
  <c r="GK50" i="22" s="1"/>
  <c r="GL50" i="22" s="1"/>
  <c r="GM50" i="22" s="1"/>
  <c r="GN50" i="22" s="1"/>
  <c r="DH65" i="22"/>
  <c r="DX74" i="22"/>
  <c r="DY74" i="22" s="1"/>
  <c r="DZ74" i="22" s="1"/>
  <c r="EA74" i="22" s="1"/>
  <c r="EB74" i="22" s="1"/>
  <c r="EC74" i="22" s="1"/>
  <c r="ED74" i="22" s="1"/>
  <c r="EE74" i="22" s="1"/>
  <c r="EF74" i="22" s="1"/>
  <c r="EG74" i="22" s="1"/>
  <c r="EH74" i="22" s="1"/>
  <c r="EI74" i="22" s="1"/>
  <c r="EJ74" i="22" s="1"/>
  <c r="EK74" i="22" s="1"/>
  <c r="EL74" i="22" s="1"/>
  <c r="EM74" i="22" s="1"/>
  <c r="EN74" i="22" s="1"/>
  <c r="EO74" i="22" s="1"/>
  <c r="EP74" i="22" s="1"/>
  <c r="EQ74" i="22" s="1"/>
  <c r="ER74" i="22" s="1"/>
  <c r="ES74" i="22" s="1"/>
  <c r="ET74" i="22" s="1"/>
  <c r="EU74" i="22" s="1"/>
  <c r="EV74" i="22" s="1"/>
  <c r="EW74" i="22" s="1"/>
  <c r="EX74" i="22" s="1"/>
  <c r="EY74" i="22" s="1"/>
  <c r="EZ74" i="22" s="1"/>
  <c r="FA74" i="22" s="1"/>
  <c r="FB74" i="22" s="1"/>
  <c r="FC74" i="22" s="1"/>
  <c r="FD74" i="22" s="1"/>
  <c r="FE74" i="22" s="1"/>
  <c r="FF74" i="22" s="1"/>
  <c r="FG74" i="22" s="1"/>
  <c r="FH74" i="22" s="1"/>
  <c r="FI74" i="22" s="1"/>
  <c r="FJ74" i="22" s="1"/>
  <c r="FK74" i="22" s="1"/>
  <c r="FL74" i="22" s="1"/>
  <c r="FM74" i="22" s="1"/>
  <c r="FN74" i="22" s="1"/>
  <c r="FO74" i="22" s="1"/>
  <c r="FP74" i="22" s="1"/>
  <c r="FQ74" i="22" s="1"/>
  <c r="FR74" i="22" s="1"/>
  <c r="FS74" i="22" s="1"/>
  <c r="FT74" i="22" s="1"/>
  <c r="FU74" i="22" s="1"/>
  <c r="FV74" i="22" s="1"/>
  <c r="FW74" i="22" s="1"/>
  <c r="FX74" i="22" s="1"/>
  <c r="FY74" i="22" s="1"/>
  <c r="FZ74" i="22" s="1"/>
  <c r="GA74" i="22" s="1"/>
  <c r="GB74" i="22" s="1"/>
  <c r="GC74" i="22" s="1"/>
  <c r="GD74" i="22" s="1"/>
  <c r="GE74" i="22" s="1"/>
  <c r="GF74" i="22" s="1"/>
  <c r="GG74" i="22" s="1"/>
  <c r="GH74" i="22" s="1"/>
  <c r="GI74" i="22" s="1"/>
  <c r="GJ74" i="22" s="1"/>
  <c r="GK74" i="22" s="1"/>
  <c r="GL74" i="22" s="1"/>
  <c r="GM74" i="22" s="1"/>
  <c r="GN74" i="22" s="1"/>
  <c r="EE97" i="22"/>
  <c r="FC120" i="22"/>
  <c r="GD131" i="22"/>
  <c r="GE131" i="22" s="1"/>
  <c r="GF131" i="22" s="1"/>
  <c r="GG131" i="22" s="1"/>
  <c r="GH131" i="22" s="1"/>
  <c r="GI131" i="22" s="1"/>
  <c r="GJ131" i="22" s="1"/>
  <c r="GK131" i="22" s="1"/>
  <c r="GL131" i="22" s="1"/>
  <c r="GM131" i="22" s="1"/>
  <c r="GN131" i="22" s="1"/>
  <c r="AS16" i="22"/>
  <c r="AT16" i="22" s="1"/>
  <c r="AU16" i="22" s="1"/>
  <c r="AV16" i="22" s="1"/>
  <c r="AW16" i="22" s="1"/>
  <c r="AX16" i="22" s="1"/>
  <c r="AY16" i="22" s="1"/>
  <c r="AZ16" i="22" s="1"/>
  <c r="BA16" i="22" s="1"/>
  <c r="BB16" i="22" s="1"/>
  <c r="BC16" i="22" s="1"/>
  <c r="BD16" i="22" s="1"/>
  <c r="BE16" i="22" s="1"/>
  <c r="BF16" i="22" s="1"/>
  <c r="BG16" i="22" s="1"/>
  <c r="BH16" i="22" s="1"/>
  <c r="BI16" i="22" s="1"/>
  <c r="BJ16" i="22" s="1"/>
  <c r="BK16" i="22" s="1"/>
  <c r="BL16" i="22" s="1"/>
  <c r="BM16" i="22" s="1"/>
  <c r="BN16" i="22" s="1"/>
  <c r="BO16" i="22" s="1"/>
  <c r="BP16" i="22" s="1"/>
  <c r="BQ16" i="22" s="1"/>
  <c r="BR16" i="22" s="1"/>
  <c r="BS16" i="22" s="1"/>
  <c r="BT16" i="22" s="1"/>
  <c r="BU16" i="22" s="1"/>
  <c r="BV16" i="22" s="1"/>
  <c r="BW16" i="22" s="1"/>
  <c r="BX16" i="22" s="1"/>
  <c r="BY16" i="22" s="1"/>
  <c r="BZ16" i="22" s="1"/>
  <c r="CA16" i="22" s="1"/>
  <c r="CB16" i="22" s="1"/>
  <c r="CC16" i="22" s="1"/>
  <c r="CD16" i="22" s="1"/>
  <c r="CE16" i="22" s="1"/>
  <c r="CF16" i="22" s="1"/>
  <c r="CG16" i="22" s="1"/>
  <c r="CH16" i="22" s="1"/>
  <c r="CI16" i="22" s="1"/>
  <c r="CJ16" i="22" s="1"/>
  <c r="CK16" i="22" s="1"/>
  <c r="CL16" i="22" s="1"/>
  <c r="CM16" i="22" s="1"/>
  <c r="CN16" i="22" s="1"/>
  <c r="CO16" i="22" s="1"/>
  <c r="CP16" i="22" s="1"/>
  <c r="CQ16" i="22" s="1"/>
  <c r="CR16" i="22" s="1"/>
  <c r="CS16" i="22" s="1"/>
  <c r="CT16" i="22" s="1"/>
  <c r="CU16" i="22" s="1"/>
  <c r="CV16" i="22" s="1"/>
  <c r="CW16" i="22" s="1"/>
  <c r="CX16" i="22" s="1"/>
  <c r="CY16" i="22" s="1"/>
  <c r="CZ16" i="22" s="1"/>
  <c r="DA16" i="22" s="1"/>
  <c r="DB16" i="22" s="1"/>
  <c r="DC16" i="22" s="1"/>
  <c r="DD16" i="22" s="1"/>
  <c r="DE16" i="22" s="1"/>
  <c r="DF16" i="22" s="1"/>
  <c r="DG16" i="22" s="1"/>
  <c r="DH16" i="22" s="1"/>
  <c r="DI16" i="22" s="1"/>
  <c r="DJ16" i="22" s="1"/>
  <c r="DK16" i="22" s="1"/>
  <c r="DL16" i="22" s="1"/>
  <c r="DM16" i="22" s="1"/>
  <c r="DN16" i="22" s="1"/>
  <c r="DO16" i="22" s="1"/>
  <c r="DP16" i="22" s="1"/>
  <c r="DQ16" i="22" s="1"/>
  <c r="DR16" i="22" s="1"/>
  <c r="DS16" i="22" s="1"/>
  <c r="DT16" i="22" s="1"/>
  <c r="DU16" i="22" s="1"/>
  <c r="DV16" i="22" s="1"/>
  <c r="DW16" i="22" s="1"/>
  <c r="DX16" i="22" s="1"/>
  <c r="DY16" i="22" s="1"/>
  <c r="DZ16" i="22" s="1"/>
  <c r="EA16" i="22" s="1"/>
  <c r="EB16" i="22" s="1"/>
  <c r="EC16" i="22" s="1"/>
  <c r="ED16" i="22" s="1"/>
  <c r="EE16" i="22" s="1"/>
  <c r="EF16" i="22" s="1"/>
  <c r="EG16" i="22" s="1"/>
  <c r="EH16" i="22" s="1"/>
  <c r="EI16" i="22" s="1"/>
  <c r="EJ16" i="22" s="1"/>
  <c r="EK16" i="22" s="1"/>
  <c r="EL16" i="22" s="1"/>
  <c r="EM16" i="22" s="1"/>
  <c r="EN16" i="22" s="1"/>
  <c r="EO16" i="22" s="1"/>
  <c r="EP16" i="22" s="1"/>
  <c r="EQ16" i="22" s="1"/>
  <c r="ER16" i="22" s="1"/>
  <c r="ES16" i="22" s="1"/>
  <c r="ET16" i="22" s="1"/>
  <c r="EU16" i="22" s="1"/>
  <c r="EV16" i="22" s="1"/>
  <c r="EW16" i="22" s="1"/>
  <c r="EX16" i="22" s="1"/>
  <c r="EY16" i="22" s="1"/>
  <c r="EZ16" i="22" s="1"/>
  <c r="FA16" i="22" s="1"/>
  <c r="FB16" i="22" s="1"/>
  <c r="FC16" i="22" s="1"/>
  <c r="FD16" i="22" s="1"/>
  <c r="FE16" i="22" s="1"/>
  <c r="FF16" i="22" s="1"/>
  <c r="FG16" i="22" s="1"/>
  <c r="FH16" i="22" s="1"/>
  <c r="FI16" i="22" s="1"/>
  <c r="FJ16" i="22" s="1"/>
  <c r="FK16" i="22" s="1"/>
  <c r="FL16" i="22" s="1"/>
  <c r="FM16" i="22" s="1"/>
  <c r="FN16" i="22" s="1"/>
  <c r="FO16" i="22" s="1"/>
  <c r="FP16" i="22" s="1"/>
  <c r="FQ16" i="22" s="1"/>
  <c r="FR16" i="22" s="1"/>
  <c r="FS16" i="22" s="1"/>
  <c r="FT16" i="22" s="1"/>
  <c r="FU16" i="22" s="1"/>
  <c r="FV16" i="22" s="1"/>
  <c r="FW16" i="22" s="1"/>
  <c r="FX16" i="22" s="1"/>
  <c r="FY16" i="22" s="1"/>
  <c r="FZ16" i="22" s="1"/>
  <c r="GA16" i="22" s="1"/>
  <c r="GB16" i="22" s="1"/>
  <c r="GC16" i="22" s="1"/>
  <c r="GD16" i="22" s="1"/>
  <c r="GE16" i="22" s="1"/>
  <c r="GF16" i="22" s="1"/>
  <c r="GG16" i="22" s="1"/>
  <c r="GH16" i="22" s="1"/>
  <c r="GI16" i="22" s="1"/>
  <c r="GJ16" i="22" s="1"/>
  <c r="GK16" i="22" s="1"/>
  <c r="GL16" i="22" s="1"/>
  <c r="GM16" i="22" s="1"/>
  <c r="GN16" i="22" s="1"/>
  <c r="AM20" i="22"/>
  <c r="AV25" i="22"/>
  <c r="BO26" i="22"/>
  <c r="BP26" i="22" s="1"/>
  <c r="BQ26" i="22" s="1"/>
  <c r="BR26" i="22" s="1"/>
  <c r="BS26" i="22" s="1"/>
  <c r="BT26" i="22" s="1"/>
  <c r="BU26" i="22" s="1"/>
  <c r="BV26" i="22" s="1"/>
  <c r="BW26" i="22" s="1"/>
  <c r="BX26" i="22" s="1"/>
  <c r="BY26" i="22" s="1"/>
  <c r="BZ26" i="22" s="1"/>
  <c r="CA26" i="22" s="1"/>
  <c r="CB26" i="22" s="1"/>
  <c r="CC26" i="22" s="1"/>
  <c r="CD26" i="22" s="1"/>
  <c r="CE26" i="22" s="1"/>
  <c r="CF26" i="22" s="1"/>
  <c r="CG26" i="22" s="1"/>
  <c r="CH26" i="22" s="1"/>
  <c r="CI26" i="22" s="1"/>
  <c r="CJ26" i="22" s="1"/>
  <c r="CK26" i="22" s="1"/>
  <c r="CL26" i="22" s="1"/>
  <c r="CM26" i="22" s="1"/>
  <c r="CN26" i="22" s="1"/>
  <c r="CO26" i="22" s="1"/>
  <c r="CP26" i="22" s="1"/>
  <c r="CQ26" i="22" s="1"/>
  <c r="CR26" i="22" s="1"/>
  <c r="CS26" i="22" s="1"/>
  <c r="CT26" i="22" s="1"/>
  <c r="CU26" i="22" s="1"/>
  <c r="CV26" i="22" s="1"/>
  <c r="CW26" i="22" s="1"/>
  <c r="CX26" i="22" s="1"/>
  <c r="CY26" i="22" s="1"/>
  <c r="CZ26" i="22" s="1"/>
  <c r="DA26" i="22" s="1"/>
  <c r="DB26" i="22" s="1"/>
  <c r="DC26" i="22" s="1"/>
  <c r="DD26" i="22" s="1"/>
  <c r="DE26" i="22" s="1"/>
  <c r="DF26" i="22" s="1"/>
  <c r="DG26" i="22" s="1"/>
  <c r="DH26" i="22" s="1"/>
  <c r="DI26" i="22" s="1"/>
  <c r="DJ26" i="22" s="1"/>
  <c r="DK26" i="22" s="1"/>
  <c r="DL26" i="22" s="1"/>
  <c r="DM26" i="22" s="1"/>
  <c r="DN26" i="22" s="1"/>
  <c r="DO26" i="22" s="1"/>
  <c r="DP26" i="22" s="1"/>
  <c r="DQ26" i="22" s="1"/>
  <c r="DR26" i="22" s="1"/>
  <c r="DS26" i="22" s="1"/>
  <c r="DT26" i="22" s="1"/>
  <c r="DU26" i="22" s="1"/>
  <c r="DV26" i="22" s="1"/>
  <c r="DW26" i="22" s="1"/>
  <c r="DX26" i="22" s="1"/>
  <c r="DY26" i="22" s="1"/>
  <c r="DZ26" i="22" s="1"/>
  <c r="EA26" i="22" s="1"/>
  <c r="EB26" i="22" s="1"/>
  <c r="EC26" i="22" s="1"/>
  <c r="ED26" i="22" s="1"/>
  <c r="EE26" i="22" s="1"/>
  <c r="EF26" i="22" s="1"/>
  <c r="EG26" i="22" s="1"/>
  <c r="EH26" i="22" s="1"/>
  <c r="EI26" i="22" s="1"/>
  <c r="EJ26" i="22" s="1"/>
  <c r="EK26" i="22" s="1"/>
  <c r="EL26" i="22" s="1"/>
  <c r="EM26" i="22" s="1"/>
  <c r="EN26" i="22" s="1"/>
  <c r="EO26" i="22" s="1"/>
  <c r="EP26" i="22" s="1"/>
  <c r="EQ26" i="22" s="1"/>
  <c r="ER26" i="22" s="1"/>
  <c r="ES26" i="22" s="1"/>
  <c r="ET26" i="22" s="1"/>
  <c r="EU26" i="22" s="1"/>
  <c r="EV26" i="22" s="1"/>
  <c r="EW26" i="22" s="1"/>
  <c r="EX26" i="22" s="1"/>
  <c r="EY26" i="22" s="1"/>
  <c r="EZ26" i="22" s="1"/>
  <c r="FA26" i="22" s="1"/>
  <c r="FB26" i="22" s="1"/>
  <c r="FC26" i="22" s="1"/>
  <c r="FD26" i="22" s="1"/>
  <c r="FE26" i="22" s="1"/>
  <c r="FF26" i="22" s="1"/>
  <c r="FG26" i="22" s="1"/>
  <c r="FH26" i="22" s="1"/>
  <c r="FI26" i="22" s="1"/>
  <c r="FJ26" i="22" s="1"/>
  <c r="FK26" i="22" s="1"/>
  <c r="FL26" i="22" s="1"/>
  <c r="FM26" i="22" s="1"/>
  <c r="FN26" i="22" s="1"/>
  <c r="FO26" i="22" s="1"/>
  <c r="FP26" i="22" s="1"/>
  <c r="FQ26" i="22" s="1"/>
  <c r="FR26" i="22" s="1"/>
  <c r="FS26" i="22" s="1"/>
  <c r="FT26" i="22" s="1"/>
  <c r="FU26" i="22" s="1"/>
  <c r="FV26" i="22" s="1"/>
  <c r="FW26" i="22" s="1"/>
  <c r="FX26" i="22" s="1"/>
  <c r="FY26" i="22" s="1"/>
  <c r="FZ26" i="22" s="1"/>
  <c r="GA26" i="22" s="1"/>
  <c r="GB26" i="22" s="1"/>
  <c r="GC26" i="22" s="1"/>
  <c r="GD26" i="22" s="1"/>
  <c r="GE26" i="22" s="1"/>
  <c r="GF26" i="22" s="1"/>
  <c r="GG26" i="22" s="1"/>
  <c r="GH26" i="22" s="1"/>
  <c r="GI26" i="22" s="1"/>
  <c r="GJ26" i="22" s="1"/>
  <c r="GK26" i="22" s="1"/>
  <c r="GL26" i="22" s="1"/>
  <c r="GM26" i="22" s="1"/>
  <c r="GN26" i="22" s="1"/>
  <c r="BS29" i="22"/>
  <c r="BT29" i="22" s="1"/>
  <c r="BU29" i="22" s="1"/>
  <c r="BV29" i="22" s="1"/>
  <c r="BW29" i="22" s="1"/>
  <c r="BX29" i="22" s="1"/>
  <c r="BY29" i="22" s="1"/>
  <c r="BZ29" i="22" s="1"/>
  <c r="CA29" i="22" s="1"/>
  <c r="CB29" i="22" s="1"/>
  <c r="CC29" i="22" s="1"/>
  <c r="CD29" i="22" s="1"/>
  <c r="CE29" i="22" s="1"/>
  <c r="CF29" i="22" s="1"/>
  <c r="CG29" i="22" s="1"/>
  <c r="CH29" i="22" s="1"/>
  <c r="CI29" i="22" s="1"/>
  <c r="CJ29" i="22" s="1"/>
  <c r="CK29" i="22" s="1"/>
  <c r="CL29" i="22" s="1"/>
  <c r="CM29" i="22" s="1"/>
  <c r="CN29" i="22" s="1"/>
  <c r="CO29" i="22" s="1"/>
  <c r="CP29" i="22" s="1"/>
  <c r="CQ29" i="22" s="1"/>
  <c r="CR29" i="22" s="1"/>
  <c r="CS29" i="22" s="1"/>
  <c r="CT29" i="22" s="1"/>
  <c r="CU29" i="22" s="1"/>
  <c r="CV29" i="22" s="1"/>
  <c r="CW29" i="22" s="1"/>
  <c r="CX29" i="22" s="1"/>
  <c r="CY29" i="22" s="1"/>
  <c r="CZ29" i="22" s="1"/>
  <c r="DA29" i="22" s="1"/>
  <c r="DB29" i="22" s="1"/>
  <c r="DC29" i="22" s="1"/>
  <c r="DD29" i="22" s="1"/>
  <c r="DE29" i="22" s="1"/>
  <c r="DF29" i="22" s="1"/>
  <c r="DG29" i="22" s="1"/>
  <c r="DH29" i="22" s="1"/>
  <c r="DI29" i="22" s="1"/>
  <c r="DJ29" i="22" s="1"/>
  <c r="DK29" i="22" s="1"/>
  <c r="DL29" i="22" s="1"/>
  <c r="DM29" i="22" s="1"/>
  <c r="DN29" i="22" s="1"/>
  <c r="DO29" i="22" s="1"/>
  <c r="DP29" i="22" s="1"/>
  <c r="DQ29" i="22" s="1"/>
  <c r="DR29" i="22" s="1"/>
  <c r="DS29" i="22" s="1"/>
  <c r="DT29" i="22" s="1"/>
  <c r="DU29" i="22" s="1"/>
  <c r="DV29" i="22" s="1"/>
  <c r="DW29" i="22" s="1"/>
  <c r="DX29" i="22" s="1"/>
  <c r="DY29" i="22" s="1"/>
  <c r="DZ29" i="22" s="1"/>
  <c r="EA29" i="22" s="1"/>
  <c r="EB29" i="22" s="1"/>
  <c r="EC29" i="22" s="1"/>
  <c r="ED29" i="22" s="1"/>
  <c r="EE29" i="22" s="1"/>
  <c r="EF29" i="22" s="1"/>
  <c r="EG29" i="22" s="1"/>
  <c r="EH29" i="22" s="1"/>
  <c r="EI29" i="22" s="1"/>
  <c r="EJ29" i="22" s="1"/>
  <c r="EK29" i="22" s="1"/>
  <c r="EL29" i="22" s="1"/>
  <c r="EM29" i="22" s="1"/>
  <c r="EN29" i="22" s="1"/>
  <c r="EO29" i="22" s="1"/>
  <c r="EP29" i="22" s="1"/>
  <c r="EQ29" i="22" s="1"/>
  <c r="ER29" i="22" s="1"/>
  <c r="ES29" i="22" s="1"/>
  <c r="ET29" i="22" s="1"/>
  <c r="EU29" i="22" s="1"/>
  <c r="EV29" i="22" s="1"/>
  <c r="EW29" i="22" s="1"/>
  <c r="EX29" i="22" s="1"/>
  <c r="EY29" i="22" s="1"/>
  <c r="EZ29" i="22" s="1"/>
  <c r="FA29" i="22" s="1"/>
  <c r="FB29" i="22" s="1"/>
  <c r="FC29" i="22" s="1"/>
  <c r="FD29" i="22" s="1"/>
  <c r="FE29" i="22" s="1"/>
  <c r="FF29" i="22" s="1"/>
  <c r="FG29" i="22" s="1"/>
  <c r="FH29" i="22" s="1"/>
  <c r="FI29" i="22" s="1"/>
  <c r="FJ29" i="22" s="1"/>
  <c r="FK29" i="22" s="1"/>
  <c r="FL29" i="22" s="1"/>
  <c r="FM29" i="22" s="1"/>
  <c r="FN29" i="22" s="1"/>
  <c r="FO29" i="22" s="1"/>
  <c r="FP29" i="22" s="1"/>
  <c r="FQ29" i="22" s="1"/>
  <c r="FR29" i="22" s="1"/>
  <c r="FS29" i="22" s="1"/>
  <c r="FT29" i="22" s="1"/>
  <c r="FU29" i="22" s="1"/>
  <c r="FV29" i="22" s="1"/>
  <c r="FW29" i="22" s="1"/>
  <c r="FX29" i="22" s="1"/>
  <c r="FY29" i="22" s="1"/>
  <c r="FZ29" i="22" s="1"/>
  <c r="GA29" i="22" s="1"/>
  <c r="GB29" i="22" s="1"/>
  <c r="GC29" i="22" s="1"/>
  <c r="GD29" i="22" s="1"/>
  <c r="GE29" i="22" s="1"/>
  <c r="GF29" i="22" s="1"/>
  <c r="GG29" i="22" s="1"/>
  <c r="GH29" i="22" s="1"/>
  <c r="GI29" i="22" s="1"/>
  <c r="GJ29" i="22" s="1"/>
  <c r="GK29" i="22" s="1"/>
  <c r="GL29" i="22" s="1"/>
  <c r="GM29" i="22" s="1"/>
  <c r="GN29" i="22" s="1"/>
  <c r="BO31" i="22"/>
  <c r="CD36" i="22"/>
  <c r="CE36" i="22" s="1"/>
  <c r="CF36" i="22" s="1"/>
  <c r="CG36" i="22" s="1"/>
  <c r="CH36" i="22" s="1"/>
  <c r="CI36" i="22" s="1"/>
  <c r="CJ36" i="22" s="1"/>
  <c r="CK36" i="22" s="1"/>
  <c r="CL36" i="22" s="1"/>
  <c r="CM36" i="22" s="1"/>
  <c r="CN36" i="22" s="1"/>
  <c r="CO36" i="22" s="1"/>
  <c r="CP36" i="22" s="1"/>
  <c r="CQ36" i="22" s="1"/>
  <c r="CR36" i="22" s="1"/>
  <c r="CS36" i="22" s="1"/>
  <c r="CT36" i="22" s="1"/>
  <c r="CU36" i="22" s="1"/>
  <c r="CV36" i="22" s="1"/>
  <c r="CW36" i="22" s="1"/>
  <c r="CX36" i="22" s="1"/>
  <c r="CY36" i="22" s="1"/>
  <c r="CZ36" i="22" s="1"/>
  <c r="DA36" i="22" s="1"/>
  <c r="DB36" i="22" s="1"/>
  <c r="DC36" i="22" s="1"/>
  <c r="DD36" i="22" s="1"/>
  <c r="DE36" i="22" s="1"/>
  <c r="DF36" i="22" s="1"/>
  <c r="DG36" i="22" s="1"/>
  <c r="DH36" i="22" s="1"/>
  <c r="DI36" i="22" s="1"/>
  <c r="DJ36" i="22" s="1"/>
  <c r="DK36" i="22" s="1"/>
  <c r="DL36" i="22" s="1"/>
  <c r="DM36" i="22" s="1"/>
  <c r="DN36" i="22" s="1"/>
  <c r="DO36" i="22" s="1"/>
  <c r="DP36" i="22" s="1"/>
  <c r="DQ36" i="22" s="1"/>
  <c r="DR36" i="22" s="1"/>
  <c r="DS36" i="22" s="1"/>
  <c r="DT36" i="22" s="1"/>
  <c r="DU36" i="22" s="1"/>
  <c r="DV36" i="22" s="1"/>
  <c r="DW36" i="22" s="1"/>
  <c r="DX36" i="22" s="1"/>
  <c r="DY36" i="22" s="1"/>
  <c r="DZ36" i="22" s="1"/>
  <c r="EA36" i="22" s="1"/>
  <c r="EB36" i="22" s="1"/>
  <c r="EC36" i="22" s="1"/>
  <c r="ED36" i="22" s="1"/>
  <c r="EE36" i="22" s="1"/>
  <c r="EF36" i="22" s="1"/>
  <c r="EG36" i="22" s="1"/>
  <c r="EH36" i="22" s="1"/>
  <c r="EI36" i="22" s="1"/>
  <c r="EJ36" i="22" s="1"/>
  <c r="EK36" i="22" s="1"/>
  <c r="EL36" i="22" s="1"/>
  <c r="EM36" i="22" s="1"/>
  <c r="EN36" i="22" s="1"/>
  <c r="EO36" i="22" s="1"/>
  <c r="EP36" i="22" s="1"/>
  <c r="EQ36" i="22" s="1"/>
  <c r="ER36" i="22" s="1"/>
  <c r="ES36" i="22" s="1"/>
  <c r="ET36" i="22" s="1"/>
  <c r="EU36" i="22" s="1"/>
  <c r="EV36" i="22" s="1"/>
  <c r="EW36" i="22" s="1"/>
  <c r="EX36" i="22" s="1"/>
  <c r="EY36" i="22" s="1"/>
  <c r="EZ36" i="22" s="1"/>
  <c r="FA36" i="22" s="1"/>
  <c r="FB36" i="22" s="1"/>
  <c r="FC36" i="22" s="1"/>
  <c r="FD36" i="22" s="1"/>
  <c r="FE36" i="22" s="1"/>
  <c r="FF36" i="22" s="1"/>
  <c r="FG36" i="22" s="1"/>
  <c r="FH36" i="22" s="1"/>
  <c r="FI36" i="22" s="1"/>
  <c r="FJ36" i="22" s="1"/>
  <c r="FK36" i="22" s="1"/>
  <c r="FL36" i="22" s="1"/>
  <c r="FM36" i="22" s="1"/>
  <c r="FN36" i="22" s="1"/>
  <c r="FO36" i="22" s="1"/>
  <c r="FP36" i="22" s="1"/>
  <c r="FQ36" i="22" s="1"/>
  <c r="FR36" i="22" s="1"/>
  <c r="FS36" i="22" s="1"/>
  <c r="FT36" i="22" s="1"/>
  <c r="FU36" i="22" s="1"/>
  <c r="FV36" i="22" s="1"/>
  <c r="FW36" i="22" s="1"/>
  <c r="FX36" i="22" s="1"/>
  <c r="FY36" i="22" s="1"/>
  <c r="FZ36" i="22" s="1"/>
  <c r="GA36" i="22" s="1"/>
  <c r="GB36" i="22" s="1"/>
  <c r="GC36" i="22" s="1"/>
  <c r="GD36" i="22" s="1"/>
  <c r="GE36" i="22" s="1"/>
  <c r="GF36" i="22" s="1"/>
  <c r="GG36" i="22" s="1"/>
  <c r="GH36" i="22" s="1"/>
  <c r="GI36" i="22" s="1"/>
  <c r="GJ36" i="22" s="1"/>
  <c r="GK36" i="22" s="1"/>
  <c r="GL36" i="22" s="1"/>
  <c r="GM36" i="22" s="1"/>
  <c r="GN36" i="22" s="1"/>
  <c r="CJ40" i="22"/>
  <c r="CK40" i="22" s="1"/>
  <c r="CL40" i="22" s="1"/>
  <c r="CM40" i="22" s="1"/>
  <c r="CN40" i="22" s="1"/>
  <c r="CO40" i="22" s="1"/>
  <c r="CP40" i="22" s="1"/>
  <c r="CQ40" i="22" s="1"/>
  <c r="CR40" i="22" s="1"/>
  <c r="CS40" i="22" s="1"/>
  <c r="CT40" i="22" s="1"/>
  <c r="CU40" i="22" s="1"/>
  <c r="CV40" i="22" s="1"/>
  <c r="CW40" i="22" s="1"/>
  <c r="CX40" i="22" s="1"/>
  <c r="CY40" i="22" s="1"/>
  <c r="CZ40" i="22" s="1"/>
  <c r="DA40" i="22" s="1"/>
  <c r="DB40" i="22" s="1"/>
  <c r="DC40" i="22" s="1"/>
  <c r="DD40" i="22" s="1"/>
  <c r="DE40" i="22" s="1"/>
  <c r="DF40" i="22" s="1"/>
  <c r="DG40" i="22" s="1"/>
  <c r="DH40" i="22" s="1"/>
  <c r="DI40" i="22" s="1"/>
  <c r="DJ40" i="22" s="1"/>
  <c r="DK40" i="22" s="1"/>
  <c r="DL40" i="22" s="1"/>
  <c r="DM40" i="22" s="1"/>
  <c r="DN40" i="22" s="1"/>
  <c r="DO40" i="22" s="1"/>
  <c r="DP40" i="22" s="1"/>
  <c r="DQ40" i="22" s="1"/>
  <c r="DR40" i="22" s="1"/>
  <c r="DS40" i="22" s="1"/>
  <c r="DT40" i="22" s="1"/>
  <c r="DU40" i="22" s="1"/>
  <c r="DV40" i="22" s="1"/>
  <c r="DW40" i="22" s="1"/>
  <c r="DX40" i="22" s="1"/>
  <c r="DY40" i="22" s="1"/>
  <c r="DZ40" i="22" s="1"/>
  <c r="EA40" i="22" s="1"/>
  <c r="EB40" i="22" s="1"/>
  <c r="EC40" i="22" s="1"/>
  <c r="ED40" i="22" s="1"/>
  <c r="EE40" i="22" s="1"/>
  <c r="EF40" i="22" s="1"/>
  <c r="EG40" i="22" s="1"/>
  <c r="EH40" i="22" s="1"/>
  <c r="EI40" i="22" s="1"/>
  <c r="EJ40" i="22" s="1"/>
  <c r="EK40" i="22" s="1"/>
  <c r="EL40" i="22" s="1"/>
  <c r="EM40" i="22" s="1"/>
  <c r="EN40" i="22" s="1"/>
  <c r="EO40" i="22" s="1"/>
  <c r="EP40" i="22" s="1"/>
  <c r="EQ40" i="22" s="1"/>
  <c r="ER40" i="22" s="1"/>
  <c r="ES40" i="22" s="1"/>
  <c r="ET40" i="22" s="1"/>
  <c r="EU40" i="22" s="1"/>
  <c r="EV40" i="22" s="1"/>
  <c r="EW40" i="22" s="1"/>
  <c r="EX40" i="22" s="1"/>
  <c r="EY40" i="22" s="1"/>
  <c r="EZ40" i="22" s="1"/>
  <c r="FA40" i="22" s="1"/>
  <c r="FB40" i="22" s="1"/>
  <c r="FC40" i="22" s="1"/>
  <c r="FD40" i="22" s="1"/>
  <c r="FE40" i="22" s="1"/>
  <c r="FF40" i="22" s="1"/>
  <c r="FG40" i="22" s="1"/>
  <c r="FH40" i="22" s="1"/>
  <c r="FI40" i="22" s="1"/>
  <c r="FJ40" i="22" s="1"/>
  <c r="FK40" i="22" s="1"/>
  <c r="FL40" i="22" s="1"/>
  <c r="FM40" i="22" s="1"/>
  <c r="FN40" i="22" s="1"/>
  <c r="FO40" i="22" s="1"/>
  <c r="FP40" i="22" s="1"/>
  <c r="FQ40" i="22" s="1"/>
  <c r="FR40" i="22" s="1"/>
  <c r="FS40" i="22" s="1"/>
  <c r="FT40" i="22" s="1"/>
  <c r="FU40" i="22" s="1"/>
  <c r="FV40" i="22" s="1"/>
  <c r="FW40" i="22" s="1"/>
  <c r="FX40" i="22" s="1"/>
  <c r="FY40" i="22" s="1"/>
  <c r="FZ40" i="22" s="1"/>
  <c r="GA40" i="22" s="1"/>
  <c r="GB40" i="22" s="1"/>
  <c r="GC40" i="22" s="1"/>
  <c r="GD40" i="22" s="1"/>
  <c r="GE40" i="22" s="1"/>
  <c r="GF40" i="22" s="1"/>
  <c r="GG40" i="22" s="1"/>
  <c r="GH40" i="22" s="1"/>
  <c r="GI40" i="22" s="1"/>
  <c r="GJ40" i="22" s="1"/>
  <c r="GK40" i="22" s="1"/>
  <c r="GL40" i="22" s="1"/>
  <c r="GM40" i="22" s="1"/>
  <c r="GN40" i="22" s="1"/>
  <c r="CM42" i="22"/>
  <c r="CN42" i="22" s="1"/>
  <c r="CO42" i="22" s="1"/>
  <c r="CP42" i="22" s="1"/>
  <c r="CQ42" i="22" s="1"/>
  <c r="CR42" i="22" s="1"/>
  <c r="CS42" i="22" s="1"/>
  <c r="CT42" i="22" s="1"/>
  <c r="CU42" i="22" s="1"/>
  <c r="CV42" i="22" s="1"/>
  <c r="CW42" i="22" s="1"/>
  <c r="CX42" i="22" s="1"/>
  <c r="CY42" i="22" s="1"/>
  <c r="CZ42" i="22" s="1"/>
  <c r="DA42" i="22" s="1"/>
  <c r="DB42" i="22" s="1"/>
  <c r="DC42" i="22" s="1"/>
  <c r="DD42" i="22" s="1"/>
  <c r="DE42" i="22" s="1"/>
  <c r="DF42" i="22" s="1"/>
  <c r="DG42" i="22" s="1"/>
  <c r="DH42" i="22" s="1"/>
  <c r="DI42" i="22" s="1"/>
  <c r="DJ42" i="22" s="1"/>
  <c r="DK42" i="22" s="1"/>
  <c r="DL42" i="22" s="1"/>
  <c r="DM42" i="22" s="1"/>
  <c r="DN42" i="22" s="1"/>
  <c r="DO42" i="22" s="1"/>
  <c r="DP42" i="22" s="1"/>
  <c r="DQ42" i="22" s="1"/>
  <c r="DR42" i="22" s="1"/>
  <c r="DS42" i="22" s="1"/>
  <c r="DT42" i="22" s="1"/>
  <c r="DU42" i="22" s="1"/>
  <c r="DV42" i="22" s="1"/>
  <c r="DW42" i="22" s="1"/>
  <c r="DX42" i="22" s="1"/>
  <c r="DY42" i="22" s="1"/>
  <c r="DZ42" i="22" s="1"/>
  <c r="EA42" i="22" s="1"/>
  <c r="EB42" i="22" s="1"/>
  <c r="EC42" i="22" s="1"/>
  <c r="ED42" i="22" s="1"/>
  <c r="EE42" i="22" s="1"/>
  <c r="EF42" i="22" s="1"/>
  <c r="EG42" i="22" s="1"/>
  <c r="EH42" i="22" s="1"/>
  <c r="EI42" i="22" s="1"/>
  <c r="EJ42" i="22" s="1"/>
  <c r="EK42" i="22" s="1"/>
  <c r="EL42" i="22" s="1"/>
  <c r="EM42" i="22" s="1"/>
  <c r="EN42" i="22" s="1"/>
  <c r="EO42" i="22" s="1"/>
  <c r="EP42" i="22" s="1"/>
  <c r="EQ42" i="22" s="1"/>
  <c r="ER42" i="22" s="1"/>
  <c r="ES42" i="22" s="1"/>
  <c r="ET42" i="22" s="1"/>
  <c r="EU42" i="22" s="1"/>
  <c r="EV42" i="22" s="1"/>
  <c r="EW42" i="22" s="1"/>
  <c r="EX42" i="22" s="1"/>
  <c r="EY42" i="22" s="1"/>
  <c r="EZ42" i="22" s="1"/>
  <c r="FA42" i="22" s="1"/>
  <c r="FB42" i="22" s="1"/>
  <c r="FC42" i="22" s="1"/>
  <c r="FD42" i="22" s="1"/>
  <c r="FE42" i="22" s="1"/>
  <c r="FF42" i="22" s="1"/>
  <c r="FG42" i="22" s="1"/>
  <c r="FH42" i="22" s="1"/>
  <c r="FI42" i="22" s="1"/>
  <c r="FJ42" i="22" s="1"/>
  <c r="FK42" i="22" s="1"/>
  <c r="FL42" i="22" s="1"/>
  <c r="FM42" i="22" s="1"/>
  <c r="FN42" i="22" s="1"/>
  <c r="FO42" i="22" s="1"/>
  <c r="FP42" i="22" s="1"/>
  <c r="FQ42" i="22" s="1"/>
  <c r="FR42" i="22" s="1"/>
  <c r="FS42" i="22" s="1"/>
  <c r="FT42" i="22" s="1"/>
  <c r="FU42" i="22" s="1"/>
  <c r="FV42" i="22" s="1"/>
  <c r="FW42" i="22" s="1"/>
  <c r="FX42" i="22" s="1"/>
  <c r="FY42" i="22" s="1"/>
  <c r="FZ42" i="22" s="1"/>
  <c r="GA42" i="22" s="1"/>
  <c r="GB42" i="22" s="1"/>
  <c r="GC42" i="22" s="1"/>
  <c r="GD42" i="22" s="1"/>
  <c r="GE42" i="22" s="1"/>
  <c r="GF42" i="22" s="1"/>
  <c r="GG42" i="22" s="1"/>
  <c r="GH42" i="22" s="1"/>
  <c r="GI42" i="22" s="1"/>
  <c r="GJ42" i="22" s="1"/>
  <c r="GK42" i="22" s="1"/>
  <c r="GL42" i="22" s="1"/>
  <c r="GM42" i="22" s="1"/>
  <c r="GN42" i="22" s="1"/>
  <c r="CQ45" i="22"/>
  <c r="CR45" i="22" s="1"/>
  <c r="CS45" i="22" s="1"/>
  <c r="CT45" i="22" s="1"/>
  <c r="CU45" i="22" s="1"/>
  <c r="CV45" i="22" s="1"/>
  <c r="CW45" i="22" s="1"/>
  <c r="CX45" i="22" s="1"/>
  <c r="CY45" i="22" s="1"/>
  <c r="CZ45" i="22" s="1"/>
  <c r="DA45" i="22" s="1"/>
  <c r="DB45" i="22" s="1"/>
  <c r="DC45" i="22" s="1"/>
  <c r="DD45" i="22" s="1"/>
  <c r="DE45" i="22" s="1"/>
  <c r="DF45" i="22" s="1"/>
  <c r="DG45" i="22" s="1"/>
  <c r="DH45" i="22" s="1"/>
  <c r="DI45" i="22" s="1"/>
  <c r="DJ45" i="22" s="1"/>
  <c r="DK45" i="22" s="1"/>
  <c r="DL45" i="22" s="1"/>
  <c r="DM45" i="22" s="1"/>
  <c r="DN45" i="22" s="1"/>
  <c r="DO45" i="22" s="1"/>
  <c r="DP45" i="22" s="1"/>
  <c r="DQ45" i="22" s="1"/>
  <c r="DR45" i="22" s="1"/>
  <c r="DS45" i="22" s="1"/>
  <c r="DT45" i="22" s="1"/>
  <c r="DU45" i="22" s="1"/>
  <c r="DV45" i="22" s="1"/>
  <c r="DW45" i="22" s="1"/>
  <c r="DX45" i="22" s="1"/>
  <c r="DY45" i="22" s="1"/>
  <c r="DZ45" i="22" s="1"/>
  <c r="EA45" i="22" s="1"/>
  <c r="EB45" i="22" s="1"/>
  <c r="EC45" i="22" s="1"/>
  <c r="ED45" i="22" s="1"/>
  <c r="EE45" i="22" s="1"/>
  <c r="EF45" i="22" s="1"/>
  <c r="EG45" i="22" s="1"/>
  <c r="EH45" i="22" s="1"/>
  <c r="EI45" i="22" s="1"/>
  <c r="EJ45" i="22" s="1"/>
  <c r="EK45" i="22" s="1"/>
  <c r="EL45" i="22" s="1"/>
  <c r="EM45" i="22" s="1"/>
  <c r="EN45" i="22" s="1"/>
  <c r="EO45" i="22" s="1"/>
  <c r="EP45" i="22" s="1"/>
  <c r="EQ45" i="22" s="1"/>
  <c r="ER45" i="22" s="1"/>
  <c r="ES45" i="22" s="1"/>
  <c r="ET45" i="22" s="1"/>
  <c r="EU45" i="22" s="1"/>
  <c r="EV45" i="22" s="1"/>
  <c r="EW45" i="22" s="1"/>
  <c r="EX45" i="22" s="1"/>
  <c r="EY45" i="22" s="1"/>
  <c r="EZ45" i="22" s="1"/>
  <c r="FA45" i="22" s="1"/>
  <c r="FB45" i="22" s="1"/>
  <c r="FC45" i="22" s="1"/>
  <c r="FD45" i="22" s="1"/>
  <c r="FE45" i="22" s="1"/>
  <c r="FF45" i="22" s="1"/>
  <c r="FG45" i="22" s="1"/>
  <c r="FH45" i="22" s="1"/>
  <c r="FI45" i="22" s="1"/>
  <c r="FJ45" i="22" s="1"/>
  <c r="FK45" i="22" s="1"/>
  <c r="FL45" i="22" s="1"/>
  <c r="FM45" i="22" s="1"/>
  <c r="FN45" i="22" s="1"/>
  <c r="FO45" i="22" s="1"/>
  <c r="FP45" i="22" s="1"/>
  <c r="FQ45" i="22" s="1"/>
  <c r="FR45" i="22" s="1"/>
  <c r="FS45" i="22" s="1"/>
  <c r="FT45" i="22" s="1"/>
  <c r="FU45" i="22" s="1"/>
  <c r="FV45" i="22" s="1"/>
  <c r="FW45" i="22" s="1"/>
  <c r="FX45" i="22" s="1"/>
  <c r="FY45" i="22" s="1"/>
  <c r="FZ45" i="22" s="1"/>
  <c r="GA45" i="22" s="1"/>
  <c r="GB45" i="22" s="1"/>
  <c r="GC45" i="22" s="1"/>
  <c r="GD45" i="22" s="1"/>
  <c r="GE45" i="22" s="1"/>
  <c r="GF45" i="22" s="1"/>
  <c r="GG45" i="22" s="1"/>
  <c r="GH45" i="22" s="1"/>
  <c r="GI45" i="22" s="1"/>
  <c r="GJ45" i="22" s="1"/>
  <c r="GK45" i="22" s="1"/>
  <c r="GL45" i="22" s="1"/>
  <c r="GM45" i="22" s="1"/>
  <c r="GN45" i="22" s="1"/>
  <c r="CB46" i="22"/>
  <c r="CY51" i="22"/>
  <c r="CZ51" i="22" s="1"/>
  <c r="DA51" i="22" s="1"/>
  <c r="DB51" i="22" s="1"/>
  <c r="DC51" i="22" s="1"/>
  <c r="DD51" i="22" s="1"/>
  <c r="DE51" i="22" s="1"/>
  <c r="DF51" i="22" s="1"/>
  <c r="DG51" i="22" s="1"/>
  <c r="DH51" i="22" s="1"/>
  <c r="DI51" i="22" s="1"/>
  <c r="DJ51" i="22" s="1"/>
  <c r="DK51" i="22" s="1"/>
  <c r="DL51" i="22" s="1"/>
  <c r="DM51" i="22" s="1"/>
  <c r="DN51" i="22" s="1"/>
  <c r="DO51" i="22" s="1"/>
  <c r="DP51" i="22" s="1"/>
  <c r="DQ51" i="22" s="1"/>
  <c r="DR51" i="22" s="1"/>
  <c r="DS51" i="22" s="1"/>
  <c r="DT51" i="22" s="1"/>
  <c r="DU51" i="22" s="1"/>
  <c r="DV51" i="22" s="1"/>
  <c r="DW51" i="22" s="1"/>
  <c r="DX51" i="22" s="1"/>
  <c r="DY51" i="22" s="1"/>
  <c r="DZ51" i="22" s="1"/>
  <c r="EA51" i="22" s="1"/>
  <c r="EB51" i="22" s="1"/>
  <c r="EC51" i="22" s="1"/>
  <c r="ED51" i="22" s="1"/>
  <c r="EE51" i="22" s="1"/>
  <c r="EF51" i="22" s="1"/>
  <c r="EG51" i="22" s="1"/>
  <c r="EH51" i="22" s="1"/>
  <c r="EI51" i="22" s="1"/>
  <c r="EJ51" i="22" s="1"/>
  <c r="EK51" i="22" s="1"/>
  <c r="EL51" i="22" s="1"/>
  <c r="EM51" i="22" s="1"/>
  <c r="EN51" i="22" s="1"/>
  <c r="EO51" i="22" s="1"/>
  <c r="EP51" i="22" s="1"/>
  <c r="EQ51" i="22" s="1"/>
  <c r="ER51" i="22" s="1"/>
  <c r="ES51" i="22" s="1"/>
  <c r="ET51" i="22" s="1"/>
  <c r="EU51" i="22" s="1"/>
  <c r="EV51" i="22" s="1"/>
  <c r="EW51" i="22" s="1"/>
  <c r="EX51" i="22" s="1"/>
  <c r="EY51" i="22" s="1"/>
  <c r="EZ51" i="22" s="1"/>
  <c r="FA51" i="22" s="1"/>
  <c r="FB51" i="22" s="1"/>
  <c r="FC51" i="22" s="1"/>
  <c r="FD51" i="22" s="1"/>
  <c r="FE51" i="22" s="1"/>
  <c r="FF51" i="22" s="1"/>
  <c r="FG51" i="22" s="1"/>
  <c r="FH51" i="22" s="1"/>
  <c r="FI51" i="22" s="1"/>
  <c r="FJ51" i="22" s="1"/>
  <c r="FK51" i="22" s="1"/>
  <c r="FL51" i="22" s="1"/>
  <c r="FM51" i="22" s="1"/>
  <c r="FN51" i="22" s="1"/>
  <c r="FO51" i="22" s="1"/>
  <c r="FP51" i="22" s="1"/>
  <c r="FQ51" i="22" s="1"/>
  <c r="FR51" i="22" s="1"/>
  <c r="FS51" i="22" s="1"/>
  <c r="FT51" i="22" s="1"/>
  <c r="FU51" i="22" s="1"/>
  <c r="FV51" i="22" s="1"/>
  <c r="FW51" i="22" s="1"/>
  <c r="FX51" i="22" s="1"/>
  <c r="FY51" i="22" s="1"/>
  <c r="FZ51" i="22" s="1"/>
  <c r="GA51" i="22" s="1"/>
  <c r="GB51" i="22" s="1"/>
  <c r="GC51" i="22" s="1"/>
  <c r="GD51" i="22" s="1"/>
  <c r="GE51" i="22" s="1"/>
  <c r="GF51" i="22" s="1"/>
  <c r="GG51" i="22" s="1"/>
  <c r="GH51" i="22" s="1"/>
  <c r="GI51" i="22" s="1"/>
  <c r="GJ51" i="22" s="1"/>
  <c r="GK51" i="22" s="1"/>
  <c r="GL51" i="22" s="1"/>
  <c r="GM51" i="22" s="1"/>
  <c r="GN51" i="22" s="1"/>
  <c r="CI52" i="22"/>
  <c r="CT55" i="22"/>
  <c r="DW72" i="22"/>
  <c r="DX72" i="22" s="1"/>
  <c r="DY72" i="22" s="1"/>
  <c r="DZ72" i="22" s="1"/>
  <c r="EA72" i="22" s="1"/>
  <c r="EB72" i="22" s="1"/>
  <c r="EC72" i="22" s="1"/>
  <c r="ED72" i="22" s="1"/>
  <c r="EE72" i="22" s="1"/>
  <c r="EF72" i="22" s="1"/>
  <c r="EG72" i="22" s="1"/>
  <c r="EH72" i="22" s="1"/>
  <c r="EI72" i="22" s="1"/>
  <c r="EJ72" i="22" s="1"/>
  <c r="EK72" i="22" s="1"/>
  <c r="EL72" i="22" s="1"/>
  <c r="EM72" i="22" s="1"/>
  <c r="EN72" i="22" s="1"/>
  <c r="EO72" i="22" s="1"/>
  <c r="EP72" i="22" s="1"/>
  <c r="EQ72" i="22" s="1"/>
  <c r="ER72" i="22" s="1"/>
  <c r="ES72" i="22" s="1"/>
  <c r="ET72" i="22" s="1"/>
  <c r="EU72" i="22" s="1"/>
  <c r="EV72" i="22" s="1"/>
  <c r="EW72" i="22" s="1"/>
  <c r="EX72" i="22" s="1"/>
  <c r="EY72" i="22" s="1"/>
  <c r="EZ72" i="22" s="1"/>
  <c r="FA72" i="22" s="1"/>
  <c r="FB72" i="22" s="1"/>
  <c r="FC72" i="22" s="1"/>
  <c r="FD72" i="22" s="1"/>
  <c r="FE72" i="22" s="1"/>
  <c r="FF72" i="22" s="1"/>
  <c r="FG72" i="22" s="1"/>
  <c r="FH72" i="22" s="1"/>
  <c r="FI72" i="22" s="1"/>
  <c r="FJ72" i="22" s="1"/>
  <c r="FK72" i="22" s="1"/>
  <c r="FL72" i="22" s="1"/>
  <c r="FM72" i="22" s="1"/>
  <c r="FN72" i="22" s="1"/>
  <c r="FO72" i="22" s="1"/>
  <c r="FP72" i="22" s="1"/>
  <c r="FQ72" i="22" s="1"/>
  <c r="FR72" i="22" s="1"/>
  <c r="FS72" i="22" s="1"/>
  <c r="FT72" i="22" s="1"/>
  <c r="FU72" i="22" s="1"/>
  <c r="FV72" i="22" s="1"/>
  <c r="FW72" i="22" s="1"/>
  <c r="FX72" i="22" s="1"/>
  <c r="FY72" i="22" s="1"/>
  <c r="FZ72" i="22" s="1"/>
  <c r="GA72" i="22" s="1"/>
  <c r="GB72" i="22" s="1"/>
  <c r="GC72" i="22" s="1"/>
  <c r="GD72" i="22" s="1"/>
  <c r="GE72" i="22" s="1"/>
  <c r="GF72" i="22" s="1"/>
  <c r="GG72" i="22" s="1"/>
  <c r="GH72" i="22" s="1"/>
  <c r="GI72" i="22" s="1"/>
  <c r="GJ72" i="22" s="1"/>
  <c r="GK72" i="22" s="1"/>
  <c r="GL72" i="22" s="1"/>
  <c r="GM72" i="22" s="1"/>
  <c r="GN72" i="22" s="1"/>
  <c r="DJ77" i="22"/>
  <c r="EJ93" i="22"/>
  <c r="FF107" i="22"/>
  <c r="FG107" i="22" s="1"/>
  <c r="FH107" i="22" s="1"/>
  <c r="FI107" i="22" s="1"/>
  <c r="FJ107" i="22" s="1"/>
  <c r="FK107" i="22" s="1"/>
  <c r="FL107" i="22" s="1"/>
  <c r="FM107" i="22" s="1"/>
  <c r="FN107" i="22" s="1"/>
  <c r="FO107" i="22" s="1"/>
  <c r="FP107" i="22" s="1"/>
  <c r="FQ107" i="22" s="1"/>
  <c r="FR107" i="22" s="1"/>
  <c r="FS107" i="22" s="1"/>
  <c r="FT107" i="22" s="1"/>
  <c r="FU107" i="22" s="1"/>
  <c r="FV107" i="22" s="1"/>
  <c r="FW107" i="22" s="1"/>
  <c r="FX107" i="22" s="1"/>
  <c r="FY107" i="22" s="1"/>
  <c r="FZ107" i="22" s="1"/>
  <c r="GA107" i="22" s="1"/>
  <c r="GB107" i="22" s="1"/>
  <c r="GC107" i="22" s="1"/>
  <c r="GD107" i="22" s="1"/>
  <c r="GE107" i="22" s="1"/>
  <c r="GF107" i="22" s="1"/>
  <c r="GG107" i="22" s="1"/>
  <c r="GH107" i="22" s="1"/>
  <c r="GI107" i="22" s="1"/>
  <c r="GJ107" i="22" s="1"/>
  <c r="GK107" i="22" s="1"/>
  <c r="GL107" i="22" s="1"/>
  <c r="GM107" i="22" s="1"/>
  <c r="GN107" i="22" s="1"/>
  <c r="AF14" i="22"/>
  <c r="BK24" i="22"/>
  <c r="BL24" i="22" s="1"/>
  <c r="BM24" i="22" s="1"/>
  <c r="BN24" i="22" s="1"/>
  <c r="BO24" i="22" s="1"/>
  <c r="BP24" i="22" s="1"/>
  <c r="BQ24" i="22" s="1"/>
  <c r="BR24" i="22" s="1"/>
  <c r="BS24" i="22" s="1"/>
  <c r="BT24" i="22" s="1"/>
  <c r="BU24" i="22" s="1"/>
  <c r="BV24" i="22" s="1"/>
  <c r="BW24" i="22" s="1"/>
  <c r="BX24" i="22" s="1"/>
  <c r="BY24" i="22" s="1"/>
  <c r="BZ24" i="22" s="1"/>
  <c r="CA24" i="22" s="1"/>
  <c r="CB24" i="22" s="1"/>
  <c r="CC24" i="22" s="1"/>
  <c r="CD24" i="22" s="1"/>
  <c r="CE24" i="22" s="1"/>
  <c r="CF24" i="22" s="1"/>
  <c r="CG24" i="22" s="1"/>
  <c r="CH24" i="22" s="1"/>
  <c r="CI24" i="22" s="1"/>
  <c r="CJ24" i="22" s="1"/>
  <c r="CK24" i="22" s="1"/>
  <c r="CL24" i="22" s="1"/>
  <c r="CM24" i="22" s="1"/>
  <c r="CN24" i="22" s="1"/>
  <c r="CO24" i="22" s="1"/>
  <c r="CP24" i="22" s="1"/>
  <c r="CQ24" i="22" s="1"/>
  <c r="CR24" i="22" s="1"/>
  <c r="CS24" i="22" s="1"/>
  <c r="CT24" i="22" s="1"/>
  <c r="CU24" i="22" s="1"/>
  <c r="CV24" i="22" s="1"/>
  <c r="CW24" i="22" s="1"/>
  <c r="CX24" i="22" s="1"/>
  <c r="CY24" i="22" s="1"/>
  <c r="CZ24" i="22" s="1"/>
  <c r="DA24" i="22" s="1"/>
  <c r="DB24" i="22" s="1"/>
  <c r="DC24" i="22" s="1"/>
  <c r="DD24" i="22" s="1"/>
  <c r="DE24" i="22" s="1"/>
  <c r="DF24" i="22" s="1"/>
  <c r="DG24" i="22" s="1"/>
  <c r="DH24" i="22" s="1"/>
  <c r="DI24" i="22" s="1"/>
  <c r="DJ24" i="22" s="1"/>
  <c r="DK24" i="22" s="1"/>
  <c r="DL24" i="22" s="1"/>
  <c r="DM24" i="22" s="1"/>
  <c r="DN24" i="22" s="1"/>
  <c r="DO24" i="22" s="1"/>
  <c r="DP24" i="22" s="1"/>
  <c r="DQ24" i="22" s="1"/>
  <c r="DR24" i="22" s="1"/>
  <c r="DS24" i="22" s="1"/>
  <c r="DT24" i="22" s="1"/>
  <c r="DU24" i="22" s="1"/>
  <c r="DV24" i="22" s="1"/>
  <c r="DW24" i="22" s="1"/>
  <c r="DX24" i="22" s="1"/>
  <c r="DY24" i="22" s="1"/>
  <c r="DZ24" i="22" s="1"/>
  <c r="EA24" i="22" s="1"/>
  <c r="EB24" i="22" s="1"/>
  <c r="EC24" i="22" s="1"/>
  <c r="ED24" i="22" s="1"/>
  <c r="EE24" i="22" s="1"/>
  <c r="EF24" i="22" s="1"/>
  <c r="EG24" i="22" s="1"/>
  <c r="EH24" i="22" s="1"/>
  <c r="EI24" i="22" s="1"/>
  <c r="EJ24" i="22" s="1"/>
  <c r="EK24" i="22" s="1"/>
  <c r="EL24" i="22" s="1"/>
  <c r="EM24" i="22" s="1"/>
  <c r="EN24" i="22" s="1"/>
  <c r="EO24" i="22" s="1"/>
  <c r="EP24" i="22" s="1"/>
  <c r="EQ24" i="22" s="1"/>
  <c r="ER24" i="22" s="1"/>
  <c r="ES24" i="22" s="1"/>
  <c r="ET24" i="22" s="1"/>
  <c r="EU24" i="22" s="1"/>
  <c r="EV24" i="22" s="1"/>
  <c r="EW24" i="22" s="1"/>
  <c r="EX24" i="22" s="1"/>
  <c r="EY24" i="22" s="1"/>
  <c r="EZ24" i="22" s="1"/>
  <c r="FA24" i="22" s="1"/>
  <c r="FB24" i="22" s="1"/>
  <c r="FC24" i="22" s="1"/>
  <c r="FD24" i="22" s="1"/>
  <c r="FE24" i="22" s="1"/>
  <c r="FF24" i="22" s="1"/>
  <c r="FG24" i="22" s="1"/>
  <c r="FH24" i="22" s="1"/>
  <c r="FI24" i="22" s="1"/>
  <c r="FJ24" i="22" s="1"/>
  <c r="FK24" i="22" s="1"/>
  <c r="FL24" i="22" s="1"/>
  <c r="FM24" i="22" s="1"/>
  <c r="FN24" i="22" s="1"/>
  <c r="FO24" i="22" s="1"/>
  <c r="FP24" i="22" s="1"/>
  <c r="FQ24" i="22" s="1"/>
  <c r="FR24" i="22" s="1"/>
  <c r="FS24" i="22" s="1"/>
  <c r="FT24" i="22" s="1"/>
  <c r="FU24" i="22" s="1"/>
  <c r="FV24" i="22" s="1"/>
  <c r="FW24" i="22" s="1"/>
  <c r="FX24" i="22" s="1"/>
  <c r="FY24" i="22" s="1"/>
  <c r="FZ24" i="22" s="1"/>
  <c r="GA24" i="22" s="1"/>
  <c r="GB24" i="22" s="1"/>
  <c r="GC24" i="22" s="1"/>
  <c r="GD24" i="22" s="1"/>
  <c r="GE24" i="22" s="1"/>
  <c r="GF24" i="22" s="1"/>
  <c r="GG24" i="22" s="1"/>
  <c r="GH24" i="22" s="1"/>
  <c r="GI24" i="22" s="1"/>
  <c r="GJ24" i="22" s="1"/>
  <c r="GK24" i="22" s="1"/>
  <c r="GL24" i="22" s="1"/>
  <c r="GM24" i="22" s="1"/>
  <c r="GN24" i="22" s="1"/>
  <c r="BB28" i="22"/>
  <c r="BI33" i="22"/>
  <c r="CA34" i="22"/>
  <c r="CB34" i="22" s="1"/>
  <c r="CC34" i="22" s="1"/>
  <c r="CD34" i="22" s="1"/>
  <c r="CE34" i="22" s="1"/>
  <c r="CF34" i="22" s="1"/>
  <c r="CG34" i="22" s="1"/>
  <c r="CH34" i="22" s="1"/>
  <c r="CI34" i="22" s="1"/>
  <c r="CJ34" i="22" s="1"/>
  <c r="CK34" i="22" s="1"/>
  <c r="CL34" i="22" s="1"/>
  <c r="CM34" i="22" s="1"/>
  <c r="CN34" i="22" s="1"/>
  <c r="CO34" i="22" s="1"/>
  <c r="CP34" i="22" s="1"/>
  <c r="CQ34" i="22" s="1"/>
  <c r="CR34" i="22" s="1"/>
  <c r="CS34" i="22" s="1"/>
  <c r="CT34" i="22" s="1"/>
  <c r="CU34" i="22" s="1"/>
  <c r="CV34" i="22" s="1"/>
  <c r="CW34" i="22" s="1"/>
  <c r="CX34" i="22" s="1"/>
  <c r="CY34" i="22" s="1"/>
  <c r="CZ34" i="22" s="1"/>
  <c r="DA34" i="22" s="1"/>
  <c r="DB34" i="22" s="1"/>
  <c r="DC34" i="22" s="1"/>
  <c r="DD34" i="22" s="1"/>
  <c r="DE34" i="22" s="1"/>
  <c r="DF34" i="22" s="1"/>
  <c r="DG34" i="22" s="1"/>
  <c r="DH34" i="22" s="1"/>
  <c r="DI34" i="22" s="1"/>
  <c r="DJ34" i="22" s="1"/>
  <c r="DK34" i="22" s="1"/>
  <c r="DL34" i="22" s="1"/>
  <c r="DM34" i="22" s="1"/>
  <c r="DN34" i="22" s="1"/>
  <c r="DO34" i="22" s="1"/>
  <c r="DP34" i="22" s="1"/>
  <c r="DQ34" i="22" s="1"/>
  <c r="DR34" i="22" s="1"/>
  <c r="DS34" i="22" s="1"/>
  <c r="DT34" i="22" s="1"/>
  <c r="DU34" i="22" s="1"/>
  <c r="DV34" i="22" s="1"/>
  <c r="DW34" i="22" s="1"/>
  <c r="DX34" i="22" s="1"/>
  <c r="DY34" i="22" s="1"/>
  <c r="DZ34" i="22" s="1"/>
  <c r="EA34" i="22" s="1"/>
  <c r="EB34" i="22" s="1"/>
  <c r="EC34" i="22" s="1"/>
  <c r="ED34" i="22" s="1"/>
  <c r="EE34" i="22" s="1"/>
  <c r="EF34" i="22" s="1"/>
  <c r="EG34" i="22" s="1"/>
  <c r="EH34" i="22" s="1"/>
  <c r="EI34" i="22" s="1"/>
  <c r="EJ34" i="22" s="1"/>
  <c r="EK34" i="22" s="1"/>
  <c r="EL34" i="22" s="1"/>
  <c r="EM34" i="22" s="1"/>
  <c r="EN34" i="22" s="1"/>
  <c r="EO34" i="22" s="1"/>
  <c r="EP34" i="22" s="1"/>
  <c r="EQ34" i="22" s="1"/>
  <c r="ER34" i="22" s="1"/>
  <c r="ES34" i="22" s="1"/>
  <c r="ET34" i="22" s="1"/>
  <c r="EU34" i="22" s="1"/>
  <c r="EV34" i="22" s="1"/>
  <c r="EW34" i="22" s="1"/>
  <c r="EX34" i="22" s="1"/>
  <c r="EY34" i="22" s="1"/>
  <c r="EZ34" i="22" s="1"/>
  <c r="FA34" i="22" s="1"/>
  <c r="FB34" i="22" s="1"/>
  <c r="FC34" i="22" s="1"/>
  <c r="FD34" i="22" s="1"/>
  <c r="FE34" i="22" s="1"/>
  <c r="FF34" i="22" s="1"/>
  <c r="FG34" i="22" s="1"/>
  <c r="FH34" i="22" s="1"/>
  <c r="FI34" i="22" s="1"/>
  <c r="FJ34" i="22" s="1"/>
  <c r="FK34" i="22" s="1"/>
  <c r="FL34" i="22" s="1"/>
  <c r="FM34" i="22" s="1"/>
  <c r="FN34" i="22" s="1"/>
  <c r="FO34" i="22" s="1"/>
  <c r="FP34" i="22" s="1"/>
  <c r="FQ34" i="22" s="1"/>
  <c r="FR34" i="22" s="1"/>
  <c r="FS34" i="22" s="1"/>
  <c r="FT34" i="22" s="1"/>
  <c r="FU34" i="22" s="1"/>
  <c r="FV34" i="22" s="1"/>
  <c r="FW34" i="22" s="1"/>
  <c r="FX34" i="22" s="1"/>
  <c r="FY34" i="22" s="1"/>
  <c r="FZ34" i="22" s="1"/>
  <c r="GA34" i="22" s="1"/>
  <c r="GB34" i="22" s="1"/>
  <c r="GC34" i="22" s="1"/>
  <c r="GD34" i="22" s="1"/>
  <c r="GE34" i="22" s="1"/>
  <c r="GF34" i="22" s="1"/>
  <c r="GG34" i="22" s="1"/>
  <c r="GH34" i="22" s="1"/>
  <c r="GI34" i="22" s="1"/>
  <c r="GJ34" i="22" s="1"/>
  <c r="GK34" i="22" s="1"/>
  <c r="GL34" i="22" s="1"/>
  <c r="GM34" i="22" s="1"/>
  <c r="GN34" i="22" s="1"/>
  <c r="BL35" i="22"/>
  <c r="CG49" i="22"/>
  <c r="DD56" i="22"/>
  <c r="DE56" i="22" s="1"/>
  <c r="DF56" i="22" s="1"/>
  <c r="DG56" i="22" s="1"/>
  <c r="DH56" i="22" s="1"/>
  <c r="DI56" i="22" s="1"/>
  <c r="DJ56" i="22" s="1"/>
  <c r="DK56" i="22" s="1"/>
  <c r="DL56" i="22" s="1"/>
  <c r="DM56" i="22" s="1"/>
  <c r="DN56" i="22" s="1"/>
  <c r="DO56" i="22" s="1"/>
  <c r="DP56" i="22" s="1"/>
  <c r="DQ56" i="22" s="1"/>
  <c r="DR56" i="22" s="1"/>
  <c r="DS56" i="22" s="1"/>
  <c r="DT56" i="22" s="1"/>
  <c r="DU56" i="22" s="1"/>
  <c r="DV56" i="22" s="1"/>
  <c r="DW56" i="22" s="1"/>
  <c r="DX56" i="22" s="1"/>
  <c r="DY56" i="22" s="1"/>
  <c r="DZ56" i="22" s="1"/>
  <c r="EA56" i="22" s="1"/>
  <c r="EB56" i="22" s="1"/>
  <c r="EC56" i="22" s="1"/>
  <c r="ED56" i="22" s="1"/>
  <c r="EE56" i="22" s="1"/>
  <c r="EF56" i="22" s="1"/>
  <c r="EG56" i="22" s="1"/>
  <c r="EH56" i="22" s="1"/>
  <c r="EI56" i="22" s="1"/>
  <c r="EJ56" i="22" s="1"/>
  <c r="EK56" i="22" s="1"/>
  <c r="EL56" i="22" s="1"/>
  <c r="EM56" i="22" s="1"/>
  <c r="EN56" i="22" s="1"/>
  <c r="EO56" i="22" s="1"/>
  <c r="EP56" i="22" s="1"/>
  <c r="EQ56" i="22" s="1"/>
  <c r="ER56" i="22" s="1"/>
  <c r="ES56" i="22" s="1"/>
  <c r="ET56" i="22" s="1"/>
  <c r="EU56" i="22" s="1"/>
  <c r="EV56" i="22" s="1"/>
  <c r="EW56" i="22" s="1"/>
  <c r="EX56" i="22" s="1"/>
  <c r="EY56" i="22" s="1"/>
  <c r="EZ56" i="22" s="1"/>
  <c r="FA56" i="22" s="1"/>
  <c r="FB56" i="22" s="1"/>
  <c r="FC56" i="22" s="1"/>
  <c r="FD56" i="22" s="1"/>
  <c r="FE56" i="22" s="1"/>
  <c r="FF56" i="22" s="1"/>
  <c r="FG56" i="22" s="1"/>
  <c r="FH56" i="22" s="1"/>
  <c r="FI56" i="22" s="1"/>
  <c r="FJ56" i="22" s="1"/>
  <c r="FK56" i="22" s="1"/>
  <c r="FL56" i="22" s="1"/>
  <c r="FM56" i="22" s="1"/>
  <c r="FN56" i="22" s="1"/>
  <c r="FO56" i="22" s="1"/>
  <c r="FP56" i="22" s="1"/>
  <c r="FQ56" i="22" s="1"/>
  <c r="FR56" i="22" s="1"/>
  <c r="FS56" i="22" s="1"/>
  <c r="FT56" i="22" s="1"/>
  <c r="FU56" i="22" s="1"/>
  <c r="FV56" i="22" s="1"/>
  <c r="FW56" i="22" s="1"/>
  <c r="FX56" i="22" s="1"/>
  <c r="FY56" i="22" s="1"/>
  <c r="FZ56" i="22" s="1"/>
  <c r="GA56" i="22" s="1"/>
  <c r="GB56" i="22" s="1"/>
  <c r="GC56" i="22" s="1"/>
  <c r="GD56" i="22" s="1"/>
  <c r="GE56" i="22" s="1"/>
  <c r="GF56" i="22" s="1"/>
  <c r="GG56" i="22" s="1"/>
  <c r="GH56" i="22" s="1"/>
  <c r="GI56" i="22" s="1"/>
  <c r="GJ56" i="22" s="1"/>
  <c r="GK56" i="22" s="1"/>
  <c r="GL56" i="22" s="1"/>
  <c r="GM56" i="22" s="1"/>
  <c r="GN56" i="22" s="1"/>
  <c r="DS78" i="22"/>
  <c r="EU96" i="22"/>
  <c r="EV96" i="22" s="1"/>
  <c r="EW96" i="22" s="1"/>
  <c r="EX96" i="22" s="1"/>
  <c r="EY96" i="22" s="1"/>
  <c r="EZ96" i="22" s="1"/>
  <c r="FA96" i="22" s="1"/>
  <c r="FB96" i="22" s="1"/>
  <c r="FC96" i="22" s="1"/>
  <c r="FD96" i="22" s="1"/>
  <c r="FE96" i="22" s="1"/>
  <c r="FF96" i="22" s="1"/>
  <c r="FG96" i="22" s="1"/>
  <c r="FH96" i="22" s="1"/>
  <c r="FI96" i="22" s="1"/>
  <c r="FJ96" i="22" s="1"/>
  <c r="FK96" i="22" s="1"/>
  <c r="FL96" i="22" s="1"/>
  <c r="FM96" i="22" s="1"/>
  <c r="FN96" i="22" s="1"/>
  <c r="FO96" i="22" s="1"/>
  <c r="FP96" i="22" s="1"/>
  <c r="FQ96" i="22" s="1"/>
  <c r="FR96" i="22" s="1"/>
  <c r="FS96" i="22" s="1"/>
  <c r="FT96" i="22" s="1"/>
  <c r="FU96" i="22" s="1"/>
  <c r="FV96" i="22" s="1"/>
  <c r="FW96" i="22" s="1"/>
  <c r="FX96" i="22" s="1"/>
  <c r="FY96" i="22" s="1"/>
  <c r="FZ96" i="22" s="1"/>
  <c r="GA96" i="22" s="1"/>
  <c r="GB96" i="22" s="1"/>
  <c r="GC96" i="22" s="1"/>
  <c r="GD96" i="22" s="1"/>
  <c r="GE96" i="22" s="1"/>
  <c r="GF96" i="22" s="1"/>
  <c r="GG96" i="22" s="1"/>
  <c r="GH96" i="22" s="1"/>
  <c r="GI96" i="22" s="1"/>
  <c r="GJ96" i="22" s="1"/>
  <c r="GK96" i="22" s="1"/>
  <c r="GL96" i="22" s="1"/>
  <c r="GM96" i="22" s="1"/>
  <c r="GN96" i="22" s="1"/>
  <c r="EV104" i="22"/>
  <c r="AK16" i="22"/>
  <c r="AV21" i="22"/>
  <c r="AP15" i="22"/>
  <c r="AQ15" i="22" s="1"/>
  <c r="AR15" i="22" s="1"/>
  <c r="AS15" i="22" s="1"/>
  <c r="AT15" i="22" s="1"/>
  <c r="AU15" i="22" s="1"/>
  <c r="AV15" i="22" s="1"/>
  <c r="AW15" i="22" s="1"/>
  <c r="AX15" i="22" s="1"/>
  <c r="AY15" i="22" s="1"/>
  <c r="AZ15" i="22" s="1"/>
  <c r="BA15" i="22" s="1"/>
  <c r="BB15" i="22" s="1"/>
  <c r="BC15" i="22" s="1"/>
  <c r="BD15" i="22" s="1"/>
  <c r="BE15" i="22" s="1"/>
  <c r="BF15" i="22" s="1"/>
  <c r="BG15" i="22" s="1"/>
  <c r="BH15" i="22" s="1"/>
  <c r="BI15" i="22" s="1"/>
  <c r="BJ15" i="22" s="1"/>
  <c r="BK15" i="22" s="1"/>
  <c r="BL15" i="22" s="1"/>
  <c r="BM15" i="22" s="1"/>
  <c r="BN15" i="22" s="1"/>
  <c r="BO15" i="22" s="1"/>
  <c r="BP15" i="22" s="1"/>
  <c r="BQ15" i="22" s="1"/>
  <c r="BR15" i="22" s="1"/>
  <c r="BS15" i="22" s="1"/>
  <c r="BT15" i="22" s="1"/>
  <c r="BU15" i="22" s="1"/>
  <c r="BV15" i="22" s="1"/>
  <c r="BW15" i="22" s="1"/>
  <c r="BX15" i="22" s="1"/>
  <c r="BY15" i="22" s="1"/>
  <c r="BZ15" i="22" s="1"/>
  <c r="CA15" i="22" s="1"/>
  <c r="CB15" i="22" s="1"/>
  <c r="CC15" i="22" s="1"/>
  <c r="CD15" i="22" s="1"/>
  <c r="CE15" i="22" s="1"/>
  <c r="CF15" i="22" s="1"/>
  <c r="CG15" i="22" s="1"/>
  <c r="CH15" i="22" s="1"/>
  <c r="CI15" i="22" s="1"/>
  <c r="CJ15" i="22" s="1"/>
  <c r="CK15" i="22" s="1"/>
  <c r="CL15" i="22" s="1"/>
  <c r="CM15" i="22" s="1"/>
  <c r="CN15" i="22" s="1"/>
  <c r="CO15" i="22" s="1"/>
  <c r="CP15" i="22" s="1"/>
  <c r="CQ15" i="22" s="1"/>
  <c r="CR15" i="22" s="1"/>
  <c r="CS15" i="22" s="1"/>
  <c r="CT15" i="22" s="1"/>
  <c r="CU15" i="22" s="1"/>
  <c r="CV15" i="22" s="1"/>
  <c r="CW15" i="22" s="1"/>
  <c r="CX15" i="22" s="1"/>
  <c r="CY15" i="22" s="1"/>
  <c r="CZ15" i="22" s="1"/>
  <c r="DA15" i="22" s="1"/>
  <c r="DB15" i="22" s="1"/>
  <c r="DC15" i="22" s="1"/>
  <c r="DD15" i="22" s="1"/>
  <c r="DE15" i="22" s="1"/>
  <c r="DF15" i="22" s="1"/>
  <c r="DG15" i="22" s="1"/>
  <c r="DH15" i="22" s="1"/>
  <c r="DI15" i="22" s="1"/>
  <c r="DJ15" i="22" s="1"/>
  <c r="DK15" i="22" s="1"/>
  <c r="DL15" i="22" s="1"/>
  <c r="DM15" i="22" s="1"/>
  <c r="DN15" i="22" s="1"/>
  <c r="DO15" i="22" s="1"/>
  <c r="DP15" i="22" s="1"/>
  <c r="DQ15" i="22" s="1"/>
  <c r="DR15" i="22" s="1"/>
  <c r="DS15" i="22" s="1"/>
  <c r="DT15" i="22" s="1"/>
  <c r="DU15" i="22" s="1"/>
  <c r="DV15" i="22" s="1"/>
  <c r="DW15" i="22" s="1"/>
  <c r="DX15" i="22" s="1"/>
  <c r="DY15" i="22" s="1"/>
  <c r="DZ15" i="22" s="1"/>
  <c r="EA15" i="22" s="1"/>
  <c r="EB15" i="22" s="1"/>
  <c r="EC15" i="22" s="1"/>
  <c r="ED15" i="22" s="1"/>
  <c r="EE15" i="22" s="1"/>
  <c r="EF15" i="22" s="1"/>
  <c r="EG15" i="22" s="1"/>
  <c r="EH15" i="22" s="1"/>
  <c r="EI15" i="22" s="1"/>
  <c r="EJ15" i="22" s="1"/>
  <c r="EK15" i="22" s="1"/>
  <c r="EL15" i="22" s="1"/>
  <c r="EM15" i="22" s="1"/>
  <c r="EN15" i="22" s="1"/>
  <c r="EO15" i="22" s="1"/>
  <c r="EP15" i="22" s="1"/>
  <c r="EQ15" i="22" s="1"/>
  <c r="ER15" i="22" s="1"/>
  <c r="ES15" i="22" s="1"/>
  <c r="ET15" i="22" s="1"/>
  <c r="EU15" i="22" s="1"/>
  <c r="EV15" i="22" s="1"/>
  <c r="EW15" i="22" s="1"/>
  <c r="EX15" i="22" s="1"/>
  <c r="EY15" i="22" s="1"/>
  <c r="EZ15" i="22" s="1"/>
  <c r="FA15" i="22" s="1"/>
  <c r="FB15" i="22" s="1"/>
  <c r="FC15" i="22" s="1"/>
  <c r="FD15" i="22" s="1"/>
  <c r="FE15" i="22" s="1"/>
  <c r="FF15" i="22" s="1"/>
  <c r="FG15" i="22" s="1"/>
  <c r="FH15" i="22" s="1"/>
  <c r="FI15" i="22" s="1"/>
  <c r="FJ15" i="22" s="1"/>
  <c r="FK15" i="22" s="1"/>
  <c r="FL15" i="22" s="1"/>
  <c r="FM15" i="22" s="1"/>
  <c r="FN15" i="22" s="1"/>
  <c r="FO15" i="22" s="1"/>
  <c r="FP15" i="22" s="1"/>
  <c r="FQ15" i="22" s="1"/>
  <c r="FR15" i="22" s="1"/>
  <c r="FS15" i="22" s="1"/>
  <c r="FT15" i="22" s="1"/>
  <c r="FU15" i="22" s="1"/>
  <c r="FV15" i="22" s="1"/>
  <c r="FW15" i="22" s="1"/>
  <c r="FX15" i="22" s="1"/>
  <c r="FY15" i="22" s="1"/>
  <c r="FZ15" i="22" s="1"/>
  <c r="GA15" i="22" s="1"/>
  <c r="GB15" i="22" s="1"/>
  <c r="GC15" i="22" s="1"/>
  <c r="GD15" i="22" s="1"/>
  <c r="GE15" i="22" s="1"/>
  <c r="GF15" i="22" s="1"/>
  <c r="GG15" i="22" s="1"/>
  <c r="GH15" i="22" s="1"/>
  <c r="GI15" i="22" s="1"/>
  <c r="GJ15" i="22" s="1"/>
  <c r="GK15" i="22" s="1"/>
  <c r="GL15" i="22" s="1"/>
  <c r="GM15" i="22" s="1"/>
  <c r="GN15" i="22" s="1"/>
  <c r="AC16" i="22"/>
  <c r="BG22" i="22"/>
  <c r="BH22" i="22" s="1"/>
  <c r="BI22" i="22" s="1"/>
  <c r="BJ22" i="22" s="1"/>
  <c r="BK22" i="22" s="1"/>
  <c r="BL22" i="22" s="1"/>
  <c r="BM22" i="22" s="1"/>
  <c r="BN22" i="22" s="1"/>
  <c r="BO22" i="22" s="1"/>
  <c r="BP22" i="22" s="1"/>
  <c r="BQ22" i="22" s="1"/>
  <c r="BR22" i="22" s="1"/>
  <c r="BS22" i="22" s="1"/>
  <c r="BT22" i="22" s="1"/>
  <c r="BU22" i="22" s="1"/>
  <c r="BV22" i="22" s="1"/>
  <c r="BW22" i="22" s="1"/>
  <c r="BX22" i="22" s="1"/>
  <c r="BY22" i="22" s="1"/>
  <c r="BZ22" i="22" s="1"/>
  <c r="CA22" i="22" s="1"/>
  <c r="CB22" i="22" s="1"/>
  <c r="CC22" i="22" s="1"/>
  <c r="CD22" i="22" s="1"/>
  <c r="CE22" i="22" s="1"/>
  <c r="CF22" i="22" s="1"/>
  <c r="CG22" i="22" s="1"/>
  <c r="CH22" i="22" s="1"/>
  <c r="CI22" i="22" s="1"/>
  <c r="CJ22" i="22" s="1"/>
  <c r="CK22" i="22" s="1"/>
  <c r="CL22" i="22" s="1"/>
  <c r="CM22" i="22" s="1"/>
  <c r="CN22" i="22" s="1"/>
  <c r="CO22" i="22" s="1"/>
  <c r="CP22" i="22" s="1"/>
  <c r="CQ22" i="22" s="1"/>
  <c r="CR22" i="22" s="1"/>
  <c r="CS22" i="22" s="1"/>
  <c r="CT22" i="22" s="1"/>
  <c r="CU22" i="22" s="1"/>
  <c r="CV22" i="22" s="1"/>
  <c r="CW22" i="22" s="1"/>
  <c r="CX22" i="22" s="1"/>
  <c r="CY22" i="22" s="1"/>
  <c r="CZ22" i="22" s="1"/>
  <c r="DA22" i="22" s="1"/>
  <c r="DB22" i="22" s="1"/>
  <c r="DC22" i="22" s="1"/>
  <c r="DD22" i="22" s="1"/>
  <c r="DE22" i="22" s="1"/>
  <c r="DF22" i="22" s="1"/>
  <c r="DG22" i="22" s="1"/>
  <c r="DH22" i="22" s="1"/>
  <c r="DI22" i="22" s="1"/>
  <c r="DJ22" i="22" s="1"/>
  <c r="DK22" i="22" s="1"/>
  <c r="DL22" i="22" s="1"/>
  <c r="DM22" i="22" s="1"/>
  <c r="DN22" i="22" s="1"/>
  <c r="DO22" i="22" s="1"/>
  <c r="DP22" i="22" s="1"/>
  <c r="DQ22" i="22" s="1"/>
  <c r="DR22" i="22" s="1"/>
  <c r="DS22" i="22" s="1"/>
  <c r="DT22" i="22" s="1"/>
  <c r="DU22" i="22" s="1"/>
  <c r="DV22" i="22" s="1"/>
  <c r="DW22" i="22" s="1"/>
  <c r="DX22" i="22" s="1"/>
  <c r="DY22" i="22" s="1"/>
  <c r="DZ22" i="22" s="1"/>
  <c r="EA22" i="22" s="1"/>
  <c r="EB22" i="22" s="1"/>
  <c r="EC22" i="22" s="1"/>
  <c r="ED22" i="22" s="1"/>
  <c r="EE22" i="22" s="1"/>
  <c r="EF22" i="22" s="1"/>
  <c r="EG22" i="22" s="1"/>
  <c r="EH22" i="22" s="1"/>
  <c r="EI22" i="22" s="1"/>
  <c r="EJ22" i="22" s="1"/>
  <c r="EK22" i="22" s="1"/>
  <c r="EL22" i="22" s="1"/>
  <c r="EM22" i="22" s="1"/>
  <c r="EN22" i="22" s="1"/>
  <c r="EO22" i="22" s="1"/>
  <c r="EP22" i="22" s="1"/>
  <c r="EQ22" i="22" s="1"/>
  <c r="ER22" i="22" s="1"/>
  <c r="ES22" i="22" s="1"/>
  <c r="ET22" i="22" s="1"/>
  <c r="EU22" i="22" s="1"/>
  <c r="EV22" i="22" s="1"/>
  <c r="EW22" i="22" s="1"/>
  <c r="EX22" i="22" s="1"/>
  <c r="EY22" i="22" s="1"/>
  <c r="EZ22" i="22" s="1"/>
  <c r="FA22" i="22" s="1"/>
  <c r="FB22" i="22" s="1"/>
  <c r="FC22" i="22" s="1"/>
  <c r="FD22" i="22" s="1"/>
  <c r="FE22" i="22" s="1"/>
  <c r="FF22" i="22" s="1"/>
  <c r="FG22" i="22" s="1"/>
  <c r="FH22" i="22" s="1"/>
  <c r="FI22" i="22" s="1"/>
  <c r="FJ22" i="22" s="1"/>
  <c r="FK22" i="22" s="1"/>
  <c r="FL22" i="22" s="1"/>
  <c r="FM22" i="22" s="1"/>
  <c r="FN22" i="22" s="1"/>
  <c r="FO22" i="22" s="1"/>
  <c r="FP22" i="22" s="1"/>
  <c r="FQ22" i="22" s="1"/>
  <c r="FR22" i="22" s="1"/>
  <c r="FS22" i="22" s="1"/>
  <c r="FT22" i="22" s="1"/>
  <c r="FU22" i="22" s="1"/>
  <c r="FV22" i="22" s="1"/>
  <c r="FW22" i="22" s="1"/>
  <c r="FX22" i="22" s="1"/>
  <c r="FY22" i="22" s="1"/>
  <c r="FZ22" i="22" s="1"/>
  <c r="GA22" i="22" s="1"/>
  <c r="GB22" i="22" s="1"/>
  <c r="GC22" i="22" s="1"/>
  <c r="GD22" i="22" s="1"/>
  <c r="GE22" i="22" s="1"/>
  <c r="GF22" i="22" s="1"/>
  <c r="GG22" i="22" s="1"/>
  <c r="GH22" i="22" s="1"/>
  <c r="GI22" i="22" s="1"/>
  <c r="GJ22" i="22" s="1"/>
  <c r="GK22" i="22" s="1"/>
  <c r="GL22" i="22" s="1"/>
  <c r="GM22" i="22" s="1"/>
  <c r="GN22" i="22" s="1"/>
  <c r="BC24" i="22"/>
  <c r="BG26" i="22"/>
  <c r="BK29" i="22"/>
  <c r="BX32" i="22"/>
  <c r="BY32" i="22" s="1"/>
  <c r="BZ32" i="22" s="1"/>
  <c r="CA32" i="22" s="1"/>
  <c r="CB32" i="22" s="1"/>
  <c r="CC32" i="22" s="1"/>
  <c r="CD32" i="22" s="1"/>
  <c r="CE32" i="22" s="1"/>
  <c r="CF32" i="22" s="1"/>
  <c r="CG32" i="22" s="1"/>
  <c r="CH32" i="22" s="1"/>
  <c r="CI32" i="22" s="1"/>
  <c r="CJ32" i="22" s="1"/>
  <c r="CK32" i="22" s="1"/>
  <c r="CL32" i="22" s="1"/>
  <c r="CM32" i="22" s="1"/>
  <c r="CN32" i="22" s="1"/>
  <c r="CO32" i="22" s="1"/>
  <c r="CP32" i="22" s="1"/>
  <c r="CQ32" i="22" s="1"/>
  <c r="CR32" i="22" s="1"/>
  <c r="CS32" i="22" s="1"/>
  <c r="CT32" i="22" s="1"/>
  <c r="CU32" i="22" s="1"/>
  <c r="CV32" i="22" s="1"/>
  <c r="CW32" i="22" s="1"/>
  <c r="CX32" i="22" s="1"/>
  <c r="CY32" i="22" s="1"/>
  <c r="CZ32" i="22" s="1"/>
  <c r="DA32" i="22" s="1"/>
  <c r="DB32" i="22" s="1"/>
  <c r="DC32" i="22" s="1"/>
  <c r="DD32" i="22" s="1"/>
  <c r="DE32" i="22" s="1"/>
  <c r="DF32" i="22" s="1"/>
  <c r="DG32" i="22" s="1"/>
  <c r="DH32" i="22" s="1"/>
  <c r="DI32" i="22" s="1"/>
  <c r="DJ32" i="22" s="1"/>
  <c r="DK32" i="22" s="1"/>
  <c r="DL32" i="22" s="1"/>
  <c r="DM32" i="22" s="1"/>
  <c r="DN32" i="22" s="1"/>
  <c r="DO32" i="22" s="1"/>
  <c r="DP32" i="22" s="1"/>
  <c r="DQ32" i="22" s="1"/>
  <c r="DR32" i="22" s="1"/>
  <c r="DS32" i="22" s="1"/>
  <c r="DT32" i="22" s="1"/>
  <c r="DU32" i="22" s="1"/>
  <c r="DV32" i="22" s="1"/>
  <c r="DW32" i="22" s="1"/>
  <c r="DX32" i="22" s="1"/>
  <c r="DY32" i="22" s="1"/>
  <c r="DZ32" i="22" s="1"/>
  <c r="EA32" i="22" s="1"/>
  <c r="EB32" i="22" s="1"/>
  <c r="EC32" i="22" s="1"/>
  <c r="ED32" i="22" s="1"/>
  <c r="EE32" i="22" s="1"/>
  <c r="EF32" i="22" s="1"/>
  <c r="EG32" i="22" s="1"/>
  <c r="EH32" i="22" s="1"/>
  <c r="EI32" i="22" s="1"/>
  <c r="EJ32" i="22" s="1"/>
  <c r="EK32" i="22" s="1"/>
  <c r="EL32" i="22" s="1"/>
  <c r="EM32" i="22" s="1"/>
  <c r="EN32" i="22" s="1"/>
  <c r="EO32" i="22" s="1"/>
  <c r="EP32" i="22" s="1"/>
  <c r="EQ32" i="22" s="1"/>
  <c r="ER32" i="22" s="1"/>
  <c r="ES32" i="22" s="1"/>
  <c r="ET32" i="22" s="1"/>
  <c r="EU32" i="22" s="1"/>
  <c r="EV32" i="22" s="1"/>
  <c r="EW32" i="22" s="1"/>
  <c r="EX32" i="22" s="1"/>
  <c r="EY32" i="22" s="1"/>
  <c r="EZ32" i="22" s="1"/>
  <c r="FA32" i="22" s="1"/>
  <c r="FB32" i="22" s="1"/>
  <c r="FC32" i="22" s="1"/>
  <c r="FD32" i="22" s="1"/>
  <c r="FE32" i="22" s="1"/>
  <c r="FF32" i="22" s="1"/>
  <c r="FG32" i="22" s="1"/>
  <c r="FH32" i="22" s="1"/>
  <c r="FI32" i="22" s="1"/>
  <c r="FJ32" i="22" s="1"/>
  <c r="FK32" i="22" s="1"/>
  <c r="FL32" i="22" s="1"/>
  <c r="FM32" i="22" s="1"/>
  <c r="FN32" i="22" s="1"/>
  <c r="FO32" i="22" s="1"/>
  <c r="FP32" i="22" s="1"/>
  <c r="FQ32" i="22" s="1"/>
  <c r="FR32" i="22" s="1"/>
  <c r="FS32" i="22" s="1"/>
  <c r="FT32" i="22" s="1"/>
  <c r="FU32" i="22" s="1"/>
  <c r="FV32" i="22" s="1"/>
  <c r="FW32" i="22" s="1"/>
  <c r="FX32" i="22" s="1"/>
  <c r="FY32" i="22" s="1"/>
  <c r="FZ32" i="22" s="1"/>
  <c r="GA32" i="22" s="1"/>
  <c r="GB32" i="22" s="1"/>
  <c r="GC32" i="22" s="1"/>
  <c r="GD32" i="22" s="1"/>
  <c r="GE32" i="22" s="1"/>
  <c r="GF32" i="22" s="1"/>
  <c r="GG32" i="22" s="1"/>
  <c r="GH32" i="22" s="1"/>
  <c r="GI32" i="22" s="1"/>
  <c r="GJ32" i="22" s="1"/>
  <c r="GK32" i="22" s="1"/>
  <c r="GL32" i="22" s="1"/>
  <c r="GM32" i="22" s="1"/>
  <c r="GN32" i="22" s="1"/>
  <c r="BS34" i="22"/>
  <c r="BV36" i="22"/>
  <c r="CB40" i="22"/>
  <c r="CE42" i="22"/>
  <c r="CI45" i="22"/>
  <c r="CU48" i="22"/>
  <c r="CV48" i="22" s="1"/>
  <c r="CW48" i="22" s="1"/>
  <c r="CX48" i="22" s="1"/>
  <c r="CY48" i="22" s="1"/>
  <c r="CZ48" i="22" s="1"/>
  <c r="DA48" i="22" s="1"/>
  <c r="DB48" i="22" s="1"/>
  <c r="DC48" i="22" s="1"/>
  <c r="DD48" i="22" s="1"/>
  <c r="DE48" i="22" s="1"/>
  <c r="DF48" i="22" s="1"/>
  <c r="DG48" i="22" s="1"/>
  <c r="DH48" i="22" s="1"/>
  <c r="DI48" i="22" s="1"/>
  <c r="DJ48" i="22" s="1"/>
  <c r="DK48" i="22" s="1"/>
  <c r="DL48" i="22" s="1"/>
  <c r="DM48" i="22" s="1"/>
  <c r="DN48" i="22" s="1"/>
  <c r="DO48" i="22" s="1"/>
  <c r="DP48" i="22" s="1"/>
  <c r="DQ48" i="22" s="1"/>
  <c r="DR48" i="22" s="1"/>
  <c r="DS48" i="22" s="1"/>
  <c r="DT48" i="22" s="1"/>
  <c r="DU48" i="22" s="1"/>
  <c r="DV48" i="22" s="1"/>
  <c r="DW48" i="22" s="1"/>
  <c r="DX48" i="22" s="1"/>
  <c r="DY48" i="22" s="1"/>
  <c r="DZ48" i="22" s="1"/>
  <c r="EA48" i="22" s="1"/>
  <c r="EB48" i="22" s="1"/>
  <c r="EC48" i="22" s="1"/>
  <c r="ED48" i="22" s="1"/>
  <c r="EE48" i="22" s="1"/>
  <c r="EF48" i="22" s="1"/>
  <c r="EG48" i="22" s="1"/>
  <c r="EH48" i="22" s="1"/>
  <c r="EI48" i="22" s="1"/>
  <c r="EJ48" i="22" s="1"/>
  <c r="EK48" i="22" s="1"/>
  <c r="EL48" i="22" s="1"/>
  <c r="EM48" i="22" s="1"/>
  <c r="EN48" i="22" s="1"/>
  <c r="EO48" i="22" s="1"/>
  <c r="EP48" i="22" s="1"/>
  <c r="EQ48" i="22" s="1"/>
  <c r="ER48" i="22" s="1"/>
  <c r="ES48" i="22" s="1"/>
  <c r="ET48" i="22" s="1"/>
  <c r="EU48" i="22" s="1"/>
  <c r="EV48" i="22" s="1"/>
  <c r="EW48" i="22" s="1"/>
  <c r="EX48" i="22" s="1"/>
  <c r="EY48" i="22" s="1"/>
  <c r="EZ48" i="22" s="1"/>
  <c r="FA48" i="22" s="1"/>
  <c r="FB48" i="22" s="1"/>
  <c r="FC48" i="22" s="1"/>
  <c r="FD48" i="22" s="1"/>
  <c r="FE48" i="22" s="1"/>
  <c r="FF48" i="22" s="1"/>
  <c r="FG48" i="22" s="1"/>
  <c r="FH48" i="22" s="1"/>
  <c r="FI48" i="22" s="1"/>
  <c r="FJ48" i="22" s="1"/>
  <c r="FK48" i="22" s="1"/>
  <c r="FL48" i="22" s="1"/>
  <c r="FM48" i="22" s="1"/>
  <c r="FN48" i="22" s="1"/>
  <c r="FO48" i="22" s="1"/>
  <c r="FP48" i="22" s="1"/>
  <c r="FQ48" i="22" s="1"/>
  <c r="FR48" i="22" s="1"/>
  <c r="FS48" i="22" s="1"/>
  <c r="FT48" i="22" s="1"/>
  <c r="FU48" i="22" s="1"/>
  <c r="FV48" i="22" s="1"/>
  <c r="FW48" i="22" s="1"/>
  <c r="FX48" i="22" s="1"/>
  <c r="FY48" i="22" s="1"/>
  <c r="FZ48" i="22" s="1"/>
  <c r="GA48" i="22" s="1"/>
  <c r="GB48" i="22" s="1"/>
  <c r="GC48" i="22" s="1"/>
  <c r="GD48" i="22" s="1"/>
  <c r="GE48" i="22" s="1"/>
  <c r="GF48" i="22" s="1"/>
  <c r="GG48" i="22" s="1"/>
  <c r="GH48" i="22" s="1"/>
  <c r="GI48" i="22" s="1"/>
  <c r="GJ48" i="22" s="1"/>
  <c r="GK48" i="22" s="1"/>
  <c r="GL48" i="22" s="1"/>
  <c r="GM48" i="22" s="1"/>
  <c r="GN48" i="22" s="1"/>
  <c r="CP50" i="22"/>
  <c r="CZ53" i="22"/>
  <c r="DA53" i="22" s="1"/>
  <c r="DB53" i="22" s="1"/>
  <c r="DC53" i="22" s="1"/>
  <c r="DD53" i="22" s="1"/>
  <c r="DE53" i="22" s="1"/>
  <c r="DF53" i="22" s="1"/>
  <c r="DG53" i="22" s="1"/>
  <c r="DH53" i="22" s="1"/>
  <c r="DI53" i="22" s="1"/>
  <c r="DJ53" i="22" s="1"/>
  <c r="DK53" i="22" s="1"/>
  <c r="DL53" i="22" s="1"/>
  <c r="DM53" i="22" s="1"/>
  <c r="DN53" i="22" s="1"/>
  <c r="DO53" i="22" s="1"/>
  <c r="DP53" i="22" s="1"/>
  <c r="DQ53" i="22" s="1"/>
  <c r="DR53" i="22" s="1"/>
  <c r="DS53" i="22" s="1"/>
  <c r="DT53" i="22" s="1"/>
  <c r="DU53" i="22" s="1"/>
  <c r="DV53" i="22" s="1"/>
  <c r="DW53" i="22" s="1"/>
  <c r="DX53" i="22" s="1"/>
  <c r="DY53" i="22" s="1"/>
  <c r="DZ53" i="22" s="1"/>
  <c r="EA53" i="22" s="1"/>
  <c r="EB53" i="22" s="1"/>
  <c r="EC53" i="22" s="1"/>
  <c r="ED53" i="22" s="1"/>
  <c r="EE53" i="22" s="1"/>
  <c r="EF53" i="22" s="1"/>
  <c r="EG53" i="22" s="1"/>
  <c r="EH53" i="22" s="1"/>
  <c r="EI53" i="22" s="1"/>
  <c r="EJ53" i="22" s="1"/>
  <c r="EK53" i="22" s="1"/>
  <c r="EL53" i="22" s="1"/>
  <c r="EM53" i="22" s="1"/>
  <c r="EN53" i="22" s="1"/>
  <c r="EO53" i="22" s="1"/>
  <c r="EP53" i="22" s="1"/>
  <c r="EQ53" i="22" s="1"/>
  <c r="ER53" i="22" s="1"/>
  <c r="ES53" i="22" s="1"/>
  <c r="ET53" i="22" s="1"/>
  <c r="EU53" i="22" s="1"/>
  <c r="EV53" i="22" s="1"/>
  <c r="EW53" i="22" s="1"/>
  <c r="EX53" i="22" s="1"/>
  <c r="EY53" i="22" s="1"/>
  <c r="EZ53" i="22" s="1"/>
  <c r="FA53" i="22" s="1"/>
  <c r="FB53" i="22" s="1"/>
  <c r="FC53" i="22" s="1"/>
  <c r="FD53" i="22" s="1"/>
  <c r="FE53" i="22" s="1"/>
  <c r="FF53" i="22" s="1"/>
  <c r="FG53" i="22" s="1"/>
  <c r="FH53" i="22" s="1"/>
  <c r="FI53" i="22" s="1"/>
  <c r="FJ53" i="22" s="1"/>
  <c r="FK53" i="22" s="1"/>
  <c r="FL53" i="22" s="1"/>
  <c r="FM53" i="22" s="1"/>
  <c r="FN53" i="22" s="1"/>
  <c r="FO53" i="22" s="1"/>
  <c r="FP53" i="22" s="1"/>
  <c r="FQ53" i="22" s="1"/>
  <c r="FR53" i="22" s="1"/>
  <c r="FS53" i="22" s="1"/>
  <c r="FT53" i="22" s="1"/>
  <c r="FU53" i="22" s="1"/>
  <c r="FV53" i="22" s="1"/>
  <c r="FW53" i="22" s="1"/>
  <c r="FX53" i="22" s="1"/>
  <c r="FY53" i="22" s="1"/>
  <c r="FZ53" i="22" s="1"/>
  <c r="GA53" i="22" s="1"/>
  <c r="GB53" i="22" s="1"/>
  <c r="GC53" i="22" s="1"/>
  <c r="GD53" i="22" s="1"/>
  <c r="GE53" i="22" s="1"/>
  <c r="GF53" i="22" s="1"/>
  <c r="GG53" i="22" s="1"/>
  <c r="GH53" i="22" s="1"/>
  <c r="GI53" i="22" s="1"/>
  <c r="GJ53" i="22" s="1"/>
  <c r="GK53" i="22" s="1"/>
  <c r="GL53" i="22" s="1"/>
  <c r="GM53" i="22" s="1"/>
  <c r="GN53" i="22" s="1"/>
  <c r="CL55" i="22"/>
  <c r="DG58" i="22"/>
  <c r="DH58" i="22" s="1"/>
  <c r="DI58" i="22" s="1"/>
  <c r="DJ58" i="22" s="1"/>
  <c r="DK58" i="22" s="1"/>
  <c r="DL58" i="22" s="1"/>
  <c r="DM58" i="22" s="1"/>
  <c r="DN58" i="22" s="1"/>
  <c r="DO58" i="22" s="1"/>
  <c r="DP58" i="22" s="1"/>
  <c r="DQ58" i="22" s="1"/>
  <c r="DR58" i="22" s="1"/>
  <c r="DS58" i="22" s="1"/>
  <c r="DT58" i="22" s="1"/>
  <c r="DU58" i="22" s="1"/>
  <c r="DV58" i="22" s="1"/>
  <c r="DW58" i="22" s="1"/>
  <c r="DX58" i="22" s="1"/>
  <c r="DY58" i="22" s="1"/>
  <c r="DZ58" i="22" s="1"/>
  <c r="EA58" i="22" s="1"/>
  <c r="EB58" i="22" s="1"/>
  <c r="EC58" i="22" s="1"/>
  <c r="ED58" i="22" s="1"/>
  <c r="EE58" i="22" s="1"/>
  <c r="EF58" i="22" s="1"/>
  <c r="EG58" i="22" s="1"/>
  <c r="EH58" i="22" s="1"/>
  <c r="EI58" i="22" s="1"/>
  <c r="EJ58" i="22" s="1"/>
  <c r="EK58" i="22" s="1"/>
  <c r="EL58" i="22" s="1"/>
  <c r="EM58" i="22" s="1"/>
  <c r="EN58" i="22" s="1"/>
  <c r="EO58" i="22" s="1"/>
  <c r="EP58" i="22" s="1"/>
  <c r="EQ58" i="22" s="1"/>
  <c r="ER58" i="22" s="1"/>
  <c r="ES58" i="22" s="1"/>
  <c r="ET58" i="22" s="1"/>
  <c r="EU58" i="22" s="1"/>
  <c r="EV58" i="22" s="1"/>
  <c r="EW58" i="22" s="1"/>
  <c r="EX58" i="22" s="1"/>
  <c r="EY58" i="22" s="1"/>
  <c r="EZ58" i="22" s="1"/>
  <c r="FA58" i="22" s="1"/>
  <c r="FB58" i="22" s="1"/>
  <c r="FC58" i="22" s="1"/>
  <c r="FD58" i="22" s="1"/>
  <c r="FE58" i="22" s="1"/>
  <c r="FF58" i="22" s="1"/>
  <c r="FG58" i="22" s="1"/>
  <c r="FH58" i="22" s="1"/>
  <c r="FI58" i="22" s="1"/>
  <c r="FJ58" i="22" s="1"/>
  <c r="FK58" i="22" s="1"/>
  <c r="FL58" i="22" s="1"/>
  <c r="FM58" i="22" s="1"/>
  <c r="FN58" i="22" s="1"/>
  <c r="FO58" i="22" s="1"/>
  <c r="FP58" i="22" s="1"/>
  <c r="FQ58" i="22" s="1"/>
  <c r="FR58" i="22" s="1"/>
  <c r="FS58" i="22" s="1"/>
  <c r="FT58" i="22" s="1"/>
  <c r="FU58" i="22" s="1"/>
  <c r="FV58" i="22" s="1"/>
  <c r="FW58" i="22" s="1"/>
  <c r="FX58" i="22" s="1"/>
  <c r="FY58" i="22" s="1"/>
  <c r="FZ58" i="22" s="1"/>
  <c r="GA58" i="22" s="1"/>
  <c r="GB58" i="22" s="1"/>
  <c r="GC58" i="22" s="1"/>
  <c r="GD58" i="22" s="1"/>
  <c r="GE58" i="22" s="1"/>
  <c r="GF58" i="22" s="1"/>
  <c r="GG58" i="22" s="1"/>
  <c r="GH58" i="22" s="1"/>
  <c r="GI58" i="22" s="1"/>
  <c r="GJ58" i="22" s="1"/>
  <c r="GK58" i="22" s="1"/>
  <c r="GL58" i="22" s="1"/>
  <c r="GM58" i="22" s="1"/>
  <c r="GN58" i="22" s="1"/>
  <c r="CU61" i="22"/>
  <c r="DM70" i="22"/>
  <c r="DQ82" i="22"/>
  <c r="EF88" i="22"/>
  <c r="EQ91" i="22"/>
  <c r="ER91" i="22" s="1"/>
  <c r="ES91" i="22" s="1"/>
  <c r="ET91" i="22" s="1"/>
  <c r="EU91" i="22" s="1"/>
  <c r="EV91" i="22" s="1"/>
  <c r="EW91" i="22" s="1"/>
  <c r="EX91" i="22" s="1"/>
  <c r="EY91" i="22" s="1"/>
  <c r="EZ91" i="22" s="1"/>
  <c r="FA91" i="22" s="1"/>
  <c r="FB91" i="22" s="1"/>
  <c r="FC91" i="22" s="1"/>
  <c r="FD91" i="22" s="1"/>
  <c r="FE91" i="22" s="1"/>
  <c r="FF91" i="22" s="1"/>
  <c r="FG91" i="22" s="1"/>
  <c r="FH91" i="22" s="1"/>
  <c r="FI91" i="22" s="1"/>
  <c r="FJ91" i="22" s="1"/>
  <c r="FK91" i="22" s="1"/>
  <c r="FL91" i="22" s="1"/>
  <c r="FM91" i="22" s="1"/>
  <c r="FN91" i="22" s="1"/>
  <c r="FO91" i="22" s="1"/>
  <c r="FP91" i="22" s="1"/>
  <c r="FQ91" i="22" s="1"/>
  <c r="FR91" i="22" s="1"/>
  <c r="FS91" i="22" s="1"/>
  <c r="FT91" i="22" s="1"/>
  <c r="FU91" i="22" s="1"/>
  <c r="FV91" i="22" s="1"/>
  <c r="FW91" i="22" s="1"/>
  <c r="FX91" i="22" s="1"/>
  <c r="FY91" i="22" s="1"/>
  <c r="FZ91" i="22" s="1"/>
  <c r="GA91" i="22" s="1"/>
  <c r="GB91" i="22" s="1"/>
  <c r="GC91" i="22" s="1"/>
  <c r="GD91" i="22" s="1"/>
  <c r="GE91" i="22" s="1"/>
  <c r="GF91" i="22" s="1"/>
  <c r="GG91" i="22" s="1"/>
  <c r="GH91" i="22" s="1"/>
  <c r="GI91" i="22" s="1"/>
  <c r="GJ91" i="22" s="1"/>
  <c r="GK91" i="22" s="1"/>
  <c r="GL91" i="22" s="1"/>
  <c r="GM91" i="22" s="1"/>
  <c r="GN91" i="22" s="1"/>
  <c r="EB93" i="22"/>
  <c r="ER111" i="22"/>
  <c r="BA19" i="22"/>
  <c r="BB19" i="22" s="1"/>
  <c r="BC19" i="22" s="1"/>
  <c r="BD19" i="22" s="1"/>
  <c r="BE19" i="22" s="1"/>
  <c r="BF19" i="22" s="1"/>
  <c r="BG19" i="22" s="1"/>
  <c r="BH19" i="22" s="1"/>
  <c r="BI19" i="22" s="1"/>
  <c r="BJ19" i="22" s="1"/>
  <c r="BK19" i="22" s="1"/>
  <c r="BL19" i="22" s="1"/>
  <c r="BM19" i="22" s="1"/>
  <c r="BN19" i="22" s="1"/>
  <c r="BO19" i="22" s="1"/>
  <c r="BP19" i="22" s="1"/>
  <c r="BQ19" i="22" s="1"/>
  <c r="BR19" i="22" s="1"/>
  <c r="BS19" i="22" s="1"/>
  <c r="BT19" i="22" s="1"/>
  <c r="BU19" i="22" s="1"/>
  <c r="BV19" i="22" s="1"/>
  <c r="BW19" i="22" s="1"/>
  <c r="BX19" i="22" s="1"/>
  <c r="BY19" i="22" s="1"/>
  <c r="BZ19" i="22" s="1"/>
  <c r="CA19" i="22" s="1"/>
  <c r="CB19" i="22" s="1"/>
  <c r="CC19" i="22" s="1"/>
  <c r="CD19" i="22" s="1"/>
  <c r="CE19" i="22" s="1"/>
  <c r="CF19" i="22" s="1"/>
  <c r="CG19" i="22" s="1"/>
  <c r="CH19" i="22" s="1"/>
  <c r="CI19" i="22" s="1"/>
  <c r="CJ19" i="22" s="1"/>
  <c r="CK19" i="22" s="1"/>
  <c r="CL19" i="22" s="1"/>
  <c r="CM19" i="22" s="1"/>
  <c r="CN19" i="22" s="1"/>
  <c r="CO19" i="22" s="1"/>
  <c r="CP19" i="22" s="1"/>
  <c r="CQ19" i="22" s="1"/>
  <c r="CR19" i="22" s="1"/>
  <c r="CS19" i="22" s="1"/>
  <c r="CT19" i="22" s="1"/>
  <c r="CU19" i="22" s="1"/>
  <c r="CV19" i="22" s="1"/>
  <c r="CW19" i="22" s="1"/>
  <c r="CX19" i="22" s="1"/>
  <c r="CY19" i="22" s="1"/>
  <c r="CZ19" i="22" s="1"/>
  <c r="DA19" i="22" s="1"/>
  <c r="DB19" i="22" s="1"/>
  <c r="DC19" i="22" s="1"/>
  <c r="DD19" i="22" s="1"/>
  <c r="DE19" i="22" s="1"/>
  <c r="DF19" i="22" s="1"/>
  <c r="DG19" i="22" s="1"/>
  <c r="DH19" i="22" s="1"/>
  <c r="DI19" i="22" s="1"/>
  <c r="DJ19" i="22" s="1"/>
  <c r="DK19" i="22" s="1"/>
  <c r="DL19" i="22" s="1"/>
  <c r="DM19" i="22" s="1"/>
  <c r="DN19" i="22" s="1"/>
  <c r="DO19" i="22" s="1"/>
  <c r="DP19" i="22" s="1"/>
  <c r="DQ19" i="22" s="1"/>
  <c r="DR19" i="22" s="1"/>
  <c r="DS19" i="22" s="1"/>
  <c r="DT19" i="22" s="1"/>
  <c r="DU19" i="22" s="1"/>
  <c r="DV19" i="22" s="1"/>
  <c r="DW19" i="22" s="1"/>
  <c r="DX19" i="22" s="1"/>
  <c r="DY19" i="22" s="1"/>
  <c r="DZ19" i="22" s="1"/>
  <c r="EA19" i="22" s="1"/>
  <c r="EB19" i="22" s="1"/>
  <c r="EC19" i="22" s="1"/>
  <c r="ED19" i="22" s="1"/>
  <c r="EE19" i="22" s="1"/>
  <c r="EF19" i="22" s="1"/>
  <c r="EG19" i="22" s="1"/>
  <c r="EH19" i="22" s="1"/>
  <c r="EI19" i="22" s="1"/>
  <c r="EJ19" i="22" s="1"/>
  <c r="EK19" i="22" s="1"/>
  <c r="EL19" i="22" s="1"/>
  <c r="EM19" i="22" s="1"/>
  <c r="EN19" i="22" s="1"/>
  <c r="EO19" i="22" s="1"/>
  <c r="EP19" i="22" s="1"/>
  <c r="EQ19" i="22" s="1"/>
  <c r="ER19" i="22" s="1"/>
  <c r="ES19" i="22" s="1"/>
  <c r="ET19" i="22" s="1"/>
  <c r="EU19" i="22" s="1"/>
  <c r="EV19" i="22" s="1"/>
  <c r="EW19" i="22" s="1"/>
  <c r="EX19" i="22" s="1"/>
  <c r="EY19" i="22" s="1"/>
  <c r="EZ19" i="22" s="1"/>
  <c r="FA19" i="22" s="1"/>
  <c r="FB19" i="22" s="1"/>
  <c r="FC19" i="22" s="1"/>
  <c r="FD19" i="22" s="1"/>
  <c r="FE19" i="22" s="1"/>
  <c r="FF19" i="22" s="1"/>
  <c r="FG19" i="22" s="1"/>
  <c r="FH19" i="22" s="1"/>
  <c r="FI19" i="22" s="1"/>
  <c r="FJ19" i="22" s="1"/>
  <c r="FK19" i="22" s="1"/>
  <c r="FL19" i="22" s="1"/>
  <c r="FM19" i="22" s="1"/>
  <c r="FN19" i="22" s="1"/>
  <c r="FO19" i="22" s="1"/>
  <c r="FP19" i="22" s="1"/>
  <c r="FQ19" i="22" s="1"/>
  <c r="FR19" i="22" s="1"/>
  <c r="FS19" i="22" s="1"/>
  <c r="FT19" i="22" s="1"/>
  <c r="FU19" i="22" s="1"/>
  <c r="FV19" i="22" s="1"/>
  <c r="FW19" i="22" s="1"/>
  <c r="FX19" i="22" s="1"/>
  <c r="FY19" i="22" s="1"/>
  <c r="FZ19" i="22" s="1"/>
  <c r="GA19" i="22" s="1"/>
  <c r="GB19" i="22" s="1"/>
  <c r="GC19" i="22" s="1"/>
  <c r="GD19" i="22" s="1"/>
  <c r="GE19" i="22" s="1"/>
  <c r="GF19" i="22" s="1"/>
  <c r="GG19" i="22" s="1"/>
  <c r="GH19" i="22" s="1"/>
  <c r="GI19" i="22" s="1"/>
  <c r="GJ19" i="22" s="1"/>
  <c r="GK19" i="22" s="1"/>
  <c r="GL19" i="22" s="1"/>
  <c r="GM19" i="22" s="1"/>
  <c r="GN19" i="22" s="1"/>
  <c r="BG31" i="22"/>
  <c r="X14" i="22"/>
  <c r="AS19" i="22"/>
  <c r="AN21" i="22"/>
  <c r="AU24" i="22"/>
  <c r="AY26" i="22"/>
  <c r="CE37" i="22"/>
  <c r="CF37" i="22" s="1"/>
  <c r="CG37" i="22" s="1"/>
  <c r="CH37" i="22" s="1"/>
  <c r="CI37" i="22" s="1"/>
  <c r="CJ37" i="22" s="1"/>
  <c r="CK37" i="22" s="1"/>
  <c r="CL37" i="22" s="1"/>
  <c r="CM37" i="22" s="1"/>
  <c r="CN37" i="22" s="1"/>
  <c r="CO37" i="22" s="1"/>
  <c r="CP37" i="22" s="1"/>
  <c r="CQ37" i="22" s="1"/>
  <c r="CR37" i="22" s="1"/>
  <c r="CS37" i="22" s="1"/>
  <c r="CT37" i="22" s="1"/>
  <c r="CU37" i="22" s="1"/>
  <c r="CV37" i="22" s="1"/>
  <c r="CW37" i="22" s="1"/>
  <c r="CX37" i="22" s="1"/>
  <c r="CY37" i="22" s="1"/>
  <c r="CZ37" i="22" s="1"/>
  <c r="DA37" i="22" s="1"/>
  <c r="DB37" i="22" s="1"/>
  <c r="DC37" i="22" s="1"/>
  <c r="DD37" i="22" s="1"/>
  <c r="DE37" i="22" s="1"/>
  <c r="DF37" i="22" s="1"/>
  <c r="DG37" i="22" s="1"/>
  <c r="DH37" i="22" s="1"/>
  <c r="DI37" i="22" s="1"/>
  <c r="DJ37" i="22" s="1"/>
  <c r="DK37" i="22" s="1"/>
  <c r="DL37" i="22" s="1"/>
  <c r="DM37" i="22" s="1"/>
  <c r="DN37" i="22" s="1"/>
  <c r="DO37" i="22" s="1"/>
  <c r="DP37" i="22" s="1"/>
  <c r="DQ37" i="22" s="1"/>
  <c r="DR37" i="22" s="1"/>
  <c r="DS37" i="22" s="1"/>
  <c r="DT37" i="22" s="1"/>
  <c r="DU37" i="22" s="1"/>
  <c r="DV37" i="22" s="1"/>
  <c r="DW37" i="22" s="1"/>
  <c r="DX37" i="22" s="1"/>
  <c r="DY37" i="22" s="1"/>
  <c r="DZ37" i="22" s="1"/>
  <c r="EA37" i="22" s="1"/>
  <c r="EB37" i="22" s="1"/>
  <c r="EC37" i="22" s="1"/>
  <c r="ED37" i="22" s="1"/>
  <c r="EE37" i="22" s="1"/>
  <c r="EF37" i="22" s="1"/>
  <c r="EG37" i="22" s="1"/>
  <c r="EH37" i="22" s="1"/>
  <c r="EI37" i="22" s="1"/>
  <c r="EJ37" i="22" s="1"/>
  <c r="EK37" i="22" s="1"/>
  <c r="EL37" i="22" s="1"/>
  <c r="EM37" i="22" s="1"/>
  <c r="EN37" i="22" s="1"/>
  <c r="EO37" i="22" s="1"/>
  <c r="EP37" i="22" s="1"/>
  <c r="EQ37" i="22" s="1"/>
  <c r="ER37" i="22" s="1"/>
  <c r="ES37" i="22" s="1"/>
  <c r="ET37" i="22" s="1"/>
  <c r="EU37" i="22" s="1"/>
  <c r="EV37" i="22" s="1"/>
  <c r="EW37" i="22" s="1"/>
  <c r="EX37" i="22" s="1"/>
  <c r="EY37" i="22" s="1"/>
  <c r="EZ37" i="22" s="1"/>
  <c r="FA37" i="22" s="1"/>
  <c r="FB37" i="22" s="1"/>
  <c r="FC37" i="22" s="1"/>
  <c r="FD37" i="22" s="1"/>
  <c r="FE37" i="22" s="1"/>
  <c r="FF37" i="22" s="1"/>
  <c r="FG37" i="22" s="1"/>
  <c r="FH37" i="22" s="1"/>
  <c r="FI37" i="22" s="1"/>
  <c r="FJ37" i="22" s="1"/>
  <c r="FK37" i="22" s="1"/>
  <c r="FL37" i="22" s="1"/>
  <c r="FM37" i="22" s="1"/>
  <c r="FN37" i="22" s="1"/>
  <c r="FO37" i="22" s="1"/>
  <c r="FP37" i="22" s="1"/>
  <c r="FQ37" i="22" s="1"/>
  <c r="FR37" i="22" s="1"/>
  <c r="FS37" i="22" s="1"/>
  <c r="FT37" i="22" s="1"/>
  <c r="FU37" i="22" s="1"/>
  <c r="FV37" i="22" s="1"/>
  <c r="FW37" i="22" s="1"/>
  <c r="FX37" i="22" s="1"/>
  <c r="FY37" i="22" s="1"/>
  <c r="FZ37" i="22" s="1"/>
  <c r="GA37" i="22" s="1"/>
  <c r="GB37" i="22" s="1"/>
  <c r="GC37" i="22" s="1"/>
  <c r="GD37" i="22" s="1"/>
  <c r="GE37" i="22" s="1"/>
  <c r="GF37" i="22" s="1"/>
  <c r="GG37" i="22" s="1"/>
  <c r="GH37" i="22" s="1"/>
  <c r="GI37" i="22" s="1"/>
  <c r="GJ37" i="22" s="1"/>
  <c r="GK37" i="22" s="1"/>
  <c r="GL37" i="22" s="1"/>
  <c r="GM37" i="22" s="1"/>
  <c r="GN37" i="22" s="1"/>
  <c r="CN43" i="22"/>
  <c r="CO43" i="22" s="1"/>
  <c r="CP43" i="22" s="1"/>
  <c r="CQ43" i="22" s="1"/>
  <c r="CR43" i="22" s="1"/>
  <c r="CS43" i="22" s="1"/>
  <c r="CT43" i="22" s="1"/>
  <c r="CU43" i="22" s="1"/>
  <c r="CV43" i="22" s="1"/>
  <c r="CW43" i="22" s="1"/>
  <c r="CX43" i="22" s="1"/>
  <c r="CY43" i="22" s="1"/>
  <c r="CZ43" i="22" s="1"/>
  <c r="DA43" i="22" s="1"/>
  <c r="DB43" i="22" s="1"/>
  <c r="DC43" i="22" s="1"/>
  <c r="DD43" i="22" s="1"/>
  <c r="DE43" i="22" s="1"/>
  <c r="DF43" i="22" s="1"/>
  <c r="DG43" i="22" s="1"/>
  <c r="DH43" i="22" s="1"/>
  <c r="DI43" i="22" s="1"/>
  <c r="DJ43" i="22" s="1"/>
  <c r="DK43" i="22" s="1"/>
  <c r="DL43" i="22" s="1"/>
  <c r="DM43" i="22" s="1"/>
  <c r="DN43" i="22" s="1"/>
  <c r="DO43" i="22" s="1"/>
  <c r="DP43" i="22" s="1"/>
  <c r="DQ43" i="22" s="1"/>
  <c r="DR43" i="22" s="1"/>
  <c r="DS43" i="22" s="1"/>
  <c r="DT43" i="22" s="1"/>
  <c r="DU43" i="22" s="1"/>
  <c r="DV43" i="22" s="1"/>
  <c r="DW43" i="22" s="1"/>
  <c r="DX43" i="22" s="1"/>
  <c r="DY43" i="22" s="1"/>
  <c r="DZ43" i="22" s="1"/>
  <c r="EA43" i="22" s="1"/>
  <c r="EB43" i="22" s="1"/>
  <c r="EC43" i="22" s="1"/>
  <c r="ED43" i="22" s="1"/>
  <c r="EE43" i="22" s="1"/>
  <c r="EF43" i="22" s="1"/>
  <c r="EG43" i="22" s="1"/>
  <c r="EH43" i="22" s="1"/>
  <c r="EI43" i="22" s="1"/>
  <c r="EJ43" i="22" s="1"/>
  <c r="EK43" i="22" s="1"/>
  <c r="EL43" i="22" s="1"/>
  <c r="EM43" i="22" s="1"/>
  <c r="EN43" i="22" s="1"/>
  <c r="EO43" i="22" s="1"/>
  <c r="EP43" i="22" s="1"/>
  <c r="EQ43" i="22" s="1"/>
  <c r="ER43" i="22" s="1"/>
  <c r="ES43" i="22" s="1"/>
  <c r="ET43" i="22" s="1"/>
  <c r="EU43" i="22" s="1"/>
  <c r="EV43" i="22" s="1"/>
  <c r="EW43" i="22" s="1"/>
  <c r="EX43" i="22" s="1"/>
  <c r="EY43" i="22" s="1"/>
  <c r="EZ43" i="22" s="1"/>
  <c r="FA43" i="22" s="1"/>
  <c r="FB43" i="22" s="1"/>
  <c r="FC43" i="22" s="1"/>
  <c r="FD43" i="22" s="1"/>
  <c r="FE43" i="22" s="1"/>
  <c r="FF43" i="22" s="1"/>
  <c r="FG43" i="22" s="1"/>
  <c r="FH43" i="22" s="1"/>
  <c r="FI43" i="22" s="1"/>
  <c r="FJ43" i="22" s="1"/>
  <c r="FK43" i="22" s="1"/>
  <c r="FL43" i="22" s="1"/>
  <c r="FM43" i="22" s="1"/>
  <c r="FN43" i="22" s="1"/>
  <c r="FO43" i="22" s="1"/>
  <c r="FP43" i="22" s="1"/>
  <c r="FQ43" i="22" s="1"/>
  <c r="FR43" i="22" s="1"/>
  <c r="FS43" i="22" s="1"/>
  <c r="FT43" i="22" s="1"/>
  <c r="FU43" i="22" s="1"/>
  <c r="FV43" i="22" s="1"/>
  <c r="FW43" i="22" s="1"/>
  <c r="FX43" i="22" s="1"/>
  <c r="FY43" i="22" s="1"/>
  <c r="FZ43" i="22" s="1"/>
  <c r="GA43" i="22" s="1"/>
  <c r="GB43" i="22" s="1"/>
  <c r="GC43" i="22" s="1"/>
  <c r="GD43" i="22" s="1"/>
  <c r="GE43" i="22" s="1"/>
  <c r="GF43" i="22" s="1"/>
  <c r="GG43" i="22" s="1"/>
  <c r="GH43" i="22" s="1"/>
  <c r="GI43" i="22" s="1"/>
  <c r="GJ43" i="22" s="1"/>
  <c r="GK43" i="22" s="1"/>
  <c r="GL43" i="22" s="1"/>
  <c r="GM43" i="22" s="1"/>
  <c r="GN43" i="22" s="1"/>
  <c r="CH50" i="22"/>
  <c r="CQ51" i="22"/>
  <c r="CR53" i="22"/>
  <c r="CV56" i="22"/>
  <c r="DH59" i="22"/>
  <c r="DI59" i="22" s="1"/>
  <c r="DJ59" i="22" s="1"/>
  <c r="DK59" i="22" s="1"/>
  <c r="DL59" i="22" s="1"/>
  <c r="DM59" i="22" s="1"/>
  <c r="DN59" i="22" s="1"/>
  <c r="DO59" i="22" s="1"/>
  <c r="DP59" i="22" s="1"/>
  <c r="DQ59" i="22" s="1"/>
  <c r="DR59" i="22" s="1"/>
  <c r="DS59" i="22" s="1"/>
  <c r="DT59" i="22" s="1"/>
  <c r="DU59" i="22" s="1"/>
  <c r="DV59" i="22" s="1"/>
  <c r="DW59" i="22" s="1"/>
  <c r="DX59" i="22" s="1"/>
  <c r="DY59" i="22" s="1"/>
  <c r="DZ59" i="22" s="1"/>
  <c r="EA59" i="22" s="1"/>
  <c r="EB59" i="22" s="1"/>
  <c r="EC59" i="22" s="1"/>
  <c r="ED59" i="22" s="1"/>
  <c r="EE59" i="22" s="1"/>
  <c r="EF59" i="22" s="1"/>
  <c r="EG59" i="22" s="1"/>
  <c r="EH59" i="22" s="1"/>
  <c r="EI59" i="22" s="1"/>
  <c r="EJ59" i="22" s="1"/>
  <c r="EK59" i="22" s="1"/>
  <c r="EL59" i="22" s="1"/>
  <c r="EM59" i="22" s="1"/>
  <c r="EN59" i="22" s="1"/>
  <c r="EO59" i="22" s="1"/>
  <c r="EP59" i="22" s="1"/>
  <c r="EQ59" i="22" s="1"/>
  <c r="ER59" i="22" s="1"/>
  <c r="ES59" i="22" s="1"/>
  <c r="ET59" i="22" s="1"/>
  <c r="EU59" i="22" s="1"/>
  <c r="EV59" i="22" s="1"/>
  <c r="EW59" i="22" s="1"/>
  <c r="EX59" i="22" s="1"/>
  <c r="EY59" i="22" s="1"/>
  <c r="EZ59" i="22" s="1"/>
  <c r="FA59" i="22" s="1"/>
  <c r="FB59" i="22" s="1"/>
  <c r="FC59" i="22" s="1"/>
  <c r="FD59" i="22" s="1"/>
  <c r="FE59" i="22" s="1"/>
  <c r="FF59" i="22" s="1"/>
  <c r="FG59" i="22" s="1"/>
  <c r="FH59" i="22" s="1"/>
  <c r="FI59" i="22" s="1"/>
  <c r="FJ59" i="22" s="1"/>
  <c r="FK59" i="22" s="1"/>
  <c r="FL59" i="22" s="1"/>
  <c r="FM59" i="22" s="1"/>
  <c r="FN59" i="22" s="1"/>
  <c r="FO59" i="22" s="1"/>
  <c r="FP59" i="22" s="1"/>
  <c r="FQ59" i="22" s="1"/>
  <c r="FR59" i="22" s="1"/>
  <c r="FS59" i="22" s="1"/>
  <c r="FT59" i="22" s="1"/>
  <c r="FU59" i="22" s="1"/>
  <c r="FV59" i="22" s="1"/>
  <c r="FW59" i="22" s="1"/>
  <c r="FX59" i="22" s="1"/>
  <c r="FY59" i="22" s="1"/>
  <c r="FZ59" i="22" s="1"/>
  <c r="GA59" i="22" s="1"/>
  <c r="GB59" i="22" s="1"/>
  <c r="GC59" i="22" s="1"/>
  <c r="GD59" i="22" s="1"/>
  <c r="GE59" i="22" s="1"/>
  <c r="GF59" i="22" s="1"/>
  <c r="GG59" i="22" s="1"/>
  <c r="GH59" i="22" s="1"/>
  <c r="GI59" i="22" s="1"/>
  <c r="GJ59" i="22" s="1"/>
  <c r="GK59" i="22" s="1"/>
  <c r="GL59" i="22" s="1"/>
  <c r="GM59" i="22" s="1"/>
  <c r="GN59" i="22" s="1"/>
  <c r="DV71" i="22"/>
  <c r="DW71" i="22" s="1"/>
  <c r="DX71" i="22" s="1"/>
  <c r="DY71" i="22" s="1"/>
  <c r="DZ71" i="22" s="1"/>
  <c r="EA71" i="22" s="1"/>
  <c r="EB71" i="22" s="1"/>
  <c r="EC71" i="22" s="1"/>
  <c r="ED71" i="22" s="1"/>
  <c r="EE71" i="22" s="1"/>
  <c r="EF71" i="22" s="1"/>
  <c r="EG71" i="22" s="1"/>
  <c r="EH71" i="22" s="1"/>
  <c r="EI71" i="22" s="1"/>
  <c r="EJ71" i="22" s="1"/>
  <c r="EK71" i="22" s="1"/>
  <c r="EL71" i="22" s="1"/>
  <c r="EM71" i="22" s="1"/>
  <c r="EN71" i="22" s="1"/>
  <c r="EO71" i="22" s="1"/>
  <c r="EP71" i="22" s="1"/>
  <c r="EQ71" i="22" s="1"/>
  <c r="ER71" i="22" s="1"/>
  <c r="ES71" i="22" s="1"/>
  <c r="ET71" i="22" s="1"/>
  <c r="EU71" i="22" s="1"/>
  <c r="EV71" i="22" s="1"/>
  <c r="EW71" i="22" s="1"/>
  <c r="EX71" i="22" s="1"/>
  <c r="EY71" i="22" s="1"/>
  <c r="EZ71" i="22" s="1"/>
  <c r="FA71" i="22" s="1"/>
  <c r="FB71" i="22" s="1"/>
  <c r="FC71" i="22" s="1"/>
  <c r="FD71" i="22" s="1"/>
  <c r="FE71" i="22" s="1"/>
  <c r="FF71" i="22" s="1"/>
  <c r="FG71" i="22" s="1"/>
  <c r="FH71" i="22" s="1"/>
  <c r="FI71" i="22" s="1"/>
  <c r="FJ71" i="22" s="1"/>
  <c r="FK71" i="22" s="1"/>
  <c r="FL71" i="22" s="1"/>
  <c r="FM71" i="22" s="1"/>
  <c r="FN71" i="22" s="1"/>
  <c r="FO71" i="22" s="1"/>
  <c r="FP71" i="22" s="1"/>
  <c r="FQ71" i="22" s="1"/>
  <c r="FR71" i="22" s="1"/>
  <c r="FS71" i="22" s="1"/>
  <c r="FT71" i="22" s="1"/>
  <c r="FU71" i="22" s="1"/>
  <c r="FV71" i="22" s="1"/>
  <c r="FW71" i="22" s="1"/>
  <c r="FX71" i="22" s="1"/>
  <c r="FY71" i="22" s="1"/>
  <c r="FZ71" i="22" s="1"/>
  <c r="GA71" i="22" s="1"/>
  <c r="GB71" i="22" s="1"/>
  <c r="GC71" i="22" s="1"/>
  <c r="GD71" i="22" s="1"/>
  <c r="GE71" i="22" s="1"/>
  <c r="GF71" i="22" s="1"/>
  <c r="GG71" i="22" s="1"/>
  <c r="GH71" i="22" s="1"/>
  <c r="GI71" i="22" s="1"/>
  <c r="GJ71" i="22" s="1"/>
  <c r="GK71" i="22" s="1"/>
  <c r="GL71" i="22" s="1"/>
  <c r="GM71" i="22" s="1"/>
  <c r="GN71" i="22" s="1"/>
  <c r="DZ83" i="22"/>
  <c r="EA85" i="22"/>
  <c r="EA91" i="22"/>
  <c r="EE96" i="22"/>
  <c r="EX99" i="22"/>
  <c r="EY99" i="22" s="1"/>
  <c r="EZ99" i="22" s="1"/>
  <c r="FA99" i="22" s="1"/>
  <c r="FB99" i="22" s="1"/>
  <c r="FC99" i="22" s="1"/>
  <c r="FD99" i="22" s="1"/>
  <c r="FE99" i="22" s="1"/>
  <c r="FF99" i="22" s="1"/>
  <c r="FG99" i="22" s="1"/>
  <c r="FH99" i="22" s="1"/>
  <c r="FI99" i="22" s="1"/>
  <c r="FJ99" i="22" s="1"/>
  <c r="FK99" i="22" s="1"/>
  <c r="FL99" i="22" s="1"/>
  <c r="FM99" i="22" s="1"/>
  <c r="FN99" i="22" s="1"/>
  <c r="FO99" i="22" s="1"/>
  <c r="FP99" i="22" s="1"/>
  <c r="FQ99" i="22" s="1"/>
  <c r="FR99" i="22" s="1"/>
  <c r="FS99" i="22" s="1"/>
  <c r="FT99" i="22" s="1"/>
  <c r="FU99" i="22" s="1"/>
  <c r="FV99" i="22" s="1"/>
  <c r="FW99" i="22" s="1"/>
  <c r="FX99" i="22" s="1"/>
  <c r="FY99" i="22" s="1"/>
  <c r="FZ99" i="22" s="1"/>
  <c r="GA99" i="22" s="1"/>
  <c r="GB99" i="22" s="1"/>
  <c r="GC99" i="22" s="1"/>
  <c r="GD99" i="22" s="1"/>
  <c r="GE99" i="22" s="1"/>
  <c r="GF99" i="22" s="1"/>
  <c r="GG99" i="22" s="1"/>
  <c r="GH99" i="22" s="1"/>
  <c r="GI99" i="22" s="1"/>
  <c r="GJ99" i="22" s="1"/>
  <c r="GK99" i="22" s="1"/>
  <c r="GL99" i="22" s="1"/>
  <c r="GM99" i="22" s="1"/>
  <c r="GN99" i="22" s="1"/>
  <c r="EK101" i="22"/>
  <c r="CG50" i="22"/>
  <c r="CY53" i="22"/>
  <c r="DW76" i="22"/>
  <c r="DY77" i="22"/>
  <c r="DJ78" i="22"/>
  <c r="DZ84" i="22"/>
  <c r="DY90" i="22"/>
  <c r="EC95" i="22"/>
  <c r="EE98" i="22"/>
  <c r="EU98" i="22"/>
  <c r="ET103" i="22"/>
  <c r="FM116" i="22"/>
  <c r="FH118" i="22"/>
  <c r="FQ128" i="22"/>
  <c r="FQ137" i="22"/>
  <c r="AO15" i="22"/>
  <c r="AL17" i="22"/>
  <c r="AJ19" i="22"/>
  <c r="AX26" i="22"/>
  <c r="BR34" i="22"/>
  <c r="CV49" i="22"/>
  <c r="CP52" i="22"/>
  <c r="DD70" i="22"/>
  <c r="AG15" i="22"/>
  <c r="BC25" i="22"/>
  <c r="BX33" i="22"/>
  <c r="BJ34" i="22"/>
  <c r="CD37" i="22"/>
  <c r="CI40" i="22"/>
  <c r="BT41" i="22"/>
  <c r="CN49" i="22"/>
  <c r="CX51" i="22"/>
  <c r="CK55" i="22"/>
  <c r="CQ59" i="22"/>
  <c r="DK68" i="22"/>
  <c r="DM71" i="22"/>
  <c r="DO74" i="22"/>
  <c r="DX76" i="22"/>
  <c r="DY76" i="22" s="1"/>
  <c r="DZ76" i="22" s="1"/>
  <c r="EA76" i="22" s="1"/>
  <c r="EB76" i="22" s="1"/>
  <c r="EC76" i="22" s="1"/>
  <c r="ED76" i="22" s="1"/>
  <c r="EE76" i="22" s="1"/>
  <c r="EF76" i="22" s="1"/>
  <c r="EG76" i="22" s="1"/>
  <c r="EH76" i="22" s="1"/>
  <c r="EI76" i="22" s="1"/>
  <c r="EJ76" i="22" s="1"/>
  <c r="EK76" i="22" s="1"/>
  <c r="EL76" i="22" s="1"/>
  <c r="EM76" i="22" s="1"/>
  <c r="EN76" i="22" s="1"/>
  <c r="EO76" i="22" s="1"/>
  <c r="EP76" i="22" s="1"/>
  <c r="EQ76" i="22" s="1"/>
  <c r="ER76" i="22" s="1"/>
  <c r="ES76" i="22" s="1"/>
  <c r="ET76" i="22" s="1"/>
  <c r="EU76" i="22" s="1"/>
  <c r="EV76" i="22" s="1"/>
  <c r="EW76" i="22" s="1"/>
  <c r="EX76" i="22" s="1"/>
  <c r="EY76" i="22" s="1"/>
  <c r="EZ76" i="22" s="1"/>
  <c r="FA76" i="22" s="1"/>
  <c r="FB76" i="22" s="1"/>
  <c r="FC76" i="22" s="1"/>
  <c r="FD76" i="22" s="1"/>
  <c r="FE76" i="22" s="1"/>
  <c r="FF76" i="22" s="1"/>
  <c r="FG76" i="22" s="1"/>
  <c r="FH76" i="22" s="1"/>
  <c r="FI76" i="22" s="1"/>
  <c r="FJ76" i="22" s="1"/>
  <c r="FK76" i="22" s="1"/>
  <c r="FL76" i="22" s="1"/>
  <c r="FM76" i="22" s="1"/>
  <c r="FN76" i="22" s="1"/>
  <c r="FO76" i="22" s="1"/>
  <c r="FP76" i="22" s="1"/>
  <c r="FQ76" i="22" s="1"/>
  <c r="FR76" i="22" s="1"/>
  <c r="FS76" i="22" s="1"/>
  <c r="FT76" i="22" s="1"/>
  <c r="FU76" i="22" s="1"/>
  <c r="FV76" i="22" s="1"/>
  <c r="FW76" i="22" s="1"/>
  <c r="FX76" i="22" s="1"/>
  <c r="FY76" i="22" s="1"/>
  <c r="FZ76" i="22" s="1"/>
  <c r="GA76" i="22" s="1"/>
  <c r="GB76" i="22" s="1"/>
  <c r="GC76" i="22" s="1"/>
  <c r="GD76" i="22" s="1"/>
  <c r="GE76" i="22" s="1"/>
  <c r="GF76" i="22" s="1"/>
  <c r="GG76" i="22" s="1"/>
  <c r="GH76" i="22" s="1"/>
  <c r="GI76" i="22" s="1"/>
  <c r="GJ76" i="22" s="1"/>
  <c r="GK76" i="22" s="1"/>
  <c r="GL76" i="22" s="1"/>
  <c r="GM76" i="22" s="1"/>
  <c r="GN76" i="22" s="1"/>
  <c r="DZ77" i="22"/>
  <c r="EA77" i="22" s="1"/>
  <c r="EB77" i="22" s="1"/>
  <c r="EC77" i="22" s="1"/>
  <c r="ED77" i="22" s="1"/>
  <c r="EE77" i="22" s="1"/>
  <c r="EF77" i="22" s="1"/>
  <c r="EG77" i="22" s="1"/>
  <c r="EH77" i="22" s="1"/>
  <c r="EI77" i="22" s="1"/>
  <c r="EJ77" i="22" s="1"/>
  <c r="EK77" i="22" s="1"/>
  <c r="EL77" i="22" s="1"/>
  <c r="EM77" i="22" s="1"/>
  <c r="EN77" i="22" s="1"/>
  <c r="EO77" i="22" s="1"/>
  <c r="EP77" i="22" s="1"/>
  <c r="EQ77" i="22" s="1"/>
  <c r="ER77" i="22" s="1"/>
  <c r="ES77" i="22" s="1"/>
  <c r="ET77" i="22" s="1"/>
  <c r="EU77" i="22" s="1"/>
  <c r="EV77" i="22" s="1"/>
  <c r="EW77" i="22" s="1"/>
  <c r="EX77" i="22" s="1"/>
  <c r="EY77" i="22" s="1"/>
  <c r="EZ77" i="22" s="1"/>
  <c r="FA77" i="22" s="1"/>
  <c r="FB77" i="22" s="1"/>
  <c r="FC77" i="22" s="1"/>
  <c r="FD77" i="22" s="1"/>
  <c r="FE77" i="22" s="1"/>
  <c r="FF77" i="22" s="1"/>
  <c r="FG77" i="22" s="1"/>
  <c r="FH77" i="22" s="1"/>
  <c r="FI77" i="22" s="1"/>
  <c r="FJ77" i="22" s="1"/>
  <c r="FK77" i="22" s="1"/>
  <c r="FL77" i="22" s="1"/>
  <c r="FM77" i="22" s="1"/>
  <c r="FN77" i="22" s="1"/>
  <c r="FO77" i="22" s="1"/>
  <c r="FP77" i="22" s="1"/>
  <c r="FQ77" i="22" s="1"/>
  <c r="FR77" i="22" s="1"/>
  <c r="FS77" i="22" s="1"/>
  <c r="FT77" i="22" s="1"/>
  <c r="FU77" i="22" s="1"/>
  <c r="FV77" i="22" s="1"/>
  <c r="FW77" i="22" s="1"/>
  <c r="FX77" i="22" s="1"/>
  <c r="FY77" i="22" s="1"/>
  <c r="FZ77" i="22" s="1"/>
  <c r="GA77" i="22" s="1"/>
  <c r="GB77" i="22" s="1"/>
  <c r="GC77" i="22" s="1"/>
  <c r="GD77" i="22" s="1"/>
  <c r="GE77" i="22" s="1"/>
  <c r="GF77" i="22" s="1"/>
  <c r="GG77" i="22" s="1"/>
  <c r="GH77" i="22" s="1"/>
  <c r="GI77" i="22" s="1"/>
  <c r="GJ77" i="22" s="1"/>
  <c r="GK77" i="22" s="1"/>
  <c r="GL77" i="22" s="1"/>
  <c r="GM77" i="22" s="1"/>
  <c r="GN77" i="22" s="1"/>
  <c r="DK78" i="22"/>
  <c r="DQ83" i="22"/>
  <c r="EA84" i="22"/>
  <c r="DZ90" i="22"/>
  <c r="EO90" i="22"/>
  <c r="EB94" i="22"/>
  <c r="ED95" i="22"/>
  <c r="EF98" i="22"/>
  <c r="EV98" i="22"/>
  <c r="EW98" i="22" s="1"/>
  <c r="EX98" i="22" s="1"/>
  <c r="EY98" i="22" s="1"/>
  <c r="EZ98" i="22" s="1"/>
  <c r="FA98" i="22" s="1"/>
  <c r="FB98" i="22" s="1"/>
  <c r="FC98" i="22" s="1"/>
  <c r="FD98" i="22" s="1"/>
  <c r="FE98" i="22" s="1"/>
  <c r="FF98" i="22" s="1"/>
  <c r="FG98" i="22" s="1"/>
  <c r="FH98" i="22" s="1"/>
  <c r="FI98" i="22" s="1"/>
  <c r="FJ98" i="22" s="1"/>
  <c r="FK98" i="22" s="1"/>
  <c r="FL98" i="22" s="1"/>
  <c r="FM98" i="22" s="1"/>
  <c r="FN98" i="22" s="1"/>
  <c r="FO98" i="22" s="1"/>
  <c r="FP98" i="22" s="1"/>
  <c r="FQ98" i="22" s="1"/>
  <c r="FR98" i="22" s="1"/>
  <c r="FS98" i="22" s="1"/>
  <c r="FT98" i="22" s="1"/>
  <c r="FU98" i="22" s="1"/>
  <c r="FV98" i="22" s="1"/>
  <c r="FW98" i="22" s="1"/>
  <c r="FX98" i="22" s="1"/>
  <c r="FY98" i="22" s="1"/>
  <c r="FZ98" i="22" s="1"/>
  <c r="GA98" i="22" s="1"/>
  <c r="GB98" i="22" s="1"/>
  <c r="GC98" i="22" s="1"/>
  <c r="GD98" i="22" s="1"/>
  <c r="GE98" i="22" s="1"/>
  <c r="GF98" i="22" s="1"/>
  <c r="GG98" i="22" s="1"/>
  <c r="GH98" i="22" s="1"/>
  <c r="GI98" i="22" s="1"/>
  <c r="GJ98" i="22" s="1"/>
  <c r="GK98" i="22" s="1"/>
  <c r="GL98" i="22" s="1"/>
  <c r="GM98" i="22" s="1"/>
  <c r="GN98" i="22" s="1"/>
  <c r="EK102" i="22"/>
  <c r="FA102" i="22"/>
  <c r="EU103" i="22"/>
  <c r="EO107" i="22"/>
  <c r="FG117" i="22"/>
  <c r="FI118" i="22"/>
  <c r="FS124" i="22"/>
  <c r="GC140" i="22"/>
  <c r="AB16" i="22"/>
  <c r="AJ16" i="22"/>
  <c r="AR16" i="22"/>
  <c r="AD17" i="22"/>
  <c r="AX22" i="22"/>
  <c r="AM14" i="22"/>
  <c r="Y15" i="22"/>
  <c r="BC21" i="22"/>
  <c r="AP22" i="22"/>
  <c r="AT24" i="22"/>
  <c r="BB24" i="22"/>
  <c r="BJ24" i="22"/>
  <c r="AU25" i="22"/>
  <c r="BP33" i="22"/>
  <c r="BV37" i="22"/>
  <c r="CA40" i="22"/>
  <c r="CH52" i="22"/>
  <c r="DF58" i="22"/>
  <c r="CR59" i="22"/>
  <c r="DM64" i="22"/>
  <c r="CY65" i="22"/>
  <c r="DP66" i="22"/>
  <c r="DC68" i="22"/>
  <c r="DL68" i="22"/>
  <c r="DN71" i="22"/>
  <c r="DN72" i="22"/>
  <c r="DP74" i="22"/>
  <c r="DW81" i="22"/>
  <c r="DR83" i="22"/>
  <c r="DR84" i="22"/>
  <c r="DS86" i="22"/>
  <c r="EI86" i="22"/>
  <c r="DW88" i="22"/>
  <c r="DX89" i="22"/>
  <c r="EP90" i="22"/>
  <c r="EQ90" i="22" s="1"/>
  <c r="ER90" i="22" s="1"/>
  <c r="ES90" i="22" s="1"/>
  <c r="ET90" i="22" s="1"/>
  <c r="EU90" i="22" s="1"/>
  <c r="EV90" i="22" s="1"/>
  <c r="EW90" i="22" s="1"/>
  <c r="EX90" i="22" s="1"/>
  <c r="EY90" i="22" s="1"/>
  <c r="EZ90" i="22" s="1"/>
  <c r="FA90" i="22" s="1"/>
  <c r="FB90" i="22" s="1"/>
  <c r="FC90" i="22" s="1"/>
  <c r="FD90" i="22" s="1"/>
  <c r="FE90" i="22" s="1"/>
  <c r="FF90" i="22" s="1"/>
  <c r="FG90" i="22" s="1"/>
  <c r="FH90" i="22" s="1"/>
  <c r="FI90" i="22" s="1"/>
  <c r="FJ90" i="22" s="1"/>
  <c r="FK90" i="22" s="1"/>
  <c r="FL90" i="22" s="1"/>
  <c r="FM90" i="22" s="1"/>
  <c r="FN90" i="22" s="1"/>
  <c r="FO90" i="22" s="1"/>
  <c r="FP90" i="22" s="1"/>
  <c r="FQ90" i="22" s="1"/>
  <c r="FR90" i="22" s="1"/>
  <c r="FS90" i="22" s="1"/>
  <c r="FT90" i="22" s="1"/>
  <c r="FU90" i="22" s="1"/>
  <c r="FV90" i="22" s="1"/>
  <c r="FW90" i="22" s="1"/>
  <c r="FX90" i="22" s="1"/>
  <c r="FY90" i="22" s="1"/>
  <c r="FZ90" i="22" s="1"/>
  <c r="GA90" i="22" s="1"/>
  <c r="GB90" i="22" s="1"/>
  <c r="GC90" i="22" s="1"/>
  <c r="GD90" i="22" s="1"/>
  <c r="GE90" i="22" s="1"/>
  <c r="GF90" i="22" s="1"/>
  <c r="GG90" i="22" s="1"/>
  <c r="GH90" i="22" s="1"/>
  <c r="GI90" i="22" s="1"/>
  <c r="GJ90" i="22" s="1"/>
  <c r="GK90" i="22" s="1"/>
  <c r="GL90" i="22" s="1"/>
  <c r="GM90" i="22" s="1"/>
  <c r="GN90" i="22" s="1"/>
  <c r="EH91" i="22"/>
  <c r="EC94" i="22"/>
  <c r="ER94" i="22"/>
  <c r="ES95" i="22"/>
  <c r="EL96" i="22"/>
  <c r="EO99" i="22"/>
  <c r="EZ101" i="22"/>
  <c r="EL102" i="22"/>
  <c r="FB102" i="22"/>
  <c r="FC102" i="22" s="1"/>
  <c r="FD102" i="22" s="1"/>
  <c r="FE102" i="22" s="1"/>
  <c r="FF102" i="22" s="1"/>
  <c r="FG102" i="22" s="1"/>
  <c r="FH102" i="22" s="1"/>
  <c r="FI102" i="22" s="1"/>
  <c r="FJ102" i="22" s="1"/>
  <c r="FK102" i="22" s="1"/>
  <c r="FL102" i="22" s="1"/>
  <c r="FM102" i="22" s="1"/>
  <c r="FN102" i="22" s="1"/>
  <c r="FO102" i="22" s="1"/>
  <c r="FP102" i="22" s="1"/>
  <c r="FQ102" i="22" s="1"/>
  <c r="FR102" i="22" s="1"/>
  <c r="FS102" i="22" s="1"/>
  <c r="FT102" i="22" s="1"/>
  <c r="FU102" i="22" s="1"/>
  <c r="FV102" i="22" s="1"/>
  <c r="FW102" i="22" s="1"/>
  <c r="FX102" i="22" s="1"/>
  <c r="FY102" i="22" s="1"/>
  <c r="FZ102" i="22" s="1"/>
  <c r="GA102" i="22" s="1"/>
  <c r="GB102" i="22" s="1"/>
  <c r="GC102" i="22" s="1"/>
  <c r="GD102" i="22" s="1"/>
  <c r="GE102" i="22" s="1"/>
  <c r="GF102" i="22" s="1"/>
  <c r="GG102" i="22" s="1"/>
  <c r="GH102" i="22" s="1"/>
  <c r="GI102" i="22" s="1"/>
  <c r="GJ102" i="22" s="1"/>
  <c r="GK102" i="22" s="1"/>
  <c r="GL102" i="22" s="1"/>
  <c r="GM102" i="22" s="1"/>
  <c r="GN102" i="22" s="1"/>
  <c r="FC104" i="22"/>
  <c r="EO106" i="22"/>
  <c r="FD106" i="22"/>
  <c r="FG109" i="22"/>
  <c r="FH109" i="22" s="1"/>
  <c r="FI109" i="22" s="1"/>
  <c r="FJ109" i="22" s="1"/>
  <c r="FK109" i="22" s="1"/>
  <c r="FL109" i="22" s="1"/>
  <c r="FM109" i="22" s="1"/>
  <c r="FN109" i="22" s="1"/>
  <c r="FO109" i="22" s="1"/>
  <c r="FP109" i="22" s="1"/>
  <c r="FQ109" i="22" s="1"/>
  <c r="FR109" i="22" s="1"/>
  <c r="FS109" i="22" s="1"/>
  <c r="FT109" i="22" s="1"/>
  <c r="FU109" i="22" s="1"/>
  <c r="FV109" i="22" s="1"/>
  <c r="FW109" i="22" s="1"/>
  <c r="FX109" i="22" s="1"/>
  <c r="FY109" i="22" s="1"/>
  <c r="FZ109" i="22" s="1"/>
  <c r="GA109" i="22" s="1"/>
  <c r="GB109" i="22" s="1"/>
  <c r="GC109" i="22" s="1"/>
  <c r="GD109" i="22" s="1"/>
  <c r="GE109" i="22" s="1"/>
  <c r="GF109" i="22" s="1"/>
  <c r="GG109" i="22" s="1"/>
  <c r="GH109" i="22" s="1"/>
  <c r="GI109" i="22" s="1"/>
  <c r="GJ109" i="22" s="1"/>
  <c r="GK109" i="22" s="1"/>
  <c r="GL109" i="22" s="1"/>
  <c r="GM109" i="22" s="1"/>
  <c r="GN109" i="22" s="1"/>
  <c r="FG110" i="22"/>
  <c r="EZ111" i="22"/>
  <c r="EY112" i="22"/>
  <c r="FH117" i="22"/>
  <c r="FC123" i="22"/>
  <c r="FT124" i="22"/>
  <c r="FU124" i="22" s="1"/>
  <c r="FV124" i="22" s="1"/>
  <c r="FW124" i="22" s="1"/>
  <c r="FX124" i="22" s="1"/>
  <c r="FY124" i="22" s="1"/>
  <c r="FZ124" i="22" s="1"/>
  <c r="GA124" i="22" s="1"/>
  <c r="GB124" i="22" s="1"/>
  <c r="GC124" i="22" s="1"/>
  <c r="GD124" i="22" s="1"/>
  <c r="GE124" i="22" s="1"/>
  <c r="GF124" i="22" s="1"/>
  <c r="GG124" i="22" s="1"/>
  <c r="GH124" i="22" s="1"/>
  <c r="GI124" i="22" s="1"/>
  <c r="GJ124" i="22" s="1"/>
  <c r="GK124" i="22" s="1"/>
  <c r="GL124" i="22" s="1"/>
  <c r="GM124" i="22" s="1"/>
  <c r="GN124" i="22" s="1"/>
  <c r="FK129" i="22"/>
  <c r="CB41" i="22"/>
  <c r="CI53" i="22"/>
  <c r="AE14" i="22"/>
  <c r="AU21" i="22"/>
  <c r="BR29" i="22"/>
  <c r="BW32" i="22"/>
  <c r="BH33" i="22"/>
  <c r="CC36" i="22"/>
  <c r="BN37" i="22"/>
  <c r="BS40" i="22"/>
  <c r="CM43" i="22"/>
  <c r="CP45" i="22"/>
  <c r="CT48" i="22"/>
  <c r="CF49" i="22"/>
  <c r="CP51" i="22"/>
  <c r="DJ61" i="22"/>
  <c r="DE64" i="22"/>
  <c r="DN64" i="22"/>
  <c r="DO64" i="22" s="1"/>
  <c r="DP64" i="22" s="1"/>
  <c r="DQ64" i="22" s="1"/>
  <c r="DR64" i="22" s="1"/>
  <c r="DS64" i="22" s="1"/>
  <c r="DT64" i="22" s="1"/>
  <c r="DU64" i="22" s="1"/>
  <c r="DV64" i="22" s="1"/>
  <c r="DW64" i="22" s="1"/>
  <c r="DX64" i="22" s="1"/>
  <c r="DY64" i="22" s="1"/>
  <c r="DZ64" i="22" s="1"/>
  <c r="EA64" i="22" s="1"/>
  <c r="EB64" i="22" s="1"/>
  <c r="EC64" i="22" s="1"/>
  <c r="ED64" i="22" s="1"/>
  <c r="EE64" i="22" s="1"/>
  <c r="EF64" i="22" s="1"/>
  <c r="EG64" i="22" s="1"/>
  <c r="EH64" i="22" s="1"/>
  <c r="EI64" i="22" s="1"/>
  <c r="EJ64" i="22" s="1"/>
  <c r="EK64" i="22" s="1"/>
  <c r="EL64" i="22" s="1"/>
  <c r="EM64" i="22" s="1"/>
  <c r="EN64" i="22" s="1"/>
  <c r="EO64" i="22" s="1"/>
  <c r="EP64" i="22" s="1"/>
  <c r="EQ64" i="22" s="1"/>
  <c r="ER64" i="22" s="1"/>
  <c r="ES64" i="22" s="1"/>
  <c r="ET64" i="22" s="1"/>
  <c r="EU64" i="22" s="1"/>
  <c r="EV64" i="22" s="1"/>
  <c r="EW64" i="22" s="1"/>
  <c r="EX64" i="22" s="1"/>
  <c r="EY64" i="22" s="1"/>
  <c r="EZ64" i="22" s="1"/>
  <c r="FA64" i="22" s="1"/>
  <c r="FB64" i="22" s="1"/>
  <c r="FC64" i="22" s="1"/>
  <c r="FD64" i="22" s="1"/>
  <c r="FE64" i="22" s="1"/>
  <c r="FF64" i="22" s="1"/>
  <c r="FG64" i="22" s="1"/>
  <c r="FH64" i="22" s="1"/>
  <c r="FI64" i="22" s="1"/>
  <c r="FJ64" i="22" s="1"/>
  <c r="FK64" i="22" s="1"/>
  <c r="FL64" i="22" s="1"/>
  <c r="FM64" i="22" s="1"/>
  <c r="FN64" i="22" s="1"/>
  <c r="FO64" i="22" s="1"/>
  <c r="FP64" i="22" s="1"/>
  <c r="FQ64" i="22" s="1"/>
  <c r="FR64" i="22" s="1"/>
  <c r="FS64" i="22" s="1"/>
  <c r="FT64" i="22" s="1"/>
  <c r="FU64" i="22" s="1"/>
  <c r="FV64" i="22" s="1"/>
  <c r="FW64" i="22" s="1"/>
  <c r="FX64" i="22" s="1"/>
  <c r="FY64" i="22" s="1"/>
  <c r="FZ64" i="22" s="1"/>
  <c r="GA64" i="22" s="1"/>
  <c r="GB64" i="22" s="1"/>
  <c r="GC64" i="22" s="1"/>
  <c r="GD64" i="22" s="1"/>
  <c r="GE64" i="22" s="1"/>
  <c r="GF64" i="22" s="1"/>
  <c r="GG64" i="22" s="1"/>
  <c r="GH64" i="22" s="1"/>
  <c r="GI64" i="22" s="1"/>
  <c r="GJ64" i="22" s="1"/>
  <c r="GK64" i="22" s="1"/>
  <c r="GL64" i="22" s="1"/>
  <c r="GM64" i="22" s="1"/>
  <c r="GN64" i="22" s="1"/>
  <c r="CZ65" i="22"/>
  <c r="DH66" i="22"/>
  <c r="DQ66" i="22"/>
  <c r="DR66" i="22" s="1"/>
  <c r="DS66" i="22" s="1"/>
  <c r="DT66" i="22" s="1"/>
  <c r="DU66" i="22" s="1"/>
  <c r="DV66" i="22" s="1"/>
  <c r="DW66" i="22" s="1"/>
  <c r="DX66" i="22" s="1"/>
  <c r="DY66" i="22" s="1"/>
  <c r="DZ66" i="22" s="1"/>
  <c r="EA66" i="22" s="1"/>
  <c r="EB66" i="22" s="1"/>
  <c r="EC66" i="22" s="1"/>
  <c r="ED66" i="22" s="1"/>
  <c r="EE66" i="22" s="1"/>
  <c r="EF66" i="22" s="1"/>
  <c r="EG66" i="22" s="1"/>
  <c r="EH66" i="22" s="1"/>
  <c r="EI66" i="22" s="1"/>
  <c r="EJ66" i="22" s="1"/>
  <c r="EK66" i="22" s="1"/>
  <c r="EL66" i="22" s="1"/>
  <c r="EM66" i="22" s="1"/>
  <c r="EN66" i="22" s="1"/>
  <c r="EO66" i="22" s="1"/>
  <c r="EP66" i="22" s="1"/>
  <c r="EQ66" i="22" s="1"/>
  <c r="ER66" i="22" s="1"/>
  <c r="ES66" i="22" s="1"/>
  <c r="ET66" i="22" s="1"/>
  <c r="EU66" i="22" s="1"/>
  <c r="EV66" i="22" s="1"/>
  <c r="EW66" i="22" s="1"/>
  <c r="EX66" i="22" s="1"/>
  <c r="EY66" i="22" s="1"/>
  <c r="EZ66" i="22" s="1"/>
  <c r="FA66" i="22" s="1"/>
  <c r="FB66" i="22" s="1"/>
  <c r="FC66" i="22" s="1"/>
  <c r="FD66" i="22" s="1"/>
  <c r="FE66" i="22" s="1"/>
  <c r="FF66" i="22" s="1"/>
  <c r="FG66" i="22" s="1"/>
  <c r="FH66" i="22" s="1"/>
  <c r="FI66" i="22" s="1"/>
  <c r="FJ66" i="22" s="1"/>
  <c r="FK66" i="22" s="1"/>
  <c r="FL66" i="22" s="1"/>
  <c r="FM66" i="22" s="1"/>
  <c r="FN66" i="22" s="1"/>
  <c r="FO66" i="22" s="1"/>
  <c r="FP66" i="22" s="1"/>
  <c r="FQ66" i="22" s="1"/>
  <c r="FR66" i="22" s="1"/>
  <c r="FS66" i="22" s="1"/>
  <c r="FT66" i="22" s="1"/>
  <c r="FU66" i="22" s="1"/>
  <c r="FV66" i="22" s="1"/>
  <c r="FW66" i="22" s="1"/>
  <c r="FX66" i="22" s="1"/>
  <c r="FY66" i="22" s="1"/>
  <c r="FZ66" i="22" s="1"/>
  <c r="GA66" i="22" s="1"/>
  <c r="GB66" i="22" s="1"/>
  <c r="GC66" i="22" s="1"/>
  <c r="GD66" i="22" s="1"/>
  <c r="GE66" i="22" s="1"/>
  <c r="GF66" i="22" s="1"/>
  <c r="GG66" i="22" s="1"/>
  <c r="GH66" i="22" s="1"/>
  <c r="GI66" i="22" s="1"/>
  <c r="GJ66" i="22" s="1"/>
  <c r="GK66" i="22" s="1"/>
  <c r="GL66" i="22" s="1"/>
  <c r="GM66" i="22" s="1"/>
  <c r="GN66" i="22" s="1"/>
  <c r="DA67" i="22"/>
  <c r="DI67" i="22"/>
  <c r="DQ67" i="22"/>
  <c r="DD68" i="22"/>
  <c r="DE71" i="22"/>
  <c r="DO72" i="22"/>
  <c r="DV73" i="22"/>
  <c r="DG74" i="22"/>
  <c r="DO76" i="22"/>
  <c r="DQ77" i="22"/>
  <c r="DX81" i="22"/>
  <c r="EF82" i="22"/>
  <c r="EG83" i="22"/>
  <c r="DS84" i="22"/>
  <c r="DR85" i="22"/>
  <c r="DT86" i="22"/>
  <c r="EJ86" i="22"/>
  <c r="EK86" i="22" s="1"/>
  <c r="EL86" i="22" s="1"/>
  <c r="EM86" i="22" s="1"/>
  <c r="EN86" i="22" s="1"/>
  <c r="EO86" i="22" s="1"/>
  <c r="EP86" i="22" s="1"/>
  <c r="EQ86" i="22" s="1"/>
  <c r="ER86" i="22" s="1"/>
  <c r="ES86" i="22" s="1"/>
  <c r="ET86" i="22" s="1"/>
  <c r="EU86" i="22" s="1"/>
  <c r="EV86" i="22" s="1"/>
  <c r="EW86" i="22" s="1"/>
  <c r="EX86" i="22" s="1"/>
  <c r="EY86" i="22" s="1"/>
  <c r="EZ86" i="22" s="1"/>
  <c r="FA86" i="22" s="1"/>
  <c r="FB86" i="22" s="1"/>
  <c r="FC86" i="22" s="1"/>
  <c r="FD86" i="22" s="1"/>
  <c r="FE86" i="22" s="1"/>
  <c r="FF86" i="22" s="1"/>
  <c r="FG86" i="22" s="1"/>
  <c r="FH86" i="22" s="1"/>
  <c r="FI86" i="22" s="1"/>
  <c r="FJ86" i="22" s="1"/>
  <c r="FK86" i="22" s="1"/>
  <c r="FL86" i="22" s="1"/>
  <c r="FM86" i="22" s="1"/>
  <c r="FN86" i="22" s="1"/>
  <c r="FO86" i="22" s="1"/>
  <c r="FP86" i="22" s="1"/>
  <c r="FQ86" i="22" s="1"/>
  <c r="FR86" i="22" s="1"/>
  <c r="FS86" i="22" s="1"/>
  <c r="FT86" i="22" s="1"/>
  <c r="FU86" i="22" s="1"/>
  <c r="FV86" i="22" s="1"/>
  <c r="FW86" i="22" s="1"/>
  <c r="FX86" i="22" s="1"/>
  <c r="FY86" i="22" s="1"/>
  <c r="FZ86" i="22" s="1"/>
  <c r="GA86" i="22" s="1"/>
  <c r="GB86" i="22" s="1"/>
  <c r="GC86" i="22" s="1"/>
  <c r="GD86" i="22" s="1"/>
  <c r="GE86" i="22" s="1"/>
  <c r="GF86" i="22" s="1"/>
  <c r="GG86" i="22" s="1"/>
  <c r="GH86" i="22" s="1"/>
  <c r="GI86" i="22" s="1"/>
  <c r="GJ86" i="22" s="1"/>
  <c r="GK86" i="22" s="1"/>
  <c r="GL86" i="22" s="1"/>
  <c r="GM86" i="22" s="1"/>
  <c r="GN86" i="22" s="1"/>
  <c r="DX88" i="22"/>
  <c r="DY89" i="22"/>
  <c r="EN89" i="22"/>
  <c r="EI91" i="22"/>
  <c r="ES94" i="22"/>
  <c r="ET94" i="22" s="1"/>
  <c r="EU94" i="22" s="1"/>
  <c r="EV94" i="22" s="1"/>
  <c r="EW94" i="22" s="1"/>
  <c r="EX94" i="22" s="1"/>
  <c r="EY94" i="22" s="1"/>
  <c r="EZ94" i="22" s="1"/>
  <c r="FA94" i="22" s="1"/>
  <c r="FB94" i="22" s="1"/>
  <c r="FC94" i="22" s="1"/>
  <c r="FD94" i="22" s="1"/>
  <c r="FE94" i="22" s="1"/>
  <c r="FF94" i="22" s="1"/>
  <c r="FG94" i="22" s="1"/>
  <c r="FH94" i="22" s="1"/>
  <c r="FI94" i="22" s="1"/>
  <c r="FJ94" i="22" s="1"/>
  <c r="FK94" i="22" s="1"/>
  <c r="FL94" i="22" s="1"/>
  <c r="FM94" i="22" s="1"/>
  <c r="FN94" i="22" s="1"/>
  <c r="FO94" i="22" s="1"/>
  <c r="FP94" i="22" s="1"/>
  <c r="FQ94" i="22" s="1"/>
  <c r="FR94" i="22" s="1"/>
  <c r="FS94" i="22" s="1"/>
  <c r="FT94" i="22" s="1"/>
  <c r="FU94" i="22" s="1"/>
  <c r="FV94" i="22" s="1"/>
  <c r="FW94" i="22" s="1"/>
  <c r="FX94" i="22" s="1"/>
  <c r="FY94" i="22" s="1"/>
  <c r="FZ94" i="22" s="1"/>
  <c r="GA94" i="22" s="1"/>
  <c r="GB94" i="22" s="1"/>
  <c r="GC94" i="22" s="1"/>
  <c r="GD94" i="22" s="1"/>
  <c r="GE94" i="22" s="1"/>
  <c r="GF94" i="22" s="1"/>
  <c r="GG94" i="22" s="1"/>
  <c r="GH94" i="22" s="1"/>
  <c r="GI94" i="22" s="1"/>
  <c r="GJ94" i="22" s="1"/>
  <c r="GK94" i="22" s="1"/>
  <c r="GL94" i="22" s="1"/>
  <c r="GM94" i="22" s="1"/>
  <c r="GN94" i="22" s="1"/>
  <c r="ET95" i="22"/>
  <c r="EU95" i="22" s="1"/>
  <c r="EV95" i="22" s="1"/>
  <c r="EW95" i="22" s="1"/>
  <c r="EX95" i="22" s="1"/>
  <c r="EY95" i="22" s="1"/>
  <c r="EZ95" i="22" s="1"/>
  <c r="FA95" i="22" s="1"/>
  <c r="FB95" i="22" s="1"/>
  <c r="FC95" i="22" s="1"/>
  <c r="FD95" i="22" s="1"/>
  <c r="FE95" i="22" s="1"/>
  <c r="FF95" i="22" s="1"/>
  <c r="FG95" i="22" s="1"/>
  <c r="FH95" i="22" s="1"/>
  <c r="FI95" i="22" s="1"/>
  <c r="FJ95" i="22" s="1"/>
  <c r="FK95" i="22" s="1"/>
  <c r="FL95" i="22" s="1"/>
  <c r="FM95" i="22" s="1"/>
  <c r="FN95" i="22" s="1"/>
  <c r="FO95" i="22" s="1"/>
  <c r="FP95" i="22" s="1"/>
  <c r="FQ95" i="22" s="1"/>
  <c r="FR95" i="22" s="1"/>
  <c r="FS95" i="22" s="1"/>
  <c r="FT95" i="22" s="1"/>
  <c r="FU95" i="22" s="1"/>
  <c r="FV95" i="22" s="1"/>
  <c r="FW95" i="22" s="1"/>
  <c r="FX95" i="22" s="1"/>
  <c r="FY95" i="22" s="1"/>
  <c r="FZ95" i="22" s="1"/>
  <c r="GA95" i="22" s="1"/>
  <c r="GB95" i="22" s="1"/>
  <c r="GC95" i="22" s="1"/>
  <c r="GD95" i="22" s="1"/>
  <c r="GE95" i="22" s="1"/>
  <c r="GF95" i="22" s="1"/>
  <c r="GG95" i="22" s="1"/>
  <c r="GH95" i="22" s="1"/>
  <c r="GI95" i="22" s="1"/>
  <c r="GJ95" i="22" s="1"/>
  <c r="GK95" i="22" s="1"/>
  <c r="GL95" i="22" s="1"/>
  <c r="GM95" i="22" s="1"/>
  <c r="GN95" i="22" s="1"/>
  <c r="EM96" i="22"/>
  <c r="ET97" i="22"/>
  <c r="EP99" i="22"/>
  <c r="FA101" i="22"/>
  <c r="FB101" i="22" s="1"/>
  <c r="FC101" i="22" s="1"/>
  <c r="FD101" i="22" s="1"/>
  <c r="FE101" i="22" s="1"/>
  <c r="FF101" i="22" s="1"/>
  <c r="FG101" i="22" s="1"/>
  <c r="FH101" i="22" s="1"/>
  <c r="FI101" i="22" s="1"/>
  <c r="FJ101" i="22" s="1"/>
  <c r="FK101" i="22" s="1"/>
  <c r="FL101" i="22" s="1"/>
  <c r="FM101" i="22" s="1"/>
  <c r="FN101" i="22" s="1"/>
  <c r="FO101" i="22" s="1"/>
  <c r="FP101" i="22" s="1"/>
  <c r="FQ101" i="22" s="1"/>
  <c r="FR101" i="22" s="1"/>
  <c r="FS101" i="22" s="1"/>
  <c r="FT101" i="22" s="1"/>
  <c r="FU101" i="22" s="1"/>
  <c r="FV101" i="22" s="1"/>
  <c r="FW101" i="22" s="1"/>
  <c r="FX101" i="22" s="1"/>
  <c r="FY101" i="22" s="1"/>
  <c r="FZ101" i="22" s="1"/>
  <c r="GA101" i="22" s="1"/>
  <c r="GB101" i="22" s="1"/>
  <c r="GC101" i="22" s="1"/>
  <c r="GD101" i="22" s="1"/>
  <c r="GE101" i="22" s="1"/>
  <c r="GF101" i="22" s="1"/>
  <c r="GG101" i="22" s="1"/>
  <c r="GH101" i="22" s="1"/>
  <c r="GI101" i="22" s="1"/>
  <c r="GJ101" i="22" s="1"/>
  <c r="GK101" i="22" s="1"/>
  <c r="GL101" i="22" s="1"/>
  <c r="GM101" i="22" s="1"/>
  <c r="GN101" i="22" s="1"/>
  <c r="EM104" i="22"/>
  <c r="FD104" i="22"/>
  <c r="FE104" i="22" s="1"/>
  <c r="FF104" i="22" s="1"/>
  <c r="FG104" i="22" s="1"/>
  <c r="FH104" i="22" s="1"/>
  <c r="FI104" i="22" s="1"/>
  <c r="FJ104" i="22" s="1"/>
  <c r="FK104" i="22" s="1"/>
  <c r="FL104" i="22" s="1"/>
  <c r="FM104" i="22" s="1"/>
  <c r="FN104" i="22" s="1"/>
  <c r="FO104" i="22" s="1"/>
  <c r="FP104" i="22" s="1"/>
  <c r="FQ104" i="22" s="1"/>
  <c r="FR104" i="22" s="1"/>
  <c r="FS104" i="22" s="1"/>
  <c r="FT104" i="22" s="1"/>
  <c r="FU104" i="22" s="1"/>
  <c r="FV104" i="22" s="1"/>
  <c r="FW104" i="22" s="1"/>
  <c r="FX104" i="22" s="1"/>
  <c r="FY104" i="22" s="1"/>
  <c r="FZ104" i="22" s="1"/>
  <c r="GA104" i="22" s="1"/>
  <c r="GB104" i="22" s="1"/>
  <c r="GC104" i="22" s="1"/>
  <c r="GD104" i="22" s="1"/>
  <c r="GE104" i="22" s="1"/>
  <c r="GF104" i="22" s="1"/>
  <c r="GG104" i="22" s="1"/>
  <c r="GH104" i="22" s="1"/>
  <c r="GI104" i="22" s="1"/>
  <c r="GJ104" i="22" s="1"/>
  <c r="GK104" i="22" s="1"/>
  <c r="GL104" i="22" s="1"/>
  <c r="GM104" i="22" s="1"/>
  <c r="GN104" i="22" s="1"/>
  <c r="FE106" i="22"/>
  <c r="FF106" i="22" s="1"/>
  <c r="FG106" i="22" s="1"/>
  <c r="FH106" i="22" s="1"/>
  <c r="FI106" i="22" s="1"/>
  <c r="FJ106" i="22" s="1"/>
  <c r="FK106" i="22" s="1"/>
  <c r="FL106" i="22" s="1"/>
  <c r="FM106" i="22" s="1"/>
  <c r="FN106" i="22" s="1"/>
  <c r="FO106" i="22" s="1"/>
  <c r="FP106" i="22" s="1"/>
  <c r="FQ106" i="22" s="1"/>
  <c r="FR106" i="22" s="1"/>
  <c r="FS106" i="22" s="1"/>
  <c r="FT106" i="22" s="1"/>
  <c r="FU106" i="22" s="1"/>
  <c r="FV106" i="22" s="1"/>
  <c r="FW106" i="22" s="1"/>
  <c r="FX106" i="22" s="1"/>
  <c r="FY106" i="22" s="1"/>
  <c r="FZ106" i="22" s="1"/>
  <c r="GA106" i="22" s="1"/>
  <c r="GB106" i="22" s="1"/>
  <c r="GC106" i="22" s="1"/>
  <c r="GD106" i="22" s="1"/>
  <c r="GE106" i="22" s="1"/>
  <c r="GF106" i="22" s="1"/>
  <c r="GG106" i="22" s="1"/>
  <c r="GH106" i="22" s="1"/>
  <c r="GI106" i="22" s="1"/>
  <c r="GJ106" i="22" s="1"/>
  <c r="GK106" i="22" s="1"/>
  <c r="GL106" i="22" s="1"/>
  <c r="GM106" i="22" s="1"/>
  <c r="GN106" i="22" s="1"/>
  <c r="EP108" i="22"/>
  <c r="EZ112" i="22"/>
  <c r="EU114" i="22"/>
  <c r="FQ119" i="22"/>
  <c r="FK120" i="22"/>
  <c r="FD123" i="22"/>
  <c r="FL129" i="22"/>
  <c r="BO32" i="22"/>
  <c r="BU36" i="22"/>
  <c r="CE43" i="22"/>
  <c r="CH45" i="22"/>
  <c r="CA46" i="22"/>
  <c r="CI46" i="22"/>
  <c r="CQ46" i="22"/>
  <c r="CL48" i="22"/>
  <c r="DC56" i="22"/>
  <c r="CX58" i="22"/>
  <c r="DK61" i="22"/>
  <c r="DL61" i="22" s="1"/>
  <c r="DM61" i="22" s="1"/>
  <c r="DN61" i="22" s="1"/>
  <c r="DO61" i="22" s="1"/>
  <c r="DP61" i="22" s="1"/>
  <c r="DQ61" i="22" s="1"/>
  <c r="DR61" i="22" s="1"/>
  <c r="DS61" i="22" s="1"/>
  <c r="DT61" i="22" s="1"/>
  <c r="DU61" i="22" s="1"/>
  <c r="DV61" i="22" s="1"/>
  <c r="DW61" i="22" s="1"/>
  <c r="DX61" i="22" s="1"/>
  <c r="DY61" i="22" s="1"/>
  <c r="DZ61" i="22" s="1"/>
  <c r="EA61" i="22" s="1"/>
  <c r="EB61" i="22" s="1"/>
  <c r="EC61" i="22" s="1"/>
  <c r="ED61" i="22" s="1"/>
  <c r="EE61" i="22" s="1"/>
  <c r="EF61" i="22" s="1"/>
  <c r="EG61" i="22" s="1"/>
  <c r="EH61" i="22" s="1"/>
  <c r="EI61" i="22" s="1"/>
  <c r="EJ61" i="22" s="1"/>
  <c r="EK61" i="22" s="1"/>
  <c r="EL61" i="22" s="1"/>
  <c r="EM61" i="22" s="1"/>
  <c r="EN61" i="22" s="1"/>
  <c r="EO61" i="22" s="1"/>
  <c r="EP61" i="22" s="1"/>
  <c r="EQ61" i="22" s="1"/>
  <c r="ER61" i="22" s="1"/>
  <c r="ES61" i="22" s="1"/>
  <c r="ET61" i="22" s="1"/>
  <c r="EU61" i="22" s="1"/>
  <c r="EV61" i="22" s="1"/>
  <c r="EW61" i="22" s="1"/>
  <c r="EX61" i="22" s="1"/>
  <c r="EY61" i="22" s="1"/>
  <c r="EZ61" i="22" s="1"/>
  <c r="FA61" i="22" s="1"/>
  <c r="FB61" i="22" s="1"/>
  <c r="FC61" i="22" s="1"/>
  <c r="FD61" i="22" s="1"/>
  <c r="FE61" i="22" s="1"/>
  <c r="FF61" i="22" s="1"/>
  <c r="FG61" i="22" s="1"/>
  <c r="FH61" i="22" s="1"/>
  <c r="FI61" i="22" s="1"/>
  <c r="FJ61" i="22" s="1"/>
  <c r="FK61" i="22" s="1"/>
  <c r="FL61" i="22" s="1"/>
  <c r="FM61" i="22" s="1"/>
  <c r="FN61" i="22" s="1"/>
  <c r="FO61" i="22" s="1"/>
  <c r="FP61" i="22" s="1"/>
  <c r="FQ61" i="22" s="1"/>
  <c r="FR61" i="22" s="1"/>
  <c r="FS61" i="22" s="1"/>
  <c r="FT61" i="22" s="1"/>
  <c r="FU61" i="22" s="1"/>
  <c r="FV61" i="22" s="1"/>
  <c r="FW61" i="22" s="1"/>
  <c r="FX61" i="22" s="1"/>
  <c r="FY61" i="22" s="1"/>
  <c r="FZ61" i="22" s="1"/>
  <c r="GA61" i="22" s="1"/>
  <c r="GB61" i="22" s="1"/>
  <c r="GC61" i="22" s="1"/>
  <c r="GD61" i="22" s="1"/>
  <c r="GE61" i="22" s="1"/>
  <c r="GF61" i="22" s="1"/>
  <c r="GG61" i="22" s="1"/>
  <c r="GH61" i="22" s="1"/>
  <c r="GI61" i="22" s="1"/>
  <c r="GJ61" i="22" s="1"/>
  <c r="GK61" i="22" s="1"/>
  <c r="GL61" i="22" s="1"/>
  <c r="GM61" i="22" s="1"/>
  <c r="GN61" i="22" s="1"/>
  <c r="DF64" i="22"/>
  <c r="DI66" i="22"/>
  <c r="DB67" i="22"/>
  <c r="DJ67" i="22"/>
  <c r="DR67" i="22"/>
  <c r="DS67" i="22" s="1"/>
  <c r="DT67" i="22" s="1"/>
  <c r="DU67" i="22" s="1"/>
  <c r="DV67" i="22" s="1"/>
  <c r="DW67" i="22" s="1"/>
  <c r="DX67" i="22" s="1"/>
  <c r="DY67" i="22" s="1"/>
  <c r="DZ67" i="22" s="1"/>
  <c r="EA67" i="22" s="1"/>
  <c r="EB67" i="22" s="1"/>
  <c r="EC67" i="22" s="1"/>
  <c r="ED67" i="22" s="1"/>
  <c r="EE67" i="22" s="1"/>
  <c r="EF67" i="22" s="1"/>
  <c r="EG67" i="22" s="1"/>
  <c r="EH67" i="22" s="1"/>
  <c r="EI67" i="22" s="1"/>
  <c r="EJ67" i="22" s="1"/>
  <c r="EK67" i="22" s="1"/>
  <c r="EL67" i="22" s="1"/>
  <c r="EM67" i="22" s="1"/>
  <c r="EN67" i="22" s="1"/>
  <c r="EO67" i="22" s="1"/>
  <c r="EP67" i="22" s="1"/>
  <c r="EQ67" i="22" s="1"/>
  <c r="ER67" i="22" s="1"/>
  <c r="ES67" i="22" s="1"/>
  <c r="ET67" i="22" s="1"/>
  <c r="EU67" i="22" s="1"/>
  <c r="EV67" i="22" s="1"/>
  <c r="EW67" i="22" s="1"/>
  <c r="EX67" i="22" s="1"/>
  <c r="EY67" i="22" s="1"/>
  <c r="EZ67" i="22" s="1"/>
  <c r="FA67" i="22" s="1"/>
  <c r="FB67" i="22" s="1"/>
  <c r="FC67" i="22" s="1"/>
  <c r="FD67" i="22" s="1"/>
  <c r="FE67" i="22" s="1"/>
  <c r="FF67" i="22" s="1"/>
  <c r="FG67" i="22" s="1"/>
  <c r="FH67" i="22" s="1"/>
  <c r="FI67" i="22" s="1"/>
  <c r="FJ67" i="22" s="1"/>
  <c r="FK67" i="22" s="1"/>
  <c r="FL67" i="22" s="1"/>
  <c r="FM67" i="22" s="1"/>
  <c r="FN67" i="22" s="1"/>
  <c r="FO67" i="22" s="1"/>
  <c r="FP67" i="22" s="1"/>
  <c r="FQ67" i="22" s="1"/>
  <c r="FR67" i="22" s="1"/>
  <c r="FS67" i="22" s="1"/>
  <c r="FT67" i="22" s="1"/>
  <c r="FU67" i="22" s="1"/>
  <c r="FV67" i="22" s="1"/>
  <c r="FW67" i="22" s="1"/>
  <c r="FX67" i="22" s="1"/>
  <c r="FY67" i="22" s="1"/>
  <c r="FZ67" i="22" s="1"/>
  <c r="GA67" i="22" s="1"/>
  <c r="GB67" i="22" s="1"/>
  <c r="GC67" i="22" s="1"/>
  <c r="GD67" i="22" s="1"/>
  <c r="GE67" i="22" s="1"/>
  <c r="GF67" i="22" s="1"/>
  <c r="GG67" i="22" s="1"/>
  <c r="GH67" i="22" s="1"/>
  <c r="GI67" i="22" s="1"/>
  <c r="GJ67" i="22" s="1"/>
  <c r="GK67" i="22" s="1"/>
  <c r="GL67" i="22" s="1"/>
  <c r="GM67" i="22" s="1"/>
  <c r="GN67" i="22" s="1"/>
  <c r="DT70" i="22"/>
  <c r="DF71" i="22"/>
  <c r="DF72" i="22"/>
  <c r="DN73" i="22"/>
  <c r="DW73" i="22"/>
  <c r="DX73" i="22" s="1"/>
  <c r="DY73" i="22" s="1"/>
  <c r="DZ73" i="22" s="1"/>
  <c r="EA73" i="22" s="1"/>
  <c r="EB73" i="22" s="1"/>
  <c r="EC73" i="22" s="1"/>
  <c r="ED73" i="22" s="1"/>
  <c r="EE73" i="22" s="1"/>
  <c r="EF73" i="22" s="1"/>
  <c r="EG73" i="22" s="1"/>
  <c r="EH73" i="22" s="1"/>
  <c r="EI73" i="22" s="1"/>
  <c r="EJ73" i="22" s="1"/>
  <c r="EK73" i="22" s="1"/>
  <c r="EL73" i="22" s="1"/>
  <c r="EM73" i="22" s="1"/>
  <c r="EN73" i="22" s="1"/>
  <c r="EO73" i="22" s="1"/>
  <c r="EP73" i="22" s="1"/>
  <c r="EQ73" i="22" s="1"/>
  <c r="ER73" i="22" s="1"/>
  <c r="ES73" i="22" s="1"/>
  <c r="ET73" i="22" s="1"/>
  <c r="EU73" i="22" s="1"/>
  <c r="EV73" i="22" s="1"/>
  <c r="EW73" i="22" s="1"/>
  <c r="EX73" i="22" s="1"/>
  <c r="EY73" i="22" s="1"/>
  <c r="EZ73" i="22" s="1"/>
  <c r="FA73" i="22" s="1"/>
  <c r="FB73" i="22" s="1"/>
  <c r="FC73" i="22" s="1"/>
  <c r="FD73" i="22" s="1"/>
  <c r="FE73" i="22" s="1"/>
  <c r="FF73" i="22" s="1"/>
  <c r="FG73" i="22" s="1"/>
  <c r="FH73" i="22" s="1"/>
  <c r="FI73" i="22" s="1"/>
  <c r="FJ73" i="22" s="1"/>
  <c r="FK73" i="22" s="1"/>
  <c r="FL73" i="22" s="1"/>
  <c r="FM73" i="22" s="1"/>
  <c r="FN73" i="22" s="1"/>
  <c r="FO73" i="22" s="1"/>
  <c r="FP73" i="22" s="1"/>
  <c r="FQ73" i="22" s="1"/>
  <c r="FR73" i="22" s="1"/>
  <c r="FS73" i="22" s="1"/>
  <c r="FT73" i="22" s="1"/>
  <c r="FU73" i="22" s="1"/>
  <c r="FV73" i="22" s="1"/>
  <c r="FW73" i="22" s="1"/>
  <c r="FX73" i="22" s="1"/>
  <c r="FY73" i="22" s="1"/>
  <c r="FZ73" i="22" s="1"/>
  <c r="GA73" i="22" s="1"/>
  <c r="GB73" i="22" s="1"/>
  <c r="GC73" i="22" s="1"/>
  <c r="GD73" i="22" s="1"/>
  <c r="GE73" i="22" s="1"/>
  <c r="GF73" i="22" s="1"/>
  <c r="GG73" i="22" s="1"/>
  <c r="GH73" i="22" s="1"/>
  <c r="GI73" i="22" s="1"/>
  <c r="GJ73" i="22" s="1"/>
  <c r="GK73" i="22" s="1"/>
  <c r="GL73" i="22" s="1"/>
  <c r="GM73" i="22" s="1"/>
  <c r="GN73" i="22" s="1"/>
  <c r="DP76" i="22"/>
  <c r="DR77" i="22"/>
  <c r="DZ78" i="22"/>
  <c r="DX82" i="22"/>
  <c r="EG82" i="22"/>
  <c r="EH82" i="22" s="1"/>
  <c r="EI82" i="22" s="1"/>
  <c r="EJ82" i="22" s="1"/>
  <c r="EK82" i="22" s="1"/>
  <c r="EL82" i="22" s="1"/>
  <c r="EM82" i="22" s="1"/>
  <c r="EN82" i="22" s="1"/>
  <c r="EO82" i="22" s="1"/>
  <c r="EP82" i="22" s="1"/>
  <c r="EQ82" i="22" s="1"/>
  <c r="ER82" i="22" s="1"/>
  <c r="ES82" i="22" s="1"/>
  <c r="ET82" i="22" s="1"/>
  <c r="EU82" i="22" s="1"/>
  <c r="EV82" i="22" s="1"/>
  <c r="EW82" i="22" s="1"/>
  <c r="EX82" i="22" s="1"/>
  <c r="EY82" i="22" s="1"/>
  <c r="EZ82" i="22" s="1"/>
  <c r="FA82" i="22" s="1"/>
  <c r="FB82" i="22" s="1"/>
  <c r="FC82" i="22" s="1"/>
  <c r="FD82" i="22" s="1"/>
  <c r="FE82" i="22" s="1"/>
  <c r="FF82" i="22" s="1"/>
  <c r="FG82" i="22" s="1"/>
  <c r="FH82" i="22" s="1"/>
  <c r="FI82" i="22" s="1"/>
  <c r="FJ82" i="22" s="1"/>
  <c r="FK82" i="22" s="1"/>
  <c r="FL82" i="22" s="1"/>
  <c r="FM82" i="22" s="1"/>
  <c r="FN82" i="22" s="1"/>
  <c r="FO82" i="22" s="1"/>
  <c r="FP82" i="22" s="1"/>
  <c r="FQ82" i="22" s="1"/>
  <c r="FR82" i="22" s="1"/>
  <c r="FS82" i="22" s="1"/>
  <c r="FT82" i="22" s="1"/>
  <c r="FU82" i="22" s="1"/>
  <c r="FV82" i="22" s="1"/>
  <c r="FW82" i="22" s="1"/>
  <c r="FX82" i="22" s="1"/>
  <c r="FY82" i="22" s="1"/>
  <c r="FZ82" i="22" s="1"/>
  <c r="GA82" i="22" s="1"/>
  <c r="GB82" i="22" s="1"/>
  <c r="GC82" i="22" s="1"/>
  <c r="GD82" i="22" s="1"/>
  <c r="GE82" i="22" s="1"/>
  <c r="GF82" i="22" s="1"/>
  <c r="GG82" i="22" s="1"/>
  <c r="GH82" i="22" s="1"/>
  <c r="GI82" i="22" s="1"/>
  <c r="GJ82" i="22" s="1"/>
  <c r="GK82" i="22" s="1"/>
  <c r="GL82" i="22" s="1"/>
  <c r="GM82" i="22" s="1"/>
  <c r="GN82" i="22" s="1"/>
  <c r="EH83" i="22"/>
  <c r="EI83" i="22" s="1"/>
  <c r="EJ83" i="22" s="1"/>
  <c r="EK83" i="22" s="1"/>
  <c r="EL83" i="22" s="1"/>
  <c r="EM83" i="22" s="1"/>
  <c r="EN83" i="22" s="1"/>
  <c r="EO83" i="22" s="1"/>
  <c r="EP83" i="22" s="1"/>
  <c r="EQ83" i="22" s="1"/>
  <c r="ER83" i="22" s="1"/>
  <c r="ES83" i="22" s="1"/>
  <c r="ET83" i="22" s="1"/>
  <c r="EU83" i="22" s="1"/>
  <c r="EV83" i="22" s="1"/>
  <c r="EW83" i="22" s="1"/>
  <c r="EX83" i="22" s="1"/>
  <c r="EY83" i="22" s="1"/>
  <c r="EZ83" i="22" s="1"/>
  <c r="FA83" i="22" s="1"/>
  <c r="FB83" i="22" s="1"/>
  <c r="FC83" i="22" s="1"/>
  <c r="FD83" i="22" s="1"/>
  <c r="FE83" i="22" s="1"/>
  <c r="FF83" i="22" s="1"/>
  <c r="FG83" i="22" s="1"/>
  <c r="FH83" i="22" s="1"/>
  <c r="FI83" i="22" s="1"/>
  <c r="FJ83" i="22" s="1"/>
  <c r="FK83" i="22" s="1"/>
  <c r="FL83" i="22" s="1"/>
  <c r="FM83" i="22" s="1"/>
  <c r="FN83" i="22" s="1"/>
  <c r="FO83" i="22" s="1"/>
  <c r="FP83" i="22" s="1"/>
  <c r="FQ83" i="22" s="1"/>
  <c r="FR83" i="22" s="1"/>
  <c r="FS83" i="22" s="1"/>
  <c r="FT83" i="22" s="1"/>
  <c r="FU83" i="22" s="1"/>
  <c r="FV83" i="22" s="1"/>
  <c r="FW83" i="22" s="1"/>
  <c r="FX83" i="22" s="1"/>
  <c r="FY83" i="22" s="1"/>
  <c r="FZ83" i="22" s="1"/>
  <c r="GA83" i="22" s="1"/>
  <c r="GB83" i="22" s="1"/>
  <c r="GC83" i="22" s="1"/>
  <c r="GD83" i="22" s="1"/>
  <c r="GE83" i="22" s="1"/>
  <c r="GF83" i="22" s="1"/>
  <c r="GG83" i="22" s="1"/>
  <c r="GH83" i="22" s="1"/>
  <c r="GI83" i="22" s="1"/>
  <c r="GJ83" i="22" s="1"/>
  <c r="GK83" i="22" s="1"/>
  <c r="GL83" i="22" s="1"/>
  <c r="GM83" i="22" s="1"/>
  <c r="GN83" i="22" s="1"/>
  <c r="DS85" i="22"/>
  <c r="EH85" i="22"/>
  <c r="EM88" i="22"/>
  <c r="EO89" i="22"/>
  <c r="EP89" i="22" s="1"/>
  <c r="EQ89" i="22" s="1"/>
  <c r="ER89" i="22" s="1"/>
  <c r="ES89" i="22" s="1"/>
  <c r="ET89" i="22" s="1"/>
  <c r="EU89" i="22" s="1"/>
  <c r="EV89" i="22" s="1"/>
  <c r="EW89" i="22" s="1"/>
  <c r="EX89" i="22" s="1"/>
  <c r="EY89" i="22" s="1"/>
  <c r="EZ89" i="22" s="1"/>
  <c r="FA89" i="22" s="1"/>
  <c r="FB89" i="22" s="1"/>
  <c r="FC89" i="22" s="1"/>
  <c r="FD89" i="22" s="1"/>
  <c r="FE89" i="22" s="1"/>
  <c r="FF89" i="22" s="1"/>
  <c r="FG89" i="22" s="1"/>
  <c r="FH89" i="22" s="1"/>
  <c r="FI89" i="22" s="1"/>
  <c r="FJ89" i="22" s="1"/>
  <c r="FK89" i="22" s="1"/>
  <c r="FL89" i="22" s="1"/>
  <c r="FM89" i="22" s="1"/>
  <c r="FN89" i="22" s="1"/>
  <c r="FO89" i="22" s="1"/>
  <c r="FP89" i="22" s="1"/>
  <c r="FQ89" i="22" s="1"/>
  <c r="FR89" i="22" s="1"/>
  <c r="FS89" i="22" s="1"/>
  <c r="FT89" i="22" s="1"/>
  <c r="FU89" i="22" s="1"/>
  <c r="FV89" i="22" s="1"/>
  <c r="FW89" i="22" s="1"/>
  <c r="FX89" i="22" s="1"/>
  <c r="FY89" i="22" s="1"/>
  <c r="FZ89" i="22" s="1"/>
  <c r="GA89" i="22" s="1"/>
  <c r="GB89" i="22" s="1"/>
  <c r="GC89" i="22" s="1"/>
  <c r="GD89" i="22" s="1"/>
  <c r="GE89" i="22" s="1"/>
  <c r="GF89" i="22" s="1"/>
  <c r="GG89" i="22" s="1"/>
  <c r="GH89" i="22" s="1"/>
  <c r="GI89" i="22" s="1"/>
  <c r="GJ89" i="22" s="1"/>
  <c r="GK89" i="22" s="1"/>
  <c r="GL89" i="22" s="1"/>
  <c r="GM89" i="22" s="1"/>
  <c r="GN89" i="22" s="1"/>
  <c r="EG90" i="22"/>
  <c r="EQ93" i="22"/>
  <c r="EU97" i="22"/>
  <c r="EV97" i="22" s="1"/>
  <c r="EW97" i="22" s="1"/>
  <c r="EX97" i="22" s="1"/>
  <c r="EY97" i="22" s="1"/>
  <c r="EZ97" i="22" s="1"/>
  <c r="FA97" i="22" s="1"/>
  <c r="FB97" i="22" s="1"/>
  <c r="FC97" i="22" s="1"/>
  <c r="FD97" i="22" s="1"/>
  <c r="FE97" i="22" s="1"/>
  <c r="FF97" i="22" s="1"/>
  <c r="FG97" i="22" s="1"/>
  <c r="FH97" i="22" s="1"/>
  <c r="FI97" i="22" s="1"/>
  <c r="FJ97" i="22" s="1"/>
  <c r="FK97" i="22" s="1"/>
  <c r="FL97" i="22" s="1"/>
  <c r="FM97" i="22" s="1"/>
  <c r="FN97" i="22" s="1"/>
  <c r="FO97" i="22" s="1"/>
  <c r="FP97" i="22" s="1"/>
  <c r="FQ97" i="22" s="1"/>
  <c r="FR97" i="22" s="1"/>
  <c r="FS97" i="22" s="1"/>
  <c r="FT97" i="22" s="1"/>
  <c r="FU97" i="22" s="1"/>
  <c r="FV97" i="22" s="1"/>
  <c r="FW97" i="22" s="1"/>
  <c r="FX97" i="22" s="1"/>
  <c r="FY97" i="22" s="1"/>
  <c r="FZ97" i="22" s="1"/>
  <c r="GA97" i="22" s="1"/>
  <c r="GB97" i="22" s="1"/>
  <c r="GC97" i="22" s="1"/>
  <c r="GD97" i="22" s="1"/>
  <c r="GE97" i="22" s="1"/>
  <c r="GF97" i="22" s="1"/>
  <c r="GG97" i="22" s="1"/>
  <c r="GH97" i="22" s="1"/>
  <c r="GI97" i="22" s="1"/>
  <c r="GJ97" i="22" s="1"/>
  <c r="GK97" i="22" s="1"/>
  <c r="GL97" i="22" s="1"/>
  <c r="GM97" i="22" s="1"/>
  <c r="GN97" i="22" s="1"/>
  <c r="EM98" i="22"/>
  <c r="ER101" i="22"/>
  <c r="EN104" i="22"/>
  <c r="EQ108" i="22"/>
  <c r="FY128" i="22"/>
  <c r="FT130" i="22"/>
  <c r="FN132" i="22"/>
  <c r="FN133" i="22"/>
  <c r="FY137" i="22"/>
  <c r="FZ144" i="22"/>
  <c r="CQ53" i="22"/>
  <c r="DG65" i="22"/>
  <c r="AM21" i="22"/>
  <c r="AT20" i="22"/>
  <c r="BQ28" i="22"/>
  <c r="BB29" i="22"/>
  <c r="BF31" i="22"/>
  <c r="BN31" i="22"/>
  <c r="BV31" i="22"/>
  <c r="BG32" i="22"/>
  <c r="CA35" i="22"/>
  <c r="BM36" i="22"/>
  <c r="CL42" i="22"/>
  <c r="BW43" i="22"/>
  <c r="BZ45" i="22"/>
  <c r="CD48" i="22"/>
  <c r="CW50" i="22"/>
  <c r="CU56" i="22"/>
  <c r="CP58" i="22"/>
  <c r="CY58" i="22"/>
  <c r="DB61" i="22"/>
  <c r="CW64" i="22"/>
  <c r="CZ66" i="22"/>
  <c r="DU70" i="22"/>
  <c r="DV70" i="22" s="1"/>
  <c r="DW70" i="22" s="1"/>
  <c r="DX70" i="22" s="1"/>
  <c r="DY70" i="22" s="1"/>
  <c r="DZ70" i="22" s="1"/>
  <c r="EA70" i="22" s="1"/>
  <c r="EB70" i="22" s="1"/>
  <c r="EC70" i="22" s="1"/>
  <c r="ED70" i="22" s="1"/>
  <c r="EE70" i="22" s="1"/>
  <c r="EF70" i="22" s="1"/>
  <c r="EG70" i="22" s="1"/>
  <c r="EH70" i="22" s="1"/>
  <c r="EI70" i="22" s="1"/>
  <c r="EJ70" i="22" s="1"/>
  <c r="EK70" i="22" s="1"/>
  <c r="EL70" i="22" s="1"/>
  <c r="EM70" i="22" s="1"/>
  <c r="EN70" i="22" s="1"/>
  <c r="EO70" i="22" s="1"/>
  <c r="EP70" i="22" s="1"/>
  <c r="EQ70" i="22" s="1"/>
  <c r="ER70" i="22" s="1"/>
  <c r="ES70" i="22" s="1"/>
  <c r="ET70" i="22" s="1"/>
  <c r="EU70" i="22" s="1"/>
  <c r="EV70" i="22" s="1"/>
  <c r="EW70" i="22" s="1"/>
  <c r="EX70" i="22" s="1"/>
  <c r="EY70" i="22" s="1"/>
  <c r="EZ70" i="22" s="1"/>
  <c r="FA70" i="22" s="1"/>
  <c r="FB70" i="22" s="1"/>
  <c r="FC70" i="22" s="1"/>
  <c r="FD70" i="22" s="1"/>
  <c r="FE70" i="22" s="1"/>
  <c r="FF70" i="22" s="1"/>
  <c r="FG70" i="22" s="1"/>
  <c r="FH70" i="22" s="1"/>
  <c r="FI70" i="22" s="1"/>
  <c r="FJ70" i="22" s="1"/>
  <c r="FK70" i="22" s="1"/>
  <c r="FL70" i="22" s="1"/>
  <c r="FM70" i="22" s="1"/>
  <c r="FN70" i="22" s="1"/>
  <c r="FO70" i="22" s="1"/>
  <c r="FP70" i="22" s="1"/>
  <c r="FQ70" i="22" s="1"/>
  <c r="FR70" i="22" s="1"/>
  <c r="FS70" i="22" s="1"/>
  <c r="FT70" i="22" s="1"/>
  <c r="FU70" i="22" s="1"/>
  <c r="FV70" i="22" s="1"/>
  <c r="FW70" i="22" s="1"/>
  <c r="FX70" i="22" s="1"/>
  <c r="FY70" i="22" s="1"/>
  <c r="FZ70" i="22" s="1"/>
  <c r="GA70" i="22" s="1"/>
  <c r="GB70" i="22" s="1"/>
  <c r="GC70" i="22" s="1"/>
  <c r="GD70" i="22" s="1"/>
  <c r="GE70" i="22" s="1"/>
  <c r="GF70" i="22" s="1"/>
  <c r="GG70" i="22" s="1"/>
  <c r="GH70" i="22" s="1"/>
  <c r="GI70" i="22" s="1"/>
  <c r="GJ70" i="22" s="1"/>
  <c r="GK70" i="22" s="1"/>
  <c r="GL70" i="22" s="1"/>
  <c r="GM70" i="22" s="1"/>
  <c r="GN70" i="22" s="1"/>
  <c r="DG72" i="22"/>
  <c r="DO73" i="22"/>
  <c r="EA78" i="22"/>
  <c r="EB78" i="22" s="1"/>
  <c r="EC78" i="22" s="1"/>
  <c r="ED78" i="22" s="1"/>
  <c r="EE78" i="22" s="1"/>
  <c r="EF78" i="22" s="1"/>
  <c r="EG78" i="22" s="1"/>
  <c r="EH78" i="22" s="1"/>
  <c r="EI78" i="22" s="1"/>
  <c r="EJ78" i="22" s="1"/>
  <c r="EK78" i="22" s="1"/>
  <c r="EL78" i="22" s="1"/>
  <c r="EM78" i="22" s="1"/>
  <c r="EN78" i="22" s="1"/>
  <c r="EO78" i="22" s="1"/>
  <c r="EP78" i="22" s="1"/>
  <c r="EQ78" i="22" s="1"/>
  <c r="ER78" i="22" s="1"/>
  <c r="ES78" i="22" s="1"/>
  <c r="ET78" i="22" s="1"/>
  <c r="EU78" i="22" s="1"/>
  <c r="EV78" i="22" s="1"/>
  <c r="EW78" i="22" s="1"/>
  <c r="EX78" i="22" s="1"/>
  <c r="EY78" i="22" s="1"/>
  <c r="EZ78" i="22" s="1"/>
  <c r="FA78" i="22" s="1"/>
  <c r="FB78" i="22" s="1"/>
  <c r="FC78" i="22" s="1"/>
  <c r="FD78" i="22" s="1"/>
  <c r="FE78" i="22" s="1"/>
  <c r="FF78" i="22" s="1"/>
  <c r="FG78" i="22" s="1"/>
  <c r="FH78" i="22" s="1"/>
  <c r="FI78" i="22" s="1"/>
  <c r="FJ78" i="22" s="1"/>
  <c r="FK78" i="22" s="1"/>
  <c r="FL78" i="22" s="1"/>
  <c r="FM78" i="22" s="1"/>
  <c r="FN78" i="22" s="1"/>
  <c r="FO78" i="22" s="1"/>
  <c r="FP78" i="22" s="1"/>
  <c r="FQ78" i="22" s="1"/>
  <c r="FR78" i="22" s="1"/>
  <c r="FS78" i="22" s="1"/>
  <c r="FT78" i="22" s="1"/>
  <c r="FU78" i="22" s="1"/>
  <c r="FV78" i="22" s="1"/>
  <c r="FW78" i="22" s="1"/>
  <c r="FX78" i="22" s="1"/>
  <c r="FY78" i="22" s="1"/>
  <c r="FZ78" i="22" s="1"/>
  <c r="GA78" i="22" s="1"/>
  <c r="GB78" i="22" s="1"/>
  <c r="GC78" i="22" s="1"/>
  <c r="GD78" i="22" s="1"/>
  <c r="GE78" i="22" s="1"/>
  <c r="GF78" i="22" s="1"/>
  <c r="GG78" i="22" s="1"/>
  <c r="GH78" i="22" s="1"/>
  <c r="GI78" i="22" s="1"/>
  <c r="GJ78" i="22" s="1"/>
  <c r="GK78" i="22" s="1"/>
  <c r="GL78" i="22" s="1"/>
  <c r="GM78" i="22" s="1"/>
  <c r="GN78" i="22" s="1"/>
  <c r="DO81" i="22"/>
  <c r="DY82" i="22"/>
  <c r="EI85" i="22"/>
  <c r="EJ85" i="22" s="1"/>
  <c r="EK85" i="22" s="1"/>
  <c r="EL85" i="22" s="1"/>
  <c r="EM85" i="22" s="1"/>
  <c r="EN85" i="22" s="1"/>
  <c r="EO85" i="22" s="1"/>
  <c r="EP85" i="22" s="1"/>
  <c r="EQ85" i="22" s="1"/>
  <c r="ER85" i="22" s="1"/>
  <c r="ES85" i="22" s="1"/>
  <c r="ET85" i="22" s="1"/>
  <c r="EU85" i="22" s="1"/>
  <c r="EV85" i="22" s="1"/>
  <c r="EW85" i="22" s="1"/>
  <c r="EX85" i="22" s="1"/>
  <c r="EY85" i="22" s="1"/>
  <c r="EZ85" i="22" s="1"/>
  <c r="FA85" i="22" s="1"/>
  <c r="FB85" i="22" s="1"/>
  <c r="FC85" i="22" s="1"/>
  <c r="FD85" i="22" s="1"/>
  <c r="FE85" i="22" s="1"/>
  <c r="FF85" i="22" s="1"/>
  <c r="FG85" i="22" s="1"/>
  <c r="FH85" i="22" s="1"/>
  <c r="FI85" i="22" s="1"/>
  <c r="FJ85" i="22" s="1"/>
  <c r="FK85" i="22" s="1"/>
  <c r="FL85" i="22" s="1"/>
  <c r="FM85" i="22" s="1"/>
  <c r="FN85" i="22" s="1"/>
  <c r="FO85" i="22" s="1"/>
  <c r="FP85" i="22" s="1"/>
  <c r="FQ85" i="22" s="1"/>
  <c r="FR85" i="22" s="1"/>
  <c r="FS85" i="22" s="1"/>
  <c r="FT85" i="22" s="1"/>
  <c r="FU85" i="22" s="1"/>
  <c r="FV85" i="22" s="1"/>
  <c r="FW85" i="22" s="1"/>
  <c r="FX85" i="22" s="1"/>
  <c r="FY85" i="22" s="1"/>
  <c r="FZ85" i="22" s="1"/>
  <c r="GA85" i="22" s="1"/>
  <c r="GB85" i="22" s="1"/>
  <c r="GC85" i="22" s="1"/>
  <c r="GD85" i="22" s="1"/>
  <c r="GE85" i="22" s="1"/>
  <c r="GF85" i="22" s="1"/>
  <c r="GG85" i="22" s="1"/>
  <c r="GH85" i="22" s="1"/>
  <c r="GI85" i="22" s="1"/>
  <c r="GJ85" i="22" s="1"/>
  <c r="GK85" i="22" s="1"/>
  <c r="GL85" i="22" s="1"/>
  <c r="GM85" i="22" s="1"/>
  <c r="GN85" i="22" s="1"/>
  <c r="EN88" i="22"/>
  <c r="EO88" i="22" s="1"/>
  <c r="EP88" i="22" s="1"/>
  <c r="EQ88" i="22" s="1"/>
  <c r="ER88" i="22" s="1"/>
  <c r="ES88" i="22" s="1"/>
  <c r="ET88" i="22" s="1"/>
  <c r="EU88" i="22" s="1"/>
  <c r="EV88" i="22" s="1"/>
  <c r="EW88" i="22" s="1"/>
  <c r="EX88" i="22" s="1"/>
  <c r="EY88" i="22" s="1"/>
  <c r="EZ88" i="22" s="1"/>
  <c r="FA88" i="22" s="1"/>
  <c r="FB88" i="22" s="1"/>
  <c r="FC88" i="22" s="1"/>
  <c r="FD88" i="22" s="1"/>
  <c r="FE88" i="22" s="1"/>
  <c r="FF88" i="22" s="1"/>
  <c r="FG88" i="22" s="1"/>
  <c r="FH88" i="22" s="1"/>
  <c r="FI88" i="22" s="1"/>
  <c r="FJ88" i="22" s="1"/>
  <c r="FK88" i="22" s="1"/>
  <c r="FL88" i="22" s="1"/>
  <c r="FM88" i="22" s="1"/>
  <c r="FN88" i="22" s="1"/>
  <c r="FO88" i="22" s="1"/>
  <c r="FP88" i="22" s="1"/>
  <c r="FQ88" i="22" s="1"/>
  <c r="FR88" i="22" s="1"/>
  <c r="FS88" i="22" s="1"/>
  <c r="FT88" i="22" s="1"/>
  <c r="FU88" i="22" s="1"/>
  <c r="FV88" i="22" s="1"/>
  <c r="FW88" i="22" s="1"/>
  <c r="FX88" i="22" s="1"/>
  <c r="FY88" i="22" s="1"/>
  <c r="FZ88" i="22" s="1"/>
  <c r="GA88" i="22" s="1"/>
  <c r="GB88" i="22" s="1"/>
  <c r="GC88" i="22" s="1"/>
  <c r="GD88" i="22" s="1"/>
  <c r="GE88" i="22" s="1"/>
  <c r="GF88" i="22" s="1"/>
  <c r="GG88" i="22" s="1"/>
  <c r="GH88" i="22" s="1"/>
  <c r="GI88" i="22" s="1"/>
  <c r="GJ88" i="22" s="1"/>
  <c r="GK88" i="22" s="1"/>
  <c r="GL88" i="22" s="1"/>
  <c r="GM88" i="22" s="1"/>
  <c r="GN88" i="22" s="1"/>
  <c r="EH90" i="22"/>
  <c r="ER93" i="22"/>
  <c r="ES93" i="22" s="1"/>
  <c r="ET93" i="22" s="1"/>
  <c r="EU93" i="22" s="1"/>
  <c r="EV93" i="22" s="1"/>
  <c r="EW93" i="22" s="1"/>
  <c r="EX93" i="22" s="1"/>
  <c r="EY93" i="22" s="1"/>
  <c r="EZ93" i="22" s="1"/>
  <c r="FA93" i="22" s="1"/>
  <c r="FB93" i="22" s="1"/>
  <c r="FC93" i="22" s="1"/>
  <c r="FD93" i="22" s="1"/>
  <c r="FE93" i="22" s="1"/>
  <c r="FF93" i="22" s="1"/>
  <c r="FG93" i="22" s="1"/>
  <c r="FH93" i="22" s="1"/>
  <c r="FI93" i="22" s="1"/>
  <c r="FJ93" i="22" s="1"/>
  <c r="FK93" i="22" s="1"/>
  <c r="FL93" i="22" s="1"/>
  <c r="FM93" i="22" s="1"/>
  <c r="FN93" i="22" s="1"/>
  <c r="FO93" i="22" s="1"/>
  <c r="FP93" i="22" s="1"/>
  <c r="FQ93" i="22" s="1"/>
  <c r="FR93" i="22" s="1"/>
  <c r="FS93" i="22" s="1"/>
  <c r="FT93" i="22" s="1"/>
  <c r="FU93" i="22" s="1"/>
  <c r="FV93" i="22" s="1"/>
  <c r="FW93" i="22" s="1"/>
  <c r="FX93" i="22" s="1"/>
  <c r="FY93" i="22" s="1"/>
  <c r="FZ93" i="22" s="1"/>
  <c r="GA93" i="22" s="1"/>
  <c r="GB93" i="22" s="1"/>
  <c r="GC93" i="22" s="1"/>
  <c r="GD93" i="22" s="1"/>
  <c r="GE93" i="22" s="1"/>
  <c r="GF93" i="22" s="1"/>
  <c r="GG93" i="22" s="1"/>
  <c r="GH93" i="22" s="1"/>
  <c r="GI93" i="22" s="1"/>
  <c r="GJ93" i="22" s="1"/>
  <c r="GK93" i="22" s="1"/>
  <c r="GL93" i="22" s="1"/>
  <c r="GM93" i="22" s="1"/>
  <c r="GN93" i="22" s="1"/>
  <c r="EJ94" i="22"/>
  <c r="EK95" i="22"/>
  <c r="EL97" i="22"/>
  <c r="EN98" i="22"/>
  <c r="ES101" i="22"/>
  <c r="ES102" i="22"/>
  <c r="EL103" i="22"/>
  <c r="FB103" i="22"/>
  <c r="EY117" i="22"/>
  <c r="FU130" i="22"/>
  <c r="FO132" i="22"/>
  <c r="FW135" i="22"/>
  <c r="FZ137" i="22"/>
  <c r="GA144" i="22"/>
  <c r="GM154" i="22"/>
  <c r="BF22" i="22"/>
  <c r="BK25" i="22"/>
  <c r="W14" i="22"/>
  <c r="BB20" i="22"/>
  <c r="BJ29" i="22"/>
  <c r="AZ19" i="22"/>
  <c r="AL20" i="22"/>
  <c r="BN26" i="22"/>
  <c r="BI28" i="22"/>
  <c r="BS35" i="22"/>
  <c r="CD42" i="22"/>
  <c r="DA55" i="22"/>
  <c r="CM56" i="22"/>
  <c r="CQ58" i="22"/>
  <c r="DG59" i="22"/>
  <c r="CT61" i="22"/>
  <c r="DC61" i="22"/>
  <c r="CX64" i="22"/>
  <c r="DO65" i="22"/>
  <c r="DA66" i="22"/>
  <c r="DL70" i="22"/>
  <c r="DF73" i="22"/>
  <c r="DG76" i="22"/>
  <c r="DI77" i="22"/>
  <c r="DR78" i="22"/>
  <c r="DP82" i="22"/>
  <c r="DY83" i="22"/>
  <c r="EH84" i="22"/>
  <c r="EA86" i="22"/>
  <c r="EF89" i="22"/>
  <c r="DZ91" i="22"/>
  <c r="EI93" i="22"/>
  <c r="EK94" i="22"/>
  <c r="EL95" i="22"/>
  <c r="ED97" i="22"/>
  <c r="EM97" i="22"/>
  <c r="EG99" i="22"/>
  <c r="ET102" i="22"/>
  <c r="EV106" i="22"/>
  <c r="FH112" i="22"/>
  <c r="FI112" i="22" s="1"/>
  <c r="FJ112" i="22" s="1"/>
  <c r="FK112" i="22" s="1"/>
  <c r="FL112" i="22" s="1"/>
  <c r="FM112" i="22" s="1"/>
  <c r="FN112" i="22" s="1"/>
  <c r="FO112" i="22" s="1"/>
  <c r="FP112" i="22" s="1"/>
  <c r="FQ112" i="22" s="1"/>
  <c r="FR112" i="22" s="1"/>
  <c r="FS112" i="22" s="1"/>
  <c r="FT112" i="22" s="1"/>
  <c r="FU112" i="22" s="1"/>
  <c r="FV112" i="22" s="1"/>
  <c r="FW112" i="22" s="1"/>
  <c r="FX112" i="22" s="1"/>
  <c r="FY112" i="22" s="1"/>
  <c r="FZ112" i="22" s="1"/>
  <c r="GA112" i="22" s="1"/>
  <c r="GB112" i="22" s="1"/>
  <c r="GC112" i="22" s="1"/>
  <c r="GD112" i="22" s="1"/>
  <c r="GE112" i="22" s="1"/>
  <c r="GF112" i="22" s="1"/>
  <c r="GG112" i="22" s="1"/>
  <c r="GH112" i="22" s="1"/>
  <c r="GI112" i="22" s="1"/>
  <c r="GJ112" i="22" s="1"/>
  <c r="GK112" i="22" s="1"/>
  <c r="GL112" i="22" s="1"/>
  <c r="GM112" i="22" s="1"/>
  <c r="GN112" i="22" s="1"/>
  <c r="FS122" i="22"/>
  <c r="FL123" i="22"/>
  <c r="FK124" i="22"/>
  <c r="FT129" i="22"/>
  <c r="FW133" i="22"/>
  <c r="GB144" i="22"/>
  <c r="CU59" i="22"/>
  <c r="CP61" i="22"/>
  <c r="DA64" i="22"/>
  <c r="DI71" i="22"/>
  <c r="DJ73" i="22"/>
  <c r="DE77" i="22"/>
  <c r="DT82" i="22"/>
  <c r="ED84" i="22"/>
  <c r="ED85" i="22"/>
  <c r="EA88" i="22"/>
  <c r="DW93" i="22"/>
  <c r="DZ97" i="22"/>
  <c r="EP103" i="22"/>
  <c r="EZ106" i="22"/>
  <c r="EL109" i="22"/>
  <c r="FB109" i="22"/>
  <c r="EU110" i="22"/>
  <c r="EV118" i="22"/>
  <c r="FO122" i="22"/>
  <c r="FO129" i="22"/>
  <c r="FH130" i="22"/>
  <c r="FQ140" i="22"/>
  <c r="FU143" i="22"/>
  <c r="CJ49" i="22"/>
  <c r="DB58" i="22"/>
  <c r="CM59" i="22"/>
  <c r="CS64" i="22"/>
  <c r="DP70" i="22"/>
  <c r="DA71" i="22"/>
  <c r="DR72" i="22"/>
  <c r="DB73" i="22"/>
  <c r="DS76" i="22"/>
  <c r="EA81" i="22"/>
  <c r="DL82" i="22"/>
  <c r="DV84" i="22"/>
  <c r="EE86" i="22"/>
  <c r="EO95" i="22"/>
  <c r="EP96" i="22"/>
  <c r="EI98" i="22"/>
  <c r="EO102" i="22"/>
  <c r="ET108" i="22"/>
  <c r="EM111" i="22"/>
  <c r="FC111" i="22"/>
  <c r="FH115" i="22"/>
  <c r="FA116" i="22"/>
  <c r="EW119" i="22"/>
  <c r="FF120" i="22"/>
  <c r="FO124" i="22"/>
  <c r="FL127" i="22"/>
  <c r="FI131" i="22"/>
  <c r="FJ133" i="22"/>
  <c r="GA134" i="22"/>
  <c r="FU137" i="22"/>
  <c r="FV144" i="22"/>
  <c r="GD144" i="22"/>
  <c r="FW146" i="22"/>
  <c r="FZ150" i="22"/>
  <c r="GN154" i="22"/>
  <c r="DO68" i="22"/>
  <c r="DH70" i="22"/>
  <c r="EC83" i="22"/>
  <c r="DN84" i="22"/>
  <c r="DS88" i="22"/>
  <c r="EB89" i="22"/>
  <c r="EC90" i="22"/>
  <c r="ED91" i="22"/>
  <c r="EF94" i="22"/>
  <c r="EG95" i="22"/>
  <c r="EK99" i="22"/>
  <c r="EQ104" i="22"/>
  <c r="FF114" i="22"/>
  <c r="FD118" i="22"/>
  <c r="EY122" i="22"/>
  <c r="FG123" i="22"/>
  <c r="EY124" i="22"/>
  <c r="FE128" i="22"/>
  <c r="FP130" i="22"/>
  <c r="FR132" i="22"/>
  <c r="FK134" i="22"/>
  <c r="FY140" i="22"/>
  <c r="FT142" i="22"/>
  <c r="GE148" i="22"/>
  <c r="GE153" i="22"/>
  <c r="DK76" i="22"/>
  <c r="DV78" i="22"/>
  <c r="DS81" i="22"/>
  <c r="DV85" i="22"/>
  <c r="EH96" i="22"/>
  <c r="EV101" i="22"/>
  <c r="EG102" i="22"/>
  <c r="ER106" i="22"/>
  <c r="ES107" i="22"/>
  <c r="ET109" i="22"/>
  <c r="FC110" i="22"/>
  <c r="EP114" i="22"/>
  <c r="EU117" i="22"/>
  <c r="FI125" i="22"/>
  <c r="FG129" i="22"/>
  <c r="GA135" i="22"/>
  <c r="FS136" i="22"/>
  <c r="FX139" i="22"/>
  <c r="GC143" i="22"/>
  <c r="GF154" i="22"/>
  <c r="CT51" i="22"/>
  <c r="CL52" i="22"/>
  <c r="CO55" i="22"/>
  <c r="CI56" i="22"/>
  <c r="DD66" i="22"/>
  <c r="CY68" i="22"/>
  <c r="DU77" i="22"/>
  <c r="DN78" i="22"/>
  <c r="DU83" i="22"/>
  <c r="DW86" i="22"/>
  <c r="EA98" i="22"/>
  <c r="EH103" i="22"/>
  <c r="EL108" i="22"/>
  <c r="FB108" i="22"/>
  <c r="EM112" i="22"/>
  <c r="FC112" i="22"/>
  <c r="EZ115" i="22"/>
  <c r="FK117" i="22"/>
  <c r="FE119" i="22"/>
  <c r="EX120" i="22"/>
  <c r="FU128" i="22"/>
  <c r="FW129" i="22"/>
  <c r="FQ131" i="22"/>
  <c r="FR133" i="22"/>
  <c r="FM137" i="22"/>
  <c r="FV145" i="22"/>
  <c r="GE146" i="22"/>
  <c r="FY149" i="22"/>
  <c r="GJ150" i="22"/>
  <c r="DK65" i="22"/>
  <c r="CV66" i="22"/>
  <c r="DB72" i="22"/>
  <c r="DS74" i="22"/>
  <c r="DC76" i="22"/>
  <c r="DF78" i="22"/>
  <c r="DK81" i="22"/>
  <c r="DT89" i="22"/>
  <c r="DU90" i="22"/>
  <c r="DV91" i="22"/>
  <c r="DX94" i="22"/>
  <c r="DY95" i="22"/>
  <c r="EC99" i="22"/>
  <c r="EN101" i="22"/>
  <c r="EI104" i="22"/>
  <c r="EJ106" i="22"/>
  <c r="EM110" i="22"/>
  <c r="ES116" i="22"/>
  <c r="FI116" i="22"/>
  <c r="FN120" i="22"/>
  <c r="FG122" i="22"/>
  <c r="EY123" i="22"/>
  <c r="FG124" i="22"/>
  <c r="FD127" i="22"/>
  <c r="FT127" i="22"/>
  <c r="FJ132" i="22"/>
  <c r="FZ132" i="22"/>
  <c r="FS134" i="22"/>
  <c r="GB142" i="22"/>
  <c r="GC152" i="22"/>
  <c r="GN145" i="22"/>
  <c r="CS50" i="22"/>
  <c r="DF61" i="22"/>
  <c r="DC65" i="22"/>
  <c r="DQ71" i="22"/>
  <c r="DK74" i="22"/>
  <c r="DM77" i="22"/>
  <c r="DM83" i="22"/>
  <c r="DN85" i="22"/>
  <c r="EI88" i="22"/>
  <c r="EM93" i="22"/>
  <c r="EP97" i="22"/>
  <c r="EQ98" i="22"/>
  <c r="EW102" i="22"/>
  <c r="EX103" i="22"/>
  <c r="EY104" i="22"/>
  <c r="FA107" i="22"/>
  <c r="EU111" i="22"/>
  <c r="FL118" i="22"/>
  <c r="FO123" i="22"/>
  <c r="FM128" i="22"/>
  <c r="FX130" i="22"/>
  <c r="FP139" i="22"/>
  <c r="GD145" i="22"/>
  <c r="AT25" i="22"/>
  <c r="BB25" i="22"/>
  <c r="BJ25" i="22"/>
  <c r="BG33" i="22"/>
  <c r="BO33" i="22"/>
  <c r="BW33" i="22"/>
  <c r="BS41" i="22"/>
  <c r="CA41" i="22"/>
  <c r="CI41" i="22"/>
  <c r="CC48" i="22"/>
  <c r="CK48" i="22"/>
  <c r="CS48" i="22"/>
  <c r="CJ55" i="22"/>
  <c r="CR55" i="22"/>
  <c r="CZ55" i="22"/>
  <c r="DU72" i="22"/>
  <c r="DP77" i="22"/>
  <c r="DY85" i="22"/>
  <c r="EN90" i="22"/>
  <c r="EQ94" i="22"/>
  <c r="EB95" i="22"/>
  <c r="EK96" i="22"/>
  <c r="EC97" i="22"/>
  <c r="EK97" i="22"/>
  <c r="ES97" i="22"/>
  <c r="EI101" i="22"/>
  <c r="EK103" i="22"/>
  <c r="EP111" i="22"/>
  <c r="FG118" i="22"/>
  <c r="FB123" i="22"/>
  <c r="FN134" i="22"/>
  <c r="FY145" i="22"/>
  <c r="GG145" i="22"/>
  <c r="AC17" i="22"/>
  <c r="CS61" i="22"/>
  <c r="DB68" i="22"/>
  <c r="FP137" i="22"/>
  <c r="AI19" i="22"/>
  <c r="AQ19" i="22"/>
  <c r="AY19" i="22"/>
  <c r="AW26" i="22"/>
  <c r="BE26" i="22"/>
  <c r="BM26" i="22"/>
  <c r="BI34" i="22"/>
  <c r="BQ34" i="22"/>
  <c r="BY34" i="22"/>
  <c r="BU42" i="22"/>
  <c r="CC42" i="22"/>
  <c r="CK42" i="22"/>
  <c r="CE49" i="22"/>
  <c r="CM49" i="22"/>
  <c r="CU49" i="22"/>
  <c r="DM72" i="22"/>
  <c r="DE73" i="22"/>
  <c r="DM73" i="22"/>
  <c r="DU73" i="22"/>
  <c r="DV76" i="22"/>
  <c r="DH77" i="22"/>
  <c r="DI78" i="22"/>
  <c r="DQ78" i="22"/>
  <c r="DY78" i="22"/>
  <c r="EH86" i="22"/>
  <c r="EL88" i="22"/>
  <c r="DW89" i="22"/>
  <c r="EN99" i="22"/>
  <c r="FD107" i="22"/>
  <c r="EW109" i="22"/>
  <c r="EX112" i="22"/>
  <c r="EX117" i="22"/>
  <c r="FJ124" i="22"/>
  <c r="FH128" i="22"/>
  <c r="FK130" i="22"/>
  <c r="GD136" i="22"/>
  <c r="GF153" i="22"/>
  <c r="AK17" i="22"/>
  <c r="BF32" i="22"/>
  <c r="BV32" i="22"/>
  <c r="BR40" i="22"/>
  <c r="CH40" i="22"/>
  <c r="DI61" i="22"/>
  <c r="DJ68" i="22"/>
  <c r="ED98" i="22"/>
  <c r="EV99" i="22"/>
  <c r="FP119" i="22"/>
  <c r="FT131" i="22"/>
  <c r="AS20" i="22"/>
  <c r="BJ35" i="22"/>
  <c r="BR35" i="22"/>
  <c r="BZ35" i="22"/>
  <c r="BV43" i="22"/>
  <c r="CD43" i="22"/>
  <c r="CL43" i="22"/>
  <c r="CF50" i="22"/>
  <c r="CN50" i="22"/>
  <c r="CV50" i="22"/>
  <c r="CL56" i="22"/>
  <c r="CT56" i="22"/>
  <c r="DB56" i="22"/>
  <c r="DC70" i="22"/>
  <c r="DK70" i="22"/>
  <c r="DS70" i="22"/>
  <c r="DT71" i="22"/>
  <c r="DE72" i="22"/>
  <c r="DF74" i="22"/>
  <c r="DN74" i="22"/>
  <c r="DV74" i="22"/>
  <c r="DN76" i="22"/>
  <c r="ED81" i="22"/>
  <c r="EF83" i="22"/>
  <c r="DQ85" i="22"/>
  <c r="ED88" i="22"/>
  <c r="EF90" i="22"/>
  <c r="EI94" i="22"/>
  <c r="EZ102" i="22"/>
  <c r="FF110" i="22"/>
  <c r="FL116" i="22"/>
  <c r="FR122" i="22"/>
  <c r="GH143" i="22"/>
  <c r="AS17" i="22"/>
  <c r="BN32" i="22"/>
  <c r="BZ40" i="22"/>
  <c r="DR68" i="22"/>
  <c r="EE89" i="22"/>
  <c r="DY91" i="22"/>
  <c r="ES96" i="22"/>
  <c r="FV135" i="22"/>
  <c r="BB21" i="22"/>
  <c r="AZ28" i="22"/>
  <c r="BH28" i="22"/>
  <c r="BP28" i="22"/>
  <c r="BL36" i="22"/>
  <c r="BT36" i="22"/>
  <c r="CB36" i="22"/>
  <c r="CG51" i="22"/>
  <c r="CO51" i="22"/>
  <c r="CW51" i="22"/>
  <c r="CV64" i="22"/>
  <c r="DD64" i="22"/>
  <c r="DL64" i="22"/>
  <c r="DD71" i="22"/>
  <c r="DL71" i="22"/>
  <c r="DF76" i="22"/>
  <c r="DV81" i="22"/>
  <c r="DO82" i="22"/>
  <c r="DW82" i="22"/>
  <c r="EE82" i="22"/>
  <c r="DX83" i="22"/>
  <c r="DQ84" i="22"/>
  <c r="DY84" i="22"/>
  <c r="EG84" i="22"/>
  <c r="DZ86" i="22"/>
  <c r="DV88" i="22"/>
  <c r="EO91" i="22"/>
  <c r="EC96" i="22"/>
  <c r="ET98" i="22"/>
  <c r="EF99" i="22"/>
  <c r="FT125" i="22"/>
  <c r="FW127" i="22"/>
  <c r="GB131" i="22"/>
  <c r="AO22" i="22"/>
  <c r="AW22" i="22"/>
  <c r="BE22" i="22"/>
  <c r="BA29" i="22"/>
  <c r="BI29" i="22"/>
  <c r="BQ29" i="22"/>
  <c r="BM37" i="22"/>
  <c r="BU37" i="22"/>
  <c r="CC37" i="22"/>
  <c r="CO58" i="22"/>
  <c r="CW58" i="22"/>
  <c r="DE58" i="22"/>
  <c r="DF65" i="22"/>
  <c r="DN65" i="22"/>
  <c r="DN81" i="22"/>
  <c r="DP83" i="22"/>
  <c r="DX90" i="22"/>
  <c r="EA94" i="22"/>
  <c r="ER102" i="22"/>
  <c r="FA103" i="22"/>
  <c r="EL104" i="22"/>
  <c r="EU106" i="22"/>
  <c r="FI114" i="22"/>
  <c r="FX128" i="22"/>
  <c r="FJ129" i="22"/>
  <c r="FV134" i="22"/>
  <c r="DA61" i="22"/>
  <c r="DX77" i="22"/>
  <c r="EQ101" i="22"/>
  <c r="AK20" i="22"/>
  <c r="BA20" i="22"/>
  <c r="AL21" i="22"/>
  <c r="AT21" i="22"/>
  <c r="V14" i="22"/>
  <c r="AD14" i="22"/>
  <c r="AL14" i="22"/>
  <c r="X15" i="22"/>
  <c r="AF15" i="22"/>
  <c r="AN15" i="22"/>
  <c r="BY45" i="22"/>
  <c r="CG45" i="22"/>
  <c r="CO45" i="22"/>
  <c r="CG52" i="22"/>
  <c r="CO52" i="22"/>
  <c r="CW52" i="22"/>
  <c r="CP59" i="22"/>
  <c r="CX59" i="22"/>
  <c r="DF59" i="22"/>
  <c r="CY66" i="22"/>
  <c r="DG66" i="22"/>
  <c r="DR86" i="22"/>
  <c r="EM89" i="22"/>
  <c r="EG91" i="22"/>
  <c r="DZ93" i="22"/>
  <c r="EH93" i="22"/>
  <c r="EP93" i="22"/>
  <c r="EL98" i="22"/>
  <c r="EV107" i="22"/>
  <c r="EW108" i="22"/>
  <c r="EO109" i="22"/>
  <c r="EP112" i="22"/>
  <c r="FB122" i="22"/>
  <c r="GF152" i="22"/>
  <c r="FZ146" i="22"/>
  <c r="EV116" i="22"/>
  <c r="GH146" i="22"/>
  <c r="FJ122" i="22"/>
  <c r="GH153" i="22"/>
  <c r="GJ155" i="22"/>
  <c r="FM132" i="22"/>
  <c r="EO108" i="22"/>
  <c r="FS139" i="22"/>
  <c r="FD125" i="22"/>
  <c r="EZ119" i="22"/>
  <c r="EP110" i="22"/>
  <c r="GB149" i="22"/>
  <c r="FZ148" i="22"/>
  <c r="FX143" i="22"/>
  <c r="FN136" i="22"/>
  <c r="FL131" i="22"/>
  <c r="FG127" i="22"/>
  <c r="EU115" i="22"/>
  <c r="EN107" i="22"/>
  <c r="FB124" i="22"/>
  <c r="GH148" i="22"/>
  <c r="GF143" i="22"/>
  <c r="FF117" i="22"/>
  <c r="GG144" i="22"/>
  <c r="FR129" i="22"/>
  <c r="FI120" i="22"/>
  <c r="GA139" i="22"/>
  <c r="FU132" i="22"/>
  <c r="GJ149" i="22"/>
  <c r="FL125" i="22"/>
  <c r="FC115" i="22"/>
  <c r="FV136" i="22"/>
  <c r="FO127" i="22"/>
  <c r="FH119" i="22"/>
  <c r="EX110" i="22"/>
  <c r="GF137" i="22"/>
  <c r="GN143" i="22"/>
  <c r="FR124" i="22"/>
  <c r="FF112" i="22"/>
  <c r="FN117" i="22"/>
  <c r="GI139" i="22"/>
  <c r="FZ129" i="22"/>
  <c r="FQ120" i="22"/>
  <c r="FK115" i="22"/>
  <c r="GC132" i="22"/>
  <c r="FE108" i="22"/>
  <c r="GI154" i="22"/>
  <c r="ES114" i="22"/>
  <c r="FT140" i="22"/>
  <c r="GC150" i="22"/>
  <c r="FN135" i="22"/>
  <c r="EY118" i="22"/>
  <c r="GK150" i="22"/>
  <c r="GE142" i="22"/>
  <c r="FS130" i="22"/>
  <c r="ET104" i="22"/>
  <c r="FU133" i="22"/>
  <c r="FJ123" i="22"/>
  <c r="EX111" i="22"/>
  <c r="FA114" i="22"/>
  <c r="GM142" i="22"/>
  <c r="FE109" i="22"/>
  <c r="GD135" i="22"/>
  <c r="FO118" i="22"/>
  <c r="GA130" i="22"/>
  <c r="FR123" i="22"/>
  <c r="FC106" i="22"/>
  <c r="FB104" i="22"/>
  <c r="GC133" i="22"/>
  <c r="FF111" i="22"/>
  <c r="FC122" i="22"/>
  <c r="GA146" i="22"/>
  <c r="EW116" i="22"/>
  <c r="GG152" i="22"/>
  <c r="FO134" i="22"/>
  <c r="FI128" i="22"/>
  <c r="GI146" i="22"/>
  <c r="FK122" i="22"/>
  <c r="FE116" i="22"/>
  <c r="GI153" i="22"/>
  <c r="FT139" i="22"/>
  <c r="FE125" i="22"/>
  <c r="FA119" i="22"/>
  <c r="EQ110" i="22"/>
  <c r="GC149" i="22"/>
  <c r="GA148" i="22"/>
  <c r="FY143" i="22"/>
  <c r="FO136" i="22"/>
  <c r="FM131" i="22"/>
  <c r="FH127" i="22"/>
  <c r="EV115" i="22"/>
  <c r="FC124" i="22"/>
  <c r="EQ112" i="22"/>
  <c r="GI148" i="22"/>
  <c r="FS129" i="22"/>
  <c r="FJ120" i="22"/>
  <c r="GB139" i="22"/>
  <c r="FV132" i="22"/>
  <c r="EX108" i="22"/>
  <c r="GH144" i="22"/>
  <c r="FM125" i="22"/>
  <c r="FD115" i="22"/>
  <c r="FW136" i="22"/>
  <c r="FP127" i="22"/>
  <c r="FI119" i="22"/>
  <c r="EY110" i="22"/>
  <c r="GK149" i="22"/>
  <c r="FU131" i="22"/>
  <c r="EW107" i="22"/>
  <c r="GJ139" i="22"/>
  <c r="GG137" i="22"/>
  <c r="FG112" i="22"/>
  <c r="FO117" i="22"/>
  <c r="GA129" i="22"/>
  <c r="FR120" i="22"/>
  <c r="FL115" i="22"/>
  <c r="GD132" i="22"/>
  <c r="FF108" i="22"/>
  <c r="GE136" i="22"/>
  <c r="FX127" i="22"/>
  <c r="FU125" i="22"/>
  <c r="GJ154" i="22"/>
  <c r="ET114" i="22"/>
  <c r="EN106" i="22"/>
  <c r="FU140" i="22"/>
  <c r="GD150" i="22"/>
  <c r="FO135" i="22"/>
  <c r="EZ118" i="22"/>
  <c r="FZ145" i="22"/>
  <c r="FX142" i="22"/>
  <c r="FL130" i="22"/>
  <c r="EP109" i="22"/>
  <c r="GH145" i="22"/>
  <c r="GL150" i="22"/>
  <c r="GF142" i="22"/>
  <c r="FV133" i="22"/>
  <c r="FK123" i="22"/>
  <c r="EY111" i="22"/>
  <c r="FB114" i="22"/>
  <c r="GN142" i="22"/>
  <c r="FF109" i="22"/>
  <c r="GE135" i="22"/>
  <c r="FP118" i="22"/>
  <c r="GB130" i="22"/>
  <c r="FS123" i="22"/>
  <c r="GD133" i="22"/>
  <c r="FG111" i="22"/>
  <c r="FJ114" i="22"/>
  <c r="GK140" i="22"/>
  <c r="FD122" i="22"/>
  <c r="GB146" i="22"/>
  <c r="EX116" i="22"/>
  <c r="FP134" i="22"/>
  <c r="FJ128" i="22"/>
  <c r="GJ146" i="22"/>
  <c r="FL122" i="22"/>
  <c r="FF116" i="22"/>
  <c r="FR128" i="22"/>
  <c r="GF134" i="22"/>
  <c r="GG134" i="22" s="1"/>
  <c r="GH134" i="22" s="1"/>
  <c r="GI134" i="22" s="1"/>
  <c r="GJ134" i="22" s="1"/>
  <c r="GK134" i="22" s="1"/>
  <c r="GL134" i="22" s="1"/>
  <c r="GM134" i="22" s="1"/>
  <c r="GN134" i="22" s="1"/>
  <c r="FT122" i="22"/>
  <c r="FU122" i="22" s="1"/>
  <c r="FV122" i="22" s="1"/>
  <c r="FW122" i="22" s="1"/>
  <c r="FX122" i="22" s="1"/>
  <c r="FY122" i="22" s="1"/>
  <c r="FZ122" i="22" s="1"/>
  <c r="GA122" i="22" s="1"/>
  <c r="GB122" i="22" s="1"/>
  <c r="GC122" i="22" s="1"/>
  <c r="GD122" i="22" s="1"/>
  <c r="GE122" i="22" s="1"/>
  <c r="GF122" i="22" s="1"/>
  <c r="GG122" i="22" s="1"/>
  <c r="GH122" i="22" s="1"/>
  <c r="GI122" i="22" s="1"/>
  <c r="GJ122" i="22" s="1"/>
  <c r="GK122" i="22" s="1"/>
  <c r="GL122" i="22" s="1"/>
  <c r="GM122" i="22" s="1"/>
  <c r="GN122" i="22" s="1"/>
  <c r="FN116" i="22"/>
  <c r="FO116" i="22" s="1"/>
  <c r="FP116" i="22" s="1"/>
  <c r="FQ116" i="22" s="1"/>
  <c r="FR116" i="22" s="1"/>
  <c r="FS116" i="22" s="1"/>
  <c r="FT116" i="22" s="1"/>
  <c r="FU116" i="22" s="1"/>
  <c r="FV116" i="22" s="1"/>
  <c r="FW116" i="22" s="1"/>
  <c r="FX116" i="22" s="1"/>
  <c r="FY116" i="22" s="1"/>
  <c r="FZ116" i="22" s="1"/>
  <c r="GA116" i="22" s="1"/>
  <c r="GB116" i="22" s="1"/>
  <c r="GC116" i="22" s="1"/>
  <c r="GD116" i="22" s="1"/>
  <c r="GE116" i="22" s="1"/>
  <c r="GF116" i="22" s="1"/>
  <c r="GG116" i="22" s="1"/>
  <c r="GH116" i="22" s="1"/>
  <c r="GI116" i="22" s="1"/>
  <c r="GJ116" i="22" s="1"/>
  <c r="GK116" i="22" s="1"/>
  <c r="GL116" i="22" s="1"/>
  <c r="GM116" i="22" s="1"/>
  <c r="GN116" i="22" s="1"/>
  <c r="GJ153" i="22"/>
  <c r="GL155" i="22"/>
  <c r="FB119" i="22"/>
  <c r="ER110" i="22"/>
  <c r="GD149" i="22"/>
  <c r="GB148" i="22"/>
  <c r="FZ143" i="22"/>
  <c r="FP136" i="22"/>
  <c r="FN131" i="22"/>
  <c r="FI127" i="22"/>
  <c r="EW115" i="22"/>
  <c r="EP107" i="22"/>
  <c r="FD124" i="22"/>
  <c r="ER112" i="22"/>
  <c r="FR137" i="22"/>
  <c r="EZ117" i="22"/>
  <c r="GI144" i="22"/>
  <c r="GL149" i="22"/>
  <c r="GC139" i="22"/>
  <c r="FW132" i="22"/>
  <c r="EY108" i="22"/>
  <c r="FN125" i="22"/>
  <c r="FE115" i="22"/>
  <c r="FX136" i="22"/>
  <c r="FQ127" i="22"/>
  <c r="FJ119" i="22"/>
  <c r="EZ110" i="22"/>
  <c r="FV131" i="22"/>
  <c r="EX107" i="22"/>
  <c r="FL124" i="22"/>
  <c r="GK139" i="22"/>
  <c r="GL139" i="22" s="1"/>
  <c r="GM139" i="22" s="1"/>
  <c r="GN139" i="22" s="1"/>
  <c r="GF136" i="22"/>
  <c r="GG136" i="22" s="1"/>
  <c r="GH136" i="22" s="1"/>
  <c r="GI136" i="22" s="1"/>
  <c r="GJ136" i="22" s="1"/>
  <c r="GK136" i="22" s="1"/>
  <c r="GL136" i="22" s="1"/>
  <c r="GM136" i="22" s="1"/>
  <c r="GN136" i="22" s="1"/>
  <c r="FP117" i="22"/>
  <c r="FQ117" i="22" s="1"/>
  <c r="FR117" i="22" s="1"/>
  <c r="FS117" i="22" s="1"/>
  <c r="FT117" i="22" s="1"/>
  <c r="FU117" i="22" s="1"/>
  <c r="FV117" i="22" s="1"/>
  <c r="FW117" i="22" s="1"/>
  <c r="FX117" i="22" s="1"/>
  <c r="FY117" i="22" s="1"/>
  <c r="FZ117" i="22" s="1"/>
  <c r="GA117" i="22" s="1"/>
  <c r="GB117" i="22" s="1"/>
  <c r="GC117" i="22" s="1"/>
  <c r="GD117" i="22" s="1"/>
  <c r="GE117" i="22" s="1"/>
  <c r="GF117" i="22" s="1"/>
  <c r="GG117" i="22" s="1"/>
  <c r="GH117" i="22" s="1"/>
  <c r="GI117" i="22" s="1"/>
  <c r="GJ117" i="22" s="1"/>
  <c r="GK117" i="22" s="1"/>
  <c r="GL117" i="22" s="1"/>
  <c r="GM117" i="22" s="1"/>
  <c r="GN117" i="22" s="1"/>
  <c r="GB129" i="22"/>
  <c r="GC129" i="22" s="1"/>
  <c r="GD129" i="22" s="1"/>
  <c r="GE129" i="22" s="1"/>
  <c r="GF129" i="22" s="1"/>
  <c r="GG129" i="22" s="1"/>
  <c r="GH129" i="22" s="1"/>
  <c r="GI129" i="22" s="1"/>
  <c r="GJ129" i="22" s="1"/>
  <c r="GK129" i="22" s="1"/>
  <c r="GL129" i="22" s="1"/>
  <c r="GM129" i="22" s="1"/>
  <c r="GN129" i="22" s="1"/>
  <c r="FS120" i="22"/>
  <c r="FT120" i="22" s="1"/>
  <c r="FU120" i="22" s="1"/>
  <c r="FV120" i="22" s="1"/>
  <c r="FW120" i="22" s="1"/>
  <c r="FX120" i="22" s="1"/>
  <c r="FY120" i="22" s="1"/>
  <c r="FZ120" i="22" s="1"/>
  <c r="GA120" i="22" s="1"/>
  <c r="GB120" i="22" s="1"/>
  <c r="GC120" i="22" s="1"/>
  <c r="GD120" i="22" s="1"/>
  <c r="GE120" i="22" s="1"/>
  <c r="GF120" i="22" s="1"/>
  <c r="GG120" i="22" s="1"/>
  <c r="GH120" i="22" s="1"/>
  <c r="GI120" i="22" s="1"/>
  <c r="GJ120" i="22" s="1"/>
  <c r="GK120" i="22" s="1"/>
  <c r="GL120" i="22" s="1"/>
  <c r="GM120" i="22" s="1"/>
  <c r="GN120" i="22" s="1"/>
  <c r="FM115" i="22"/>
  <c r="FN115" i="22" s="1"/>
  <c r="FO115" i="22" s="1"/>
  <c r="FP115" i="22" s="1"/>
  <c r="FQ115" i="22" s="1"/>
  <c r="FR115" i="22" s="1"/>
  <c r="FS115" i="22" s="1"/>
  <c r="FT115" i="22" s="1"/>
  <c r="FU115" i="22" s="1"/>
  <c r="FV115" i="22" s="1"/>
  <c r="FW115" i="22" s="1"/>
  <c r="FX115" i="22" s="1"/>
  <c r="FY115" i="22" s="1"/>
  <c r="FZ115" i="22" s="1"/>
  <c r="GA115" i="22" s="1"/>
  <c r="GB115" i="22" s="1"/>
  <c r="GC115" i="22" s="1"/>
  <c r="GD115" i="22" s="1"/>
  <c r="GE115" i="22" s="1"/>
  <c r="GF115" i="22" s="1"/>
  <c r="GG115" i="22" s="1"/>
  <c r="GH115" i="22" s="1"/>
  <c r="GI115" i="22" s="1"/>
  <c r="GJ115" i="22" s="1"/>
  <c r="GK115" i="22" s="1"/>
  <c r="GL115" i="22" s="1"/>
  <c r="GM115" i="22" s="1"/>
  <c r="GN115" i="22" s="1"/>
  <c r="GE132" i="22"/>
  <c r="GF132" i="22" s="1"/>
  <c r="GG132" i="22" s="1"/>
  <c r="GH132" i="22" s="1"/>
  <c r="GI132" i="22" s="1"/>
  <c r="GJ132" i="22" s="1"/>
  <c r="GK132" i="22" s="1"/>
  <c r="GL132" i="22" s="1"/>
  <c r="GM132" i="22" s="1"/>
  <c r="GN132" i="22" s="1"/>
  <c r="FG108" i="22"/>
  <c r="FH108" i="22" s="1"/>
  <c r="FI108" i="22" s="1"/>
  <c r="FJ108" i="22" s="1"/>
  <c r="FK108" i="22" s="1"/>
  <c r="FL108" i="22" s="1"/>
  <c r="FM108" i="22" s="1"/>
  <c r="FN108" i="22" s="1"/>
  <c r="FO108" i="22" s="1"/>
  <c r="FP108" i="22" s="1"/>
  <c r="FQ108" i="22" s="1"/>
  <c r="FR108" i="22" s="1"/>
  <c r="FS108" i="22" s="1"/>
  <c r="FT108" i="22" s="1"/>
  <c r="FU108" i="22" s="1"/>
  <c r="FV108" i="22" s="1"/>
  <c r="FW108" i="22" s="1"/>
  <c r="FX108" i="22" s="1"/>
  <c r="FY108" i="22" s="1"/>
  <c r="FZ108" i="22" s="1"/>
  <c r="GA108" i="22" s="1"/>
  <c r="GB108" i="22" s="1"/>
  <c r="GC108" i="22" s="1"/>
  <c r="GD108" i="22" s="1"/>
  <c r="GE108" i="22" s="1"/>
  <c r="GF108" i="22" s="1"/>
  <c r="GG108" i="22" s="1"/>
  <c r="GH108" i="22" s="1"/>
  <c r="GI108" i="22" s="1"/>
  <c r="GJ108" i="22" s="1"/>
  <c r="GK108" i="22" s="1"/>
  <c r="GL108" i="22" s="1"/>
  <c r="GM108" i="22" s="1"/>
  <c r="GN108" i="22" s="1"/>
  <c r="FY127" i="22"/>
  <c r="FZ127" i="22" s="1"/>
  <c r="GA127" i="22" s="1"/>
  <c r="GB127" i="22" s="1"/>
  <c r="GC127" i="22" s="1"/>
  <c r="GD127" i="22" s="1"/>
  <c r="GE127" i="22" s="1"/>
  <c r="GF127" i="22" s="1"/>
  <c r="GG127" i="22" s="1"/>
  <c r="GH127" i="22" s="1"/>
  <c r="GI127" i="22" s="1"/>
  <c r="GJ127" i="22" s="1"/>
  <c r="GK127" i="22" s="1"/>
  <c r="GL127" i="22" s="1"/>
  <c r="GM127" i="22" s="1"/>
  <c r="GN127" i="22" s="1"/>
  <c r="FV125" i="22"/>
  <c r="FW125" i="22" s="1"/>
  <c r="FX125" i="22" s="1"/>
  <c r="FY125" i="22" s="1"/>
  <c r="FZ125" i="22" s="1"/>
  <c r="GA125" i="22" s="1"/>
  <c r="GB125" i="22" s="1"/>
  <c r="GC125" i="22" s="1"/>
  <c r="GD125" i="22" s="1"/>
  <c r="GE125" i="22" s="1"/>
  <c r="GF125" i="22" s="1"/>
  <c r="GG125" i="22" s="1"/>
  <c r="GH125" i="22" s="1"/>
  <c r="GI125" i="22" s="1"/>
  <c r="GJ125" i="22" s="1"/>
  <c r="GK125" i="22" s="1"/>
  <c r="GL125" i="22" s="1"/>
  <c r="GM125" i="22" s="1"/>
  <c r="GN125" i="22" s="1"/>
  <c r="FR119" i="22"/>
  <c r="FS119" i="22" s="1"/>
  <c r="FT119" i="22" s="1"/>
  <c r="FU119" i="22" s="1"/>
  <c r="FV119" i="22" s="1"/>
  <c r="FW119" i="22" s="1"/>
  <c r="FX119" i="22" s="1"/>
  <c r="FY119" i="22" s="1"/>
  <c r="FZ119" i="22" s="1"/>
  <c r="GA119" i="22" s="1"/>
  <c r="GB119" i="22" s="1"/>
  <c r="GC119" i="22" s="1"/>
  <c r="GD119" i="22" s="1"/>
  <c r="GE119" i="22" s="1"/>
  <c r="GF119" i="22" s="1"/>
  <c r="GG119" i="22" s="1"/>
  <c r="GH119" i="22" s="1"/>
  <c r="GI119" i="22" s="1"/>
  <c r="GJ119" i="22" s="1"/>
  <c r="GK119" i="22" s="1"/>
  <c r="GL119" i="22" s="1"/>
  <c r="GM119" i="22" s="1"/>
  <c r="GN119" i="22" s="1"/>
  <c r="FH110" i="22"/>
  <c r="FI110" i="22" s="1"/>
  <c r="FJ110" i="22" s="1"/>
  <c r="FK110" i="22" s="1"/>
  <c r="FL110" i="22" s="1"/>
  <c r="FM110" i="22" s="1"/>
  <c r="FN110" i="22" s="1"/>
  <c r="FO110" i="22" s="1"/>
  <c r="FP110" i="22" s="1"/>
  <c r="FQ110" i="22" s="1"/>
  <c r="FR110" i="22" s="1"/>
  <c r="FS110" i="22" s="1"/>
  <c r="FT110" i="22" s="1"/>
  <c r="FU110" i="22" s="1"/>
  <c r="FV110" i="22" s="1"/>
  <c r="FW110" i="22" s="1"/>
  <c r="FX110" i="22" s="1"/>
  <c r="FY110" i="22" s="1"/>
  <c r="FZ110" i="22" s="1"/>
  <c r="GA110" i="22" s="1"/>
  <c r="GB110" i="22" s="1"/>
  <c r="GC110" i="22" s="1"/>
  <c r="GD110" i="22" s="1"/>
  <c r="GE110" i="22" s="1"/>
  <c r="GF110" i="22" s="1"/>
  <c r="GG110" i="22" s="1"/>
  <c r="GH110" i="22" s="1"/>
  <c r="GI110" i="22" s="1"/>
  <c r="GJ110" i="22" s="1"/>
  <c r="GK110" i="22" s="1"/>
  <c r="GL110" i="22" s="1"/>
  <c r="GM110" i="22" s="1"/>
  <c r="GN110" i="22" s="1"/>
  <c r="GK154" i="22"/>
  <c r="FV140" i="22"/>
  <c r="GE150" i="22"/>
  <c r="FP135" i="22"/>
  <c r="FA118" i="22"/>
  <c r="GA145" i="22"/>
  <c r="FY142" i="22"/>
  <c r="FM130" i="22"/>
  <c r="EQ109" i="22"/>
  <c r="FO133" i="22"/>
  <c r="GI145" i="22"/>
  <c r="GM150" i="22"/>
  <c r="GG142" i="22"/>
  <c r="EW106" i="22"/>
  <c r="FC114" i="22"/>
  <c r="GD140" i="22"/>
  <c r="GL140" i="22"/>
  <c r="GF135" i="22"/>
  <c r="GG135" i="22" s="1"/>
  <c r="GH135" i="22" s="1"/>
  <c r="GI135" i="22" s="1"/>
  <c r="GJ135" i="22" s="1"/>
  <c r="GK135" i="22" s="1"/>
  <c r="GL135" i="22" s="1"/>
  <c r="GM135" i="22" s="1"/>
  <c r="GN135" i="22" s="1"/>
  <c r="FQ118" i="22"/>
  <c r="FR118" i="22" s="1"/>
  <c r="FS118" i="22" s="1"/>
  <c r="FT118" i="22" s="1"/>
  <c r="FU118" i="22" s="1"/>
  <c r="FV118" i="22" s="1"/>
  <c r="FW118" i="22" s="1"/>
  <c r="FX118" i="22" s="1"/>
  <c r="FY118" i="22" s="1"/>
  <c r="FZ118" i="22" s="1"/>
  <c r="GA118" i="22" s="1"/>
  <c r="GB118" i="22" s="1"/>
  <c r="GC118" i="22" s="1"/>
  <c r="GD118" i="22" s="1"/>
  <c r="GE118" i="22" s="1"/>
  <c r="GF118" i="22" s="1"/>
  <c r="GG118" i="22" s="1"/>
  <c r="GH118" i="22" s="1"/>
  <c r="GI118" i="22" s="1"/>
  <c r="GJ118" i="22" s="1"/>
  <c r="GK118" i="22" s="1"/>
  <c r="GL118" i="22" s="1"/>
  <c r="GM118" i="22" s="1"/>
  <c r="GN118" i="22" s="1"/>
  <c r="GC130" i="22"/>
  <c r="GD130" i="22" s="1"/>
  <c r="GE130" i="22" s="1"/>
  <c r="GF130" i="22" s="1"/>
  <c r="GG130" i="22" s="1"/>
  <c r="GH130" i="22" s="1"/>
  <c r="GI130" i="22" s="1"/>
  <c r="GJ130" i="22" s="1"/>
  <c r="GK130" i="22" s="1"/>
  <c r="GL130" i="22" s="1"/>
  <c r="GM130" i="22" s="1"/>
  <c r="GN130" i="22" s="1"/>
  <c r="FT123" i="22"/>
  <c r="FU123" i="22" s="1"/>
  <c r="FV123" i="22" s="1"/>
  <c r="FW123" i="22" s="1"/>
  <c r="FX123" i="22" s="1"/>
  <c r="FY123" i="22" s="1"/>
  <c r="FZ123" i="22" s="1"/>
  <c r="GA123" i="22" s="1"/>
  <c r="GB123" i="22" s="1"/>
  <c r="GC123" i="22" s="1"/>
  <c r="GD123" i="22" s="1"/>
  <c r="GE123" i="22" s="1"/>
  <c r="GF123" i="22" s="1"/>
  <c r="GG123" i="22" s="1"/>
  <c r="GH123" i="22" s="1"/>
  <c r="GI123" i="22" s="1"/>
  <c r="GJ123" i="22" s="1"/>
  <c r="GK123" i="22" s="1"/>
  <c r="GL123" i="22" s="1"/>
  <c r="GM123" i="22" s="1"/>
  <c r="GN123" i="22" s="1"/>
  <c r="GE133" i="22"/>
  <c r="GF133" i="22" s="1"/>
  <c r="GG133" i="22" s="1"/>
  <c r="GH133" i="22" s="1"/>
  <c r="GI133" i="22" s="1"/>
  <c r="GJ133" i="22" s="1"/>
  <c r="GK133" i="22" s="1"/>
  <c r="GL133" i="22" s="1"/>
  <c r="GM133" i="22" s="1"/>
  <c r="GN133" i="22" s="1"/>
  <c r="FH111" i="22"/>
  <c r="FI111" i="22" s="1"/>
  <c r="FJ111" i="22" s="1"/>
  <c r="FK111" i="22" s="1"/>
  <c r="FL111" i="22" s="1"/>
  <c r="FM111" i="22" s="1"/>
  <c r="FN111" i="22" s="1"/>
  <c r="FO111" i="22" s="1"/>
  <c r="FP111" i="22" s="1"/>
  <c r="FQ111" i="22" s="1"/>
  <c r="FR111" i="22" s="1"/>
  <c r="FS111" i="22" s="1"/>
  <c r="FT111" i="22" s="1"/>
  <c r="FU111" i="22" s="1"/>
  <c r="FV111" i="22" s="1"/>
  <c r="FW111" i="22" s="1"/>
  <c r="FX111" i="22" s="1"/>
  <c r="FY111" i="22" s="1"/>
  <c r="FZ111" i="22" s="1"/>
  <c r="GA111" i="22" s="1"/>
  <c r="GB111" i="22" s="1"/>
  <c r="GC111" i="22" s="1"/>
  <c r="GD111" i="22" s="1"/>
  <c r="GE111" i="22" s="1"/>
  <c r="GF111" i="22" s="1"/>
  <c r="GG111" i="22" s="1"/>
  <c r="GH111" i="22" s="1"/>
  <c r="GI111" i="22" s="1"/>
  <c r="GJ111" i="22" s="1"/>
  <c r="GK111" i="22" s="1"/>
  <c r="GL111" i="22" s="1"/>
  <c r="GM111" i="22" s="1"/>
  <c r="GN111" i="22" s="1"/>
  <c r="FK114" i="22"/>
  <c r="FL114" i="22" s="1"/>
  <c r="FM114" i="22" s="1"/>
  <c r="FN114" i="22" s="1"/>
  <c r="FO114" i="22" s="1"/>
  <c r="FP114" i="22" s="1"/>
  <c r="FQ114" i="22" s="1"/>
  <c r="FR114" i="22" s="1"/>
  <c r="FS114" i="22" s="1"/>
  <c r="FT114" i="22" s="1"/>
  <c r="FU114" i="22" s="1"/>
  <c r="FV114" i="22" s="1"/>
  <c r="FW114" i="22" s="1"/>
  <c r="FX114" i="22" s="1"/>
  <c r="FY114" i="22" s="1"/>
  <c r="FZ114" i="22" s="1"/>
  <c r="GA114" i="22" s="1"/>
  <c r="GB114" i="22" s="1"/>
  <c r="GC114" i="22" s="1"/>
  <c r="GD114" i="22" s="1"/>
  <c r="GE114" i="22" s="1"/>
  <c r="GF114" i="22" s="1"/>
  <c r="GG114" i="22" s="1"/>
  <c r="GH114" i="22" s="1"/>
  <c r="GI114" i="22" s="1"/>
  <c r="GJ114" i="22" s="1"/>
  <c r="GK114" i="22" s="1"/>
  <c r="GL114" i="22" s="1"/>
  <c r="GM114" i="22" s="1"/>
  <c r="GN114" i="22" s="1"/>
  <c r="GN152" i="22"/>
  <c r="GJ140" i="22"/>
  <c r="GH152" i="22"/>
  <c r="FQ134" i="22"/>
  <c r="GI152" i="22"/>
  <c r="FY134" i="22"/>
  <c r="GK146" i="22"/>
  <c r="GJ144" i="22"/>
  <c r="GM149" i="22"/>
  <c r="GJ145" i="22"/>
  <c r="GN150" i="22"/>
  <c r="GL154" i="22"/>
  <c r="GI140" i="22"/>
  <c r="GN155" i="22"/>
  <c r="GF149" i="22"/>
  <c r="GL153" i="22"/>
  <c r="GJ143" i="22"/>
  <c r="GK144" i="22"/>
  <c r="GN149" i="22"/>
  <c r="GF140" i="22"/>
  <c r="GK145" i="22"/>
  <c r="GN144" i="22"/>
  <c r="GI142" i="22"/>
  <c r="GM148" i="22"/>
  <c r="GK143" i="22"/>
  <c r="GL144" i="22"/>
  <c r="GF139" i="22"/>
  <c r="GG140" i="22"/>
  <c r="GL145" i="22"/>
  <c r="GI149" i="22"/>
  <c r="GH142" i="22"/>
  <c r="GH139" i="22"/>
  <c r="GF148" i="22"/>
  <c r="GH149" i="22"/>
  <c r="GN148" i="22"/>
  <c r="GL143" i="22"/>
  <c r="GM144" i="22"/>
  <c r="GK142" i="22"/>
  <c r="GH140" i="22"/>
  <c r="GM155" i="22"/>
  <c r="GM153" i="22"/>
  <c r="GL148" i="22"/>
  <c r="GG139" i="22"/>
  <c r="GG146" i="22"/>
  <c r="GM152" i="22"/>
  <c r="GG153" i="22"/>
  <c r="GK148" i="22"/>
  <c r="GF146" i="22"/>
  <c r="GF144" i="22"/>
  <c r="AO441" i="22"/>
  <c r="AP441" i="22" s="1"/>
  <c r="GA152" i="22"/>
  <c r="FI134" i="22"/>
  <c r="AO442" i="22"/>
  <c r="FB127" i="22"/>
  <c r="DK83" i="22"/>
  <c r="FU148" i="22"/>
  <c r="EV120" i="22"/>
  <c r="EK112" i="22"/>
  <c r="EK110" i="22"/>
  <c r="GC153" i="22"/>
  <c r="EU119" i="22"/>
  <c r="GE155" i="22"/>
  <c r="FH132" i="22"/>
  <c r="EY125" i="22"/>
  <c r="EJ108" i="22"/>
  <c r="EA99" i="22"/>
  <c r="DI81" i="22"/>
  <c r="DC77" i="22"/>
  <c r="CZ72" i="22"/>
  <c r="EW124" i="22"/>
  <c r="ES117" i="22"/>
  <c r="DS90" i="22"/>
  <c r="FW149" i="22"/>
  <c r="FS143" i="22"/>
  <c r="FG131" i="22"/>
  <c r="FE129" i="22"/>
  <c r="EI107" i="22"/>
  <c r="DL85" i="22"/>
  <c r="FJ127" i="22"/>
  <c r="DS83" i="22"/>
  <c r="GC148" i="22"/>
  <c r="FD120" i="22"/>
  <c r="ES112" i="22"/>
  <c r="ES110" i="22"/>
  <c r="FC119" i="22"/>
  <c r="FP132" i="22"/>
  <c r="FG125" i="22"/>
  <c r="ER108" i="22"/>
  <c r="EI99" i="22"/>
  <c r="DQ81" i="22"/>
  <c r="DK77" i="22"/>
  <c r="DH72" i="22"/>
  <c r="FE124" i="22"/>
  <c r="FA117" i="22"/>
  <c r="EA90" i="22"/>
  <c r="GE149" i="22"/>
  <c r="GA143" i="22"/>
  <c r="FO131" i="22"/>
  <c r="FM129" i="22"/>
  <c r="EQ107" i="22"/>
  <c r="DT85" i="22"/>
  <c r="FR127" i="22"/>
  <c r="EA83" i="22"/>
  <c r="FL120" i="22"/>
  <c r="FA112" i="22"/>
  <c r="FA110" i="22"/>
  <c r="FK119" i="22"/>
  <c r="FX132" i="22"/>
  <c r="FO125" i="22"/>
  <c r="EZ108" i="22"/>
  <c r="EQ99" i="22"/>
  <c r="DY81" i="22"/>
  <c r="DS77" i="22"/>
  <c r="DP72" i="22"/>
  <c r="FM124" i="22"/>
  <c r="FI117" i="22"/>
  <c r="EI90" i="22"/>
  <c r="FW131" i="22"/>
  <c r="FU129" i="22"/>
  <c r="EY107" i="22"/>
  <c r="EB85" i="22"/>
  <c r="DQ88" i="22"/>
  <c r="ET118" i="22"/>
  <c r="FX150" i="22"/>
  <c r="FT145" i="22"/>
  <c r="FR142" i="22"/>
  <c r="FH133" i="22"/>
  <c r="EJ109" i="22"/>
  <c r="DT91" i="22"/>
  <c r="FO140" i="22"/>
  <c r="FI135" i="22"/>
  <c r="FF130" i="22"/>
  <c r="DM86" i="22"/>
  <c r="EW123" i="22"/>
  <c r="EF103" i="22"/>
  <c r="DY98" i="22"/>
  <c r="DX96" i="22"/>
  <c r="DA76" i="22"/>
  <c r="ES111" i="22"/>
  <c r="EO104" i="22"/>
  <c r="DY88" i="22"/>
  <c r="FB118" i="22"/>
  <c r="ER109" i="22"/>
  <c r="EB91" i="22"/>
  <c r="GB145" i="22"/>
  <c r="FZ142" i="22"/>
  <c r="FP133" i="22"/>
  <c r="DU86" i="22"/>
  <c r="FW140" i="22"/>
  <c r="FQ135" i="22"/>
  <c r="FN130" i="22"/>
  <c r="FE123" i="22"/>
  <c r="EG98" i="22"/>
  <c r="DI76" i="22"/>
  <c r="FD114" i="22"/>
  <c r="EL94" i="22"/>
  <c r="EG88" i="22"/>
  <c r="FA111" i="22"/>
  <c r="EW104" i="22"/>
  <c r="EZ109" i="22"/>
  <c r="EJ91" i="22"/>
  <c r="FJ118" i="22"/>
  <c r="FX133" i="22"/>
  <c r="EC86" i="22"/>
  <c r="FM123" i="22"/>
  <c r="EO98" i="22"/>
  <c r="DQ76" i="22"/>
  <c r="DO71" i="22"/>
  <c r="AK499" i="22"/>
  <c r="AK502" i="22" s="1"/>
  <c r="AE499" i="22"/>
  <c r="AE511" i="22" s="1"/>
  <c r="AD499" i="22"/>
  <c r="AD511" i="22" s="1"/>
  <c r="Z499" i="22"/>
  <c r="Z508" i="22" s="1"/>
  <c r="W499" i="22"/>
  <c r="W511" i="22" s="1"/>
  <c r="V499" i="22"/>
  <c r="V508" i="22" s="1"/>
  <c r="AM499" i="22"/>
  <c r="U499" i="22"/>
  <c r="U505" i="22" s="1"/>
  <c r="EH89" i="22"/>
  <c r="EE95" i="22"/>
  <c r="EV114" i="22"/>
  <c r="EQ116" i="22"/>
  <c r="GB152" i="22"/>
  <c r="FJ134" i="22"/>
  <c r="FV146" i="22"/>
  <c r="EX122" i="22"/>
  <c r="ER116" i="22"/>
  <c r="DS89" i="22"/>
  <c r="FR134" i="22"/>
  <c r="GD146" i="22"/>
  <c r="FF122" i="22"/>
  <c r="EZ116" i="22"/>
  <c r="EA89" i="22"/>
  <c r="FZ134" i="22"/>
  <c r="FN122" i="22"/>
  <c r="FH116" i="22"/>
  <c r="EI89" i="22"/>
  <c r="FV148" i="22"/>
  <c r="EW120" i="22"/>
  <c r="EL112" i="22"/>
  <c r="EL110" i="22"/>
  <c r="GD153" i="22"/>
  <c r="EV119" i="22"/>
  <c r="FI132" i="22"/>
  <c r="EZ125" i="22"/>
  <c r="EK108" i="22"/>
  <c r="EB99" i="22"/>
  <c r="EX124" i="22"/>
  <c r="ET117" i="22"/>
  <c r="DT90" i="22"/>
  <c r="FX149" i="22"/>
  <c r="FT143" i="22"/>
  <c r="FH131" i="22"/>
  <c r="FF129" i="22"/>
  <c r="EJ107" i="22"/>
  <c r="DM85" i="22"/>
  <c r="EF102" i="22"/>
  <c r="DX95" i="22"/>
  <c r="GD148" i="22"/>
  <c r="FE120" i="22"/>
  <c r="ET112" i="22"/>
  <c r="ET110" i="22"/>
  <c r="FD119" i="22"/>
  <c r="FQ132" i="22"/>
  <c r="FH125" i="22"/>
  <c r="ES108" i="22"/>
  <c r="EJ99" i="22"/>
  <c r="FF124" i="22"/>
  <c r="FB117" i="22"/>
  <c r="EB90" i="22"/>
  <c r="GB143" i="22"/>
  <c r="FP131" i="22"/>
  <c r="FN129" i="22"/>
  <c r="ER107" i="22"/>
  <c r="DU85" i="22"/>
  <c r="EN102" i="22"/>
  <c r="EF95" i="22"/>
  <c r="FM120" i="22"/>
  <c r="FB112" i="22"/>
  <c r="FB110" i="22"/>
  <c r="FL119" i="22"/>
  <c r="FY132" i="22"/>
  <c r="FP125" i="22"/>
  <c r="FA108" i="22"/>
  <c r="ER99" i="22"/>
  <c r="FN124" i="22"/>
  <c r="FJ117" i="22"/>
  <c r="EJ90" i="22"/>
  <c r="FX131" i="22"/>
  <c r="FV129" i="22"/>
  <c r="EZ107" i="22"/>
  <c r="EC85" i="22"/>
  <c r="EV102" i="22"/>
  <c r="EN95" i="22"/>
  <c r="EU118" i="22"/>
  <c r="FY150" i="22"/>
  <c r="FU145" i="22"/>
  <c r="FS142" i="22"/>
  <c r="FI133" i="22"/>
  <c r="EK109" i="22"/>
  <c r="DU91" i="22"/>
  <c r="FP140" i="22"/>
  <c r="FJ135" i="22"/>
  <c r="FG130" i="22"/>
  <c r="DN86" i="22"/>
  <c r="EX123" i="22"/>
  <c r="EG103" i="22"/>
  <c r="DZ98" i="22"/>
  <c r="DY96" i="22"/>
  <c r="GE154" i="22"/>
  <c r="EO114" i="22"/>
  <c r="DW94" i="22"/>
  <c r="FC118" i="22"/>
  <c r="ES109" i="22"/>
  <c r="EC91" i="22"/>
  <c r="GC145" i="22"/>
  <c r="GA142" i="22"/>
  <c r="FQ133" i="22"/>
  <c r="DV86" i="22"/>
  <c r="FX140" i="22"/>
  <c r="FR135" i="22"/>
  <c r="FO130" i="22"/>
  <c r="FF123" i="22"/>
  <c r="EH98" i="22"/>
  <c r="EO103" i="22"/>
  <c r="EG96" i="22"/>
  <c r="FB111" i="22"/>
  <c r="EX104" i="22"/>
  <c r="FA109" i="22"/>
  <c r="EK91" i="22"/>
  <c r="FK118" i="22"/>
  <c r="FY133" i="22"/>
  <c r="ED86" i="22"/>
  <c r="FN123" i="22"/>
  <c r="EP98" i="22"/>
  <c r="FZ135" i="22"/>
  <c r="FW130" i="22"/>
  <c r="R499" i="22"/>
  <c r="R502" i="22" s="1"/>
  <c r="DZ89" i="22"/>
  <c r="ED94" i="22"/>
  <c r="DW95" i="22"/>
  <c r="EN103" i="22"/>
  <c r="AH499" i="22"/>
  <c r="AH508" i="22" s="1"/>
  <c r="EK111" i="22"/>
  <c r="EN114" i="22"/>
  <c r="FM122" i="22"/>
  <c r="FV130" i="22"/>
  <c r="FI136" i="22"/>
  <c r="FQ136" i="22"/>
  <c r="FY136" i="22"/>
  <c r="FK137" i="22"/>
  <c r="FS137" i="22"/>
  <c r="GA137" i="22"/>
  <c r="FN139" i="22"/>
  <c r="FV139" i="22"/>
  <c r="GD139" i="22"/>
  <c r="GC146" i="22"/>
  <c r="AL499" i="22"/>
  <c r="AL511" i="22" s="1"/>
  <c r="FE122" i="22"/>
  <c r="FC128" i="22"/>
  <c r="FK128" i="22"/>
  <c r="FS128" i="22"/>
  <c r="FU146" i="22"/>
  <c r="EF96" i="22"/>
  <c r="EU102" i="22"/>
  <c r="EH106" i="22"/>
  <c r="EP106" i="22"/>
  <c r="EX106" i="22"/>
  <c r="EW122" i="22"/>
  <c r="FY135" i="22"/>
  <c r="GD154" i="22"/>
  <c r="ED101" i="22"/>
  <c r="EL101" i="22"/>
  <c r="ET101" i="22"/>
  <c r="EM102" i="22"/>
  <c r="J13" i="22"/>
  <c r="FS140" i="22"/>
  <c r="EX118" i="22"/>
  <c r="ER114" i="22"/>
  <c r="FJ130" i="22"/>
  <c r="FV142" i="22"/>
  <c r="EO111" i="22"/>
  <c r="GB150" i="22"/>
  <c r="FX145" i="22"/>
  <c r="FM135" i="22"/>
  <c r="EJ103" i="22"/>
  <c r="EK104" i="22"/>
  <c r="EB96" i="22"/>
  <c r="DZ94" i="22"/>
  <c r="FL133" i="22"/>
  <c r="GA140" i="22"/>
  <c r="FF118" i="22"/>
  <c r="EZ114" i="22"/>
  <c r="FR130" i="22"/>
  <c r="GD142" i="22"/>
  <c r="EW111" i="22"/>
  <c r="FU135" i="22"/>
  <c r="ER103" i="22"/>
  <c r="ES104" i="22"/>
  <c r="EJ96" i="22"/>
  <c r="EH94" i="22"/>
  <c r="FT133" i="22"/>
  <c r="FN118" i="22"/>
  <c r="FH114" i="22"/>
  <c r="FZ130" i="22"/>
  <c r="FE111" i="22"/>
  <c r="GC135" i="22"/>
  <c r="EZ103" i="22"/>
  <c r="FA104" i="22"/>
  <c r="ER96" i="22"/>
  <c r="EP94" i="22"/>
  <c r="GB133" i="22"/>
  <c r="B156" i="22"/>
  <c r="B440" i="22" s="1"/>
  <c r="AO443" i="22"/>
  <c r="X499" i="22"/>
  <c r="AF499" i="22"/>
  <c r="AN499" i="22"/>
  <c r="Q499" i="22"/>
  <c r="Y499" i="22"/>
  <c r="AG499" i="22"/>
  <c r="S499" i="22"/>
  <c r="AA499" i="22"/>
  <c r="AI499" i="22"/>
  <c r="T499" i="22"/>
  <c r="AB499" i="22"/>
  <c r="AJ499" i="22"/>
  <c r="AC499" i="22"/>
  <c r="D9" i="21" l="1"/>
  <c r="L10" i="21" s="1"/>
  <c r="O163" i="22"/>
  <c r="K60" i="21" s="1"/>
  <c r="J163" i="22"/>
  <c r="N163" i="22"/>
  <c r="J60" i="21" s="1"/>
  <c r="M163" i="22"/>
  <c r="I60" i="21" s="1"/>
  <c r="I163" i="22"/>
  <c r="E60" i="21" s="1"/>
  <c r="L163" i="22"/>
  <c r="H60" i="21" s="1"/>
  <c r="P163" i="22"/>
  <c r="L60" i="21" s="1"/>
  <c r="M28" i="21"/>
  <c r="M38" i="21" s="1"/>
  <c r="M5" i="21"/>
  <c r="N28" i="21"/>
  <c r="N5" i="21"/>
  <c r="D6" i="21"/>
  <c r="E6" i="21" s="1"/>
  <c r="F6" i="21" s="1"/>
  <c r="G6" i="21" s="1"/>
  <c r="H6" i="21" s="1"/>
  <c r="I6" i="21" s="1"/>
  <c r="J6" i="21" s="1"/>
  <c r="K6" i="21" s="1"/>
  <c r="L6" i="21" s="1"/>
  <c r="L7" i="21"/>
  <c r="D60" i="21"/>
  <c r="H164" i="22"/>
  <c r="G60" i="21"/>
  <c r="F60" i="21"/>
  <c r="O167" i="22"/>
  <c r="K14" i="21" s="1"/>
  <c r="U156" i="22"/>
  <c r="S156" i="22"/>
  <c r="N167" i="22"/>
  <c r="J14" i="21" s="1"/>
  <c r="AB176" i="22"/>
  <c r="L434" i="22"/>
  <c r="M434" i="22" s="1"/>
  <c r="N434" i="22" s="1"/>
  <c r="O434" i="22" s="1"/>
  <c r="P434" i="22" s="1"/>
  <c r="Q434" i="22" s="1"/>
  <c r="R434" i="22" s="1"/>
  <c r="S434" i="22" s="1"/>
  <c r="T434" i="22" s="1"/>
  <c r="U434" i="22" s="1"/>
  <c r="V434" i="22" s="1"/>
  <c r="W434" i="22" s="1"/>
  <c r="X434" i="22" s="1"/>
  <c r="Y434" i="22" s="1"/>
  <c r="Z434" i="22" s="1"/>
  <c r="AA434" i="22" s="1"/>
  <c r="AB434" i="22" s="1"/>
  <c r="M167" i="22"/>
  <c r="I14" i="21" s="1"/>
  <c r="P435" i="22"/>
  <c r="P176" i="22"/>
  <c r="AC403" i="22"/>
  <c r="AB435" i="22"/>
  <c r="T156" i="22"/>
  <c r="L167" i="22"/>
  <c r="H14" i="21" s="1"/>
  <c r="P167" i="22"/>
  <c r="L14" i="21" s="1"/>
  <c r="K167" i="22"/>
  <c r="G14" i="21" s="1"/>
  <c r="W156" i="22"/>
  <c r="Q157" i="22"/>
  <c r="Q162" i="22"/>
  <c r="H167" i="22"/>
  <c r="P175" i="22"/>
  <c r="R157" i="22"/>
  <c r="R162" i="22"/>
  <c r="P180" i="22"/>
  <c r="J167" i="22"/>
  <c r="F14" i="21" s="1"/>
  <c r="I167" i="22"/>
  <c r="E14" i="21" s="1"/>
  <c r="AA156" i="22"/>
  <c r="Y156" i="22"/>
  <c r="GO60" i="22"/>
  <c r="Z156" i="22"/>
  <c r="V156" i="22"/>
  <c r="GO16" i="22"/>
  <c r="GP16" i="22" s="1"/>
  <c r="AH502" i="22"/>
  <c r="AH504" i="22" s="1"/>
  <c r="GO67" i="22"/>
  <c r="GO53" i="22"/>
  <c r="GO46" i="22"/>
  <c r="GO31" i="22"/>
  <c r="GO24" i="22"/>
  <c r="X156" i="22"/>
  <c r="U511" i="22"/>
  <c r="U444" i="22" s="1"/>
  <c r="R508" i="22"/>
  <c r="R509" i="22" s="1"/>
  <c r="GO45" i="22"/>
  <c r="GO66" i="22"/>
  <c r="GO70" i="22"/>
  <c r="GO84" i="22"/>
  <c r="GO42" i="22"/>
  <c r="GO37" i="22"/>
  <c r="AK511" i="22"/>
  <c r="AK444" i="22" s="1"/>
  <c r="AK505" i="22"/>
  <c r="AK507" i="22" s="1"/>
  <c r="GO28" i="22"/>
  <c r="GO40" i="22"/>
  <c r="GP40" i="22" s="1"/>
  <c r="GO78" i="22"/>
  <c r="GO33" i="22"/>
  <c r="GP33" i="22" s="1"/>
  <c r="GO59" i="22"/>
  <c r="GO56" i="22"/>
  <c r="GO51" i="22"/>
  <c r="GP51" i="22" s="1"/>
  <c r="GO20" i="22"/>
  <c r="GO64" i="22"/>
  <c r="GO41" i="22"/>
  <c r="GO15" i="22"/>
  <c r="GO93" i="22"/>
  <c r="GO74" i="22"/>
  <c r="GP74" i="22" s="1"/>
  <c r="AD508" i="22"/>
  <c r="AD509" i="22" s="1"/>
  <c r="W502" i="22"/>
  <c r="W504" i="22" s="1"/>
  <c r="V511" i="22"/>
  <c r="V444" i="22" s="1"/>
  <c r="V505" i="22"/>
  <c r="V507" i="22" s="1"/>
  <c r="AD505" i="22"/>
  <c r="AD507" i="22" s="1"/>
  <c r="GO35" i="22"/>
  <c r="GO26" i="22"/>
  <c r="GO25" i="22"/>
  <c r="GO52" i="22"/>
  <c r="GO61" i="22"/>
  <c r="GO65" i="22"/>
  <c r="GP65" i="22" s="1"/>
  <c r="GO50" i="22"/>
  <c r="GO32" i="22"/>
  <c r="GO19" i="22"/>
  <c r="GO49" i="22"/>
  <c r="GO36" i="22"/>
  <c r="GO97" i="22"/>
  <c r="GO43" i="22"/>
  <c r="GO73" i="22"/>
  <c r="GO34" i="22"/>
  <c r="GO55" i="22"/>
  <c r="GO48" i="22"/>
  <c r="GP48" i="22" s="1"/>
  <c r="GO21" i="22"/>
  <c r="GO22" i="22"/>
  <c r="GP22" i="22" s="1"/>
  <c r="GO68" i="22"/>
  <c r="GO89" i="22"/>
  <c r="GP89" i="22" s="1"/>
  <c r="GO112" i="22"/>
  <c r="Z502" i="22"/>
  <c r="Z504" i="22" s="1"/>
  <c r="AL502" i="22"/>
  <c r="AL503" i="22" s="1"/>
  <c r="GO108" i="22"/>
  <c r="R171" i="22"/>
  <c r="Q171" i="22"/>
  <c r="GO139" i="22"/>
  <c r="GO71" i="22"/>
  <c r="GO144" i="22"/>
  <c r="GO95" i="22"/>
  <c r="GO102" i="22"/>
  <c r="GO136" i="22"/>
  <c r="GO99" i="22"/>
  <c r="GO122" i="22"/>
  <c r="GP122" i="22" s="1"/>
  <c r="AL505" i="22"/>
  <c r="AL507" i="22" s="1"/>
  <c r="AD502" i="22"/>
  <c r="AD504" i="22" s="1"/>
  <c r="AL508" i="22"/>
  <c r="AL510" i="22" s="1"/>
  <c r="GO115" i="22"/>
  <c r="GO104" i="22"/>
  <c r="GO88" i="22"/>
  <c r="GO149" i="22"/>
  <c r="AE502" i="22"/>
  <c r="AE503" i="22" s="1"/>
  <c r="AK508" i="22"/>
  <c r="AK509" i="22" s="1"/>
  <c r="GO98" i="22"/>
  <c r="GO109" i="22"/>
  <c r="GO90" i="22"/>
  <c r="GO125" i="22"/>
  <c r="GO148" i="22"/>
  <c r="GO17" i="22"/>
  <c r="AP443" i="22"/>
  <c r="GM140" i="22"/>
  <c r="GN140" i="22" s="1"/>
  <c r="GO101" i="22"/>
  <c r="GP101" i="22" s="1"/>
  <c r="GO114" i="22"/>
  <c r="GO103" i="22"/>
  <c r="GO133" i="22"/>
  <c r="GO117" i="22"/>
  <c r="GO132" i="22"/>
  <c r="GO83" i="22"/>
  <c r="GO76" i="22"/>
  <c r="GO143" i="22"/>
  <c r="GO106" i="22"/>
  <c r="GO128" i="22"/>
  <c r="GP128" i="22" s="1"/>
  <c r="GO111" i="22"/>
  <c r="GO123" i="22"/>
  <c r="GO142" i="22"/>
  <c r="GO85" i="22"/>
  <c r="GO124" i="22"/>
  <c r="GO155" i="22"/>
  <c r="GO127" i="22"/>
  <c r="GO91" i="22"/>
  <c r="GO120" i="22"/>
  <c r="GO86" i="22"/>
  <c r="GO145" i="22"/>
  <c r="GO107" i="22"/>
  <c r="GO72" i="22"/>
  <c r="GO119" i="22"/>
  <c r="AP442" i="22"/>
  <c r="GI137" i="22"/>
  <c r="GJ137" i="22" s="1"/>
  <c r="GK137" i="22" s="1"/>
  <c r="GL137" i="22" s="1"/>
  <c r="GM137" i="22" s="1"/>
  <c r="GN137" i="22" s="1"/>
  <c r="GO82" i="22"/>
  <c r="GO58" i="22"/>
  <c r="GO96" i="22"/>
  <c r="GO116" i="22"/>
  <c r="GP116" i="22" s="1"/>
  <c r="GO130" i="22"/>
  <c r="GO150" i="22"/>
  <c r="GO129" i="22"/>
  <c r="GO77" i="22"/>
  <c r="GO153" i="22"/>
  <c r="GO134" i="22"/>
  <c r="GP134" i="22" s="1"/>
  <c r="GO146" i="22"/>
  <c r="GP146" i="22" s="1"/>
  <c r="GO94" i="22"/>
  <c r="GO154" i="22"/>
  <c r="GO135" i="22"/>
  <c r="GO118" i="22"/>
  <c r="GO131" i="22"/>
  <c r="GO81" i="22"/>
  <c r="GO110" i="22"/>
  <c r="GO152" i="22"/>
  <c r="GP152" i="22" s="1"/>
  <c r="AM505" i="22"/>
  <c r="AM508" i="22"/>
  <c r="AM511" i="22"/>
  <c r="AM512" i="22" s="1"/>
  <c r="AH511" i="22"/>
  <c r="AH505" i="22"/>
  <c r="W505" i="22"/>
  <c r="W508" i="22"/>
  <c r="AM502" i="22"/>
  <c r="AM504" i="22" s="1"/>
  <c r="Z511" i="22"/>
  <c r="Z505" i="22"/>
  <c r="V502" i="22"/>
  <c r="V504" i="22" s="1"/>
  <c r="AE505" i="22"/>
  <c r="AE508" i="22"/>
  <c r="R511" i="22"/>
  <c r="R505" i="22"/>
  <c r="U508" i="22"/>
  <c r="U502" i="22"/>
  <c r="R504" i="22"/>
  <c r="R503" i="22"/>
  <c r="AN505" i="22"/>
  <c r="AN511" i="22"/>
  <c r="AN502" i="22"/>
  <c r="AN508" i="22"/>
  <c r="V510" i="22"/>
  <c r="V509" i="22"/>
  <c r="AP14" i="22"/>
  <c r="AF505" i="22"/>
  <c r="AF511" i="22"/>
  <c r="AF502" i="22"/>
  <c r="AF508" i="22"/>
  <c r="AA511" i="22"/>
  <c r="AA502" i="22"/>
  <c r="AA508" i="22"/>
  <c r="AA505" i="22"/>
  <c r="AD444" i="22"/>
  <c r="AD513" i="22"/>
  <c r="AD512" i="22"/>
  <c r="B444" i="22"/>
  <c r="B442" i="22"/>
  <c r="B443" i="22"/>
  <c r="B441" i="22"/>
  <c r="AI511" i="22"/>
  <c r="AI502" i="22"/>
  <c r="AI508" i="22"/>
  <c r="AI505" i="22"/>
  <c r="AC508" i="22"/>
  <c r="AC505" i="22"/>
  <c r="AC511" i="22"/>
  <c r="AC502" i="22"/>
  <c r="U507" i="22"/>
  <c r="U506" i="22"/>
  <c r="AG505" i="22"/>
  <c r="AG511" i="22"/>
  <c r="AG502" i="22"/>
  <c r="AG508" i="22"/>
  <c r="T502" i="22"/>
  <c r="T508" i="22"/>
  <c r="T505" i="22"/>
  <c r="T511" i="22"/>
  <c r="AE444" i="22"/>
  <c r="AE513" i="22"/>
  <c r="AE512" i="22"/>
  <c r="Q505" i="22"/>
  <c r="Q511" i="22"/>
  <c r="Q502" i="22"/>
  <c r="AO499" i="22"/>
  <c r="Q508" i="22"/>
  <c r="W444" i="22"/>
  <c r="GF151" i="22" s="1"/>
  <c r="W513" i="22"/>
  <c r="W512" i="22"/>
  <c r="Z510" i="22"/>
  <c r="Z509" i="22"/>
  <c r="S440" i="22"/>
  <c r="K13" i="22"/>
  <c r="AJ502" i="22"/>
  <c r="AJ508" i="22"/>
  <c r="AJ505" i="22"/>
  <c r="AJ511" i="22"/>
  <c r="S511" i="22"/>
  <c r="S502" i="22"/>
  <c r="S508" i="22"/>
  <c r="S505" i="22"/>
  <c r="X505" i="22"/>
  <c r="X511" i="22"/>
  <c r="X502" i="22"/>
  <c r="X508" i="22"/>
  <c r="AB502" i="22"/>
  <c r="AB508" i="22"/>
  <c r="AB505" i="22"/>
  <c r="AB511" i="22"/>
  <c r="Y505" i="22"/>
  <c r="Y511" i="22"/>
  <c r="Y502" i="22"/>
  <c r="Y508" i="22"/>
  <c r="AK504" i="22"/>
  <c r="AK503" i="22"/>
  <c r="AL444" i="22"/>
  <c r="AL513" i="22"/>
  <c r="AL512" i="22"/>
  <c r="AH510" i="22"/>
  <c r="AH509" i="22"/>
  <c r="M6" i="21" l="1"/>
  <c r="N6" i="21" s="1"/>
  <c r="GP156" i="22"/>
  <c r="N9" i="21"/>
  <c r="M9" i="21"/>
  <c r="R28" i="21"/>
  <c r="R5" i="21"/>
  <c r="T28" i="21"/>
  <c r="T5" i="21"/>
  <c r="V28" i="21"/>
  <c r="V5" i="21"/>
  <c r="P28" i="21"/>
  <c r="P5" i="21"/>
  <c r="U28" i="21"/>
  <c r="U5" i="21"/>
  <c r="H168" i="22"/>
  <c r="D15" i="21" s="1"/>
  <c r="P169" i="22"/>
  <c r="D14" i="21"/>
  <c r="O28" i="21"/>
  <c r="O5" i="21"/>
  <c r="W28" i="21"/>
  <c r="W5" i="21"/>
  <c r="Q28" i="21"/>
  <c r="Q5" i="21"/>
  <c r="S28" i="21"/>
  <c r="S5" i="21"/>
  <c r="U157" i="22"/>
  <c r="U162" i="22"/>
  <c r="U171" i="22"/>
  <c r="S157" i="22"/>
  <c r="S162" i="22"/>
  <c r="I164" i="22"/>
  <c r="J164" i="22" s="1"/>
  <c r="K164" i="22" s="1"/>
  <c r="L164" i="22" s="1"/>
  <c r="M164" i="22" s="1"/>
  <c r="N164" i="22" s="1"/>
  <c r="O164" i="22" s="1"/>
  <c r="P164" i="22" s="1"/>
  <c r="S171" i="22"/>
  <c r="R510" i="22"/>
  <c r="W162" i="22"/>
  <c r="W171" i="22"/>
  <c r="Q167" i="22"/>
  <c r="T157" i="22"/>
  <c r="T171" i="22"/>
  <c r="T162" i="22"/>
  <c r="R167" i="22"/>
  <c r="N14" i="21" s="1"/>
  <c r="AD403" i="22"/>
  <c r="AC434" i="22"/>
  <c r="W157" i="22"/>
  <c r="Y171" i="22"/>
  <c r="Y157" i="22"/>
  <c r="Y162" i="22"/>
  <c r="X171" i="22"/>
  <c r="X162" i="22"/>
  <c r="X157" i="22"/>
  <c r="V171" i="22"/>
  <c r="V162" i="22"/>
  <c r="V157" i="22"/>
  <c r="P184" i="22"/>
  <c r="AA171" i="22"/>
  <c r="AA157" i="22"/>
  <c r="AA162" i="22"/>
  <c r="Z171" i="22"/>
  <c r="Z157" i="22"/>
  <c r="Z162" i="22"/>
  <c r="AH503" i="22"/>
  <c r="AD506" i="22"/>
  <c r="U512" i="22"/>
  <c r="U513" i="22"/>
  <c r="AD510" i="22"/>
  <c r="AL509" i="22"/>
  <c r="AK506" i="22"/>
  <c r="V512" i="22"/>
  <c r="V513" i="22"/>
  <c r="AK512" i="22"/>
  <c r="V506" i="22"/>
  <c r="AK513" i="22"/>
  <c r="AK510" i="22"/>
  <c r="W503" i="22"/>
  <c r="AL504" i="22"/>
  <c r="Z503" i="22"/>
  <c r="Q172" i="22"/>
  <c r="Q192" i="22" s="1"/>
  <c r="AE504" i="22"/>
  <c r="AD503" i="22"/>
  <c r="AL506" i="22"/>
  <c r="AM513" i="22"/>
  <c r="V503" i="22"/>
  <c r="AM444" i="22"/>
  <c r="EK87" i="22" s="1"/>
  <c r="GO137" i="22"/>
  <c r="GH147" i="22"/>
  <c r="GM151" i="22"/>
  <c r="GO140" i="22"/>
  <c r="GG138" i="22"/>
  <c r="GL141" i="22"/>
  <c r="GF138" i="22"/>
  <c r="GK141" i="22"/>
  <c r="GI147" i="22"/>
  <c r="GN151" i="22"/>
  <c r="AM503" i="22"/>
  <c r="R512" i="22"/>
  <c r="R444" i="22"/>
  <c r="R513" i="22"/>
  <c r="AH507" i="22"/>
  <c r="AH506" i="22"/>
  <c r="AH444" i="22"/>
  <c r="AH513" i="22"/>
  <c r="AH512" i="22"/>
  <c r="W509" i="22"/>
  <c r="W510" i="22"/>
  <c r="W507" i="22"/>
  <c r="W506" i="22"/>
  <c r="Z507" i="22"/>
  <c r="Z506" i="22"/>
  <c r="U504" i="22"/>
  <c r="U503" i="22"/>
  <c r="AE507" i="22"/>
  <c r="AE506" i="22"/>
  <c r="Z512" i="22"/>
  <c r="Z513" i="22"/>
  <c r="Z444" i="22"/>
  <c r="GI151" i="22" s="1"/>
  <c r="AM510" i="22"/>
  <c r="AM509" i="22"/>
  <c r="AE510" i="22"/>
  <c r="AE509" i="22"/>
  <c r="U510" i="22"/>
  <c r="U509" i="22"/>
  <c r="R506" i="22"/>
  <c r="R507" i="22"/>
  <c r="AM507" i="22"/>
  <c r="AM506" i="22"/>
  <c r="S507" i="22"/>
  <c r="S506" i="22"/>
  <c r="Q513" i="22"/>
  <c r="Q512" i="22"/>
  <c r="AO511" i="22"/>
  <c r="Q444" i="22"/>
  <c r="AA510" i="22"/>
  <c r="AA509" i="22"/>
  <c r="AB510" i="22"/>
  <c r="AB509" i="22"/>
  <c r="AC504" i="22"/>
  <c r="AC503" i="22"/>
  <c r="AB504" i="22"/>
  <c r="AB503" i="22"/>
  <c r="AC444" i="22"/>
  <c r="AC513" i="22"/>
  <c r="AC512" i="22"/>
  <c r="AI444" i="22"/>
  <c r="AI513" i="22"/>
  <c r="AI512" i="22"/>
  <c r="AF504" i="22"/>
  <c r="AF503" i="22"/>
  <c r="AN510" i="22"/>
  <c r="AN509" i="22"/>
  <c r="AB444" i="22"/>
  <c r="AB513" i="22"/>
  <c r="AB512" i="22"/>
  <c r="AI507" i="22"/>
  <c r="AI506" i="22"/>
  <c r="S503" i="22"/>
  <c r="S504" i="22"/>
  <c r="S444" i="22"/>
  <c r="S513" i="22"/>
  <c r="S512" i="22"/>
  <c r="Y510" i="22"/>
  <c r="Y509" i="22"/>
  <c r="X510" i="22"/>
  <c r="X509" i="22"/>
  <c r="AJ444" i="22"/>
  <c r="AJ513" i="22"/>
  <c r="AJ512" i="22"/>
  <c r="FR138" i="22"/>
  <c r="FB121" i="22"/>
  <c r="FW141" i="22"/>
  <c r="EM105" i="22"/>
  <c r="EI100" i="22"/>
  <c r="GA147" i="22"/>
  <c r="FF126" i="22"/>
  <c r="ES113" i="22"/>
  <c r="DU87" i="22"/>
  <c r="EA92" i="22"/>
  <c r="DM80" i="22"/>
  <c r="DL79" i="22"/>
  <c r="DG75" i="22"/>
  <c r="DD69" i="22"/>
  <c r="CN57" i="22"/>
  <c r="CI54" i="22"/>
  <c r="BO38" i="22"/>
  <c r="CT62" i="22"/>
  <c r="CB47" i="22"/>
  <c r="BY44" i="22"/>
  <c r="CU63" i="22"/>
  <c r="BR39" i="22"/>
  <c r="AY27" i="22"/>
  <c r="AH18" i="22"/>
  <c r="AQ23" i="22"/>
  <c r="BC30" i="22"/>
  <c r="FG113" i="22"/>
  <c r="FT126" i="22"/>
  <c r="FP121" i="22"/>
  <c r="FA105" i="22"/>
  <c r="EW100" i="22"/>
  <c r="EA80" i="22"/>
  <c r="EI87" i="22"/>
  <c r="EO92" i="22"/>
  <c r="DZ79" i="22"/>
  <c r="DU75" i="22"/>
  <c r="DR69" i="22"/>
  <c r="CW54" i="22"/>
  <c r="DH62" i="22"/>
  <c r="DB57" i="22"/>
  <c r="DI63" i="22"/>
  <c r="CP47" i="22"/>
  <c r="CM44" i="22"/>
  <c r="CF39" i="22"/>
  <c r="CC38" i="22"/>
  <c r="AV18" i="22"/>
  <c r="BE23" i="22"/>
  <c r="BQ30" i="22"/>
  <c r="BM27" i="22"/>
  <c r="FZ138" i="22"/>
  <c r="FJ121" i="22"/>
  <c r="GE141" i="22"/>
  <c r="FN126" i="22"/>
  <c r="EU105" i="22"/>
  <c r="EQ100" i="22"/>
  <c r="FA113" i="22"/>
  <c r="EI92" i="22"/>
  <c r="EC87" i="22"/>
  <c r="DT79" i="22"/>
  <c r="DO75" i="22"/>
  <c r="DL69" i="22"/>
  <c r="DU80" i="22"/>
  <c r="CV57" i="22"/>
  <c r="DC63" i="22"/>
  <c r="DB62" i="22"/>
  <c r="BW38" i="22"/>
  <c r="CQ54" i="22"/>
  <c r="CG44" i="22"/>
  <c r="BZ39" i="22"/>
  <c r="CJ47" i="22"/>
  <c r="BK30" i="22"/>
  <c r="BG27" i="22"/>
  <c r="AY23" i="22"/>
  <c r="AP18" i="22"/>
  <c r="AG510" i="22"/>
  <c r="AG509" i="22"/>
  <c r="AC507" i="22"/>
  <c r="AC506" i="22"/>
  <c r="AF444" i="22"/>
  <c r="AF513" i="22"/>
  <c r="AF512" i="22"/>
  <c r="AN504" i="22"/>
  <c r="AN503" i="22"/>
  <c r="T440" i="22"/>
  <c r="L13" i="22"/>
  <c r="S510" i="22"/>
  <c r="S509" i="22"/>
  <c r="Y504" i="22"/>
  <c r="Y503" i="22"/>
  <c r="Q510" i="22"/>
  <c r="Q509" i="22"/>
  <c r="AO508" i="22"/>
  <c r="T444" i="22"/>
  <c r="T513" i="22"/>
  <c r="T512" i="22"/>
  <c r="AG504" i="22"/>
  <c r="AG503" i="22"/>
  <c r="AC509" i="22"/>
  <c r="AC510" i="22"/>
  <c r="AF506" i="22"/>
  <c r="AF507" i="22"/>
  <c r="AN444" i="22"/>
  <c r="AN513" i="22"/>
  <c r="AN512" i="22"/>
  <c r="FU126" i="22"/>
  <c r="FQ121" i="22"/>
  <c r="FB105" i="22"/>
  <c r="EX100" i="22"/>
  <c r="FH113" i="22"/>
  <c r="EJ87" i="22"/>
  <c r="EP92" i="22"/>
  <c r="EA79" i="22"/>
  <c r="DV75" i="22"/>
  <c r="DS69" i="22"/>
  <c r="EB80" i="22"/>
  <c r="DI62" i="22"/>
  <c r="DJ63" i="22"/>
  <c r="CQ47" i="22"/>
  <c r="CX54" i="22"/>
  <c r="CG39" i="22"/>
  <c r="DC57" i="22"/>
  <c r="BF23" i="22"/>
  <c r="CD38" i="22"/>
  <c r="AW18" i="22"/>
  <c r="BR30" i="22"/>
  <c r="BN27" i="22"/>
  <c r="CN44" i="22"/>
  <c r="AA503" i="22"/>
  <c r="AA504" i="22"/>
  <c r="AA444" i="22"/>
  <c r="GJ151" i="22" s="1"/>
  <c r="AA513" i="22"/>
  <c r="AA512" i="22"/>
  <c r="AF510" i="22"/>
  <c r="AF509" i="22"/>
  <c r="GE151" i="22"/>
  <c r="FZ147" i="22"/>
  <c r="FE126" i="22"/>
  <c r="FQ138" i="22"/>
  <c r="FA121" i="22"/>
  <c r="FV141" i="22"/>
  <c r="ER113" i="22"/>
  <c r="EL105" i="22"/>
  <c r="EH100" i="22"/>
  <c r="DZ92" i="22"/>
  <c r="DL80" i="22"/>
  <c r="DK79" i="22"/>
  <c r="DF75" i="22"/>
  <c r="DC69" i="22"/>
  <c r="DT87" i="22"/>
  <c r="CS62" i="22"/>
  <c r="CA47" i="22"/>
  <c r="BQ39" i="22"/>
  <c r="CM57" i="22"/>
  <c r="BX44" i="22"/>
  <c r="CH54" i="22"/>
  <c r="CT63" i="22"/>
  <c r="AP23" i="22"/>
  <c r="AG18" i="22"/>
  <c r="AX27" i="22"/>
  <c r="BN38" i="22"/>
  <c r="BB30" i="22"/>
  <c r="AJ507" i="22"/>
  <c r="AJ506" i="22"/>
  <c r="X444" i="22"/>
  <c r="GG151" i="22" s="1"/>
  <c r="X513" i="22"/>
  <c r="X512" i="22"/>
  <c r="T507" i="22"/>
  <c r="T506" i="22"/>
  <c r="AG513" i="22"/>
  <c r="AG512" i="22"/>
  <c r="AG444" i="22"/>
  <c r="FM126" i="22"/>
  <c r="FY138" i="22"/>
  <c r="FI121" i="22"/>
  <c r="GD141" i="22"/>
  <c r="ET105" i="22"/>
  <c r="EP100" i="22"/>
  <c r="EZ113" i="22"/>
  <c r="EH92" i="22"/>
  <c r="EB87" i="22"/>
  <c r="DS79" i="22"/>
  <c r="DN75" i="22"/>
  <c r="DK69" i="22"/>
  <c r="DT80" i="22"/>
  <c r="DA62" i="22"/>
  <c r="CP54" i="22"/>
  <c r="CI47" i="22"/>
  <c r="DB63" i="22"/>
  <c r="CU57" i="22"/>
  <c r="BY39" i="22"/>
  <c r="CF44" i="22"/>
  <c r="BV38" i="22"/>
  <c r="AX23" i="22"/>
  <c r="AO18" i="22"/>
  <c r="BJ30" i="22"/>
  <c r="BF27" i="22"/>
  <c r="AQ14" i="22"/>
  <c r="AN506" i="22"/>
  <c r="AN507" i="22"/>
  <c r="T504" i="22"/>
  <c r="T503" i="22"/>
  <c r="AB507" i="22"/>
  <c r="AB506" i="22"/>
  <c r="AO505" i="22"/>
  <c r="Q507" i="22"/>
  <c r="Q506" i="22"/>
  <c r="AI510" i="22"/>
  <c r="AI509" i="22"/>
  <c r="AI503" i="22"/>
  <c r="AI504" i="22"/>
  <c r="X504" i="22"/>
  <c r="X503" i="22"/>
  <c r="Y513" i="22"/>
  <c r="Y512" i="22"/>
  <c r="Y444" i="22"/>
  <c r="GH151" i="22" s="1"/>
  <c r="AJ510" i="22"/>
  <c r="AJ509" i="22"/>
  <c r="Y507" i="22"/>
  <c r="Y506" i="22"/>
  <c r="X506" i="22"/>
  <c r="X507" i="22"/>
  <c r="AJ504" i="22"/>
  <c r="AJ503" i="22"/>
  <c r="EQ113" i="22"/>
  <c r="GD151" i="22"/>
  <c r="FY147" i="22"/>
  <c r="FD126" i="22"/>
  <c r="FP138" i="22"/>
  <c r="EZ121" i="22"/>
  <c r="FU141" i="22"/>
  <c r="DY92" i="22"/>
  <c r="EK105" i="22"/>
  <c r="DK80" i="22"/>
  <c r="EG100" i="22"/>
  <c r="DJ79" i="22"/>
  <c r="DE75" i="22"/>
  <c r="DB69" i="22"/>
  <c r="CG54" i="22"/>
  <c r="CR62" i="22"/>
  <c r="CL57" i="22"/>
  <c r="BZ47" i="22"/>
  <c r="BW44" i="22"/>
  <c r="DS87" i="22"/>
  <c r="CS63" i="22"/>
  <c r="BA30" i="22"/>
  <c r="BP39" i="22"/>
  <c r="AF18" i="22"/>
  <c r="AW27" i="22"/>
  <c r="BM38" i="22"/>
  <c r="AO23" i="22"/>
  <c r="Q504" i="22"/>
  <c r="Q503" i="22"/>
  <c r="AO502" i="22"/>
  <c r="T510" i="22"/>
  <c r="T509" i="22"/>
  <c r="AG507" i="22"/>
  <c r="AG506" i="22"/>
  <c r="AA507" i="22"/>
  <c r="AA506" i="22"/>
  <c r="U167" i="22" l="1"/>
  <c r="Q14" i="21" s="1"/>
  <c r="R9" i="21"/>
  <c r="P9" i="21"/>
  <c r="T9" i="21"/>
  <c r="O9" i="21"/>
  <c r="Q9" i="21"/>
  <c r="U9" i="21"/>
  <c r="W9" i="21"/>
  <c r="S9" i="21"/>
  <c r="V9" i="21"/>
  <c r="I168" i="22"/>
  <c r="S167" i="22"/>
  <c r="O14" i="21" s="1"/>
  <c r="Q193" i="22"/>
  <c r="Q161" i="22" s="1"/>
  <c r="O6" i="21"/>
  <c r="P6" i="21" s="1"/>
  <c r="Q6" i="21" s="1"/>
  <c r="R6" i="21" s="1"/>
  <c r="S6" i="21" s="1"/>
  <c r="T6" i="21" s="1"/>
  <c r="U6" i="21" s="1"/>
  <c r="V6" i="21" s="1"/>
  <c r="W6" i="21" s="1"/>
  <c r="J168" i="22"/>
  <c r="E15" i="21"/>
  <c r="L16" i="21"/>
  <c r="M14" i="21"/>
  <c r="W167" i="22"/>
  <c r="S14" i="21" s="1"/>
  <c r="T167" i="22"/>
  <c r="P14" i="21" s="1"/>
  <c r="Y167" i="22"/>
  <c r="U14" i="21" s="1"/>
  <c r="AA167" i="22"/>
  <c r="W14" i="21" s="1"/>
  <c r="Z167" i="22"/>
  <c r="V14" i="21" s="1"/>
  <c r="AC158" i="22"/>
  <c r="AE403" i="22"/>
  <c r="AD158" i="22"/>
  <c r="X167" i="22"/>
  <c r="T14" i="21" s="1"/>
  <c r="V167" i="22"/>
  <c r="R14" i="21" s="1"/>
  <c r="CH39" i="22"/>
  <c r="EC80" i="22"/>
  <c r="EY100" i="22"/>
  <c r="FC105" i="22"/>
  <c r="DT69" i="22"/>
  <c r="CO44" i="22"/>
  <c r="R172" i="22"/>
  <c r="DW75" i="22"/>
  <c r="DK63" i="22"/>
  <c r="GH138" i="22"/>
  <c r="GM141" i="22"/>
  <c r="EB79" i="22"/>
  <c r="DJ62" i="22"/>
  <c r="CR47" i="22"/>
  <c r="FR121" i="22"/>
  <c r="BO27" i="22"/>
  <c r="CE38" i="22"/>
  <c r="BS30" i="22"/>
  <c r="CY54" i="22"/>
  <c r="FV126" i="22"/>
  <c r="EQ92" i="22"/>
  <c r="AX18" i="22"/>
  <c r="FI113" i="22"/>
  <c r="BG23" i="22"/>
  <c r="DD57" i="22"/>
  <c r="GI141" i="22"/>
  <c r="GM147" i="22"/>
  <c r="GF141" i="22"/>
  <c r="GJ147" i="22"/>
  <c r="GH141" i="22"/>
  <c r="GL147" i="22"/>
  <c r="GF147" i="22"/>
  <c r="GK151" i="22"/>
  <c r="GI138" i="22"/>
  <c r="GN141" i="22"/>
  <c r="GN147" i="22"/>
  <c r="GJ141" i="22"/>
  <c r="GG147" i="22"/>
  <c r="GL151" i="22"/>
  <c r="GG141" i="22"/>
  <c r="GK147" i="22"/>
  <c r="FQ126" i="22"/>
  <c r="DF63" i="22"/>
  <c r="BN30" i="22"/>
  <c r="AS18" i="22"/>
  <c r="DW79" i="22"/>
  <c r="EL92" i="22"/>
  <c r="EX105" i="22"/>
  <c r="DO69" i="22"/>
  <c r="BZ38" i="22"/>
  <c r="FD113" i="22"/>
  <c r="CM47" i="22"/>
  <c r="CC39" i="22"/>
  <c r="CY57" i="22"/>
  <c r="CT54" i="22"/>
  <c r="ET100" i="22"/>
  <c r="DX80" i="22"/>
  <c r="DE62" i="22"/>
  <c r="BB23" i="22"/>
  <c r="FM121" i="22"/>
  <c r="EF87" i="22"/>
  <c r="CJ44" i="22"/>
  <c r="GC138" i="22"/>
  <c r="DR75" i="22"/>
  <c r="BJ27" i="22"/>
  <c r="FE121" i="22"/>
  <c r="CQ57" i="22"/>
  <c r="BF30" i="22"/>
  <c r="EL100" i="22"/>
  <c r="CE47" i="22"/>
  <c r="DX87" i="22"/>
  <c r="BB27" i="22"/>
  <c r="ED92" i="22"/>
  <c r="EP105" i="22"/>
  <c r="CX63" i="22"/>
  <c r="BR38" i="22"/>
  <c r="BU39" i="22"/>
  <c r="EV113" i="22"/>
  <c r="CL54" i="22"/>
  <c r="DP80" i="22"/>
  <c r="DJ75" i="22"/>
  <c r="GD147" i="22"/>
  <c r="FU138" i="22"/>
  <c r="CB44" i="22"/>
  <c r="AT23" i="22"/>
  <c r="FZ141" i="22"/>
  <c r="CW62" i="22"/>
  <c r="FI126" i="22"/>
  <c r="DO79" i="22"/>
  <c r="DG69" i="22"/>
  <c r="AK18" i="22"/>
  <c r="FM138" i="22"/>
  <c r="DH80" i="22"/>
  <c r="BT44" i="22"/>
  <c r="DB75" i="22"/>
  <c r="DP87" i="22"/>
  <c r="FV147" i="22"/>
  <c r="AL23" i="22"/>
  <c r="EN113" i="22"/>
  <c r="DG79" i="22"/>
  <c r="BW47" i="22"/>
  <c r="GA151" i="22"/>
  <c r="AX30" i="22"/>
  <c r="EH105" i="22"/>
  <c r="DV92" i="22"/>
  <c r="EW121" i="22"/>
  <c r="BM39" i="22"/>
  <c r="CP63" i="22"/>
  <c r="FA126" i="22"/>
  <c r="FR141" i="22"/>
  <c r="CI57" i="22"/>
  <c r="BJ38" i="22"/>
  <c r="ED100" i="22"/>
  <c r="CY69" i="22"/>
  <c r="AT27" i="22"/>
  <c r="CD54" i="22"/>
  <c r="AC18" i="22"/>
  <c r="CO62" i="22"/>
  <c r="AP156" i="22"/>
  <c r="AF156" i="22"/>
  <c r="EP113" i="22"/>
  <c r="GC151" i="22"/>
  <c r="FX147" i="22"/>
  <c r="FC126" i="22"/>
  <c r="FO138" i="22"/>
  <c r="EY121" i="22"/>
  <c r="FT141" i="22"/>
  <c r="EJ105" i="22"/>
  <c r="EF100" i="22"/>
  <c r="DX92" i="22"/>
  <c r="DR87" i="22"/>
  <c r="DJ80" i="22"/>
  <c r="DI79" i="22"/>
  <c r="DD75" i="22"/>
  <c r="DA69" i="22"/>
  <c r="CR63" i="22"/>
  <c r="CF54" i="22"/>
  <c r="CQ62" i="22"/>
  <c r="CK57" i="22"/>
  <c r="BY47" i="22"/>
  <c r="BL38" i="22"/>
  <c r="AZ30" i="22"/>
  <c r="BV44" i="22"/>
  <c r="BO39" i="22"/>
  <c r="AE18" i="22"/>
  <c r="AV27" i="22"/>
  <c r="AN23" i="22"/>
  <c r="FC113" i="22"/>
  <c r="EK92" i="22"/>
  <c r="FL121" i="22"/>
  <c r="GB138" i="22"/>
  <c r="EW105" i="22"/>
  <c r="ES100" i="22"/>
  <c r="DW80" i="22"/>
  <c r="FP126" i="22"/>
  <c r="EE87" i="22"/>
  <c r="DV79" i="22"/>
  <c r="DQ75" i="22"/>
  <c r="CX57" i="22"/>
  <c r="DE63" i="22"/>
  <c r="DN69" i="22"/>
  <c r="DD62" i="22"/>
  <c r="CI44" i="22"/>
  <c r="CL47" i="22"/>
  <c r="CS54" i="22"/>
  <c r="BI27" i="22"/>
  <c r="BA23" i="22"/>
  <c r="CB39" i="22"/>
  <c r="BY38" i="22"/>
  <c r="AR18" i="22"/>
  <c r="BM30" i="22"/>
  <c r="AO444" i="22"/>
  <c r="FQ141" i="22"/>
  <c r="DU92" i="22"/>
  <c r="EZ126" i="22"/>
  <c r="FL138" i="22"/>
  <c r="EM113" i="22"/>
  <c r="FU147" i="22"/>
  <c r="EV121" i="22"/>
  <c r="EG105" i="22"/>
  <c r="FZ151" i="22"/>
  <c r="EC100" i="22"/>
  <c r="DO87" i="22"/>
  <c r="DG80" i="22"/>
  <c r="CH57" i="22"/>
  <c r="CX69" i="22"/>
  <c r="CO63" i="22"/>
  <c r="DF79" i="22"/>
  <c r="CN62" i="22"/>
  <c r="DA75" i="22"/>
  <c r="BV47" i="22"/>
  <c r="CC54" i="22"/>
  <c r="BL39" i="22"/>
  <c r="BI38" i="22"/>
  <c r="BS44" i="22"/>
  <c r="AW30" i="22"/>
  <c r="AK23" i="22"/>
  <c r="AB18" i="22"/>
  <c r="AS27" i="22"/>
  <c r="U440" i="22"/>
  <c r="M13" i="22"/>
  <c r="AO156" i="22"/>
  <c r="AO512" i="22"/>
  <c r="FY141" i="22"/>
  <c r="GC147" i="22"/>
  <c r="EC92" i="22"/>
  <c r="FH126" i="22"/>
  <c r="FT138" i="22"/>
  <c r="EU113" i="22"/>
  <c r="FD121" i="22"/>
  <c r="EO105" i="22"/>
  <c r="EK100" i="22"/>
  <c r="DW87" i="22"/>
  <c r="CP57" i="22"/>
  <c r="DN79" i="22"/>
  <c r="DI75" i="22"/>
  <c r="CW63" i="22"/>
  <c r="CK54" i="22"/>
  <c r="DO80" i="22"/>
  <c r="DF69" i="22"/>
  <c r="CV62" i="22"/>
  <c r="CD47" i="22"/>
  <c r="CA44" i="22"/>
  <c r="BT39" i="22"/>
  <c r="BQ38" i="22"/>
  <c r="BA27" i="22"/>
  <c r="BE30" i="22"/>
  <c r="AS23" i="22"/>
  <c r="AJ18" i="22"/>
  <c r="AO509" i="22"/>
  <c r="EO113" i="22"/>
  <c r="GB151" i="22"/>
  <c r="FW147" i="22"/>
  <c r="FN138" i="22"/>
  <c r="EX121" i="22"/>
  <c r="FS141" i="22"/>
  <c r="FB126" i="22"/>
  <c r="DW92" i="22"/>
  <c r="DQ87" i="22"/>
  <c r="EI105" i="22"/>
  <c r="EE100" i="22"/>
  <c r="DI80" i="22"/>
  <c r="DH79" i="22"/>
  <c r="DC75" i="22"/>
  <c r="CZ69" i="22"/>
  <c r="CQ63" i="22"/>
  <c r="CP62" i="22"/>
  <c r="BU44" i="22"/>
  <c r="CJ57" i="22"/>
  <c r="BX47" i="22"/>
  <c r="BN39" i="22"/>
  <c r="BK38" i="22"/>
  <c r="CE54" i="22"/>
  <c r="AY30" i="22"/>
  <c r="AM23" i="22"/>
  <c r="AD18" i="22"/>
  <c r="AU27" i="22"/>
  <c r="AO503" i="22"/>
  <c r="AO507" i="22"/>
  <c r="AO504" i="22"/>
  <c r="AG156" i="22"/>
  <c r="EY113" i="22"/>
  <c r="FL126" i="22"/>
  <c r="FX138" i="22"/>
  <c r="FH121" i="22"/>
  <c r="GC141" i="22"/>
  <c r="ES105" i="22"/>
  <c r="EO100" i="22"/>
  <c r="EG92" i="22"/>
  <c r="EA87" i="22"/>
  <c r="DS80" i="22"/>
  <c r="DR79" i="22"/>
  <c r="DM75" i="22"/>
  <c r="DJ69" i="22"/>
  <c r="CO54" i="22"/>
  <c r="CZ62" i="22"/>
  <c r="CH47" i="22"/>
  <c r="DA63" i="22"/>
  <c r="CT57" i="22"/>
  <c r="CE44" i="22"/>
  <c r="BX39" i="22"/>
  <c r="BU38" i="22"/>
  <c r="AW23" i="22"/>
  <c r="AN18" i="22"/>
  <c r="BI30" i="22"/>
  <c r="BE27" i="22"/>
  <c r="AO506" i="22"/>
  <c r="FF113" i="22"/>
  <c r="FS126" i="22"/>
  <c r="GE138" i="22"/>
  <c r="EZ105" i="22"/>
  <c r="EN92" i="22"/>
  <c r="FO121" i="22"/>
  <c r="EV100" i="22"/>
  <c r="EH87" i="22"/>
  <c r="DY79" i="22"/>
  <c r="DT75" i="22"/>
  <c r="DH63" i="22"/>
  <c r="CV54" i="22"/>
  <c r="DQ69" i="22"/>
  <c r="DG62" i="22"/>
  <c r="DZ80" i="22"/>
  <c r="DA57" i="22"/>
  <c r="CO47" i="22"/>
  <c r="CB38" i="22"/>
  <c r="BP30" i="22"/>
  <c r="CE39" i="22"/>
  <c r="BL27" i="22"/>
  <c r="AU18" i="22"/>
  <c r="BD23" i="22"/>
  <c r="CL44" i="22"/>
  <c r="AO513" i="22"/>
  <c r="AR14" i="22"/>
  <c r="AO510" i="22"/>
  <c r="FO126" i="22"/>
  <c r="EV105" i="22"/>
  <c r="ER100" i="22"/>
  <c r="FB113" i="22"/>
  <c r="EJ92" i="22"/>
  <c r="FK121" i="22"/>
  <c r="ED87" i="22"/>
  <c r="GA138" i="22"/>
  <c r="DM69" i="22"/>
  <c r="DV80" i="22"/>
  <c r="DU79" i="22"/>
  <c r="DP75" i="22"/>
  <c r="CW57" i="22"/>
  <c r="DD63" i="22"/>
  <c r="DC62" i="22"/>
  <c r="CR54" i="22"/>
  <c r="CH44" i="22"/>
  <c r="BX38" i="22"/>
  <c r="AZ23" i="22"/>
  <c r="BH27" i="22"/>
  <c r="CK47" i="22"/>
  <c r="CA39" i="22"/>
  <c r="BL30" i="22"/>
  <c r="AQ18" i="22"/>
  <c r="EW113" i="22"/>
  <c r="GE147" i="22"/>
  <c r="FV138" i="22"/>
  <c r="GA141" i="22"/>
  <c r="FJ126" i="22"/>
  <c r="FF121" i="22"/>
  <c r="EQ105" i="22"/>
  <c r="EM100" i="22"/>
  <c r="EE92" i="22"/>
  <c r="DY87" i="22"/>
  <c r="DP79" i="22"/>
  <c r="DK75" i="22"/>
  <c r="DQ80" i="22"/>
  <c r="DH69" i="22"/>
  <c r="CY63" i="22"/>
  <c r="CM54" i="22"/>
  <c r="CX62" i="22"/>
  <c r="CC44" i="22"/>
  <c r="CF47" i="22"/>
  <c r="BV39" i="22"/>
  <c r="BS38" i="22"/>
  <c r="BG30" i="22"/>
  <c r="CR57" i="22"/>
  <c r="AU23" i="22"/>
  <c r="AL18" i="22"/>
  <c r="BC27" i="22"/>
  <c r="FE113" i="22"/>
  <c r="FR126" i="22"/>
  <c r="GD138" i="22"/>
  <c r="FN121" i="22"/>
  <c r="EM92" i="22"/>
  <c r="EY105" i="22"/>
  <c r="EU100" i="22"/>
  <c r="EG87" i="22"/>
  <c r="DX79" i="22"/>
  <c r="DS75" i="22"/>
  <c r="DP69" i="22"/>
  <c r="DG63" i="22"/>
  <c r="CU54" i="22"/>
  <c r="DF62" i="22"/>
  <c r="CK44" i="22"/>
  <c r="DY80" i="22"/>
  <c r="CZ57" i="22"/>
  <c r="CN47" i="22"/>
  <c r="CD39" i="22"/>
  <c r="CA38" i="22"/>
  <c r="BO30" i="22"/>
  <c r="BK27" i="22"/>
  <c r="AT18" i="22"/>
  <c r="BC23" i="22"/>
  <c r="EX113" i="22"/>
  <c r="FK126" i="22"/>
  <c r="FW138" i="22"/>
  <c r="FG121" i="22"/>
  <c r="ER105" i="22"/>
  <c r="EN100" i="22"/>
  <c r="EF92" i="22"/>
  <c r="DZ87" i="22"/>
  <c r="GB141" i="22"/>
  <c r="DQ79" i="22"/>
  <c r="DL75" i="22"/>
  <c r="DR80" i="22"/>
  <c r="CZ63" i="22"/>
  <c r="CN54" i="22"/>
  <c r="CY62" i="22"/>
  <c r="CG47" i="22"/>
  <c r="DI69" i="22"/>
  <c r="CS57" i="22"/>
  <c r="BT38" i="22"/>
  <c r="BH30" i="22"/>
  <c r="CD44" i="22"/>
  <c r="BW39" i="22"/>
  <c r="AV23" i="22"/>
  <c r="AM18" i="22"/>
  <c r="BD27" i="22"/>
  <c r="FX141" i="22"/>
  <c r="FS138" i="22"/>
  <c r="EN105" i="22"/>
  <c r="EJ100" i="22"/>
  <c r="GB147" i="22"/>
  <c r="EB92" i="22"/>
  <c r="FG126" i="22"/>
  <c r="ET113" i="22"/>
  <c r="DV87" i="22"/>
  <c r="FC121" i="22"/>
  <c r="DE69" i="22"/>
  <c r="DN80" i="22"/>
  <c r="CO57" i="22"/>
  <c r="DM79" i="22"/>
  <c r="DH75" i="22"/>
  <c r="CV63" i="22"/>
  <c r="CJ54" i="22"/>
  <c r="CU62" i="22"/>
  <c r="AR23" i="22"/>
  <c r="AZ27" i="22"/>
  <c r="BZ44" i="22"/>
  <c r="BS39" i="22"/>
  <c r="BP38" i="22"/>
  <c r="AI18" i="22"/>
  <c r="CC47" i="22"/>
  <c r="BD30" i="22"/>
  <c r="FD105" i="22"/>
  <c r="FE105" i="22" s="1"/>
  <c r="FF105" i="22" s="1"/>
  <c r="FG105" i="22" s="1"/>
  <c r="FH105" i="22" s="1"/>
  <c r="FI105" i="22" s="1"/>
  <c r="FJ105" i="22" s="1"/>
  <c r="FK105" i="22" s="1"/>
  <c r="FL105" i="22" s="1"/>
  <c r="FM105" i="22" s="1"/>
  <c r="FN105" i="22" s="1"/>
  <c r="FO105" i="22" s="1"/>
  <c r="FP105" i="22" s="1"/>
  <c r="FQ105" i="22" s="1"/>
  <c r="FR105" i="22" s="1"/>
  <c r="FS105" i="22" s="1"/>
  <c r="FT105" i="22" s="1"/>
  <c r="FU105" i="22" s="1"/>
  <c r="FV105" i="22" s="1"/>
  <c r="FW105" i="22" s="1"/>
  <c r="FX105" i="22" s="1"/>
  <c r="FY105" i="22" s="1"/>
  <c r="FZ105" i="22" s="1"/>
  <c r="GA105" i="22" s="1"/>
  <c r="GB105" i="22" s="1"/>
  <c r="GC105" i="22" s="1"/>
  <c r="GD105" i="22" s="1"/>
  <c r="GE105" i="22" s="1"/>
  <c r="GF105" i="22" s="1"/>
  <c r="GG105" i="22" s="1"/>
  <c r="GH105" i="22" s="1"/>
  <c r="GI105" i="22" s="1"/>
  <c r="GJ105" i="22" s="1"/>
  <c r="GK105" i="22" s="1"/>
  <c r="GL105" i="22" s="1"/>
  <c r="GM105" i="22" s="1"/>
  <c r="GN105" i="22" s="1"/>
  <c r="EZ100" i="22"/>
  <c r="FA100" i="22" s="1"/>
  <c r="FB100" i="22" s="1"/>
  <c r="FC100" i="22" s="1"/>
  <c r="FD100" i="22" s="1"/>
  <c r="FE100" i="22" s="1"/>
  <c r="FF100" i="22" s="1"/>
  <c r="FG100" i="22" s="1"/>
  <c r="FH100" i="22" s="1"/>
  <c r="FI100" i="22" s="1"/>
  <c r="FJ100" i="22" s="1"/>
  <c r="FK100" i="22" s="1"/>
  <c r="FL100" i="22" s="1"/>
  <c r="FM100" i="22" s="1"/>
  <c r="FN100" i="22" s="1"/>
  <c r="FO100" i="22" s="1"/>
  <c r="FP100" i="22" s="1"/>
  <c r="FQ100" i="22" s="1"/>
  <c r="FR100" i="22" s="1"/>
  <c r="FS100" i="22" s="1"/>
  <c r="FT100" i="22" s="1"/>
  <c r="FU100" i="22" s="1"/>
  <c r="FV100" i="22" s="1"/>
  <c r="FW100" i="22" s="1"/>
  <c r="FX100" i="22" s="1"/>
  <c r="FY100" i="22" s="1"/>
  <c r="FZ100" i="22" s="1"/>
  <c r="GA100" i="22" s="1"/>
  <c r="GB100" i="22" s="1"/>
  <c r="GC100" i="22" s="1"/>
  <c r="GD100" i="22" s="1"/>
  <c r="GE100" i="22" s="1"/>
  <c r="GF100" i="22" s="1"/>
  <c r="GG100" i="22" s="1"/>
  <c r="GH100" i="22" s="1"/>
  <c r="GI100" i="22" s="1"/>
  <c r="GJ100" i="22" s="1"/>
  <c r="GK100" i="22" s="1"/>
  <c r="GL100" i="22" s="1"/>
  <c r="GM100" i="22" s="1"/>
  <c r="GN100" i="22" s="1"/>
  <c r="ER92" i="22"/>
  <c r="ES92" i="22" s="1"/>
  <c r="ET92" i="22" s="1"/>
  <c r="EU92" i="22" s="1"/>
  <c r="EV92" i="22" s="1"/>
  <c r="EW92" i="22" s="1"/>
  <c r="EX92" i="22" s="1"/>
  <c r="EY92" i="22" s="1"/>
  <c r="EZ92" i="22" s="1"/>
  <c r="FA92" i="22" s="1"/>
  <c r="FB92" i="22" s="1"/>
  <c r="FC92" i="22" s="1"/>
  <c r="FD92" i="22" s="1"/>
  <c r="FE92" i="22" s="1"/>
  <c r="FF92" i="22" s="1"/>
  <c r="FG92" i="22" s="1"/>
  <c r="FH92" i="22" s="1"/>
  <c r="FI92" i="22" s="1"/>
  <c r="FJ92" i="22" s="1"/>
  <c r="FK92" i="22" s="1"/>
  <c r="FL92" i="22" s="1"/>
  <c r="FM92" i="22" s="1"/>
  <c r="FN92" i="22" s="1"/>
  <c r="FO92" i="22" s="1"/>
  <c r="FP92" i="22" s="1"/>
  <c r="FQ92" i="22" s="1"/>
  <c r="FR92" i="22" s="1"/>
  <c r="FS92" i="22" s="1"/>
  <c r="FT92" i="22" s="1"/>
  <c r="FU92" i="22" s="1"/>
  <c r="FV92" i="22" s="1"/>
  <c r="FW92" i="22" s="1"/>
  <c r="FX92" i="22" s="1"/>
  <c r="FY92" i="22" s="1"/>
  <c r="FZ92" i="22" s="1"/>
  <c r="GA92" i="22" s="1"/>
  <c r="GB92" i="22" s="1"/>
  <c r="GC92" i="22" s="1"/>
  <c r="GD92" i="22" s="1"/>
  <c r="GE92" i="22" s="1"/>
  <c r="GF92" i="22" s="1"/>
  <c r="GG92" i="22" s="1"/>
  <c r="GH92" i="22" s="1"/>
  <c r="GI92" i="22" s="1"/>
  <c r="GJ92" i="22" s="1"/>
  <c r="GK92" i="22" s="1"/>
  <c r="GL92" i="22" s="1"/>
  <c r="GM92" i="22" s="1"/>
  <c r="GN92" i="22" s="1"/>
  <c r="FW126" i="22"/>
  <c r="FX126" i="22" s="1"/>
  <c r="FY126" i="22" s="1"/>
  <c r="FZ126" i="22" s="1"/>
  <c r="GA126" i="22" s="1"/>
  <c r="GB126" i="22" s="1"/>
  <c r="GC126" i="22" s="1"/>
  <c r="GD126" i="22" s="1"/>
  <c r="GE126" i="22" s="1"/>
  <c r="GF126" i="22" s="1"/>
  <c r="GG126" i="22" s="1"/>
  <c r="GH126" i="22" s="1"/>
  <c r="GI126" i="22" s="1"/>
  <c r="GJ126" i="22" s="1"/>
  <c r="GK126" i="22" s="1"/>
  <c r="GL126" i="22" s="1"/>
  <c r="GM126" i="22" s="1"/>
  <c r="GN126" i="22" s="1"/>
  <c r="FJ113" i="22"/>
  <c r="FK113" i="22" s="1"/>
  <c r="FL113" i="22" s="1"/>
  <c r="FM113" i="22" s="1"/>
  <c r="FN113" i="22" s="1"/>
  <c r="FO113" i="22" s="1"/>
  <c r="FP113" i="22" s="1"/>
  <c r="FQ113" i="22" s="1"/>
  <c r="FR113" i="22" s="1"/>
  <c r="FS113" i="22" s="1"/>
  <c r="FT113" i="22" s="1"/>
  <c r="FU113" i="22" s="1"/>
  <c r="FV113" i="22" s="1"/>
  <c r="FW113" i="22" s="1"/>
  <c r="FX113" i="22" s="1"/>
  <c r="FY113" i="22" s="1"/>
  <c r="FZ113" i="22" s="1"/>
  <c r="GA113" i="22" s="1"/>
  <c r="GB113" i="22" s="1"/>
  <c r="GC113" i="22" s="1"/>
  <c r="GD113" i="22" s="1"/>
  <c r="GE113" i="22" s="1"/>
  <c r="GF113" i="22" s="1"/>
  <c r="GG113" i="22" s="1"/>
  <c r="GH113" i="22" s="1"/>
  <c r="GI113" i="22" s="1"/>
  <c r="GJ113" i="22" s="1"/>
  <c r="GK113" i="22" s="1"/>
  <c r="GL113" i="22" s="1"/>
  <c r="GM113" i="22" s="1"/>
  <c r="GN113" i="22" s="1"/>
  <c r="FS121" i="22"/>
  <c r="FT121" i="22" s="1"/>
  <c r="FU121" i="22" s="1"/>
  <c r="FV121" i="22" s="1"/>
  <c r="FW121" i="22" s="1"/>
  <c r="FX121" i="22" s="1"/>
  <c r="FY121" i="22" s="1"/>
  <c r="FZ121" i="22" s="1"/>
  <c r="GA121" i="22" s="1"/>
  <c r="GB121" i="22" s="1"/>
  <c r="GC121" i="22" s="1"/>
  <c r="GD121" i="22" s="1"/>
  <c r="GE121" i="22" s="1"/>
  <c r="GF121" i="22" s="1"/>
  <c r="GG121" i="22" s="1"/>
  <c r="GH121" i="22" s="1"/>
  <c r="GI121" i="22" s="1"/>
  <c r="GJ121" i="22" s="1"/>
  <c r="GK121" i="22" s="1"/>
  <c r="GL121" i="22" s="1"/>
  <c r="GM121" i="22" s="1"/>
  <c r="GN121" i="22" s="1"/>
  <c r="EL87" i="22"/>
  <c r="EM87" i="22" s="1"/>
  <c r="EN87" i="22" s="1"/>
  <c r="EO87" i="22" s="1"/>
  <c r="EP87" i="22" s="1"/>
  <c r="EQ87" i="22" s="1"/>
  <c r="ER87" i="22" s="1"/>
  <c r="ES87" i="22" s="1"/>
  <c r="ET87" i="22" s="1"/>
  <c r="EU87" i="22" s="1"/>
  <c r="EV87" i="22" s="1"/>
  <c r="EW87" i="22" s="1"/>
  <c r="EX87" i="22" s="1"/>
  <c r="EY87" i="22" s="1"/>
  <c r="EZ87" i="22" s="1"/>
  <c r="FA87" i="22" s="1"/>
  <c r="FB87" i="22" s="1"/>
  <c r="FC87" i="22" s="1"/>
  <c r="FD87" i="22" s="1"/>
  <c r="FE87" i="22" s="1"/>
  <c r="FF87" i="22" s="1"/>
  <c r="FG87" i="22" s="1"/>
  <c r="FH87" i="22" s="1"/>
  <c r="FI87" i="22" s="1"/>
  <c r="FJ87" i="22" s="1"/>
  <c r="FK87" i="22" s="1"/>
  <c r="FL87" i="22" s="1"/>
  <c r="FM87" i="22" s="1"/>
  <c r="FN87" i="22" s="1"/>
  <c r="FO87" i="22" s="1"/>
  <c r="FP87" i="22" s="1"/>
  <c r="FQ87" i="22" s="1"/>
  <c r="FR87" i="22" s="1"/>
  <c r="FS87" i="22" s="1"/>
  <c r="FT87" i="22" s="1"/>
  <c r="FU87" i="22" s="1"/>
  <c r="FV87" i="22" s="1"/>
  <c r="FW87" i="22" s="1"/>
  <c r="FX87" i="22" s="1"/>
  <c r="FY87" i="22" s="1"/>
  <c r="FZ87" i="22" s="1"/>
  <c r="GA87" i="22" s="1"/>
  <c r="GB87" i="22" s="1"/>
  <c r="GC87" i="22" s="1"/>
  <c r="GD87" i="22" s="1"/>
  <c r="GE87" i="22" s="1"/>
  <c r="GF87" i="22" s="1"/>
  <c r="GG87" i="22" s="1"/>
  <c r="GH87" i="22" s="1"/>
  <c r="GI87" i="22" s="1"/>
  <c r="GJ87" i="22" s="1"/>
  <c r="GK87" i="22" s="1"/>
  <c r="GL87" i="22" s="1"/>
  <c r="GM87" i="22" s="1"/>
  <c r="GN87" i="22" s="1"/>
  <c r="DU69" i="22"/>
  <c r="DV69" i="22" s="1"/>
  <c r="DW69" i="22" s="1"/>
  <c r="DX69" i="22" s="1"/>
  <c r="DY69" i="22" s="1"/>
  <c r="DZ69" i="22" s="1"/>
  <c r="EA69" i="22" s="1"/>
  <c r="EB69" i="22" s="1"/>
  <c r="EC69" i="22" s="1"/>
  <c r="ED69" i="22" s="1"/>
  <c r="EE69" i="22" s="1"/>
  <c r="EF69" i="22" s="1"/>
  <c r="EG69" i="22" s="1"/>
  <c r="EH69" i="22" s="1"/>
  <c r="EI69" i="22" s="1"/>
  <c r="EJ69" i="22" s="1"/>
  <c r="EK69" i="22" s="1"/>
  <c r="EL69" i="22" s="1"/>
  <c r="EM69" i="22" s="1"/>
  <c r="EN69" i="22" s="1"/>
  <c r="EO69" i="22" s="1"/>
  <c r="EP69" i="22" s="1"/>
  <c r="EQ69" i="22" s="1"/>
  <c r="ER69" i="22" s="1"/>
  <c r="ES69" i="22" s="1"/>
  <c r="ET69" i="22" s="1"/>
  <c r="EU69" i="22" s="1"/>
  <c r="EV69" i="22" s="1"/>
  <c r="EW69" i="22" s="1"/>
  <c r="EX69" i="22" s="1"/>
  <c r="EY69" i="22" s="1"/>
  <c r="EZ69" i="22" s="1"/>
  <c r="FA69" i="22" s="1"/>
  <c r="FB69" i="22" s="1"/>
  <c r="FC69" i="22" s="1"/>
  <c r="FD69" i="22" s="1"/>
  <c r="FE69" i="22" s="1"/>
  <c r="FF69" i="22" s="1"/>
  <c r="FG69" i="22" s="1"/>
  <c r="FH69" i="22" s="1"/>
  <c r="FI69" i="22" s="1"/>
  <c r="FJ69" i="22" s="1"/>
  <c r="FK69" i="22" s="1"/>
  <c r="FL69" i="22" s="1"/>
  <c r="FM69" i="22" s="1"/>
  <c r="FN69" i="22" s="1"/>
  <c r="FO69" i="22" s="1"/>
  <c r="FP69" i="22" s="1"/>
  <c r="FQ69" i="22" s="1"/>
  <c r="FR69" i="22" s="1"/>
  <c r="FS69" i="22" s="1"/>
  <c r="FT69" i="22" s="1"/>
  <c r="FU69" i="22" s="1"/>
  <c r="FV69" i="22" s="1"/>
  <c r="FW69" i="22" s="1"/>
  <c r="FX69" i="22" s="1"/>
  <c r="FY69" i="22" s="1"/>
  <c r="FZ69" i="22" s="1"/>
  <c r="GA69" i="22" s="1"/>
  <c r="GB69" i="22" s="1"/>
  <c r="GC69" i="22" s="1"/>
  <c r="GD69" i="22" s="1"/>
  <c r="GE69" i="22" s="1"/>
  <c r="GF69" i="22" s="1"/>
  <c r="GG69" i="22" s="1"/>
  <c r="GH69" i="22" s="1"/>
  <c r="GI69" i="22" s="1"/>
  <c r="GJ69" i="22" s="1"/>
  <c r="GK69" i="22" s="1"/>
  <c r="GL69" i="22" s="1"/>
  <c r="GM69" i="22" s="1"/>
  <c r="GN69" i="22" s="1"/>
  <c r="ED80" i="22"/>
  <c r="EE80" i="22" s="1"/>
  <c r="EF80" i="22" s="1"/>
  <c r="EG80" i="22" s="1"/>
  <c r="EH80" i="22" s="1"/>
  <c r="EI80" i="22" s="1"/>
  <c r="EJ80" i="22" s="1"/>
  <c r="EK80" i="22" s="1"/>
  <c r="EL80" i="22" s="1"/>
  <c r="EM80" i="22" s="1"/>
  <c r="EN80" i="22" s="1"/>
  <c r="EO80" i="22" s="1"/>
  <c r="EP80" i="22" s="1"/>
  <c r="EQ80" i="22" s="1"/>
  <c r="ER80" i="22" s="1"/>
  <c r="ES80" i="22" s="1"/>
  <c r="ET80" i="22" s="1"/>
  <c r="EU80" i="22" s="1"/>
  <c r="EV80" i="22" s="1"/>
  <c r="EW80" i="22" s="1"/>
  <c r="EX80" i="22" s="1"/>
  <c r="EY80" i="22" s="1"/>
  <c r="EZ80" i="22" s="1"/>
  <c r="FA80" i="22" s="1"/>
  <c r="FB80" i="22" s="1"/>
  <c r="FC80" i="22" s="1"/>
  <c r="FD80" i="22" s="1"/>
  <c r="FE80" i="22" s="1"/>
  <c r="FF80" i="22" s="1"/>
  <c r="FG80" i="22" s="1"/>
  <c r="FH80" i="22" s="1"/>
  <c r="FI80" i="22" s="1"/>
  <c r="FJ80" i="22" s="1"/>
  <c r="FK80" i="22" s="1"/>
  <c r="FL80" i="22" s="1"/>
  <c r="FM80" i="22" s="1"/>
  <c r="FN80" i="22" s="1"/>
  <c r="FO80" i="22" s="1"/>
  <c r="FP80" i="22" s="1"/>
  <c r="FQ80" i="22" s="1"/>
  <c r="FR80" i="22" s="1"/>
  <c r="FS80" i="22" s="1"/>
  <c r="FT80" i="22" s="1"/>
  <c r="FU80" i="22" s="1"/>
  <c r="FV80" i="22" s="1"/>
  <c r="FW80" i="22" s="1"/>
  <c r="FX80" i="22" s="1"/>
  <c r="FY80" i="22" s="1"/>
  <c r="FZ80" i="22" s="1"/>
  <c r="GA80" i="22" s="1"/>
  <c r="GB80" i="22" s="1"/>
  <c r="GC80" i="22" s="1"/>
  <c r="GD80" i="22" s="1"/>
  <c r="GE80" i="22" s="1"/>
  <c r="GF80" i="22" s="1"/>
  <c r="GG80" i="22" s="1"/>
  <c r="GH80" i="22" s="1"/>
  <c r="GI80" i="22" s="1"/>
  <c r="GJ80" i="22" s="1"/>
  <c r="GK80" i="22" s="1"/>
  <c r="GL80" i="22" s="1"/>
  <c r="GM80" i="22" s="1"/>
  <c r="GN80" i="22" s="1"/>
  <c r="DX75" i="22"/>
  <c r="DY75" i="22" s="1"/>
  <c r="DZ75" i="22" s="1"/>
  <c r="EA75" i="22" s="1"/>
  <c r="EB75" i="22" s="1"/>
  <c r="EC75" i="22" s="1"/>
  <c r="ED75" i="22" s="1"/>
  <c r="EE75" i="22" s="1"/>
  <c r="EF75" i="22" s="1"/>
  <c r="EG75" i="22" s="1"/>
  <c r="EH75" i="22" s="1"/>
  <c r="EI75" i="22" s="1"/>
  <c r="EJ75" i="22" s="1"/>
  <c r="EK75" i="22" s="1"/>
  <c r="EL75" i="22" s="1"/>
  <c r="EM75" i="22" s="1"/>
  <c r="EN75" i="22" s="1"/>
  <c r="EO75" i="22" s="1"/>
  <c r="EP75" i="22" s="1"/>
  <c r="EQ75" i="22" s="1"/>
  <c r="ER75" i="22" s="1"/>
  <c r="ES75" i="22" s="1"/>
  <c r="ET75" i="22" s="1"/>
  <c r="EU75" i="22" s="1"/>
  <c r="EV75" i="22" s="1"/>
  <c r="EW75" i="22" s="1"/>
  <c r="EX75" i="22" s="1"/>
  <c r="EY75" i="22" s="1"/>
  <c r="EZ75" i="22" s="1"/>
  <c r="FA75" i="22" s="1"/>
  <c r="FB75" i="22" s="1"/>
  <c r="FC75" i="22" s="1"/>
  <c r="FD75" i="22" s="1"/>
  <c r="FE75" i="22" s="1"/>
  <c r="FF75" i="22" s="1"/>
  <c r="FG75" i="22" s="1"/>
  <c r="FH75" i="22" s="1"/>
  <c r="FI75" i="22" s="1"/>
  <c r="FJ75" i="22" s="1"/>
  <c r="FK75" i="22" s="1"/>
  <c r="FL75" i="22" s="1"/>
  <c r="FM75" i="22" s="1"/>
  <c r="FN75" i="22" s="1"/>
  <c r="FO75" i="22" s="1"/>
  <c r="FP75" i="22" s="1"/>
  <c r="FQ75" i="22" s="1"/>
  <c r="FR75" i="22" s="1"/>
  <c r="FS75" i="22" s="1"/>
  <c r="FT75" i="22" s="1"/>
  <c r="FU75" i="22" s="1"/>
  <c r="FV75" i="22" s="1"/>
  <c r="FW75" i="22" s="1"/>
  <c r="FX75" i="22" s="1"/>
  <c r="FY75" i="22" s="1"/>
  <c r="FZ75" i="22" s="1"/>
  <c r="GA75" i="22" s="1"/>
  <c r="GB75" i="22" s="1"/>
  <c r="GC75" i="22" s="1"/>
  <c r="GD75" i="22" s="1"/>
  <c r="GE75" i="22" s="1"/>
  <c r="GF75" i="22" s="1"/>
  <c r="GG75" i="22" s="1"/>
  <c r="GH75" i="22" s="1"/>
  <c r="GI75" i="22" s="1"/>
  <c r="GJ75" i="22" s="1"/>
  <c r="GK75" i="22" s="1"/>
  <c r="GL75" i="22" s="1"/>
  <c r="GM75" i="22" s="1"/>
  <c r="GN75" i="22" s="1"/>
  <c r="DE57" i="22"/>
  <c r="DF57" i="22" s="1"/>
  <c r="DG57" i="22" s="1"/>
  <c r="DH57" i="22" s="1"/>
  <c r="DI57" i="22" s="1"/>
  <c r="DJ57" i="22" s="1"/>
  <c r="DK57" i="22" s="1"/>
  <c r="DL57" i="22" s="1"/>
  <c r="DM57" i="22" s="1"/>
  <c r="DN57" i="22" s="1"/>
  <c r="DO57" i="22" s="1"/>
  <c r="DP57" i="22" s="1"/>
  <c r="DQ57" i="22" s="1"/>
  <c r="DR57" i="22" s="1"/>
  <c r="DS57" i="22" s="1"/>
  <c r="DT57" i="22" s="1"/>
  <c r="DU57" i="22" s="1"/>
  <c r="DV57" i="22" s="1"/>
  <c r="DW57" i="22" s="1"/>
  <c r="DX57" i="22" s="1"/>
  <c r="DY57" i="22" s="1"/>
  <c r="DZ57" i="22" s="1"/>
  <c r="EA57" i="22" s="1"/>
  <c r="EB57" i="22" s="1"/>
  <c r="EC57" i="22" s="1"/>
  <c r="ED57" i="22" s="1"/>
  <c r="EE57" i="22" s="1"/>
  <c r="EF57" i="22" s="1"/>
  <c r="EG57" i="22" s="1"/>
  <c r="EH57" i="22" s="1"/>
  <c r="EI57" i="22" s="1"/>
  <c r="EJ57" i="22" s="1"/>
  <c r="EK57" i="22" s="1"/>
  <c r="EL57" i="22" s="1"/>
  <c r="EM57" i="22" s="1"/>
  <c r="EN57" i="22" s="1"/>
  <c r="EO57" i="22" s="1"/>
  <c r="EP57" i="22" s="1"/>
  <c r="EQ57" i="22" s="1"/>
  <c r="ER57" i="22" s="1"/>
  <c r="ES57" i="22" s="1"/>
  <c r="ET57" i="22" s="1"/>
  <c r="EU57" i="22" s="1"/>
  <c r="EV57" i="22" s="1"/>
  <c r="EW57" i="22" s="1"/>
  <c r="EX57" i="22" s="1"/>
  <c r="EY57" i="22" s="1"/>
  <c r="EZ57" i="22" s="1"/>
  <c r="FA57" i="22" s="1"/>
  <c r="FB57" i="22" s="1"/>
  <c r="FC57" i="22" s="1"/>
  <c r="FD57" i="22" s="1"/>
  <c r="FE57" i="22" s="1"/>
  <c r="FF57" i="22" s="1"/>
  <c r="FG57" i="22" s="1"/>
  <c r="FH57" i="22" s="1"/>
  <c r="FI57" i="22" s="1"/>
  <c r="FJ57" i="22" s="1"/>
  <c r="FK57" i="22" s="1"/>
  <c r="FL57" i="22" s="1"/>
  <c r="FM57" i="22" s="1"/>
  <c r="FN57" i="22" s="1"/>
  <c r="FO57" i="22" s="1"/>
  <c r="FP57" i="22" s="1"/>
  <c r="FQ57" i="22" s="1"/>
  <c r="FR57" i="22" s="1"/>
  <c r="FS57" i="22" s="1"/>
  <c r="FT57" i="22" s="1"/>
  <c r="FU57" i="22" s="1"/>
  <c r="FV57" i="22" s="1"/>
  <c r="FW57" i="22" s="1"/>
  <c r="FX57" i="22" s="1"/>
  <c r="FY57" i="22" s="1"/>
  <c r="FZ57" i="22" s="1"/>
  <c r="GA57" i="22" s="1"/>
  <c r="GB57" i="22" s="1"/>
  <c r="GC57" i="22" s="1"/>
  <c r="GD57" i="22" s="1"/>
  <c r="GE57" i="22" s="1"/>
  <c r="GF57" i="22" s="1"/>
  <c r="GG57" i="22" s="1"/>
  <c r="GH57" i="22" s="1"/>
  <c r="GI57" i="22" s="1"/>
  <c r="GJ57" i="22" s="1"/>
  <c r="GK57" i="22" s="1"/>
  <c r="GL57" i="22" s="1"/>
  <c r="GM57" i="22" s="1"/>
  <c r="GN57" i="22" s="1"/>
  <c r="DL63" i="22"/>
  <c r="DM63" i="22" s="1"/>
  <c r="DN63" i="22" s="1"/>
  <c r="DO63" i="22" s="1"/>
  <c r="DP63" i="22" s="1"/>
  <c r="DQ63" i="22" s="1"/>
  <c r="DR63" i="22" s="1"/>
  <c r="DS63" i="22" s="1"/>
  <c r="DT63" i="22" s="1"/>
  <c r="DU63" i="22" s="1"/>
  <c r="DV63" i="22" s="1"/>
  <c r="DW63" i="22" s="1"/>
  <c r="DX63" i="22" s="1"/>
  <c r="DY63" i="22" s="1"/>
  <c r="DZ63" i="22" s="1"/>
  <c r="EA63" i="22" s="1"/>
  <c r="EB63" i="22" s="1"/>
  <c r="EC63" i="22" s="1"/>
  <c r="ED63" i="22" s="1"/>
  <c r="EE63" i="22" s="1"/>
  <c r="EF63" i="22" s="1"/>
  <c r="EG63" i="22" s="1"/>
  <c r="EH63" i="22" s="1"/>
  <c r="EI63" i="22" s="1"/>
  <c r="EJ63" i="22" s="1"/>
  <c r="EK63" i="22" s="1"/>
  <c r="EL63" i="22" s="1"/>
  <c r="EM63" i="22" s="1"/>
  <c r="EN63" i="22" s="1"/>
  <c r="EO63" i="22" s="1"/>
  <c r="EP63" i="22" s="1"/>
  <c r="EQ63" i="22" s="1"/>
  <c r="ER63" i="22" s="1"/>
  <c r="ES63" i="22" s="1"/>
  <c r="ET63" i="22" s="1"/>
  <c r="EU63" i="22" s="1"/>
  <c r="EV63" i="22" s="1"/>
  <c r="EW63" i="22" s="1"/>
  <c r="EX63" i="22" s="1"/>
  <c r="EY63" i="22" s="1"/>
  <c r="EZ63" i="22" s="1"/>
  <c r="FA63" i="22" s="1"/>
  <c r="FB63" i="22" s="1"/>
  <c r="FC63" i="22" s="1"/>
  <c r="FD63" i="22" s="1"/>
  <c r="FE63" i="22" s="1"/>
  <c r="FF63" i="22" s="1"/>
  <c r="FG63" i="22" s="1"/>
  <c r="FH63" i="22" s="1"/>
  <c r="FI63" i="22" s="1"/>
  <c r="FJ63" i="22" s="1"/>
  <c r="FK63" i="22" s="1"/>
  <c r="FL63" i="22" s="1"/>
  <c r="FM63" i="22" s="1"/>
  <c r="FN63" i="22" s="1"/>
  <c r="FO63" i="22" s="1"/>
  <c r="FP63" i="22" s="1"/>
  <c r="FQ63" i="22" s="1"/>
  <c r="FR63" i="22" s="1"/>
  <c r="FS63" i="22" s="1"/>
  <c r="FT63" i="22" s="1"/>
  <c r="FU63" i="22" s="1"/>
  <c r="FV63" i="22" s="1"/>
  <c r="FW63" i="22" s="1"/>
  <c r="FX63" i="22" s="1"/>
  <c r="FY63" i="22" s="1"/>
  <c r="FZ63" i="22" s="1"/>
  <c r="GA63" i="22" s="1"/>
  <c r="GB63" i="22" s="1"/>
  <c r="GC63" i="22" s="1"/>
  <c r="GD63" i="22" s="1"/>
  <c r="GE63" i="22" s="1"/>
  <c r="GF63" i="22" s="1"/>
  <c r="GG63" i="22" s="1"/>
  <c r="GH63" i="22" s="1"/>
  <c r="GI63" i="22" s="1"/>
  <c r="GJ63" i="22" s="1"/>
  <c r="GK63" i="22" s="1"/>
  <c r="GL63" i="22" s="1"/>
  <c r="GM63" i="22" s="1"/>
  <c r="GN63" i="22" s="1"/>
  <c r="EC79" i="22"/>
  <c r="ED79" i="22" s="1"/>
  <c r="EE79" i="22" s="1"/>
  <c r="EF79" i="22" s="1"/>
  <c r="EG79" i="22" s="1"/>
  <c r="EH79" i="22" s="1"/>
  <c r="EI79" i="22" s="1"/>
  <c r="EJ79" i="22" s="1"/>
  <c r="EK79" i="22" s="1"/>
  <c r="EL79" i="22" s="1"/>
  <c r="EM79" i="22" s="1"/>
  <c r="EN79" i="22" s="1"/>
  <c r="EO79" i="22" s="1"/>
  <c r="EP79" i="22" s="1"/>
  <c r="EQ79" i="22" s="1"/>
  <c r="ER79" i="22" s="1"/>
  <c r="ES79" i="22" s="1"/>
  <c r="ET79" i="22" s="1"/>
  <c r="EU79" i="22" s="1"/>
  <c r="EV79" i="22" s="1"/>
  <c r="EW79" i="22" s="1"/>
  <c r="EX79" i="22" s="1"/>
  <c r="EY79" i="22" s="1"/>
  <c r="EZ79" i="22" s="1"/>
  <c r="FA79" i="22" s="1"/>
  <c r="FB79" i="22" s="1"/>
  <c r="FC79" i="22" s="1"/>
  <c r="FD79" i="22" s="1"/>
  <c r="FE79" i="22" s="1"/>
  <c r="FF79" i="22" s="1"/>
  <c r="FG79" i="22" s="1"/>
  <c r="FH79" i="22" s="1"/>
  <c r="FI79" i="22" s="1"/>
  <c r="FJ79" i="22" s="1"/>
  <c r="FK79" i="22" s="1"/>
  <c r="FL79" i="22" s="1"/>
  <c r="FM79" i="22" s="1"/>
  <c r="FN79" i="22" s="1"/>
  <c r="FO79" i="22" s="1"/>
  <c r="FP79" i="22" s="1"/>
  <c r="FQ79" i="22" s="1"/>
  <c r="FR79" i="22" s="1"/>
  <c r="FS79" i="22" s="1"/>
  <c r="FT79" i="22" s="1"/>
  <c r="FU79" i="22" s="1"/>
  <c r="FV79" i="22" s="1"/>
  <c r="FW79" i="22" s="1"/>
  <c r="FX79" i="22" s="1"/>
  <c r="FY79" i="22" s="1"/>
  <c r="FZ79" i="22" s="1"/>
  <c r="GA79" i="22" s="1"/>
  <c r="GB79" i="22" s="1"/>
  <c r="GC79" i="22" s="1"/>
  <c r="GD79" i="22" s="1"/>
  <c r="GE79" i="22" s="1"/>
  <c r="GF79" i="22" s="1"/>
  <c r="GG79" i="22" s="1"/>
  <c r="GH79" i="22" s="1"/>
  <c r="GI79" i="22" s="1"/>
  <c r="GJ79" i="22" s="1"/>
  <c r="GK79" i="22" s="1"/>
  <c r="GL79" i="22" s="1"/>
  <c r="GM79" i="22" s="1"/>
  <c r="GN79" i="22" s="1"/>
  <c r="CZ54" i="22"/>
  <c r="DA54" i="22" s="1"/>
  <c r="DB54" i="22" s="1"/>
  <c r="DC54" i="22" s="1"/>
  <c r="DD54" i="22" s="1"/>
  <c r="DE54" i="22" s="1"/>
  <c r="DF54" i="22" s="1"/>
  <c r="DG54" i="22" s="1"/>
  <c r="DH54" i="22" s="1"/>
  <c r="DI54" i="22" s="1"/>
  <c r="DJ54" i="22" s="1"/>
  <c r="DK54" i="22" s="1"/>
  <c r="DL54" i="22" s="1"/>
  <c r="DM54" i="22" s="1"/>
  <c r="DN54" i="22" s="1"/>
  <c r="DO54" i="22" s="1"/>
  <c r="DP54" i="22" s="1"/>
  <c r="DQ54" i="22" s="1"/>
  <c r="DR54" i="22" s="1"/>
  <c r="DS54" i="22" s="1"/>
  <c r="DT54" i="22" s="1"/>
  <c r="DU54" i="22" s="1"/>
  <c r="DV54" i="22" s="1"/>
  <c r="DW54" i="22" s="1"/>
  <c r="DX54" i="22" s="1"/>
  <c r="DY54" i="22" s="1"/>
  <c r="DZ54" i="22" s="1"/>
  <c r="EA54" i="22" s="1"/>
  <c r="EB54" i="22" s="1"/>
  <c r="EC54" i="22" s="1"/>
  <c r="ED54" i="22" s="1"/>
  <c r="EE54" i="22" s="1"/>
  <c r="EF54" i="22" s="1"/>
  <c r="EG54" i="22" s="1"/>
  <c r="EH54" i="22" s="1"/>
  <c r="EI54" i="22" s="1"/>
  <c r="EJ54" i="22" s="1"/>
  <c r="EK54" i="22" s="1"/>
  <c r="EL54" i="22" s="1"/>
  <c r="EM54" i="22" s="1"/>
  <c r="EN54" i="22" s="1"/>
  <c r="EO54" i="22" s="1"/>
  <c r="EP54" i="22" s="1"/>
  <c r="EQ54" i="22" s="1"/>
  <c r="ER54" i="22" s="1"/>
  <c r="ES54" i="22" s="1"/>
  <c r="ET54" i="22" s="1"/>
  <c r="EU54" i="22" s="1"/>
  <c r="EV54" i="22" s="1"/>
  <c r="EW54" i="22" s="1"/>
  <c r="EX54" i="22" s="1"/>
  <c r="EY54" i="22" s="1"/>
  <c r="EZ54" i="22" s="1"/>
  <c r="FA54" i="22" s="1"/>
  <c r="FB54" i="22" s="1"/>
  <c r="FC54" i="22" s="1"/>
  <c r="FD54" i="22" s="1"/>
  <c r="FE54" i="22" s="1"/>
  <c r="FF54" i="22" s="1"/>
  <c r="FG54" i="22" s="1"/>
  <c r="FH54" i="22" s="1"/>
  <c r="FI54" i="22" s="1"/>
  <c r="FJ54" i="22" s="1"/>
  <c r="FK54" i="22" s="1"/>
  <c r="FL54" i="22" s="1"/>
  <c r="FM54" i="22" s="1"/>
  <c r="FN54" i="22" s="1"/>
  <c r="FO54" i="22" s="1"/>
  <c r="FP54" i="22" s="1"/>
  <c r="FQ54" i="22" s="1"/>
  <c r="FR54" i="22" s="1"/>
  <c r="FS54" i="22" s="1"/>
  <c r="FT54" i="22" s="1"/>
  <c r="FU54" i="22" s="1"/>
  <c r="FV54" i="22" s="1"/>
  <c r="FW54" i="22" s="1"/>
  <c r="FX54" i="22" s="1"/>
  <c r="FY54" i="22" s="1"/>
  <c r="FZ54" i="22" s="1"/>
  <c r="GA54" i="22" s="1"/>
  <c r="GB54" i="22" s="1"/>
  <c r="GC54" i="22" s="1"/>
  <c r="GD54" i="22" s="1"/>
  <c r="GE54" i="22" s="1"/>
  <c r="GF54" i="22" s="1"/>
  <c r="GG54" i="22" s="1"/>
  <c r="GH54" i="22" s="1"/>
  <c r="GI54" i="22" s="1"/>
  <c r="GJ54" i="22" s="1"/>
  <c r="GK54" i="22" s="1"/>
  <c r="GL54" i="22" s="1"/>
  <c r="GM54" i="22" s="1"/>
  <c r="GN54" i="22" s="1"/>
  <c r="DK62" i="22"/>
  <c r="DL62" i="22" s="1"/>
  <c r="DM62" i="22" s="1"/>
  <c r="DN62" i="22" s="1"/>
  <c r="DO62" i="22" s="1"/>
  <c r="DP62" i="22" s="1"/>
  <c r="DQ62" i="22" s="1"/>
  <c r="DR62" i="22" s="1"/>
  <c r="DS62" i="22" s="1"/>
  <c r="DT62" i="22" s="1"/>
  <c r="DU62" i="22" s="1"/>
  <c r="DV62" i="22" s="1"/>
  <c r="DW62" i="22" s="1"/>
  <c r="DX62" i="22" s="1"/>
  <c r="DY62" i="22" s="1"/>
  <c r="DZ62" i="22" s="1"/>
  <c r="EA62" i="22" s="1"/>
  <c r="EB62" i="22" s="1"/>
  <c r="EC62" i="22" s="1"/>
  <c r="ED62" i="22" s="1"/>
  <c r="EE62" i="22" s="1"/>
  <c r="EF62" i="22" s="1"/>
  <c r="EG62" i="22" s="1"/>
  <c r="EH62" i="22" s="1"/>
  <c r="EI62" i="22" s="1"/>
  <c r="EJ62" i="22" s="1"/>
  <c r="EK62" i="22" s="1"/>
  <c r="EL62" i="22" s="1"/>
  <c r="EM62" i="22" s="1"/>
  <c r="EN62" i="22" s="1"/>
  <c r="EO62" i="22" s="1"/>
  <c r="EP62" i="22" s="1"/>
  <c r="EQ62" i="22" s="1"/>
  <c r="ER62" i="22" s="1"/>
  <c r="ES62" i="22" s="1"/>
  <c r="ET62" i="22" s="1"/>
  <c r="EU62" i="22" s="1"/>
  <c r="EV62" i="22" s="1"/>
  <c r="EW62" i="22" s="1"/>
  <c r="EX62" i="22" s="1"/>
  <c r="EY62" i="22" s="1"/>
  <c r="EZ62" i="22" s="1"/>
  <c r="FA62" i="22" s="1"/>
  <c r="FB62" i="22" s="1"/>
  <c r="FC62" i="22" s="1"/>
  <c r="FD62" i="22" s="1"/>
  <c r="FE62" i="22" s="1"/>
  <c r="FF62" i="22" s="1"/>
  <c r="FG62" i="22" s="1"/>
  <c r="FH62" i="22" s="1"/>
  <c r="FI62" i="22" s="1"/>
  <c r="FJ62" i="22" s="1"/>
  <c r="FK62" i="22" s="1"/>
  <c r="FL62" i="22" s="1"/>
  <c r="FM62" i="22" s="1"/>
  <c r="FN62" i="22" s="1"/>
  <c r="FO62" i="22" s="1"/>
  <c r="FP62" i="22" s="1"/>
  <c r="FQ62" i="22" s="1"/>
  <c r="FR62" i="22" s="1"/>
  <c r="FS62" i="22" s="1"/>
  <c r="FT62" i="22" s="1"/>
  <c r="FU62" i="22" s="1"/>
  <c r="FV62" i="22" s="1"/>
  <c r="FW62" i="22" s="1"/>
  <c r="FX62" i="22" s="1"/>
  <c r="FY62" i="22" s="1"/>
  <c r="FZ62" i="22" s="1"/>
  <c r="GA62" i="22" s="1"/>
  <c r="GB62" i="22" s="1"/>
  <c r="GC62" i="22" s="1"/>
  <c r="GD62" i="22" s="1"/>
  <c r="GE62" i="22" s="1"/>
  <c r="GF62" i="22" s="1"/>
  <c r="GG62" i="22" s="1"/>
  <c r="GH62" i="22" s="1"/>
  <c r="GI62" i="22" s="1"/>
  <c r="GJ62" i="22" s="1"/>
  <c r="GK62" i="22" s="1"/>
  <c r="GL62" i="22" s="1"/>
  <c r="GM62" i="22" s="1"/>
  <c r="GN62" i="22" s="1"/>
  <c r="BH23" i="22"/>
  <c r="BI23" i="22" s="1"/>
  <c r="BJ23" i="22" s="1"/>
  <c r="BK23" i="22" s="1"/>
  <c r="BL23" i="22" s="1"/>
  <c r="BM23" i="22" s="1"/>
  <c r="BN23" i="22" s="1"/>
  <c r="BO23" i="22" s="1"/>
  <c r="BP23" i="22" s="1"/>
  <c r="BQ23" i="22" s="1"/>
  <c r="BR23" i="22" s="1"/>
  <c r="BS23" i="22" s="1"/>
  <c r="BT23" i="22" s="1"/>
  <c r="BU23" i="22" s="1"/>
  <c r="BV23" i="22" s="1"/>
  <c r="BW23" i="22" s="1"/>
  <c r="BX23" i="22" s="1"/>
  <c r="BY23" i="22" s="1"/>
  <c r="BZ23" i="22" s="1"/>
  <c r="CA23" i="22" s="1"/>
  <c r="CB23" i="22" s="1"/>
  <c r="CC23" i="22" s="1"/>
  <c r="CD23" i="22" s="1"/>
  <c r="CE23" i="22" s="1"/>
  <c r="CF23" i="22" s="1"/>
  <c r="CG23" i="22" s="1"/>
  <c r="CH23" i="22" s="1"/>
  <c r="CI23" i="22" s="1"/>
  <c r="CJ23" i="22" s="1"/>
  <c r="CK23" i="22" s="1"/>
  <c r="CL23" i="22" s="1"/>
  <c r="CM23" i="22" s="1"/>
  <c r="CN23" i="22" s="1"/>
  <c r="CO23" i="22" s="1"/>
  <c r="CP23" i="22" s="1"/>
  <c r="CQ23" i="22" s="1"/>
  <c r="CR23" i="22" s="1"/>
  <c r="CS23" i="22" s="1"/>
  <c r="CT23" i="22" s="1"/>
  <c r="CU23" i="22" s="1"/>
  <c r="CV23" i="22" s="1"/>
  <c r="CW23" i="22" s="1"/>
  <c r="CX23" i="22" s="1"/>
  <c r="CY23" i="22" s="1"/>
  <c r="CZ23" i="22" s="1"/>
  <c r="DA23" i="22" s="1"/>
  <c r="DB23" i="22" s="1"/>
  <c r="DC23" i="22" s="1"/>
  <c r="DD23" i="22" s="1"/>
  <c r="DE23" i="22" s="1"/>
  <c r="DF23" i="22" s="1"/>
  <c r="DG23" i="22" s="1"/>
  <c r="DH23" i="22" s="1"/>
  <c r="DI23" i="22" s="1"/>
  <c r="DJ23" i="22" s="1"/>
  <c r="DK23" i="22" s="1"/>
  <c r="DL23" i="22" s="1"/>
  <c r="DM23" i="22" s="1"/>
  <c r="DN23" i="22" s="1"/>
  <c r="DO23" i="22" s="1"/>
  <c r="DP23" i="22" s="1"/>
  <c r="DQ23" i="22" s="1"/>
  <c r="DR23" i="22" s="1"/>
  <c r="DS23" i="22" s="1"/>
  <c r="DT23" i="22" s="1"/>
  <c r="DU23" i="22" s="1"/>
  <c r="DV23" i="22" s="1"/>
  <c r="DW23" i="22" s="1"/>
  <c r="DX23" i="22" s="1"/>
  <c r="DY23" i="22" s="1"/>
  <c r="DZ23" i="22" s="1"/>
  <c r="EA23" i="22" s="1"/>
  <c r="EB23" i="22" s="1"/>
  <c r="EC23" i="22" s="1"/>
  <c r="ED23" i="22" s="1"/>
  <c r="EE23" i="22" s="1"/>
  <c r="EF23" i="22" s="1"/>
  <c r="EG23" i="22" s="1"/>
  <c r="EH23" i="22" s="1"/>
  <c r="EI23" i="22" s="1"/>
  <c r="EJ23" i="22" s="1"/>
  <c r="EK23" i="22" s="1"/>
  <c r="EL23" i="22" s="1"/>
  <c r="EM23" i="22" s="1"/>
  <c r="EN23" i="22" s="1"/>
  <c r="EO23" i="22" s="1"/>
  <c r="EP23" i="22" s="1"/>
  <c r="EQ23" i="22" s="1"/>
  <c r="ER23" i="22" s="1"/>
  <c r="ES23" i="22" s="1"/>
  <c r="ET23" i="22" s="1"/>
  <c r="EU23" i="22" s="1"/>
  <c r="EV23" i="22" s="1"/>
  <c r="EW23" i="22" s="1"/>
  <c r="EX23" i="22" s="1"/>
  <c r="EY23" i="22" s="1"/>
  <c r="EZ23" i="22" s="1"/>
  <c r="FA23" i="22" s="1"/>
  <c r="FB23" i="22" s="1"/>
  <c r="FC23" i="22" s="1"/>
  <c r="FD23" i="22" s="1"/>
  <c r="FE23" i="22" s="1"/>
  <c r="FF23" i="22" s="1"/>
  <c r="FG23" i="22" s="1"/>
  <c r="FH23" i="22" s="1"/>
  <c r="FI23" i="22" s="1"/>
  <c r="FJ23" i="22" s="1"/>
  <c r="FK23" i="22" s="1"/>
  <c r="FL23" i="22" s="1"/>
  <c r="FM23" i="22" s="1"/>
  <c r="FN23" i="22" s="1"/>
  <c r="FO23" i="22" s="1"/>
  <c r="FP23" i="22" s="1"/>
  <c r="FQ23" i="22" s="1"/>
  <c r="FR23" i="22" s="1"/>
  <c r="FS23" i="22" s="1"/>
  <c r="FT23" i="22" s="1"/>
  <c r="FU23" i="22" s="1"/>
  <c r="FV23" i="22" s="1"/>
  <c r="FW23" i="22" s="1"/>
  <c r="FX23" i="22" s="1"/>
  <c r="FY23" i="22" s="1"/>
  <c r="FZ23" i="22" s="1"/>
  <c r="GA23" i="22" s="1"/>
  <c r="GB23" i="22" s="1"/>
  <c r="GC23" i="22" s="1"/>
  <c r="GD23" i="22" s="1"/>
  <c r="GE23" i="22" s="1"/>
  <c r="GF23" i="22" s="1"/>
  <c r="GG23" i="22" s="1"/>
  <c r="GH23" i="22" s="1"/>
  <c r="GI23" i="22" s="1"/>
  <c r="GJ23" i="22" s="1"/>
  <c r="GK23" i="22" s="1"/>
  <c r="GL23" i="22" s="1"/>
  <c r="GM23" i="22" s="1"/>
  <c r="GN23" i="22" s="1"/>
  <c r="CI39" i="22"/>
  <c r="CJ39" i="22" s="1"/>
  <c r="CK39" i="22" s="1"/>
  <c r="CL39" i="22" s="1"/>
  <c r="CM39" i="22" s="1"/>
  <c r="CN39" i="22" s="1"/>
  <c r="CO39" i="22" s="1"/>
  <c r="CP39" i="22" s="1"/>
  <c r="CQ39" i="22" s="1"/>
  <c r="CR39" i="22" s="1"/>
  <c r="CS39" i="22" s="1"/>
  <c r="CT39" i="22" s="1"/>
  <c r="CU39" i="22" s="1"/>
  <c r="CV39" i="22" s="1"/>
  <c r="CW39" i="22" s="1"/>
  <c r="CX39" i="22" s="1"/>
  <c r="CY39" i="22" s="1"/>
  <c r="CZ39" i="22" s="1"/>
  <c r="DA39" i="22" s="1"/>
  <c r="DB39" i="22" s="1"/>
  <c r="DC39" i="22" s="1"/>
  <c r="DD39" i="22" s="1"/>
  <c r="DE39" i="22" s="1"/>
  <c r="DF39" i="22" s="1"/>
  <c r="DG39" i="22" s="1"/>
  <c r="DH39" i="22" s="1"/>
  <c r="DI39" i="22" s="1"/>
  <c r="DJ39" i="22" s="1"/>
  <c r="DK39" i="22" s="1"/>
  <c r="DL39" i="22" s="1"/>
  <c r="DM39" i="22" s="1"/>
  <c r="DN39" i="22" s="1"/>
  <c r="DO39" i="22" s="1"/>
  <c r="DP39" i="22" s="1"/>
  <c r="DQ39" i="22" s="1"/>
  <c r="DR39" i="22" s="1"/>
  <c r="DS39" i="22" s="1"/>
  <c r="DT39" i="22" s="1"/>
  <c r="DU39" i="22" s="1"/>
  <c r="DV39" i="22" s="1"/>
  <c r="DW39" i="22" s="1"/>
  <c r="DX39" i="22" s="1"/>
  <c r="DY39" i="22" s="1"/>
  <c r="DZ39" i="22" s="1"/>
  <c r="EA39" i="22" s="1"/>
  <c r="EB39" i="22" s="1"/>
  <c r="EC39" i="22" s="1"/>
  <c r="ED39" i="22" s="1"/>
  <c r="EE39" i="22" s="1"/>
  <c r="EF39" i="22" s="1"/>
  <c r="EG39" i="22" s="1"/>
  <c r="EH39" i="22" s="1"/>
  <c r="EI39" i="22" s="1"/>
  <c r="EJ39" i="22" s="1"/>
  <c r="EK39" i="22" s="1"/>
  <c r="EL39" i="22" s="1"/>
  <c r="EM39" i="22" s="1"/>
  <c r="EN39" i="22" s="1"/>
  <c r="EO39" i="22" s="1"/>
  <c r="EP39" i="22" s="1"/>
  <c r="EQ39" i="22" s="1"/>
  <c r="ER39" i="22" s="1"/>
  <c r="ES39" i="22" s="1"/>
  <c r="ET39" i="22" s="1"/>
  <c r="EU39" i="22" s="1"/>
  <c r="EV39" i="22" s="1"/>
  <c r="EW39" i="22" s="1"/>
  <c r="EX39" i="22" s="1"/>
  <c r="EY39" i="22" s="1"/>
  <c r="EZ39" i="22" s="1"/>
  <c r="FA39" i="22" s="1"/>
  <c r="FB39" i="22" s="1"/>
  <c r="FC39" i="22" s="1"/>
  <c r="FD39" i="22" s="1"/>
  <c r="FE39" i="22" s="1"/>
  <c r="FF39" i="22" s="1"/>
  <c r="FG39" i="22" s="1"/>
  <c r="FH39" i="22" s="1"/>
  <c r="FI39" i="22" s="1"/>
  <c r="FJ39" i="22" s="1"/>
  <c r="FK39" i="22" s="1"/>
  <c r="FL39" i="22" s="1"/>
  <c r="FM39" i="22" s="1"/>
  <c r="FN39" i="22" s="1"/>
  <c r="FO39" i="22" s="1"/>
  <c r="FP39" i="22" s="1"/>
  <c r="FQ39" i="22" s="1"/>
  <c r="FR39" i="22" s="1"/>
  <c r="FS39" i="22" s="1"/>
  <c r="FT39" i="22" s="1"/>
  <c r="FU39" i="22" s="1"/>
  <c r="FV39" i="22" s="1"/>
  <c r="FW39" i="22" s="1"/>
  <c r="FX39" i="22" s="1"/>
  <c r="FY39" i="22" s="1"/>
  <c r="FZ39" i="22" s="1"/>
  <c r="GA39" i="22" s="1"/>
  <c r="GB39" i="22" s="1"/>
  <c r="GC39" i="22" s="1"/>
  <c r="GD39" i="22" s="1"/>
  <c r="GE39" i="22" s="1"/>
  <c r="GF39" i="22" s="1"/>
  <c r="GG39" i="22" s="1"/>
  <c r="GH39" i="22" s="1"/>
  <c r="GI39" i="22" s="1"/>
  <c r="GJ39" i="22" s="1"/>
  <c r="GK39" i="22" s="1"/>
  <c r="GL39" i="22" s="1"/>
  <c r="GM39" i="22" s="1"/>
  <c r="GN39" i="22" s="1"/>
  <c r="BP27" i="22"/>
  <c r="BQ27" i="22" s="1"/>
  <c r="BR27" i="22" s="1"/>
  <c r="BS27" i="22" s="1"/>
  <c r="BT27" i="22" s="1"/>
  <c r="BU27" i="22" s="1"/>
  <c r="BV27" i="22" s="1"/>
  <c r="BW27" i="22" s="1"/>
  <c r="BX27" i="22" s="1"/>
  <c r="BY27" i="22" s="1"/>
  <c r="BZ27" i="22" s="1"/>
  <c r="CA27" i="22" s="1"/>
  <c r="CB27" i="22" s="1"/>
  <c r="CC27" i="22" s="1"/>
  <c r="CD27" i="22" s="1"/>
  <c r="CE27" i="22" s="1"/>
  <c r="CF27" i="22" s="1"/>
  <c r="CG27" i="22" s="1"/>
  <c r="CH27" i="22" s="1"/>
  <c r="CI27" i="22" s="1"/>
  <c r="CJ27" i="22" s="1"/>
  <c r="CK27" i="22" s="1"/>
  <c r="CL27" i="22" s="1"/>
  <c r="CM27" i="22" s="1"/>
  <c r="CN27" i="22" s="1"/>
  <c r="CO27" i="22" s="1"/>
  <c r="CP27" i="22" s="1"/>
  <c r="CQ27" i="22" s="1"/>
  <c r="CR27" i="22" s="1"/>
  <c r="CS27" i="22" s="1"/>
  <c r="CT27" i="22" s="1"/>
  <c r="CU27" i="22" s="1"/>
  <c r="CV27" i="22" s="1"/>
  <c r="CW27" i="22" s="1"/>
  <c r="CX27" i="22" s="1"/>
  <c r="CY27" i="22" s="1"/>
  <c r="CZ27" i="22" s="1"/>
  <c r="DA27" i="22" s="1"/>
  <c r="DB27" i="22" s="1"/>
  <c r="DC27" i="22" s="1"/>
  <c r="DD27" i="22" s="1"/>
  <c r="DE27" i="22" s="1"/>
  <c r="DF27" i="22" s="1"/>
  <c r="DG27" i="22" s="1"/>
  <c r="DH27" i="22" s="1"/>
  <c r="DI27" i="22" s="1"/>
  <c r="DJ27" i="22" s="1"/>
  <c r="DK27" i="22" s="1"/>
  <c r="DL27" i="22" s="1"/>
  <c r="DM27" i="22" s="1"/>
  <c r="DN27" i="22" s="1"/>
  <c r="DO27" i="22" s="1"/>
  <c r="DP27" i="22" s="1"/>
  <c r="DQ27" i="22" s="1"/>
  <c r="DR27" i="22" s="1"/>
  <c r="DS27" i="22" s="1"/>
  <c r="DT27" i="22" s="1"/>
  <c r="DU27" i="22" s="1"/>
  <c r="DV27" i="22" s="1"/>
  <c r="DW27" i="22" s="1"/>
  <c r="DX27" i="22" s="1"/>
  <c r="DY27" i="22" s="1"/>
  <c r="DZ27" i="22" s="1"/>
  <c r="EA27" i="22" s="1"/>
  <c r="EB27" i="22" s="1"/>
  <c r="EC27" i="22" s="1"/>
  <c r="ED27" i="22" s="1"/>
  <c r="EE27" i="22" s="1"/>
  <c r="EF27" i="22" s="1"/>
  <c r="EG27" i="22" s="1"/>
  <c r="EH27" i="22" s="1"/>
  <c r="EI27" i="22" s="1"/>
  <c r="EJ27" i="22" s="1"/>
  <c r="EK27" i="22" s="1"/>
  <c r="EL27" i="22" s="1"/>
  <c r="EM27" i="22" s="1"/>
  <c r="EN27" i="22" s="1"/>
  <c r="EO27" i="22" s="1"/>
  <c r="EP27" i="22" s="1"/>
  <c r="EQ27" i="22" s="1"/>
  <c r="ER27" i="22" s="1"/>
  <c r="ES27" i="22" s="1"/>
  <c r="ET27" i="22" s="1"/>
  <c r="EU27" i="22" s="1"/>
  <c r="EV27" i="22" s="1"/>
  <c r="EW27" i="22" s="1"/>
  <c r="EX27" i="22" s="1"/>
  <c r="EY27" i="22" s="1"/>
  <c r="EZ27" i="22" s="1"/>
  <c r="FA27" i="22" s="1"/>
  <c r="FB27" i="22" s="1"/>
  <c r="FC27" i="22" s="1"/>
  <c r="FD27" i="22" s="1"/>
  <c r="FE27" i="22" s="1"/>
  <c r="FF27" i="22" s="1"/>
  <c r="FG27" i="22" s="1"/>
  <c r="FH27" i="22" s="1"/>
  <c r="FI27" i="22" s="1"/>
  <c r="FJ27" i="22" s="1"/>
  <c r="FK27" i="22" s="1"/>
  <c r="FL27" i="22" s="1"/>
  <c r="FM27" i="22" s="1"/>
  <c r="FN27" i="22" s="1"/>
  <c r="FO27" i="22" s="1"/>
  <c r="FP27" i="22" s="1"/>
  <c r="FQ27" i="22" s="1"/>
  <c r="FR27" i="22" s="1"/>
  <c r="FS27" i="22" s="1"/>
  <c r="FT27" i="22" s="1"/>
  <c r="FU27" i="22" s="1"/>
  <c r="FV27" i="22" s="1"/>
  <c r="FW27" i="22" s="1"/>
  <c r="FX27" i="22" s="1"/>
  <c r="FY27" i="22" s="1"/>
  <c r="FZ27" i="22" s="1"/>
  <c r="GA27" i="22" s="1"/>
  <c r="GB27" i="22" s="1"/>
  <c r="GC27" i="22" s="1"/>
  <c r="GD27" i="22" s="1"/>
  <c r="GE27" i="22" s="1"/>
  <c r="GF27" i="22" s="1"/>
  <c r="GG27" i="22" s="1"/>
  <c r="GH27" i="22" s="1"/>
  <c r="GI27" i="22" s="1"/>
  <c r="GJ27" i="22" s="1"/>
  <c r="GK27" i="22" s="1"/>
  <c r="GL27" i="22" s="1"/>
  <c r="GM27" i="22" s="1"/>
  <c r="GN27" i="22" s="1"/>
  <c r="CS47" i="22"/>
  <c r="CT47" i="22" s="1"/>
  <c r="CU47" i="22" s="1"/>
  <c r="CV47" i="22" s="1"/>
  <c r="CW47" i="22" s="1"/>
  <c r="CX47" i="22" s="1"/>
  <c r="CY47" i="22" s="1"/>
  <c r="CZ47" i="22" s="1"/>
  <c r="DA47" i="22" s="1"/>
  <c r="DB47" i="22" s="1"/>
  <c r="DC47" i="22" s="1"/>
  <c r="DD47" i="22" s="1"/>
  <c r="DE47" i="22" s="1"/>
  <c r="DF47" i="22" s="1"/>
  <c r="DG47" i="22" s="1"/>
  <c r="DH47" i="22" s="1"/>
  <c r="DI47" i="22" s="1"/>
  <c r="DJ47" i="22" s="1"/>
  <c r="DK47" i="22" s="1"/>
  <c r="DL47" i="22" s="1"/>
  <c r="DM47" i="22" s="1"/>
  <c r="DN47" i="22" s="1"/>
  <c r="DO47" i="22" s="1"/>
  <c r="DP47" i="22" s="1"/>
  <c r="DQ47" i="22" s="1"/>
  <c r="DR47" i="22" s="1"/>
  <c r="DS47" i="22" s="1"/>
  <c r="DT47" i="22" s="1"/>
  <c r="DU47" i="22" s="1"/>
  <c r="DV47" i="22" s="1"/>
  <c r="DW47" i="22" s="1"/>
  <c r="DX47" i="22" s="1"/>
  <c r="DY47" i="22" s="1"/>
  <c r="DZ47" i="22" s="1"/>
  <c r="EA47" i="22" s="1"/>
  <c r="EB47" i="22" s="1"/>
  <c r="EC47" i="22" s="1"/>
  <c r="ED47" i="22" s="1"/>
  <c r="EE47" i="22" s="1"/>
  <c r="EF47" i="22" s="1"/>
  <c r="EG47" i="22" s="1"/>
  <c r="EH47" i="22" s="1"/>
  <c r="EI47" i="22" s="1"/>
  <c r="EJ47" i="22" s="1"/>
  <c r="EK47" i="22" s="1"/>
  <c r="EL47" i="22" s="1"/>
  <c r="EM47" i="22" s="1"/>
  <c r="EN47" i="22" s="1"/>
  <c r="EO47" i="22" s="1"/>
  <c r="EP47" i="22" s="1"/>
  <c r="EQ47" i="22" s="1"/>
  <c r="ER47" i="22" s="1"/>
  <c r="ES47" i="22" s="1"/>
  <c r="ET47" i="22" s="1"/>
  <c r="EU47" i="22" s="1"/>
  <c r="EV47" i="22" s="1"/>
  <c r="EW47" i="22" s="1"/>
  <c r="EX47" i="22" s="1"/>
  <c r="EY47" i="22" s="1"/>
  <c r="EZ47" i="22" s="1"/>
  <c r="FA47" i="22" s="1"/>
  <c r="FB47" i="22" s="1"/>
  <c r="FC47" i="22" s="1"/>
  <c r="FD47" i="22" s="1"/>
  <c r="FE47" i="22" s="1"/>
  <c r="FF47" i="22" s="1"/>
  <c r="FG47" i="22" s="1"/>
  <c r="FH47" i="22" s="1"/>
  <c r="FI47" i="22" s="1"/>
  <c r="FJ47" i="22" s="1"/>
  <c r="FK47" i="22" s="1"/>
  <c r="FL47" i="22" s="1"/>
  <c r="FM47" i="22" s="1"/>
  <c r="FN47" i="22" s="1"/>
  <c r="FO47" i="22" s="1"/>
  <c r="FP47" i="22" s="1"/>
  <c r="FQ47" i="22" s="1"/>
  <c r="FR47" i="22" s="1"/>
  <c r="FS47" i="22" s="1"/>
  <c r="FT47" i="22" s="1"/>
  <c r="FU47" i="22" s="1"/>
  <c r="FV47" i="22" s="1"/>
  <c r="FW47" i="22" s="1"/>
  <c r="FX47" i="22" s="1"/>
  <c r="FY47" i="22" s="1"/>
  <c r="FZ47" i="22" s="1"/>
  <c r="GA47" i="22" s="1"/>
  <c r="GB47" i="22" s="1"/>
  <c r="GC47" i="22" s="1"/>
  <c r="GD47" i="22" s="1"/>
  <c r="GE47" i="22" s="1"/>
  <c r="GF47" i="22" s="1"/>
  <c r="GG47" i="22" s="1"/>
  <c r="GH47" i="22" s="1"/>
  <c r="GI47" i="22" s="1"/>
  <c r="GJ47" i="22" s="1"/>
  <c r="GK47" i="22" s="1"/>
  <c r="GL47" i="22" s="1"/>
  <c r="GM47" i="22" s="1"/>
  <c r="GN47" i="22" s="1"/>
  <c r="CF38" i="22"/>
  <c r="CG38" i="22" s="1"/>
  <c r="CH38" i="22" s="1"/>
  <c r="CI38" i="22" s="1"/>
  <c r="CJ38" i="22" s="1"/>
  <c r="CK38" i="22" s="1"/>
  <c r="CL38" i="22" s="1"/>
  <c r="CM38" i="22" s="1"/>
  <c r="CN38" i="22" s="1"/>
  <c r="CO38" i="22" s="1"/>
  <c r="CP38" i="22" s="1"/>
  <c r="CQ38" i="22" s="1"/>
  <c r="CR38" i="22" s="1"/>
  <c r="CS38" i="22" s="1"/>
  <c r="CT38" i="22" s="1"/>
  <c r="CU38" i="22" s="1"/>
  <c r="CV38" i="22" s="1"/>
  <c r="CW38" i="22" s="1"/>
  <c r="CX38" i="22" s="1"/>
  <c r="CY38" i="22" s="1"/>
  <c r="CZ38" i="22" s="1"/>
  <c r="DA38" i="22" s="1"/>
  <c r="DB38" i="22" s="1"/>
  <c r="DC38" i="22" s="1"/>
  <c r="DD38" i="22" s="1"/>
  <c r="DE38" i="22" s="1"/>
  <c r="DF38" i="22" s="1"/>
  <c r="DG38" i="22" s="1"/>
  <c r="DH38" i="22" s="1"/>
  <c r="DI38" i="22" s="1"/>
  <c r="DJ38" i="22" s="1"/>
  <c r="DK38" i="22" s="1"/>
  <c r="DL38" i="22" s="1"/>
  <c r="DM38" i="22" s="1"/>
  <c r="DN38" i="22" s="1"/>
  <c r="DO38" i="22" s="1"/>
  <c r="DP38" i="22" s="1"/>
  <c r="DQ38" i="22" s="1"/>
  <c r="DR38" i="22" s="1"/>
  <c r="DS38" i="22" s="1"/>
  <c r="DT38" i="22" s="1"/>
  <c r="DU38" i="22" s="1"/>
  <c r="DV38" i="22" s="1"/>
  <c r="DW38" i="22" s="1"/>
  <c r="DX38" i="22" s="1"/>
  <c r="DY38" i="22" s="1"/>
  <c r="DZ38" i="22" s="1"/>
  <c r="EA38" i="22" s="1"/>
  <c r="EB38" i="22" s="1"/>
  <c r="EC38" i="22" s="1"/>
  <c r="ED38" i="22" s="1"/>
  <c r="EE38" i="22" s="1"/>
  <c r="EF38" i="22" s="1"/>
  <c r="EG38" i="22" s="1"/>
  <c r="EH38" i="22" s="1"/>
  <c r="EI38" i="22" s="1"/>
  <c r="EJ38" i="22" s="1"/>
  <c r="EK38" i="22" s="1"/>
  <c r="EL38" i="22" s="1"/>
  <c r="EM38" i="22" s="1"/>
  <c r="EN38" i="22" s="1"/>
  <c r="EO38" i="22" s="1"/>
  <c r="EP38" i="22" s="1"/>
  <c r="EQ38" i="22" s="1"/>
  <c r="ER38" i="22" s="1"/>
  <c r="ES38" i="22" s="1"/>
  <c r="ET38" i="22" s="1"/>
  <c r="EU38" i="22" s="1"/>
  <c r="EV38" i="22" s="1"/>
  <c r="EW38" i="22" s="1"/>
  <c r="EX38" i="22" s="1"/>
  <c r="EY38" i="22" s="1"/>
  <c r="EZ38" i="22" s="1"/>
  <c r="FA38" i="22" s="1"/>
  <c r="FB38" i="22" s="1"/>
  <c r="FC38" i="22" s="1"/>
  <c r="FD38" i="22" s="1"/>
  <c r="FE38" i="22" s="1"/>
  <c r="FF38" i="22" s="1"/>
  <c r="FG38" i="22" s="1"/>
  <c r="FH38" i="22" s="1"/>
  <c r="FI38" i="22" s="1"/>
  <c r="FJ38" i="22" s="1"/>
  <c r="FK38" i="22" s="1"/>
  <c r="FL38" i="22" s="1"/>
  <c r="FM38" i="22" s="1"/>
  <c r="FN38" i="22" s="1"/>
  <c r="FO38" i="22" s="1"/>
  <c r="FP38" i="22" s="1"/>
  <c r="FQ38" i="22" s="1"/>
  <c r="FR38" i="22" s="1"/>
  <c r="FS38" i="22" s="1"/>
  <c r="FT38" i="22" s="1"/>
  <c r="FU38" i="22" s="1"/>
  <c r="FV38" i="22" s="1"/>
  <c r="FW38" i="22" s="1"/>
  <c r="FX38" i="22" s="1"/>
  <c r="FY38" i="22" s="1"/>
  <c r="FZ38" i="22" s="1"/>
  <c r="GA38" i="22" s="1"/>
  <c r="GB38" i="22" s="1"/>
  <c r="GC38" i="22" s="1"/>
  <c r="GD38" i="22" s="1"/>
  <c r="GE38" i="22" s="1"/>
  <c r="GF38" i="22" s="1"/>
  <c r="GG38" i="22" s="1"/>
  <c r="GH38" i="22" s="1"/>
  <c r="GI38" i="22" s="1"/>
  <c r="GJ38" i="22" s="1"/>
  <c r="GK38" i="22" s="1"/>
  <c r="GL38" i="22" s="1"/>
  <c r="GM38" i="22" s="1"/>
  <c r="GN38" i="22" s="1"/>
  <c r="CP44" i="22"/>
  <c r="CQ44" i="22" s="1"/>
  <c r="CR44" i="22" s="1"/>
  <c r="CS44" i="22" s="1"/>
  <c r="CT44" i="22" s="1"/>
  <c r="CU44" i="22" s="1"/>
  <c r="CV44" i="22" s="1"/>
  <c r="CW44" i="22" s="1"/>
  <c r="CX44" i="22" s="1"/>
  <c r="CY44" i="22" s="1"/>
  <c r="CZ44" i="22" s="1"/>
  <c r="DA44" i="22" s="1"/>
  <c r="DB44" i="22" s="1"/>
  <c r="DC44" i="22" s="1"/>
  <c r="DD44" i="22" s="1"/>
  <c r="DE44" i="22" s="1"/>
  <c r="DF44" i="22" s="1"/>
  <c r="DG44" i="22" s="1"/>
  <c r="DH44" i="22" s="1"/>
  <c r="DI44" i="22" s="1"/>
  <c r="DJ44" i="22" s="1"/>
  <c r="DK44" i="22" s="1"/>
  <c r="DL44" i="22" s="1"/>
  <c r="DM44" i="22" s="1"/>
  <c r="DN44" i="22" s="1"/>
  <c r="DO44" i="22" s="1"/>
  <c r="DP44" i="22" s="1"/>
  <c r="DQ44" i="22" s="1"/>
  <c r="DR44" i="22" s="1"/>
  <c r="DS44" i="22" s="1"/>
  <c r="DT44" i="22" s="1"/>
  <c r="DU44" i="22" s="1"/>
  <c r="DV44" i="22" s="1"/>
  <c r="DW44" i="22" s="1"/>
  <c r="DX44" i="22" s="1"/>
  <c r="DY44" i="22" s="1"/>
  <c r="DZ44" i="22" s="1"/>
  <c r="EA44" i="22" s="1"/>
  <c r="EB44" i="22" s="1"/>
  <c r="EC44" i="22" s="1"/>
  <c r="ED44" i="22" s="1"/>
  <c r="EE44" i="22" s="1"/>
  <c r="EF44" i="22" s="1"/>
  <c r="EG44" i="22" s="1"/>
  <c r="EH44" i="22" s="1"/>
  <c r="EI44" i="22" s="1"/>
  <c r="EJ44" i="22" s="1"/>
  <c r="EK44" i="22" s="1"/>
  <c r="EL44" i="22" s="1"/>
  <c r="EM44" i="22" s="1"/>
  <c r="EN44" i="22" s="1"/>
  <c r="EO44" i="22" s="1"/>
  <c r="EP44" i="22" s="1"/>
  <c r="EQ44" i="22" s="1"/>
  <c r="ER44" i="22" s="1"/>
  <c r="ES44" i="22" s="1"/>
  <c r="ET44" i="22" s="1"/>
  <c r="EU44" i="22" s="1"/>
  <c r="EV44" i="22" s="1"/>
  <c r="EW44" i="22" s="1"/>
  <c r="EX44" i="22" s="1"/>
  <c r="EY44" i="22" s="1"/>
  <c r="EZ44" i="22" s="1"/>
  <c r="FA44" i="22" s="1"/>
  <c r="FB44" i="22" s="1"/>
  <c r="FC44" i="22" s="1"/>
  <c r="FD44" i="22" s="1"/>
  <c r="FE44" i="22" s="1"/>
  <c r="FF44" i="22" s="1"/>
  <c r="FG44" i="22" s="1"/>
  <c r="FH44" i="22" s="1"/>
  <c r="FI44" i="22" s="1"/>
  <c r="FJ44" i="22" s="1"/>
  <c r="FK44" i="22" s="1"/>
  <c r="FL44" i="22" s="1"/>
  <c r="FM44" i="22" s="1"/>
  <c r="FN44" i="22" s="1"/>
  <c r="FO44" i="22" s="1"/>
  <c r="FP44" i="22" s="1"/>
  <c r="FQ44" i="22" s="1"/>
  <c r="FR44" i="22" s="1"/>
  <c r="FS44" i="22" s="1"/>
  <c r="FT44" i="22" s="1"/>
  <c r="FU44" i="22" s="1"/>
  <c r="FV44" i="22" s="1"/>
  <c r="FW44" i="22" s="1"/>
  <c r="FX44" i="22" s="1"/>
  <c r="FY44" i="22" s="1"/>
  <c r="FZ44" i="22" s="1"/>
  <c r="GA44" i="22" s="1"/>
  <c r="GB44" i="22" s="1"/>
  <c r="GC44" i="22" s="1"/>
  <c r="GD44" i="22" s="1"/>
  <c r="GE44" i="22" s="1"/>
  <c r="GF44" i="22" s="1"/>
  <c r="GG44" i="22" s="1"/>
  <c r="GH44" i="22" s="1"/>
  <c r="GI44" i="22" s="1"/>
  <c r="GJ44" i="22" s="1"/>
  <c r="GK44" i="22" s="1"/>
  <c r="GL44" i="22" s="1"/>
  <c r="GM44" i="22" s="1"/>
  <c r="GN44" i="22" s="1"/>
  <c r="BT30" i="22"/>
  <c r="BU30" i="22" s="1"/>
  <c r="BV30" i="22" s="1"/>
  <c r="BW30" i="22" s="1"/>
  <c r="BX30" i="22" s="1"/>
  <c r="BY30" i="22" s="1"/>
  <c r="BZ30" i="22" s="1"/>
  <c r="CA30" i="22" s="1"/>
  <c r="CB30" i="22" s="1"/>
  <c r="CC30" i="22" s="1"/>
  <c r="CD30" i="22" s="1"/>
  <c r="CE30" i="22" s="1"/>
  <c r="CF30" i="22" s="1"/>
  <c r="CG30" i="22" s="1"/>
  <c r="CH30" i="22" s="1"/>
  <c r="CI30" i="22" s="1"/>
  <c r="CJ30" i="22" s="1"/>
  <c r="CK30" i="22" s="1"/>
  <c r="CL30" i="22" s="1"/>
  <c r="CM30" i="22" s="1"/>
  <c r="CN30" i="22" s="1"/>
  <c r="CO30" i="22" s="1"/>
  <c r="CP30" i="22" s="1"/>
  <c r="CQ30" i="22" s="1"/>
  <c r="CR30" i="22" s="1"/>
  <c r="CS30" i="22" s="1"/>
  <c r="CT30" i="22" s="1"/>
  <c r="CU30" i="22" s="1"/>
  <c r="CV30" i="22" s="1"/>
  <c r="CW30" i="22" s="1"/>
  <c r="CX30" i="22" s="1"/>
  <c r="CY30" i="22" s="1"/>
  <c r="CZ30" i="22" s="1"/>
  <c r="DA30" i="22" s="1"/>
  <c r="DB30" i="22" s="1"/>
  <c r="DC30" i="22" s="1"/>
  <c r="DD30" i="22" s="1"/>
  <c r="DE30" i="22" s="1"/>
  <c r="DF30" i="22" s="1"/>
  <c r="DG30" i="22" s="1"/>
  <c r="DH30" i="22" s="1"/>
  <c r="DI30" i="22" s="1"/>
  <c r="DJ30" i="22" s="1"/>
  <c r="DK30" i="22" s="1"/>
  <c r="DL30" i="22" s="1"/>
  <c r="DM30" i="22" s="1"/>
  <c r="DN30" i="22" s="1"/>
  <c r="DO30" i="22" s="1"/>
  <c r="DP30" i="22" s="1"/>
  <c r="DQ30" i="22" s="1"/>
  <c r="DR30" i="22" s="1"/>
  <c r="DS30" i="22" s="1"/>
  <c r="DT30" i="22" s="1"/>
  <c r="DU30" i="22" s="1"/>
  <c r="DV30" i="22" s="1"/>
  <c r="DW30" i="22" s="1"/>
  <c r="DX30" i="22" s="1"/>
  <c r="DY30" i="22" s="1"/>
  <c r="DZ30" i="22" s="1"/>
  <c r="EA30" i="22" s="1"/>
  <c r="EB30" i="22" s="1"/>
  <c r="EC30" i="22" s="1"/>
  <c r="ED30" i="22" s="1"/>
  <c r="EE30" i="22" s="1"/>
  <c r="EF30" i="22" s="1"/>
  <c r="EG30" i="22" s="1"/>
  <c r="EH30" i="22" s="1"/>
  <c r="EI30" i="22" s="1"/>
  <c r="EJ30" i="22" s="1"/>
  <c r="EK30" i="22" s="1"/>
  <c r="EL30" i="22" s="1"/>
  <c r="EM30" i="22" s="1"/>
  <c r="EN30" i="22" s="1"/>
  <c r="EO30" i="22" s="1"/>
  <c r="EP30" i="22" s="1"/>
  <c r="EQ30" i="22" s="1"/>
  <c r="ER30" i="22" s="1"/>
  <c r="ES30" i="22" s="1"/>
  <c r="ET30" i="22" s="1"/>
  <c r="EU30" i="22" s="1"/>
  <c r="EV30" i="22" s="1"/>
  <c r="EW30" i="22" s="1"/>
  <c r="EX30" i="22" s="1"/>
  <c r="EY30" i="22" s="1"/>
  <c r="EZ30" i="22" s="1"/>
  <c r="FA30" i="22" s="1"/>
  <c r="FB30" i="22" s="1"/>
  <c r="FC30" i="22" s="1"/>
  <c r="FD30" i="22" s="1"/>
  <c r="FE30" i="22" s="1"/>
  <c r="FF30" i="22" s="1"/>
  <c r="FG30" i="22" s="1"/>
  <c r="FH30" i="22" s="1"/>
  <c r="FI30" i="22" s="1"/>
  <c r="FJ30" i="22" s="1"/>
  <c r="FK30" i="22" s="1"/>
  <c r="FL30" i="22" s="1"/>
  <c r="FM30" i="22" s="1"/>
  <c r="FN30" i="22" s="1"/>
  <c r="FO30" i="22" s="1"/>
  <c r="FP30" i="22" s="1"/>
  <c r="FQ30" i="22" s="1"/>
  <c r="FR30" i="22" s="1"/>
  <c r="FS30" i="22" s="1"/>
  <c r="FT30" i="22" s="1"/>
  <c r="FU30" i="22" s="1"/>
  <c r="FV30" i="22" s="1"/>
  <c r="FW30" i="22" s="1"/>
  <c r="FX30" i="22" s="1"/>
  <c r="FY30" i="22" s="1"/>
  <c r="FZ30" i="22" s="1"/>
  <c r="GA30" i="22" s="1"/>
  <c r="GB30" i="22" s="1"/>
  <c r="GC30" i="22" s="1"/>
  <c r="GD30" i="22" s="1"/>
  <c r="GE30" i="22" s="1"/>
  <c r="GF30" i="22" s="1"/>
  <c r="GG30" i="22" s="1"/>
  <c r="GH30" i="22" s="1"/>
  <c r="GI30" i="22" s="1"/>
  <c r="GJ30" i="22" s="1"/>
  <c r="GK30" i="22" s="1"/>
  <c r="GL30" i="22" s="1"/>
  <c r="GM30" i="22" s="1"/>
  <c r="GN30" i="22" s="1"/>
  <c r="AY18" i="22"/>
  <c r="AZ18" i="22" s="1"/>
  <c r="BA18" i="22" s="1"/>
  <c r="BB18" i="22" s="1"/>
  <c r="BC18" i="22" s="1"/>
  <c r="BD18" i="22" s="1"/>
  <c r="BE18" i="22" s="1"/>
  <c r="BF18" i="22" s="1"/>
  <c r="BG18" i="22" s="1"/>
  <c r="BH18" i="22" s="1"/>
  <c r="BI18" i="22" s="1"/>
  <c r="BJ18" i="22" s="1"/>
  <c r="BK18" i="22" s="1"/>
  <c r="BL18" i="22" s="1"/>
  <c r="BM18" i="22" s="1"/>
  <c r="BN18" i="22" s="1"/>
  <c r="BO18" i="22" s="1"/>
  <c r="BP18" i="22" s="1"/>
  <c r="BQ18" i="22" s="1"/>
  <c r="BR18" i="22" s="1"/>
  <c r="BS18" i="22" s="1"/>
  <c r="BT18" i="22" s="1"/>
  <c r="BU18" i="22" s="1"/>
  <c r="BV18" i="22" s="1"/>
  <c r="BW18" i="22" s="1"/>
  <c r="BX18" i="22" s="1"/>
  <c r="BY18" i="22" s="1"/>
  <c r="BZ18" i="22" s="1"/>
  <c r="CA18" i="22" s="1"/>
  <c r="CB18" i="22" s="1"/>
  <c r="CC18" i="22" s="1"/>
  <c r="CD18" i="22" s="1"/>
  <c r="CE18" i="22" s="1"/>
  <c r="CF18" i="22" s="1"/>
  <c r="CG18" i="22" s="1"/>
  <c r="CH18" i="22" s="1"/>
  <c r="CI18" i="22" s="1"/>
  <c r="CJ18" i="22" s="1"/>
  <c r="CK18" i="22" s="1"/>
  <c r="CL18" i="22" s="1"/>
  <c r="CM18" i="22" s="1"/>
  <c r="CN18" i="22" s="1"/>
  <c r="CO18" i="22" s="1"/>
  <c r="CP18" i="22" s="1"/>
  <c r="CQ18" i="22" s="1"/>
  <c r="CR18" i="22" s="1"/>
  <c r="CS18" i="22" s="1"/>
  <c r="CT18" i="22" s="1"/>
  <c r="CU18" i="22" s="1"/>
  <c r="CV18" i="22" s="1"/>
  <c r="CW18" i="22" s="1"/>
  <c r="CX18" i="22" s="1"/>
  <c r="CY18" i="22" s="1"/>
  <c r="CZ18" i="22" s="1"/>
  <c r="DA18" i="22" s="1"/>
  <c r="DB18" i="22" s="1"/>
  <c r="DC18" i="22" s="1"/>
  <c r="DD18" i="22" s="1"/>
  <c r="DE18" i="22" s="1"/>
  <c r="DF18" i="22" s="1"/>
  <c r="DG18" i="22" s="1"/>
  <c r="DH18" i="22" s="1"/>
  <c r="DI18" i="22" s="1"/>
  <c r="DJ18" i="22" s="1"/>
  <c r="DK18" i="22" s="1"/>
  <c r="DL18" i="22" s="1"/>
  <c r="DM18" i="22" s="1"/>
  <c r="DN18" i="22" s="1"/>
  <c r="DO18" i="22" s="1"/>
  <c r="DP18" i="22" s="1"/>
  <c r="DQ18" i="22" s="1"/>
  <c r="DR18" i="22" s="1"/>
  <c r="DS18" i="22" s="1"/>
  <c r="DT18" i="22" s="1"/>
  <c r="DU18" i="22" s="1"/>
  <c r="DV18" i="22" s="1"/>
  <c r="DW18" i="22" s="1"/>
  <c r="DX18" i="22" s="1"/>
  <c r="DY18" i="22" s="1"/>
  <c r="DZ18" i="22" s="1"/>
  <c r="EA18" i="22" s="1"/>
  <c r="EB18" i="22" s="1"/>
  <c r="EC18" i="22" s="1"/>
  <c r="ED18" i="22" s="1"/>
  <c r="EE18" i="22" s="1"/>
  <c r="EF18" i="22" s="1"/>
  <c r="EG18" i="22" s="1"/>
  <c r="EH18" i="22" s="1"/>
  <c r="EI18" i="22" s="1"/>
  <c r="EJ18" i="22" s="1"/>
  <c r="EK18" i="22" s="1"/>
  <c r="EL18" i="22" s="1"/>
  <c r="EM18" i="22" s="1"/>
  <c r="EN18" i="22" s="1"/>
  <c r="EO18" i="22" s="1"/>
  <c r="EP18" i="22" s="1"/>
  <c r="EQ18" i="22" s="1"/>
  <c r="ER18" i="22" s="1"/>
  <c r="ES18" i="22" s="1"/>
  <c r="ET18" i="22" s="1"/>
  <c r="EU18" i="22" s="1"/>
  <c r="EV18" i="22" s="1"/>
  <c r="EW18" i="22" s="1"/>
  <c r="EX18" i="22" s="1"/>
  <c r="EY18" i="22" s="1"/>
  <c r="EZ18" i="22" s="1"/>
  <c r="FA18" i="22" s="1"/>
  <c r="FB18" i="22" s="1"/>
  <c r="FC18" i="22" s="1"/>
  <c r="FD18" i="22" s="1"/>
  <c r="FE18" i="22" s="1"/>
  <c r="FF18" i="22" s="1"/>
  <c r="FG18" i="22" s="1"/>
  <c r="FH18" i="22" s="1"/>
  <c r="FI18" i="22" s="1"/>
  <c r="FJ18" i="22" s="1"/>
  <c r="FK18" i="22" s="1"/>
  <c r="FL18" i="22" s="1"/>
  <c r="FM18" i="22" s="1"/>
  <c r="FN18" i="22" s="1"/>
  <c r="FO18" i="22" s="1"/>
  <c r="FP18" i="22" s="1"/>
  <c r="FQ18" i="22" s="1"/>
  <c r="FR18" i="22" s="1"/>
  <c r="FS18" i="22" s="1"/>
  <c r="FT18" i="22" s="1"/>
  <c r="FU18" i="22" s="1"/>
  <c r="FV18" i="22" s="1"/>
  <c r="FW18" i="22" s="1"/>
  <c r="FX18" i="22" s="1"/>
  <c r="FY18" i="22" s="1"/>
  <c r="FZ18" i="22" s="1"/>
  <c r="GA18" i="22" s="1"/>
  <c r="GB18" i="22" s="1"/>
  <c r="GC18" i="22" s="1"/>
  <c r="GD18" i="22" s="1"/>
  <c r="GE18" i="22" s="1"/>
  <c r="GF18" i="22" s="1"/>
  <c r="GG18" i="22" s="1"/>
  <c r="GH18" i="22" s="1"/>
  <c r="GI18" i="22" s="1"/>
  <c r="GJ18" i="22" s="1"/>
  <c r="GK18" i="22" s="1"/>
  <c r="GL18" i="22" s="1"/>
  <c r="GM18" i="22" s="1"/>
  <c r="GN18" i="22" s="1"/>
  <c r="AH156" i="22"/>
  <c r="Q163" i="22" l="1"/>
  <c r="Q194" i="22"/>
  <c r="S172" i="22"/>
  <c r="R192" i="22"/>
  <c r="AK28" i="21"/>
  <c r="AK5" i="21"/>
  <c r="AB28" i="21"/>
  <c r="AB5" i="21"/>
  <c r="AL28" i="21"/>
  <c r="AL5" i="21"/>
  <c r="K168" i="22"/>
  <c r="F15" i="21"/>
  <c r="AC28" i="21"/>
  <c r="AC5" i="21"/>
  <c r="AD28" i="21"/>
  <c r="AD5" i="21"/>
  <c r="AF403" i="22"/>
  <c r="AE158" i="22"/>
  <c r="AD434" i="22"/>
  <c r="AO171" i="22"/>
  <c r="AO157" i="22"/>
  <c r="AO162" i="22"/>
  <c r="AF171" i="22"/>
  <c r="AF162" i="22"/>
  <c r="AF157" i="22"/>
  <c r="AP157" i="22"/>
  <c r="AP162" i="22"/>
  <c r="AH171" i="22"/>
  <c r="AH157" i="22"/>
  <c r="AH162" i="22"/>
  <c r="AG171" i="22"/>
  <c r="AG157" i="22"/>
  <c r="AG162" i="22"/>
  <c r="AP171" i="22"/>
  <c r="GO62" i="22"/>
  <c r="GO30" i="22"/>
  <c r="GO105" i="22"/>
  <c r="AP444" i="22"/>
  <c r="GJ138" i="22"/>
  <c r="GK138" i="22" s="1"/>
  <c r="GL138" i="22" s="1"/>
  <c r="GM138" i="22" s="1"/>
  <c r="GN138" i="22" s="1"/>
  <c r="GO44" i="22"/>
  <c r="GO63" i="22"/>
  <c r="GO121" i="22"/>
  <c r="GO75" i="22"/>
  <c r="GO92" i="22"/>
  <c r="GO141" i="22"/>
  <c r="GO38" i="22"/>
  <c r="GO69" i="22"/>
  <c r="GO147" i="22"/>
  <c r="GO18" i="22"/>
  <c r="GO100" i="22"/>
  <c r="GO79" i="22"/>
  <c r="GO39" i="22"/>
  <c r="GO57" i="22"/>
  <c r="GO113" i="22"/>
  <c r="GO151" i="22"/>
  <c r="GO54" i="22"/>
  <c r="GO80" i="22"/>
  <c r="GO23" i="22"/>
  <c r="GO27" i="22"/>
  <c r="GO47" i="22"/>
  <c r="GO87" i="22"/>
  <c r="GO126" i="22"/>
  <c r="AC156" i="22"/>
  <c r="AB156" i="22"/>
  <c r="AL156" i="22"/>
  <c r="AD156" i="22"/>
  <c r="V440" i="22"/>
  <c r="N13" i="22"/>
  <c r="AE156" i="22"/>
  <c r="AR156" i="22"/>
  <c r="AS14" i="22"/>
  <c r="AN156" i="22"/>
  <c r="AM156" i="22"/>
  <c r="AQ156" i="22"/>
  <c r="AJ156" i="22"/>
  <c r="AK156" i="22"/>
  <c r="AI156" i="22"/>
  <c r="AD9" i="21" l="1"/>
  <c r="AL9" i="21"/>
  <c r="AB9" i="21"/>
  <c r="AC9" i="21"/>
  <c r="AK9" i="21"/>
  <c r="AN174" i="22"/>
  <c r="M60" i="21"/>
  <c r="M77" i="21" s="1"/>
  <c r="Q164" i="22"/>
  <c r="R193" i="22"/>
  <c r="R161" i="22" s="1"/>
  <c r="T172" i="22"/>
  <c r="S192" i="22"/>
  <c r="S193" i="22" s="1"/>
  <c r="S161" i="22" s="1"/>
  <c r="S163" i="22" s="1"/>
  <c r="O60" i="21" s="1"/>
  <c r="O77" i="21" s="1"/>
  <c r="Y28" i="21"/>
  <c r="Y5" i="21"/>
  <c r="AN28" i="21"/>
  <c r="AN5" i="21"/>
  <c r="AE28" i="21"/>
  <c r="AE5" i="21"/>
  <c r="AG28" i="21"/>
  <c r="AG5" i="21"/>
  <c r="X28" i="21"/>
  <c r="X5" i="21"/>
  <c r="AA28" i="21"/>
  <c r="AA5" i="21"/>
  <c r="AM28" i="21"/>
  <c r="AM5" i="21"/>
  <c r="AJ28" i="21"/>
  <c r="AJ5" i="21"/>
  <c r="L168" i="22"/>
  <c r="G15" i="21"/>
  <c r="AF28" i="21"/>
  <c r="AF5" i="21"/>
  <c r="Z28" i="21"/>
  <c r="Z5" i="21"/>
  <c r="AI28" i="21"/>
  <c r="AI5" i="21"/>
  <c r="AH28" i="21"/>
  <c r="AH5" i="21"/>
  <c r="AE434" i="22"/>
  <c r="AG403" i="22"/>
  <c r="AF158" i="22"/>
  <c r="AJ171" i="22"/>
  <c r="AJ157" i="22"/>
  <c r="AJ162" i="22"/>
  <c r="AD171" i="22"/>
  <c r="AD162" i="22"/>
  <c r="AD157" i="22"/>
  <c r="AM171" i="22"/>
  <c r="AM162" i="22"/>
  <c r="AM157" i="22"/>
  <c r="AN171" i="22"/>
  <c r="AN162" i="22"/>
  <c r="AN157" i="22"/>
  <c r="AC171" i="22"/>
  <c r="AC162" i="22"/>
  <c r="AC157" i="22"/>
  <c r="AL171" i="22"/>
  <c r="AL162" i="22"/>
  <c r="AL157" i="22"/>
  <c r="AB157" i="22"/>
  <c r="AB162" i="22"/>
  <c r="AB180" i="22" s="1"/>
  <c r="AB174" i="22"/>
  <c r="AI171" i="22"/>
  <c r="AI157" i="22"/>
  <c r="AI162" i="22"/>
  <c r="AE171" i="22"/>
  <c r="AE162" i="22"/>
  <c r="AE157" i="22"/>
  <c r="AK171" i="22"/>
  <c r="AK162" i="22"/>
  <c r="AK157" i="22"/>
  <c r="AR171" i="22"/>
  <c r="AR162" i="22"/>
  <c r="AR157" i="22"/>
  <c r="AQ171" i="22"/>
  <c r="AQ162" i="22"/>
  <c r="AQ157" i="22"/>
  <c r="AB171" i="22"/>
  <c r="AB182" i="22" s="1"/>
  <c r="GO138" i="22"/>
  <c r="W440" i="22"/>
  <c r="O13" i="22"/>
  <c r="AS156" i="22"/>
  <c r="AT14" i="22"/>
  <c r="AN182" i="22" l="1"/>
  <c r="AJ9" i="21"/>
  <c r="Z9" i="21"/>
  <c r="AF9" i="21"/>
  <c r="AA9" i="21"/>
  <c r="AN9" i="21"/>
  <c r="AH9" i="21"/>
  <c r="X9" i="21"/>
  <c r="X10" i="21" s="1"/>
  <c r="Y9" i="21"/>
  <c r="AI9" i="21"/>
  <c r="AG9" i="21"/>
  <c r="AM9" i="21"/>
  <c r="AE9" i="21"/>
  <c r="AN175" i="22"/>
  <c r="AN180" i="22"/>
  <c r="AF167" i="22"/>
  <c r="AB14" i="21" s="1"/>
  <c r="R163" i="22"/>
  <c r="R164" i="22" s="1"/>
  <c r="S164" i="22" s="1"/>
  <c r="R194" i="22"/>
  <c r="S194" i="22" s="1"/>
  <c r="U172" i="22"/>
  <c r="T192" i="22"/>
  <c r="T193" i="22" s="1"/>
  <c r="T161" i="22" s="1"/>
  <c r="T163" i="22" s="1"/>
  <c r="P60" i="21" s="1"/>
  <c r="P77" i="21" s="1"/>
  <c r="AO28" i="21"/>
  <c r="AO5" i="21"/>
  <c r="AJ7" i="21"/>
  <c r="X7" i="21"/>
  <c r="X6" i="21"/>
  <c r="Y6" i="21" s="1"/>
  <c r="Z6" i="21" s="1"/>
  <c r="AA6" i="21" s="1"/>
  <c r="AB6" i="21" s="1"/>
  <c r="AC6" i="21" s="1"/>
  <c r="AD6" i="21" s="1"/>
  <c r="AE6" i="21" s="1"/>
  <c r="AF6" i="21" s="1"/>
  <c r="AG6" i="21" s="1"/>
  <c r="AH6" i="21" s="1"/>
  <c r="AI6" i="21" s="1"/>
  <c r="AJ6" i="21" s="1"/>
  <c r="AK6" i="21" s="1"/>
  <c r="AL6" i="21" s="1"/>
  <c r="AM6" i="21" s="1"/>
  <c r="AN6" i="21" s="1"/>
  <c r="M168" i="22"/>
  <c r="H15" i="21"/>
  <c r="AE167" i="22"/>
  <c r="AA14" i="21" s="1"/>
  <c r="AC167" i="22"/>
  <c r="AH403" i="22"/>
  <c r="AG158" i="22"/>
  <c r="AF434" i="22"/>
  <c r="AB167" i="22"/>
  <c r="AD167" i="22"/>
  <c r="Z14" i="21" s="1"/>
  <c r="AB175" i="22"/>
  <c r="AS171" i="22"/>
  <c r="AS157" i="22"/>
  <c r="AS162" i="22"/>
  <c r="AT156" i="22"/>
  <c r="AU14" i="22"/>
  <c r="X440" i="22"/>
  <c r="P13" i="22"/>
  <c r="AJ10" i="21" l="1"/>
  <c r="AO9" i="21"/>
  <c r="T164" i="22"/>
  <c r="N60" i="21"/>
  <c r="N77" i="21" s="1"/>
  <c r="T194" i="22"/>
  <c r="V172" i="22"/>
  <c r="U192" i="22"/>
  <c r="U193" i="22" s="1"/>
  <c r="U161" i="22" s="1"/>
  <c r="AO6" i="21"/>
  <c r="Y14" i="21"/>
  <c r="N168" i="22"/>
  <c r="I15" i="21"/>
  <c r="AP28" i="21"/>
  <c r="AP5" i="21"/>
  <c r="AB181" i="22"/>
  <c r="X14" i="21"/>
  <c r="AB169" i="22"/>
  <c r="AG434" i="22"/>
  <c r="AG167" i="22"/>
  <c r="AC14" i="21" s="1"/>
  <c r="AI403" i="22"/>
  <c r="AT157" i="22"/>
  <c r="AT162" i="22"/>
  <c r="AT171" i="22"/>
  <c r="AU156" i="22"/>
  <c r="AV14" i="22"/>
  <c r="Y440" i="22"/>
  <c r="U163" i="22" l="1"/>
  <c r="U194" i="22"/>
  <c r="W172" i="22"/>
  <c r="V192" i="22"/>
  <c r="V193" i="22" s="1"/>
  <c r="V161" i="22" s="1"/>
  <c r="V163" i="22" s="1"/>
  <c r="R60" i="21" s="1"/>
  <c r="R77" i="21" s="1"/>
  <c r="AP6" i="21"/>
  <c r="AP9" i="21"/>
  <c r="O168" i="22"/>
  <c r="J15" i="21"/>
  <c r="AQ28" i="21"/>
  <c r="AQ5" i="21"/>
  <c r="X16" i="21"/>
  <c r="AJ403" i="22"/>
  <c r="AI158" i="22"/>
  <c r="AH158" i="22"/>
  <c r="AH434" i="22"/>
  <c r="AU157" i="22"/>
  <c r="AU162" i="22"/>
  <c r="AU171" i="22"/>
  <c r="AV156" i="22"/>
  <c r="AW14" i="22"/>
  <c r="Z440" i="22"/>
  <c r="R13" i="22"/>
  <c r="Q60" i="21" l="1"/>
  <c r="Q77" i="21" s="1"/>
  <c r="U164" i="22"/>
  <c r="V164" i="22" s="1"/>
  <c r="V194" i="22"/>
  <c r="X172" i="22"/>
  <c r="W192" i="22"/>
  <c r="W193" i="22" s="1"/>
  <c r="AQ6" i="21"/>
  <c r="AQ9" i="21"/>
  <c r="AR28" i="21"/>
  <c r="AR5" i="21"/>
  <c r="P168" i="22"/>
  <c r="K15" i="21"/>
  <c r="AI434" i="22"/>
  <c r="AH167" i="22"/>
  <c r="AI167" i="22"/>
  <c r="AE14" i="21" s="1"/>
  <c r="AK403" i="22"/>
  <c r="AJ158" i="22"/>
  <c r="AV157" i="22"/>
  <c r="AV162" i="22"/>
  <c r="AV171" i="22"/>
  <c r="AA440" i="22"/>
  <c r="S13" i="22"/>
  <c r="AW156" i="22"/>
  <c r="AX14" i="22"/>
  <c r="W194" i="22" l="1"/>
  <c r="W161" i="22"/>
  <c r="Y172" i="22"/>
  <c r="X192" i="22"/>
  <c r="X193" i="22" s="1"/>
  <c r="AR6" i="21"/>
  <c r="AR9" i="21"/>
  <c r="AD14" i="21"/>
  <c r="L15" i="21"/>
  <c r="Q168" i="22"/>
  <c r="AS28" i="21"/>
  <c r="AS5" i="21"/>
  <c r="AJ167" i="22"/>
  <c r="AF14" i="21" s="1"/>
  <c r="AJ434" i="22"/>
  <c r="AL403" i="22"/>
  <c r="AK158" i="22"/>
  <c r="AW162" i="22"/>
  <c r="AW157" i="22"/>
  <c r="AW171" i="22"/>
  <c r="AX156" i="22"/>
  <c r="AY14" i="22"/>
  <c r="AB440" i="22"/>
  <c r="T13" i="22"/>
  <c r="X194" i="22" l="1"/>
  <c r="X161" i="22"/>
  <c r="X163" i="22" s="1"/>
  <c r="T60" i="21" s="1"/>
  <c r="T77" i="21" s="1"/>
  <c r="W163" i="22"/>
  <c r="Z172" i="22"/>
  <c r="Y192" i="22"/>
  <c r="Y193" i="22" s="1"/>
  <c r="AS6" i="21"/>
  <c r="AS9" i="21"/>
  <c r="R168" i="22"/>
  <c r="M15" i="21"/>
  <c r="AT28" i="21"/>
  <c r="AT5" i="21"/>
  <c r="AM403" i="22"/>
  <c r="AL158" i="22"/>
  <c r="AK167" i="22"/>
  <c r="AK434" i="22"/>
  <c r="AX157" i="22"/>
  <c r="AX162" i="22"/>
  <c r="AX171" i="22"/>
  <c r="AY156" i="22"/>
  <c r="AZ14" i="22"/>
  <c r="AC440" i="22"/>
  <c r="U13" i="22"/>
  <c r="Y194" i="22" l="1"/>
  <c r="Y161" i="22"/>
  <c r="S60" i="21"/>
  <c r="S77" i="21" s="1"/>
  <c r="W164" i="22"/>
  <c r="X164" i="22" s="1"/>
  <c r="AA172" i="22"/>
  <c r="Z192" i="22"/>
  <c r="Z193" i="22" s="1"/>
  <c r="AT6" i="21"/>
  <c r="AT9" i="21"/>
  <c r="AG14" i="21"/>
  <c r="N15" i="21"/>
  <c r="S168" i="22"/>
  <c r="AU28" i="21"/>
  <c r="AU5" i="21"/>
  <c r="AL167" i="22"/>
  <c r="AH14" i="21" s="1"/>
  <c r="AL434" i="22"/>
  <c r="AN403" i="22"/>
  <c r="AM158" i="22"/>
  <c r="AY162" i="22"/>
  <c r="AY157" i="22"/>
  <c r="AY171" i="22"/>
  <c r="AZ156" i="22"/>
  <c r="BA14" i="22"/>
  <c r="AD440" i="22"/>
  <c r="V13" i="22"/>
  <c r="AV5" i="21" l="1"/>
  <c r="AZ174" i="22"/>
  <c r="Z194" i="22"/>
  <c r="Z161" i="22"/>
  <c r="Z163" i="22" s="1"/>
  <c r="V60" i="21" s="1"/>
  <c r="V77" i="21" s="1"/>
  <c r="Y163" i="22"/>
  <c r="Y164" i="22" s="1"/>
  <c r="AA192" i="22"/>
  <c r="AA193" i="22" s="1"/>
  <c r="AB172" i="22"/>
  <c r="AU6" i="21"/>
  <c r="AU9" i="21"/>
  <c r="O15" i="21"/>
  <c r="T168" i="22"/>
  <c r="AM434" i="22"/>
  <c r="AN434" i="22" s="1"/>
  <c r="AN158" i="22"/>
  <c r="AN176" i="22" s="1"/>
  <c r="AN435" i="22"/>
  <c r="AO403" i="22"/>
  <c r="AM167" i="22"/>
  <c r="AI14" i="21" s="1"/>
  <c r="AV28" i="21"/>
  <c r="AZ162" i="22"/>
  <c r="AZ180" i="22" s="1"/>
  <c r="AZ157" i="22"/>
  <c r="AZ175" i="22" s="1"/>
  <c r="AZ171" i="22"/>
  <c r="AZ182" i="22" s="1"/>
  <c r="BA156" i="22"/>
  <c r="B13" i="23" s="1"/>
  <c r="BB14" i="22"/>
  <c r="AE440" i="22"/>
  <c r="W13" i="22"/>
  <c r="AV6" i="21" l="1"/>
  <c r="AV7" i="21"/>
  <c r="AV9" i="21"/>
  <c r="AV10" i="21" s="1"/>
  <c r="U60" i="21"/>
  <c r="U77" i="21" s="1"/>
  <c r="AA194" i="22"/>
  <c r="AA161" i="22"/>
  <c r="AA163" i="22" s="1"/>
  <c r="W60" i="21" s="1"/>
  <c r="W77" i="21" s="1"/>
  <c r="Z164" i="22"/>
  <c r="AB192" i="22"/>
  <c r="AB193" i="22" s="1"/>
  <c r="AC172" i="22"/>
  <c r="U168" i="22"/>
  <c r="P15" i="21"/>
  <c r="AW28" i="21"/>
  <c r="AW5" i="21"/>
  <c r="AP403" i="22"/>
  <c r="AN167" i="22"/>
  <c r="AN181" i="22" s="1"/>
  <c r="BA157" i="22"/>
  <c r="BA162" i="22"/>
  <c r="BA171" i="22"/>
  <c r="BB156" i="22"/>
  <c r="C13" i="23" s="1"/>
  <c r="BC14" i="22"/>
  <c r="AF440" i="22"/>
  <c r="X13" i="22"/>
  <c r="AW9" i="21" l="1"/>
  <c r="AB195" i="22"/>
  <c r="AB161" i="22"/>
  <c r="AA164" i="22"/>
  <c r="AB194" i="22"/>
  <c r="AD172" i="22"/>
  <c r="AC192" i="22"/>
  <c r="AC193" i="22" s="1"/>
  <c r="AC161" i="22" s="1"/>
  <c r="AJ14" i="21"/>
  <c r="AJ16" i="21" s="1"/>
  <c r="AN169" i="22"/>
  <c r="AW6" i="21"/>
  <c r="AX28" i="21"/>
  <c r="AX5" i="21"/>
  <c r="V168" i="22"/>
  <c r="Q15" i="21"/>
  <c r="AO158" i="22"/>
  <c r="AO434" i="22"/>
  <c r="AQ403" i="22"/>
  <c r="AP158" i="22"/>
  <c r="BB162" i="22"/>
  <c r="BB157" i="22"/>
  <c r="BB171" i="22"/>
  <c r="BC156" i="22"/>
  <c r="D13" i="23" s="1"/>
  <c r="BD14" i="22"/>
  <c r="AG440" i="22"/>
  <c r="Y13" i="22"/>
  <c r="AX9" i="21" l="1"/>
  <c r="AC163" i="22"/>
  <c r="Y60" i="21" s="1"/>
  <c r="Y77" i="21" s="1"/>
  <c r="AB163" i="22"/>
  <c r="X60" i="21" s="1"/>
  <c r="X77" i="21" s="1"/>
  <c r="AB179" i="22"/>
  <c r="AB184" i="22" s="1"/>
  <c r="AC194" i="22"/>
  <c r="AE172" i="22"/>
  <c r="AD192" i="22"/>
  <c r="W168" i="22"/>
  <c r="R15" i="21"/>
  <c r="AX6" i="21"/>
  <c r="AY28" i="21"/>
  <c r="AY5" i="21"/>
  <c r="AP167" i="22"/>
  <c r="AL14" i="21" s="1"/>
  <c r="AR403" i="22"/>
  <c r="AQ158" i="22"/>
  <c r="AP434" i="22"/>
  <c r="AO167" i="22"/>
  <c r="BC157" i="22"/>
  <c r="BC162" i="22"/>
  <c r="BC171" i="22"/>
  <c r="BD156" i="22"/>
  <c r="E13" i="23" s="1"/>
  <c r="BE14" i="22"/>
  <c r="AH440" i="22"/>
  <c r="Z13" i="22"/>
  <c r="AY9" i="21" l="1"/>
  <c r="AB164" i="22"/>
  <c r="AC164" i="22" s="1"/>
  <c r="AD193" i="22"/>
  <c r="AD161" i="22" s="1"/>
  <c r="AF172" i="22"/>
  <c r="AE192" i="22"/>
  <c r="AE193" i="22" s="1"/>
  <c r="AE161" i="22" s="1"/>
  <c r="AE163" i="22" s="1"/>
  <c r="AA60" i="21" s="1"/>
  <c r="AA77" i="21" s="1"/>
  <c r="AY6" i="21"/>
  <c r="AZ28" i="21"/>
  <c r="AZ5" i="21"/>
  <c r="X168" i="22"/>
  <c r="S15" i="21"/>
  <c r="AK14" i="21"/>
  <c r="AQ434" i="22"/>
  <c r="AQ167" i="22"/>
  <c r="AM14" i="21" s="1"/>
  <c r="AS403" i="22"/>
  <c r="BC167" i="22"/>
  <c r="AY14" i="21" s="1"/>
  <c r="BD157" i="22"/>
  <c r="BD162" i="22"/>
  <c r="BD171" i="22"/>
  <c r="AI440" i="22"/>
  <c r="AA13" i="22"/>
  <c r="BE156" i="22"/>
  <c r="F13" i="23" s="1"/>
  <c r="BF14" i="22"/>
  <c r="AZ9" i="21" l="1"/>
  <c r="AD163" i="22"/>
  <c r="Z60" i="21" s="1"/>
  <c r="Z77" i="21" s="1"/>
  <c r="AD194" i="22"/>
  <c r="AE194" i="22" s="1"/>
  <c r="AG172" i="22"/>
  <c r="AF192" i="22"/>
  <c r="AF193" i="22" s="1"/>
  <c r="AF161" i="22" s="1"/>
  <c r="AF163" i="22" s="1"/>
  <c r="AB60" i="21" s="1"/>
  <c r="AB77" i="21" s="1"/>
  <c r="AZ6" i="21"/>
  <c r="Y168" i="22"/>
  <c r="T15" i="21"/>
  <c r="BA28" i="21"/>
  <c r="BA5" i="21"/>
  <c r="AR158" i="22"/>
  <c r="AT403" i="22"/>
  <c r="AS158" i="22"/>
  <c r="AR434" i="22"/>
  <c r="BD167" i="22"/>
  <c r="AZ14" i="21" s="1"/>
  <c r="BE162" i="22"/>
  <c r="BE157" i="22"/>
  <c r="BE171" i="22"/>
  <c r="BF156" i="22"/>
  <c r="G13" i="23" s="1"/>
  <c r="BG14" i="22"/>
  <c r="AJ440" i="22"/>
  <c r="AB13" i="22"/>
  <c r="AD164" i="22" l="1"/>
  <c r="AE164" i="22" s="1"/>
  <c r="AF164" i="22" s="1"/>
  <c r="BA9" i="21"/>
  <c r="AF194" i="22"/>
  <c r="AH172" i="22"/>
  <c r="AG192" i="22"/>
  <c r="AG193" i="22" s="1"/>
  <c r="AG161" i="22" s="1"/>
  <c r="AG163" i="22" s="1"/>
  <c r="AC60" i="21" s="1"/>
  <c r="AC77" i="21" s="1"/>
  <c r="BA6" i="21"/>
  <c r="BB28" i="21"/>
  <c r="BB5" i="21"/>
  <c r="Z168" i="22"/>
  <c r="U15" i="21"/>
  <c r="AS167" i="22"/>
  <c r="AO14" i="21" s="1"/>
  <c r="AR167" i="22"/>
  <c r="AS434" i="22"/>
  <c r="AU403" i="22"/>
  <c r="AT158" i="22"/>
  <c r="BE167" i="22"/>
  <c r="BA14" i="21" s="1"/>
  <c r="BF162" i="22"/>
  <c r="BF157" i="22"/>
  <c r="BF171" i="22"/>
  <c r="AK440" i="22"/>
  <c r="AC13" i="22"/>
  <c r="BG156" i="22"/>
  <c r="H13" i="23" s="1"/>
  <c r="BH14" i="22"/>
  <c r="AG164" i="22" l="1"/>
  <c r="AG194" i="22"/>
  <c r="AI172" i="22"/>
  <c r="AH192" i="22"/>
  <c r="AH193" i="22" s="1"/>
  <c r="AH161" i="22" s="1"/>
  <c r="AH163" i="22" s="1"/>
  <c r="AD60" i="21" s="1"/>
  <c r="AD77" i="21" s="1"/>
  <c r="BB6" i="21"/>
  <c r="BB9" i="21"/>
  <c r="BC28" i="21"/>
  <c r="BC5" i="21"/>
  <c r="AA168" i="22"/>
  <c r="V15" i="21"/>
  <c r="AN14" i="21"/>
  <c r="AT167" i="22"/>
  <c r="AP14" i="21" s="1"/>
  <c r="AT434" i="22"/>
  <c r="AV403" i="22"/>
  <c r="AU158" i="22"/>
  <c r="BF167" i="22"/>
  <c r="BB14" i="21" s="1"/>
  <c r="BG162" i="22"/>
  <c r="BG157" i="22"/>
  <c r="BG171" i="22"/>
  <c r="AL440" i="22"/>
  <c r="AD13" i="22"/>
  <c r="BH156" i="22"/>
  <c r="I13" i="23" s="1"/>
  <c r="BI14" i="22"/>
  <c r="AH164" i="22" l="1"/>
  <c r="AH194" i="22"/>
  <c r="AJ172" i="22"/>
  <c r="AI192" i="22"/>
  <c r="AI193" i="22" s="1"/>
  <c r="BC6" i="21"/>
  <c r="BC9" i="21"/>
  <c r="BD28" i="21"/>
  <c r="BD5" i="21"/>
  <c r="W15" i="21"/>
  <c r="AB168" i="22"/>
  <c r="AW403" i="22"/>
  <c r="AV158" i="22"/>
  <c r="AU167" i="22"/>
  <c r="AU434" i="22"/>
  <c r="BG167" i="22"/>
  <c r="BC14" i="21" s="1"/>
  <c r="BH162" i="22"/>
  <c r="BH157" i="22"/>
  <c r="BH171" i="22"/>
  <c r="AM440" i="22"/>
  <c r="AE13" i="22"/>
  <c r="BI156" i="22"/>
  <c r="J13" i="23" s="1"/>
  <c r="BJ14" i="22"/>
  <c r="AI194" i="22" l="1"/>
  <c r="AI161" i="22"/>
  <c r="AI163" i="22" s="1"/>
  <c r="AE60" i="21" s="1"/>
  <c r="AE77" i="21" s="1"/>
  <c r="AK172" i="22"/>
  <c r="AJ192" i="22"/>
  <c r="AJ193" i="22" s="1"/>
  <c r="BD6" i="21"/>
  <c r="BD9" i="21"/>
  <c r="BE28" i="21"/>
  <c r="BE5" i="21"/>
  <c r="AC168" i="22"/>
  <c r="X15" i="21"/>
  <c r="AQ14" i="21"/>
  <c r="AV434" i="22"/>
  <c r="BH167" i="22"/>
  <c r="BD14" i="21" s="1"/>
  <c r="AV167" i="22"/>
  <c r="AR14" i="21" s="1"/>
  <c r="AX403" i="22"/>
  <c r="AW158" i="22"/>
  <c r="BI157" i="22"/>
  <c r="BI162" i="22"/>
  <c r="BI171" i="22"/>
  <c r="BJ156" i="22"/>
  <c r="K13" i="23" s="1"/>
  <c r="BK14" i="22"/>
  <c r="AN440" i="22"/>
  <c r="AF13" i="22"/>
  <c r="AG13" i="22" s="1"/>
  <c r="AH13" i="22" s="1"/>
  <c r="AI13" i="22" s="1"/>
  <c r="AJ13" i="22" s="1"/>
  <c r="AK13" i="22" s="1"/>
  <c r="AL13" i="22" s="1"/>
  <c r="AM13" i="22" s="1"/>
  <c r="AN13" i="22" s="1"/>
  <c r="AO13" i="22" s="1"/>
  <c r="AP13" i="22" s="1"/>
  <c r="AQ13" i="22" s="1"/>
  <c r="AR13" i="22" s="1"/>
  <c r="AS13" i="22" s="1"/>
  <c r="AT13" i="22" s="1"/>
  <c r="AU13" i="22" s="1"/>
  <c r="AV13" i="22" s="1"/>
  <c r="AW13" i="22" s="1"/>
  <c r="AX13" i="22" s="1"/>
  <c r="AY13" i="22" s="1"/>
  <c r="AZ13" i="22" s="1"/>
  <c r="BA13" i="22" s="1"/>
  <c r="BB13" i="22" s="1"/>
  <c r="BC13" i="22" s="1"/>
  <c r="BD13" i="22" s="1"/>
  <c r="BE13" i="22" s="1"/>
  <c r="BF13" i="22" s="1"/>
  <c r="BG13" i="22" s="1"/>
  <c r="BH13" i="22" s="1"/>
  <c r="BI13" i="22" s="1"/>
  <c r="BJ13" i="22" s="1"/>
  <c r="BK13" i="22" s="1"/>
  <c r="BL13" i="22" s="1"/>
  <c r="BM13" i="22" s="1"/>
  <c r="BN13" i="22" s="1"/>
  <c r="BO13" i="22" s="1"/>
  <c r="BP13" i="22" s="1"/>
  <c r="BQ13" i="22" s="1"/>
  <c r="BR13" i="22" s="1"/>
  <c r="BS13" i="22" s="1"/>
  <c r="BT13" i="22" s="1"/>
  <c r="BU13" i="22" s="1"/>
  <c r="BV13" i="22" s="1"/>
  <c r="BW13" i="22" s="1"/>
  <c r="BX13" i="22" s="1"/>
  <c r="BY13" i="22" s="1"/>
  <c r="BZ13" i="22" s="1"/>
  <c r="CA13" i="22" s="1"/>
  <c r="CB13" i="22" s="1"/>
  <c r="CC13" i="22" s="1"/>
  <c r="CD13" i="22" s="1"/>
  <c r="CE13" i="22" s="1"/>
  <c r="CF13" i="22" s="1"/>
  <c r="CG13" i="22" s="1"/>
  <c r="CH13" i="22" s="1"/>
  <c r="CI13" i="22" s="1"/>
  <c r="CJ13" i="22" s="1"/>
  <c r="CK13" i="22" s="1"/>
  <c r="CL13" i="22" s="1"/>
  <c r="CM13" i="22" s="1"/>
  <c r="CN13" i="22" s="1"/>
  <c r="CO13" i="22" s="1"/>
  <c r="CP13" i="22" s="1"/>
  <c r="CQ13" i="22" s="1"/>
  <c r="CR13" i="22" s="1"/>
  <c r="CS13" i="22" s="1"/>
  <c r="CT13" i="22" s="1"/>
  <c r="CU13" i="22" s="1"/>
  <c r="CV13" i="22" s="1"/>
  <c r="CW13" i="22" s="1"/>
  <c r="CX13" i="22" s="1"/>
  <c r="CY13" i="22" s="1"/>
  <c r="CZ13" i="22" s="1"/>
  <c r="DA13" i="22" s="1"/>
  <c r="DB13" i="22" s="1"/>
  <c r="DC13" i="22" s="1"/>
  <c r="DD13" i="22" s="1"/>
  <c r="DE13" i="22" s="1"/>
  <c r="DF13" i="22" s="1"/>
  <c r="DG13" i="22" s="1"/>
  <c r="DH13" i="22" s="1"/>
  <c r="DI13" i="22" s="1"/>
  <c r="DJ13" i="22" s="1"/>
  <c r="DK13" i="22" s="1"/>
  <c r="DL13" i="22" s="1"/>
  <c r="DM13" i="22" s="1"/>
  <c r="DN13" i="22" s="1"/>
  <c r="DO13" i="22" s="1"/>
  <c r="DP13" i="22" s="1"/>
  <c r="DQ13" i="22" s="1"/>
  <c r="DR13" i="22" s="1"/>
  <c r="DS13" i="22" s="1"/>
  <c r="DT13" i="22" s="1"/>
  <c r="DU13" i="22" s="1"/>
  <c r="DV13" i="22" s="1"/>
  <c r="DW13" i="22" s="1"/>
  <c r="DX13" i="22" s="1"/>
  <c r="DY13" i="22" s="1"/>
  <c r="DZ13" i="22" s="1"/>
  <c r="EA13" i="22" s="1"/>
  <c r="EB13" i="22" s="1"/>
  <c r="EC13" i="22" s="1"/>
  <c r="ED13" i="22" s="1"/>
  <c r="EE13" i="22" s="1"/>
  <c r="EF13" i="22" s="1"/>
  <c r="EG13" i="22" s="1"/>
  <c r="EH13" i="22" s="1"/>
  <c r="EI13" i="22" s="1"/>
  <c r="EJ13" i="22" s="1"/>
  <c r="EK13" i="22" s="1"/>
  <c r="EL13" i="22" s="1"/>
  <c r="EM13" i="22" s="1"/>
  <c r="EN13" i="22" s="1"/>
  <c r="EO13" i="22" s="1"/>
  <c r="EP13" i="22" s="1"/>
  <c r="EQ13" i="22" s="1"/>
  <c r="ER13" i="22" s="1"/>
  <c r="ES13" i="22" s="1"/>
  <c r="ET13" i="22" s="1"/>
  <c r="EU13" i="22" s="1"/>
  <c r="EV13" i="22" s="1"/>
  <c r="EW13" i="22" s="1"/>
  <c r="EX13" i="22" s="1"/>
  <c r="EY13" i="22" s="1"/>
  <c r="EZ13" i="22" s="1"/>
  <c r="FA13" i="22" s="1"/>
  <c r="FB13" i="22" s="1"/>
  <c r="FC13" i="22" s="1"/>
  <c r="FD13" i="22" s="1"/>
  <c r="FE13" i="22" s="1"/>
  <c r="FF13" i="22" s="1"/>
  <c r="FG13" i="22" s="1"/>
  <c r="FH13" i="22" s="1"/>
  <c r="FI13" i="22" s="1"/>
  <c r="FJ13" i="22" s="1"/>
  <c r="FK13" i="22" s="1"/>
  <c r="FL13" i="22" s="1"/>
  <c r="FM13" i="22" s="1"/>
  <c r="FN13" i="22" s="1"/>
  <c r="FO13" i="22" s="1"/>
  <c r="FP13" i="22" s="1"/>
  <c r="FQ13" i="22" s="1"/>
  <c r="FR13" i="22" s="1"/>
  <c r="FS13" i="22" s="1"/>
  <c r="FT13" i="22" s="1"/>
  <c r="FU13" i="22" s="1"/>
  <c r="FV13" i="22" s="1"/>
  <c r="FW13" i="22" s="1"/>
  <c r="FX13" i="22" s="1"/>
  <c r="FY13" i="22" s="1"/>
  <c r="FZ13" i="22" s="1"/>
  <c r="GA13" i="22" s="1"/>
  <c r="GB13" i="22" s="1"/>
  <c r="GC13" i="22" s="1"/>
  <c r="GD13" i="22" s="1"/>
  <c r="GE13" i="22" s="1"/>
  <c r="AJ194" i="22" l="1"/>
  <c r="AJ161" i="22"/>
  <c r="AJ163" i="22" s="1"/>
  <c r="AF60" i="21" s="1"/>
  <c r="AF77" i="21" s="1"/>
  <c r="AI164" i="22"/>
  <c r="AL172" i="22"/>
  <c r="AK192" i="22"/>
  <c r="AK193" i="22" s="1"/>
  <c r="BE6" i="21"/>
  <c r="BE9" i="21"/>
  <c r="BF28" i="21"/>
  <c r="BF5" i="21"/>
  <c r="Y15" i="21"/>
  <c r="AD168" i="22"/>
  <c r="AW434" i="22"/>
  <c r="AW167" i="22"/>
  <c r="AY403" i="22"/>
  <c r="AX158" i="22"/>
  <c r="BI167" i="22"/>
  <c r="BE14" i="21" s="1"/>
  <c r="BJ157" i="22"/>
  <c r="BJ162" i="22"/>
  <c r="BJ171" i="22"/>
  <c r="BK156" i="22"/>
  <c r="L13" i="23" s="1"/>
  <c r="BL14" i="22"/>
  <c r="AK194" i="22" l="1"/>
  <c r="AK161" i="22"/>
  <c r="AK163" i="22" s="1"/>
  <c r="AG60" i="21" s="1"/>
  <c r="AG77" i="21" s="1"/>
  <c r="AJ164" i="22"/>
  <c r="AM172" i="22"/>
  <c r="AL192" i="22"/>
  <c r="AL193" i="22" s="1"/>
  <c r="BF6" i="21"/>
  <c r="BF9" i="21"/>
  <c r="AE168" i="22"/>
  <c r="Z15" i="21"/>
  <c r="BG28" i="21"/>
  <c r="BG5" i="21"/>
  <c r="AS14" i="21"/>
  <c r="AX167" i="22"/>
  <c r="AT14" i="21" s="1"/>
  <c r="AZ403" i="22"/>
  <c r="AY158" i="22"/>
  <c r="AX434" i="22"/>
  <c r="BJ167" i="22"/>
  <c r="BF14" i="21" s="1"/>
  <c r="BK157" i="22"/>
  <c r="BK162" i="22"/>
  <c r="BK171" i="22"/>
  <c r="BL156" i="22"/>
  <c r="M13" i="23" s="1"/>
  <c r="BM14" i="22"/>
  <c r="BH5" i="21" l="1"/>
  <c r="BH7" i="21" s="1"/>
  <c r="BL174" i="22"/>
  <c r="AK164" i="22"/>
  <c r="AL194" i="22"/>
  <c r="AL161" i="22"/>
  <c r="AL163" i="22" s="1"/>
  <c r="AH60" i="21" s="1"/>
  <c r="AH77" i="21" s="1"/>
  <c r="AN172" i="22"/>
  <c r="AM192" i="22"/>
  <c r="AM193" i="22" s="1"/>
  <c r="BG6" i="21"/>
  <c r="BG9" i="21"/>
  <c r="AF168" i="22"/>
  <c r="AA15" i="21"/>
  <c r="AY434" i="22"/>
  <c r="AY167" i="22"/>
  <c r="BA403" i="22"/>
  <c r="BH28" i="21"/>
  <c r="BK167" i="22"/>
  <c r="BG14" i="21" s="1"/>
  <c r="BL157" i="22"/>
  <c r="BL175" i="22" s="1"/>
  <c r="BL162" i="22"/>
  <c r="BL180" i="22" s="1"/>
  <c r="BL171" i="22"/>
  <c r="BL182" i="22" s="1"/>
  <c r="BM156" i="22"/>
  <c r="N13" i="23" s="1"/>
  <c r="BN14" i="22"/>
  <c r="BH9" i="21" l="1"/>
  <c r="BH10" i="21" s="1"/>
  <c r="BH6" i="21"/>
  <c r="AL164" i="22"/>
  <c r="AM194" i="22"/>
  <c r="AM161" i="22"/>
  <c r="AM163" i="22" s="1"/>
  <c r="AI60" i="21" s="1"/>
  <c r="AI77" i="21" s="1"/>
  <c r="AO172" i="22"/>
  <c r="AN192" i="22"/>
  <c r="AN193" i="22" s="1"/>
  <c r="AU14" i="21"/>
  <c r="AG168" i="22"/>
  <c r="AB15" i="21"/>
  <c r="BI28" i="21"/>
  <c r="BI5" i="21"/>
  <c r="BB403" i="22"/>
  <c r="AZ158" i="22"/>
  <c r="AZ176" i="22" s="1"/>
  <c r="AZ435" i="22"/>
  <c r="AZ434" i="22"/>
  <c r="BL167" i="22"/>
  <c r="BH14" i="21" s="1"/>
  <c r="BM162" i="22"/>
  <c r="BM157" i="22"/>
  <c r="BM171" i="22"/>
  <c r="BN156" i="22"/>
  <c r="O13" i="23" s="1"/>
  <c r="BO14" i="22"/>
  <c r="BI9" i="21" l="1"/>
  <c r="AN195" i="22"/>
  <c r="AN161" i="22"/>
  <c r="AM164" i="22"/>
  <c r="AN194" i="22"/>
  <c r="AP172" i="22"/>
  <c r="AO192" i="22"/>
  <c r="AO193" i="22" s="1"/>
  <c r="AO161" i="22" s="1"/>
  <c r="BI6" i="21"/>
  <c r="AC15" i="21"/>
  <c r="AH168" i="22"/>
  <c r="BJ28" i="21"/>
  <c r="BJ5" i="21"/>
  <c r="BB158" i="22"/>
  <c r="BC403" i="22"/>
  <c r="BD403" i="22" s="1"/>
  <c r="BE403" i="22" s="1"/>
  <c r="BF403" i="22" s="1"/>
  <c r="BG403" i="22" s="1"/>
  <c r="BH403" i="22" s="1"/>
  <c r="BI403" i="22" s="1"/>
  <c r="BJ403" i="22" s="1"/>
  <c r="BK403" i="22" s="1"/>
  <c r="BA434" i="22"/>
  <c r="BB434" i="22" s="1"/>
  <c r="BC434" i="22" s="1"/>
  <c r="BD434" i="22" s="1"/>
  <c r="BE434" i="22" s="1"/>
  <c r="BF434" i="22" s="1"/>
  <c r="BG434" i="22" s="1"/>
  <c r="BH434" i="22" s="1"/>
  <c r="BI434" i="22" s="1"/>
  <c r="BJ434" i="22" s="1"/>
  <c r="BK434" i="22" s="1"/>
  <c r="BL434" i="22" s="1"/>
  <c r="BM434" i="22" s="1"/>
  <c r="BN434" i="22" s="1"/>
  <c r="BO434" i="22" s="1"/>
  <c r="BP434" i="22" s="1"/>
  <c r="BQ434" i="22" s="1"/>
  <c r="BR434" i="22" s="1"/>
  <c r="BS434" i="22" s="1"/>
  <c r="BT434" i="22" s="1"/>
  <c r="BU434" i="22" s="1"/>
  <c r="BV434" i="22" s="1"/>
  <c r="BW434" i="22" s="1"/>
  <c r="BX434" i="22" s="1"/>
  <c r="BY434" i="22" s="1"/>
  <c r="BZ434" i="22" s="1"/>
  <c r="CA434" i="22" s="1"/>
  <c r="CB434" i="22" s="1"/>
  <c r="CC434" i="22" s="1"/>
  <c r="CD434" i="22" s="1"/>
  <c r="CE434" i="22" s="1"/>
  <c r="CF434" i="22" s="1"/>
  <c r="CG434" i="22" s="1"/>
  <c r="CH434" i="22" s="1"/>
  <c r="CI434" i="22" s="1"/>
  <c r="CJ434" i="22" s="1"/>
  <c r="CK434" i="22" s="1"/>
  <c r="CL434" i="22" s="1"/>
  <c r="CM434" i="22" s="1"/>
  <c r="CN434" i="22" s="1"/>
  <c r="CO434" i="22" s="1"/>
  <c r="CP434" i="22" s="1"/>
  <c r="CQ434" i="22" s="1"/>
  <c r="CR434" i="22" s="1"/>
  <c r="CS434" i="22" s="1"/>
  <c r="CT434" i="22" s="1"/>
  <c r="CU434" i="22" s="1"/>
  <c r="CV434" i="22" s="1"/>
  <c r="CW434" i="22" s="1"/>
  <c r="CX434" i="22" s="1"/>
  <c r="CY434" i="22" s="1"/>
  <c r="CZ434" i="22" s="1"/>
  <c r="DA434" i="22" s="1"/>
  <c r="DB434" i="22" s="1"/>
  <c r="DC434" i="22" s="1"/>
  <c r="DD434" i="22" s="1"/>
  <c r="DE434" i="22" s="1"/>
  <c r="DF434" i="22" s="1"/>
  <c r="DG434" i="22" s="1"/>
  <c r="DH434" i="22" s="1"/>
  <c r="DI434" i="22" s="1"/>
  <c r="DJ434" i="22" s="1"/>
  <c r="DK434" i="22" s="1"/>
  <c r="DL434" i="22" s="1"/>
  <c r="DM434" i="22" s="1"/>
  <c r="DN434" i="22" s="1"/>
  <c r="DO434" i="22" s="1"/>
  <c r="DP434" i="22" s="1"/>
  <c r="DQ434" i="22" s="1"/>
  <c r="DR434" i="22" s="1"/>
  <c r="DS434" i="22" s="1"/>
  <c r="DT434" i="22" s="1"/>
  <c r="DU434" i="22" s="1"/>
  <c r="DV434" i="22" s="1"/>
  <c r="DW434" i="22" s="1"/>
  <c r="DX434" i="22" s="1"/>
  <c r="DY434" i="22" s="1"/>
  <c r="DZ434" i="22" s="1"/>
  <c r="EA434" i="22" s="1"/>
  <c r="EB434" i="22" s="1"/>
  <c r="EC434" i="22" s="1"/>
  <c r="ED434" i="22" s="1"/>
  <c r="EE434" i="22" s="1"/>
  <c r="EF434" i="22" s="1"/>
  <c r="EG434" i="22" s="1"/>
  <c r="EH434" i="22" s="1"/>
  <c r="EI434" i="22" s="1"/>
  <c r="EJ434" i="22" s="1"/>
  <c r="EK434" i="22" s="1"/>
  <c r="EL434" i="22" s="1"/>
  <c r="EM434" i="22" s="1"/>
  <c r="EN434" i="22" s="1"/>
  <c r="EO434" i="22" s="1"/>
  <c r="EP434" i="22" s="1"/>
  <c r="EQ434" i="22" s="1"/>
  <c r="ER434" i="22" s="1"/>
  <c r="ES434" i="22" s="1"/>
  <c r="ET434" i="22" s="1"/>
  <c r="EU434" i="22" s="1"/>
  <c r="EV434" i="22" s="1"/>
  <c r="EW434" i="22" s="1"/>
  <c r="EX434" i="22" s="1"/>
  <c r="EY434" i="22" s="1"/>
  <c r="EZ434" i="22" s="1"/>
  <c r="FA434" i="22" s="1"/>
  <c r="FB434" i="22" s="1"/>
  <c r="FC434" i="22" s="1"/>
  <c r="FD434" i="22" s="1"/>
  <c r="FE434" i="22" s="1"/>
  <c r="FF434" i="22" s="1"/>
  <c r="FG434" i="22" s="1"/>
  <c r="FH434" i="22" s="1"/>
  <c r="FI434" i="22" s="1"/>
  <c r="FJ434" i="22" s="1"/>
  <c r="FK434" i="22" s="1"/>
  <c r="FL434" i="22" s="1"/>
  <c r="FM434" i="22" s="1"/>
  <c r="FN434" i="22" s="1"/>
  <c r="FO434" i="22" s="1"/>
  <c r="FP434" i="22" s="1"/>
  <c r="FQ434" i="22" s="1"/>
  <c r="FR434" i="22" s="1"/>
  <c r="FS434" i="22" s="1"/>
  <c r="FT434" i="22" s="1"/>
  <c r="FU434" i="22" s="1"/>
  <c r="FV434" i="22" s="1"/>
  <c r="FW434" i="22" s="1"/>
  <c r="FX434" i="22" s="1"/>
  <c r="FY434" i="22" s="1"/>
  <c r="FZ434" i="22" s="1"/>
  <c r="GA434" i="22" s="1"/>
  <c r="GB434" i="22" s="1"/>
  <c r="GC434" i="22" s="1"/>
  <c r="GD434" i="22" s="1"/>
  <c r="GE434" i="22" s="1"/>
  <c r="GF434" i="22" s="1"/>
  <c r="GG434" i="22" s="1"/>
  <c r="GH434" i="22" s="1"/>
  <c r="GI434" i="22" s="1"/>
  <c r="GJ434" i="22" s="1"/>
  <c r="GK434" i="22" s="1"/>
  <c r="GL434" i="22" s="1"/>
  <c r="GM434" i="22" s="1"/>
  <c r="GN434" i="22" s="1"/>
  <c r="BA158" i="22"/>
  <c r="BL435" i="22"/>
  <c r="AZ167" i="22"/>
  <c r="AZ181" i="22" s="1"/>
  <c r="BM167" i="22"/>
  <c r="BN157" i="22"/>
  <c r="BN162" i="22"/>
  <c r="BN171" i="22"/>
  <c r="BO156" i="22"/>
  <c r="P13" i="23" s="1"/>
  <c r="BP14" i="22"/>
  <c r="BJ9" i="21" l="1"/>
  <c r="BL176" i="22"/>
  <c r="AN163" i="22"/>
  <c r="AJ60" i="21" s="1"/>
  <c r="AJ77" i="21" s="1"/>
  <c r="AN179" i="22"/>
  <c r="AN184" i="22" s="1"/>
  <c r="AO163" i="22"/>
  <c r="AK60" i="21" s="1"/>
  <c r="AK77" i="21" s="1"/>
  <c r="AO194" i="22"/>
  <c r="AQ172" i="22"/>
  <c r="AP192" i="22"/>
  <c r="AP193" i="22" s="1"/>
  <c r="AP161" i="22" s="1"/>
  <c r="AP163" i="22" s="1"/>
  <c r="AL60" i="21" s="1"/>
  <c r="AL77" i="21" s="1"/>
  <c r="BB167" i="22"/>
  <c r="AX14" i="21" s="1"/>
  <c r="AD15" i="21"/>
  <c r="AI168" i="22"/>
  <c r="BI14" i="21"/>
  <c r="BK28" i="21"/>
  <c r="BK5" i="21"/>
  <c r="AV14" i="21"/>
  <c r="AV16" i="21" s="1"/>
  <c r="AZ169" i="22"/>
  <c r="BJ6" i="21"/>
  <c r="GO158" i="22"/>
  <c r="BA167" i="22"/>
  <c r="BN167" i="22"/>
  <c r="BJ14" i="21" s="1"/>
  <c r="BO162" i="22"/>
  <c r="BO157" i="22"/>
  <c r="BO171" i="22"/>
  <c r="BP156" i="22"/>
  <c r="Q13" i="23" s="1"/>
  <c r="BQ14" i="22"/>
  <c r="BK9" i="21" l="1"/>
  <c r="BL181" i="22"/>
  <c r="AN164" i="22"/>
  <c r="AO164" i="22" s="1"/>
  <c r="AP164" i="22" s="1"/>
  <c r="AP194" i="22"/>
  <c r="AR172" i="22"/>
  <c r="AQ192" i="22"/>
  <c r="AQ193" i="22" s="1"/>
  <c r="AQ161" i="22" s="1"/>
  <c r="AJ168" i="22"/>
  <c r="AE15" i="21"/>
  <c r="BL28" i="21"/>
  <c r="BL5" i="21"/>
  <c r="BK6" i="21"/>
  <c r="AW14" i="21"/>
  <c r="BH16" i="21" s="1"/>
  <c r="BL169" i="22"/>
  <c r="BO167" i="22"/>
  <c r="BP162" i="22"/>
  <c r="BP157" i="22"/>
  <c r="BP171" i="22"/>
  <c r="BQ156" i="22"/>
  <c r="R13" i="23" s="1"/>
  <c r="BR14" i="22"/>
  <c r="BL9" i="21" l="1"/>
  <c r="AQ163" i="22"/>
  <c r="AM60" i="21" s="1"/>
  <c r="AM77" i="21" s="1"/>
  <c r="AQ194" i="22"/>
  <c r="AS172" i="22"/>
  <c r="AR192" i="22"/>
  <c r="AR193" i="22" s="1"/>
  <c r="AR161" i="22" s="1"/>
  <c r="AR163" i="22" s="1"/>
  <c r="AN60" i="21" s="1"/>
  <c r="AN77" i="21" s="1"/>
  <c r="BL6" i="21"/>
  <c r="BK14" i="21"/>
  <c r="BM28" i="21"/>
  <c r="BM5" i="21"/>
  <c r="AF15" i="21"/>
  <c r="AK168" i="22"/>
  <c r="BP167" i="22"/>
  <c r="BQ157" i="22"/>
  <c r="BQ162" i="22"/>
  <c r="BQ171" i="22"/>
  <c r="BR156" i="22"/>
  <c r="S13" i="23" s="1"/>
  <c r="BS14" i="22"/>
  <c r="BL14" i="21" l="1"/>
  <c r="AQ164" i="22"/>
  <c r="AR164" i="22" s="1"/>
  <c r="AR194" i="22"/>
  <c r="AT172" i="22"/>
  <c r="AS192" i="22"/>
  <c r="AS193" i="22" s="1"/>
  <c r="AS161" i="22" s="1"/>
  <c r="AS163" i="22" s="1"/>
  <c r="AO60" i="21" s="1"/>
  <c r="AO77" i="21" s="1"/>
  <c r="BM6" i="21"/>
  <c r="BM9" i="21"/>
  <c r="BN28" i="21"/>
  <c r="BN5" i="21"/>
  <c r="AG15" i="21"/>
  <c r="AL168" i="22"/>
  <c r="BQ167" i="22"/>
  <c r="BR162" i="22"/>
  <c r="BR157" i="22"/>
  <c r="BR171" i="22"/>
  <c r="BS156" i="22"/>
  <c r="T13" i="23" s="1"/>
  <c r="BT14" i="22"/>
  <c r="AS164" i="22" l="1"/>
  <c r="AS194" i="22"/>
  <c r="AU172" i="22"/>
  <c r="AT192" i="22"/>
  <c r="AT193" i="22" s="1"/>
  <c r="AT161" i="22" s="1"/>
  <c r="AT163" i="22" s="1"/>
  <c r="AP60" i="21" s="1"/>
  <c r="AP77" i="21" s="1"/>
  <c r="BN6" i="21"/>
  <c r="BN9" i="21"/>
  <c r="BO28" i="21"/>
  <c r="BO5" i="21"/>
  <c r="AH15" i="21"/>
  <c r="AM168" i="22"/>
  <c r="BM14" i="21"/>
  <c r="BR167" i="22"/>
  <c r="BN14" i="21" s="1"/>
  <c r="BS157" i="22"/>
  <c r="BS162" i="22"/>
  <c r="BS171" i="22"/>
  <c r="BT156" i="22"/>
  <c r="U13" i="23" s="1"/>
  <c r="BU14" i="22"/>
  <c r="AT164" i="22" l="1"/>
  <c r="AT194" i="22"/>
  <c r="AV172" i="22"/>
  <c r="AU192" i="22"/>
  <c r="AU193" i="22" s="1"/>
  <c r="AU161" i="22" s="1"/>
  <c r="AU163" i="22" s="1"/>
  <c r="AQ60" i="21" s="1"/>
  <c r="AQ77" i="21" s="1"/>
  <c r="BO6" i="21"/>
  <c r="BO9" i="21"/>
  <c r="BP28" i="21"/>
  <c r="BP5" i="21"/>
  <c r="AI15" i="21"/>
  <c r="AN168" i="22"/>
  <c r="BS167" i="22"/>
  <c r="BT157" i="22"/>
  <c r="BT162" i="22"/>
  <c r="BT171" i="22"/>
  <c r="BU156" i="22"/>
  <c r="V13" i="23" s="1"/>
  <c r="BV14" i="22"/>
  <c r="AU164" i="22" l="1"/>
  <c r="AU194" i="22"/>
  <c r="AW172" i="22"/>
  <c r="AV192" i="22"/>
  <c r="AV193" i="22" s="1"/>
  <c r="AV161" i="22" s="1"/>
  <c r="AV163" i="22" s="1"/>
  <c r="AR60" i="21" s="1"/>
  <c r="AR77" i="21" s="1"/>
  <c r="BP6" i="21"/>
  <c r="BP9" i="21"/>
  <c r="BQ28" i="21"/>
  <c r="BQ5" i="21"/>
  <c r="AJ15" i="21"/>
  <c r="AO168" i="22"/>
  <c r="BO14" i="21"/>
  <c r="BT167" i="22"/>
  <c r="BP14" i="21" s="1"/>
  <c r="BU162" i="22"/>
  <c r="BU157" i="22"/>
  <c r="BU171" i="22"/>
  <c r="BV156" i="22"/>
  <c r="W13" i="23" s="1"/>
  <c r="BW14" i="22"/>
  <c r="AV164" i="22" l="1"/>
  <c r="AV194" i="22"/>
  <c r="AX172" i="22"/>
  <c r="AW192" i="22"/>
  <c r="AW193" i="22" s="1"/>
  <c r="AW161" i="22" s="1"/>
  <c r="AW163" i="22" s="1"/>
  <c r="AS60" i="21" s="1"/>
  <c r="AS77" i="21" s="1"/>
  <c r="BQ6" i="21"/>
  <c r="BQ9" i="21"/>
  <c r="AP168" i="22"/>
  <c r="AK15" i="21"/>
  <c r="BR28" i="21"/>
  <c r="BR5" i="21"/>
  <c r="BU167" i="22"/>
  <c r="BV157" i="22"/>
  <c r="BV162" i="22"/>
  <c r="BV171" i="22"/>
  <c r="BW156" i="22"/>
  <c r="X13" i="23" s="1"/>
  <c r="BX14" i="22"/>
  <c r="AW164" i="22" l="1"/>
  <c r="AW194" i="22"/>
  <c r="AY172" i="22"/>
  <c r="AX192" i="22"/>
  <c r="AX193" i="22" s="1"/>
  <c r="AX161" i="22" s="1"/>
  <c r="AX163" i="22" s="1"/>
  <c r="AT60" i="21" s="1"/>
  <c r="AT77" i="21" s="1"/>
  <c r="BR6" i="21"/>
  <c r="BR9" i="21"/>
  <c r="BQ14" i="21"/>
  <c r="BS28" i="21"/>
  <c r="BS5" i="21"/>
  <c r="AL15" i="21"/>
  <c r="AQ168" i="22"/>
  <c r="BV167" i="22"/>
  <c r="BR14" i="21" s="1"/>
  <c r="BW162" i="22"/>
  <c r="BW157" i="22"/>
  <c r="BW171" i="22"/>
  <c r="BX156" i="22"/>
  <c r="Y13" i="23" s="1"/>
  <c r="BY14" i="22"/>
  <c r="Z13" i="23" l="1"/>
  <c r="BT5" i="21"/>
  <c r="BT7" i="21" s="1"/>
  <c r="BX174" i="22"/>
  <c r="AX164" i="22"/>
  <c r="AX194" i="22"/>
  <c r="AZ172" i="22"/>
  <c r="AY192" i="22"/>
  <c r="AY193" i="22" s="1"/>
  <c r="AY161" i="22" s="1"/>
  <c r="AY163" i="22" s="1"/>
  <c r="AU60" i="21" s="1"/>
  <c r="AU77" i="21" s="1"/>
  <c r="BS6" i="21"/>
  <c r="BS9" i="21"/>
  <c r="AM15" i="21"/>
  <c r="AR168" i="22"/>
  <c r="BT28" i="21"/>
  <c r="BW167" i="22"/>
  <c r="BX162" i="22"/>
  <c r="BX180" i="22" s="1"/>
  <c r="BX157" i="22"/>
  <c r="BX175" i="22" s="1"/>
  <c r="BX171" i="22"/>
  <c r="BX182" i="22" s="1"/>
  <c r="BY156" i="22"/>
  <c r="BZ14" i="22"/>
  <c r="BT6" i="21" l="1"/>
  <c r="BT9" i="21"/>
  <c r="BT10" i="21" s="1"/>
  <c r="AY164" i="22"/>
  <c r="AY194" i="22"/>
  <c r="AZ192" i="22"/>
  <c r="AZ193" i="22" s="1"/>
  <c r="BA172" i="22"/>
  <c r="AS168" i="22"/>
  <c r="AN15" i="21"/>
  <c r="BS14" i="21"/>
  <c r="BX167" i="22"/>
  <c r="BX181" i="22" s="1"/>
  <c r="BY157" i="22"/>
  <c r="BY162" i="22"/>
  <c r="BY171" i="22"/>
  <c r="BZ156" i="22"/>
  <c r="CA14" i="22"/>
  <c r="AZ195" i="22" l="1"/>
  <c r="AZ161" i="22"/>
  <c r="AZ194" i="22"/>
  <c r="BA192" i="22"/>
  <c r="BA193" i="22" s="1"/>
  <c r="BA161" i="22" s="1"/>
  <c r="BB172" i="22"/>
  <c r="BT14" i="21"/>
  <c r="BT16" i="21" s="1"/>
  <c r="BX169" i="22"/>
  <c r="AO15" i="21"/>
  <c r="AT168" i="22"/>
  <c r="BY167" i="22"/>
  <c r="BZ157" i="22"/>
  <c r="BZ162" i="22"/>
  <c r="BZ171" i="22"/>
  <c r="CA156" i="22"/>
  <c r="CB14" i="22"/>
  <c r="BX170" i="22" l="1"/>
  <c r="BX186" i="22"/>
  <c r="BA163" i="22"/>
  <c r="AZ163" i="22"/>
  <c r="AV60" i="21" s="1"/>
  <c r="AV77" i="21" s="1"/>
  <c r="AZ179" i="22"/>
  <c r="AZ184" i="22" s="1"/>
  <c r="BA194" i="22"/>
  <c r="BB192" i="22"/>
  <c r="BB193" i="22" s="1"/>
  <c r="BB161" i="22" s="1"/>
  <c r="BB163" i="22" s="1"/>
  <c r="BC172" i="22"/>
  <c r="AP15" i="21"/>
  <c r="AU168" i="22"/>
  <c r="BZ167" i="22"/>
  <c r="CA157" i="22"/>
  <c r="CA162" i="22"/>
  <c r="CA171" i="22"/>
  <c r="CB156" i="22"/>
  <c r="CC14" i="22"/>
  <c r="AX60" i="21" l="1"/>
  <c r="AX77" i="21" s="1"/>
  <c r="C14" i="23"/>
  <c r="AW60" i="21"/>
  <c r="AW77" i="21" s="1"/>
  <c r="B14" i="23"/>
  <c r="AZ164" i="22"/>
  <c r="BA164" i="22" s="1"/>
  <c r="BB164" i="22" s="1"/>
  <c r="BB194" i="22"/>
  <c r="BC192" i="22"/>
  <c r="BC193" i="22" s="1"/>
  <c r="BC161" i="22" s="1"/>
  <c r="BC163" i="22" s="1"/>
  <c r="BD172" i="22"/>
  <c r="AQ15" i="21"/>
  <c r="AV168" i="22"/>
  <c r="CB157" i="22"/>
  <c r="CB162" i="22"/>
  <c r="CA167" i="22"/>
  <c r="CB171" i="22"/>
  <c r="CC156" i="22"/>
  <c r="CD14" i="22"/>
  <c r="C15" i="23" l="1"/>
  <c r="C18" i="23"/>
  <c r="AY60" i="21"/>
  <c r="AY77" i="21" s="1"/>
  <c r="D14" i="23"/>
  <c r="B18" i="23"/>
  <c r="B15" i="23"/>
  <c r="BC164" i="22"/>
  <c r="BC194" i="22"/>
  <c r="BD192" i="22"/>
  <c r="BD193" i="22" s="1"/>
  <c r="BD161" i="22" s="1"/>
  <c r="BD163" i="22" s="1"/>
  <c r="BE172" i="22"/>
  <c r="AR15" i="21"/>
  <c r="AW168" i="22"/>
  <c r="CB167" i="22"/>
  <c r="CC162" i="22"/>
  <c r="CC157" i="22"/>
  <c r="CC171" i="22"/>
  <c r="CD156" i="22"/>
  <c r="CE14" i="22"/>
  <c r="D15" i="23" l="1"/>
  <c r="D18" i="23"/>
  <c r="AZ60" i="21"/>
  <c r="AZ77" i="21" s="1"/>
  <c r="E14" i="23"/>
  <c r="BD164" i="22"/>
  <c r="BD194" i="22"/>
  <c r="BE192" i="22"/>
  <c r="BE193" i="22" s="1"/>
  <c r="BE161" i="22" s="1"/>
  <c r="BE163" i="22" s="1"/>
  <c r="BF172" i="22"/>
  <c r="AS15" i="21"/>
  <c r="AX168" i="22"/>
  <c r="CC167" i="22"/>
  <c r="CD162" i="22"/>
  <c r="CD157" i="22"/>
  <c r="CD171" i="22"/>
  <c r="CE156" i="22"/>
  <c r="CF14" i="22"/>
  <c r="BA60" i="21" l="1"/>
  <c r="BA77" i="21" s="1"/>
  <c r="F14" i="23"/>
  <c r="E15" i="23"/>
  <c r="E18" i="23"/>
  <c r="BE164" i="22"/>
  <c r="BE194" i="22"/>
  <c r="BF192" i="22"/>
  <c r="BF193" i="22" s="1"/>
  <c r="BG172" i="22"/>
  <c r="AT15" i="21"/>
  <c r="AY168" i="22"/>
  <c r="CD167" i="22"/>
  <c r="CE162" i="22"/>
  <c r="CE157" i="22"/>
  <c r="CE171" i="22"/>
  <c r="CF156" i="22"/>
  <c r="CG14" i="22"/>
  <c r="F15" i="23" l="1"/>
  <c r="F18" i="23"/>
  <c r="BF194" i="22"/>
  <c r="BF161" i="22"/>
  <c r="BF163" i="22" s="1"/>
  <c r="BG192" i="22"/>
  <c r="BG193" i="22" s="1"/>
  <c r="BH172" i="22"/>
  <c r="AU15" i="21"/>
  <c r="AZ168" i="22"/>
  <c r="CE167" i="22"/>
  <c r="CF162" i="22"/>
  <c r="CF157" i="22"/>
  <c r="CF171" i="22"/>
  <c r="CG156" i="22"/>
  <c r="CH14" i="22"/>
  <c r="BB60" i="21" l="1"/>
  <c r="BB77" i="21" s="1"/>
  <c r="G14" i="23"/>
  <c r="BF164" i="22"/>
  <c r="BG194" i="22"/>
  <c r="BG161" i="22"/>
  <c r="BG163" i="22" s="1"/>
  <c r="BH192" i="22"/>
  <c r="BH193" i="22" s="1"/>
  <c r="BI172" i="22"/>
  <c r="AV15" i="21"/>
  <c r="BA168" i="22"/>
  <c r="CF167" i="22"/>
  <c r="CG157" i="22"/>
  <c r="CG162" i="22"/>
  <c r="CG171" i="22"/>
  <c r="CH156" i="22"/>
  <c r="CI14" i="22"/>
  <c r="BC60" i="21" l="1"/>
  <c r="BC77" i="21" s="1"/>
  <c r="H14" i="23"/>
  <c r="G15" i="23"/>
  <c r="G18" i="23"/>
  <c r="BH194" i="22"/>
  <c r="BH161" i="22"/>
  <c r="BH163" i="22" s="1"/>
  <c r="BG164" i="22"/>
  <c r="BI192" i="22"/>
  <c r="BI193" i="22" s="1"/>
  <c r="BJ172" i="22"/>
  <c r="BB168" i="22"/>
  <c r="AW15" i="21"/>
  <c r="CG167" i="22"/>
  <c r="CH162" i="22"/>
  <c r="CH157" i="22"/>
  <c r="CH171" i="22"/>
  <c r="CI156" i="22"/>
  <c r="CJ14" i="22"/>
  <c r="AQ8" i="22" s="1"/>
  <c r="AR8" i="22" s="1"/>
  <c r="BD60" i="21" l="1"/>
  <c r="BD77" i="21" s="1"/>
  <c r="I14" i="23"/>
  <c r="H15" i="23"/>
  <c r="H18" i="23"/>
  <c r="BI194" i="22"/>
  <c r="BI161" i="22"/>
  <c r="BI163" i="22" s="1"/>
  <c r="BH164" i="22"/>
  <c r="BJ192" i="22"/>
  <c r="BJ193" i="22" s="1"/>
  <c r="BK172" i="22"/>
  <c r="BC168" i="22"/>
  <c r="AX15" i="21"/>
  <c r="CH167" i="22"/>
  <c r="CI157" i="22"/>
  <c r="CI162" i="22"/>
  <c r="CI171" i="22"/>
  <c r="CJ156" i="22"/>
  <c r="CJ174" i="22" s="1"/>
  <c r="CK14" i="22"/>
  <c r="BE60" i="21" l="1"/>
  <c r="BE77" i="21" s="1"/>
  <c r="J14" i="23"/>
  <c r="I15" i="23"/>
  <c r="I18" i="23"/>
  <c r="BJ194" i="22"/>
  <c r="BJ161" i="22"/>
  <c r="BJ163" i="22" s="1"/>
  <c r="BI164" i="22"/>
  <c r="BK192" i="22"/>
  <c r="BK193" i="22" s="1"/>
  <c r="BL172" i="22"/>
  <c r="BU28" i="21"/>
  <c r="BU5" i="21"/>
  <c r="BD168" i="22"/>
  <c r="AY15" i="21"/>
  <c r="CI167" i="22"/>
  <c r="CJ157" i="22"/>
  <c r="CJ175" i="22" s="1"/>
  <c r="CJ162" i="22"/>
  <c r="CJ180" i="22" s="1"/>
  <c r="CJ171" i="22"/>
  <c r="CJ182" i="22" s="1"/>
  <c r="CK156" i="22"/>
  <c r="CL14" i="22"/>
  <c r="BF60" i="21" l="1"/>
  <c r="BF77" i="21" s="1"/>
  <c r="K14" i="23"/>
  <c r="J15" i="23"/>
  <c r="J18" i="23"/>
  <c r="BU9" i="21"/>
  <c r="BU10" i="21" s="1"/>
  <c r="BJ164" i="22"/>
  <c r="BK194" i="22"/>
  <c r="BK161" i="22"/>
  <c r="BK163" i="22" s="1"/>
  <c r="BL192" i="22"/>
  <c r="BL193" i="22" s="1"/>
  <c r="BM172" i="22"/>
  <c r="BE168" i="22"/>
  <c r="AZ15" i="21"/>
  <c r="BU7" i="21"/>
  <c r="BU6" i="21"/>
  <c r="CJ167" i="22"/>
  <c r="CK162" i="22"/>
  <c r="CK157" i="22"/>
  <c r="CK171" i="22"/>
  <c r="CL156" i="22"/>
  <c r="CM14" i="22"/>
  <c r="BG60" i="21" l="1"/>
  <c r="BG77" i="21" s="1"/>
  <c r="L14" i="23"/>
  <c r="K15" i="23"/>
  <c r="K18" i="23"/>
  <c r="CJ169" i="22"/>
  <c r="BU14" i="21" s="1"/>
  <c r="BU16" i="21" s="1"/>
  <c r="CJ181" i="22"/>
  <c r="BK164" i="22"/>
  <c r="BL195" i="22"/>
  <c r="BL161" i="22"/>
  <c r="BL194" i="22"/>
  <c r="BM192" i="22"/>
  <c r="BM193" i="22" s="1"/>
  <c r="BM161" i="22" s="1"/>
  <c r="BN172" i="22"/>
  <c r="BF168" i="22"/>
  <c r="BA15" i="21"/>
  <c r="CK167" i="22"/>
  <c r="CL157" i="22"/>
  <c r="CL162" i="22"/>
  <c r="CL171" i="22"/>
  <c r="CM156" i="22"/>
  <c r="CN14" i="22"/>
  <c r="L15" i="23" l="1"/>
  <c r="L18" i="23"/>
  <c r="BL163" i="22"/>
  <c r="BL179" i="22"/>
  <c r="BL184" i="22" s="1"/>
  <c r="BM163" i="22"/>
  <c r="BM194" i="22"/>
  <c r="BN192" i="22"/>
  <c r="BN193" i="22" s="1"/>
  <c r="BN161" i="22" s="1"/>
  <c r="BN163" i="22" s="1"/>
  <c r="BO172" i="22"/>
  <c r="BG168" i="22"/>
  <c r="BB15" i="21"/>
  <c r="CL167" i="22"/>
  <c r="CM162" i="22"/>
  <c r="CM157" i="22"/>
  <c r="CM171" i="22"/>
  <c r="CN156" i="22"/>
  <c r="CO14" i="22"/>
  <c r="BJ60" i="21" l="1"/>
  <c r="BJ77" i="21" s="1"/>
  <c r="O14" i="23"/>
  <c r="BI60" i="21"/>
  <c r="BI77" i="21" s="1"/>
  <c r="N14" i="23"/>
  <c r="BH60" i="21"/>
  <c r="BH77" i="21" s="1"/>
  <c r="M14" i="23"/>
  <c r="BL164" i="22"/>
  <c r="BM164" i="22" s="1"/>
  <c r="BN164" i="22" s="1"/>
  <c r="BN194" i="22"/>
  <c r="BO192" i="22"/>
  <c r="BO193" i="22" s="1"/>
  <c r="BO161" i="22" s="1"/>
  <c r="BO163" i="22" s="1"/>
  <c r="BP172" i="22"/>
  <c r="BH168" i="22"/>
  <c r="BC15" i="21"/>
  <c r="CM167" i="22"/>
  <c r="CN162" i="22"/>
  <c r="CN157" i="22"/>
  <c r="CN171" i="22"/>
  <c r="CO156" i="22"/>
  <c r="CP14" i="22"/>
  <c r="M15" i="23" l="1"/>
  <c r="M18" i="23"/>
  <c r="N15" i="23"/>
  <c r="N18" i="23"/>
  <c r="O15" i="23"/>
  <c r="O18" i="23"/>
  <c r="BK60" i="21"/>
  <c r="BK77" i="21" s="1"/>
  <c r="P14" i="23"/>
  <c r="BO164" i="22"/>
  <c r="BO194" i="22"/>
  <c r="BP192" i="22"/>
  <c r="BP193" i="22" s="1"/>
  <c r="BP161" i="22" s="1"/>
  <c r="BP163" i="22" s="1"/>
  <c r="BQ172" i="22"/>
  <c r="BI168" i="22"/>
  <c r="BD15" i="21"/>
  <c r="CN167" i="22"/>
  <c r="CO157" i="22"/>
  <c r="CO162" i="22"/>
  <c r="CO171" i="22"/>
  <c r="CP156" i="22"/>
  <c r="CQ14" i="22"/>
  <c r="P15" i="23" l="1"/>
  <c r="P18" i="23"/>
  <c r="BL60" i="21"/>
  <c r="BL77" i="21" s="1"/>
  <c r="Q14" i="23"/>
  <c r="BP164" i="22"/>
  <c r="BP194" i="22"/>
  <c r="BQ192" i="22"/>
  <c r="BQ193" i="22" s="1"/>
  <c r="BR172" i="22"/>
  <c r="BJ168" i="22"/>
  <c r="BE15" i="21"/>
  <c r="CO167" i="22"/>
  <c r="CP157" i="22"/>
  <c r="CP162" i="22"/>
  <c r="CP171" i="22"/>
  <c r="CQ156" i="22"/>
  <c r="CR14" i="22"/>
  <c r="Q15" i="23" l="1"/>
  <c r="Q18" i="23"/>
  <c r="BQ194" i="22"/>
  <c r="BQ161" i="22"/>
  <c r="BR192" i="22"/>
  <c r="BR193" i="22" s="1"/>
  <c r="BS172" i="22"/>
  <c r="BK168" i="22"/>
  <c r="BF15" i="21"/>
  <c r="CP167" i="22"/>
  <c r="CQ157" i="22"/>
  <c r="CQ162" i="22"/>
  <c r="CQ171" i="22"/>
  <c r="CR156" i="22"/>
  <c r="CS14" i="22"/>
  <c r="BQ163" i="22" l="1"/>
  <c r="BR194" i="22"/>
  <c r="BR161" i="22"/>
  <c r="BR163" i="22" s="1"/>
  <c r="BS192" i="22"/>
  <c r="BS193" i="22" s="1"/>
  <c r="BT172" i="22"/>
  <c r="BL168" i="22"/>
  <c r="BG15" i="21"/>
  <c r="CQ167" i="22"/>
  <c r="CR157" i="22"/>
  <c r="CR162" i="22"/>
  <c r="CR171" i="22"/>
  <c r="CS156" i="22"/>
  <c r="CT14" i="22"/>
  <c r="BN60" i="21" l="1"/>
  <c r="BN77" i="21" s="1"/>
  <c r="S14" i="23"/>
  <c r="BM60" i="21"/>
  <c r="BM77" i="21" s="1"/>
  <c r="R14" i="23"/>
  <c r="BQ164" i="22"/>
  <c r="BR164" i="22" s="1"/>
  <c r="BS194" i="22"/>
  <c r="BS161" i="22"/>
  <c r="BS163" i="22" s="1"/>
  <c r="BT192" i="22"/>
  <c r="BT193" i="22" s="1"/>
  <c r="BU172" i="22"/>
  <c r="BH15" i="21"/>
  <c r="BM168" i="22"/>
  <c r="CR167" i="22"/>
  <c r="CS162" i="22"/>
  <c r="CS157" i="22"/>
  <c r="CS171" i="22"/>
  <c r="CT156" i="22"/>
  <c r="CU14" i="22"/>
  <c r="BO60" i="21" l="1"/>
  <c r="BO77" i="21" s="1"/>
  <c r="T14" i="23"/>
  <c r="R15" i="23"/>
  <c r="R18" i="23"/>
  <c r="S15" i="23"/>
  <c r="S18" i="23"/>
  <c r="BS164" i="22"/>
  <c r="BT194" i="22"/>
  <c r="BT161" i="22"/>
  <c r="BT163" i="22" s="1"/>
  <c r="BU192" i="22"/>
  <c r="BU193" i="22" s="1"/>
  <c r="BV172" i="22"/>
  <c r="BN168" i="22"/>
  <c r="BI15" i="21"/>
  <c r="CS167" i="22"/>
  <c r="CT162" i="22"/>
  <c r="CT157" i="22"/>
  <c r="CT171" i="22"/>
  <c r="CU156" i="22"/>
  <c r="CV14" i="22"/>
  <c r="T15" i="23" l="1"/>
  <c r="T18" i="23"/>
  <c r="BP60" i="21"/>
  <c r="BP77" i="21" s="1"/>
  <c r="U14" i="23"/>
  <c r="BU194" i="22"/>
  <c r="BU161" i="22"/>
  <c r="BU163" i="22" s="1"/>
  <c r="BT164" i="22"/>
  <c r="BV192" i="22"/>
  <c r="BV193" i="22" s="1"/>
  <c r="BW172" i="22"/>
  <c r="BO168" i="22"/>
  <c r="BJ15" i="21"/>
  <c r="CT167" i="22"/>
  <c r="CU162" i="22"/>
  <c r="CU157" i="22"/>
  <c r="CU171" i="22"/>
  <c r="CV156" i="22"/>
  <c r="CV174" i="22" s="1"/>
  <c r="CW14" i="22"/>
  <c r="BQ60" i="21" l="1"/>
  <c r="BQ77" i="21" s="1"/>
  <c r="V14" i="23"/>
  <c r="U15" i="23"/>
  <c r="U18" i="23"/>
  <c r="BU164" i="22"/>
  <c r="BV194" i="22"/>
  <c r="BV161" i="22"/>
  <c r="BV163" i="22" s="1"/>
  <c r="BW192" i="22"/>
  <c r="BW193" i="22" s="1"/>
  <c r="BX172" i="22"/>
  <c r="BV28" i="21"/>
  <c r="BV5" i="21"/>
  <c r="BK15" i="21"/>
  <c r="BP168" i="22"/>
  <c r="CU167" i="22"/>
  <c r="CV162" i="22"/>
  <c r="CV180" i="22" s="1"/>
  <c r="CV157" i="22"/>
  <c r="CV175" i="22" s="1"/>
  <c r="CV171" i="22"/>
  <c r="CV182" i="22" s="1"/>
  <c r="CW156" i="22"/>
  <c r="CX14" i="22"/>
  <c r="BR60" i="21" l="1"/>
  <c r="BR77" i="21" s="1"/>
  <c r="W14" i="23"/>
  <c r="V15" i="23"/>
  <c r="V18" i="23"/>
  <c r="BV9" i="21"/>
  <c r="BV10" i="21" s="1"/>
  <c r="BW194" i="22"/>
  <c r="BW161" i="22"/>
  <c r="BW163" i="22" s="1"/>
  <c r="BV164" i="22"/>
  <c r="BX192" i="22"/>
  <c r="BX193" i="22" s="1"/>
  <c r="BY172" i="22"/>
  <c r="BL15" i="21"/>
  <c r="BQ168" i="22"/>
  <c r="BV7" i="21"/>
  <c r="BV6" i="21"/>
  <c r="CV167" i="22"/>
  <c r="CV181" i="22" s="1"/>
  <c r="CW157" i="22"/>
  <c r="CW162" i="22"/>
  <c r="CW171" i="22"/>
  <c r="CX156" i="22"/>
  <c r="CY14" i="22"/>
  <c r="BS60" i="21" l="1"/>
  <c r="BS77" i="21" s="1"/>
  <c r="X14" i="23"/>
  <c r="W15" i="23"/>
  <c r="W18" i="23"/>
  <c r="BW164" i="22"/>
  <c r="BX195" i="22"/>
  <c r="BX161" i="22"/>
  <c r="BX194" i="22"/>
  <c r="BY192" i="22"/>
  <c r="BY193" i="22" s="1"/>
  <c r="BY161" i="22" s="1"/>
  <c r="BZ172" i="22"/>
  <c r="BM15" i="21"/>
  <c r="BR168" i="22"/>
  <c r="CV169" i="22"/>
  <c r="BV14" i="21" s="1"/>
  <c r="BV16" i="21" s="1"/>
  <c r="CW167" i="22"/>
  <c r="CX162" i="22"/>
  <c r="CX157" i="22"/>
  <c r="CX171" i="22"/>
  <c r="CY156" i="22"/>
  <c r="CZ14" i="22"/>
  <c r="X15" i="23" l="1"/>
  <c r="X18" i="23"/>
  <c r="BY163" i="22"/>
  <c r="BX163" i="22"/>
  <c r="BX179" i="22"/>
  <c r="BX184" i="22" s="1"/>
  <c r="BY194" i="22"/>
  <c r="BZ192" i="22"/>
  <c r="BZ193" i="22" s="1"/>
  <c r="BZ161" i="22" s="1"/>
  <c r="BZ163" i="22" s="1"/>
  <c r="CA172" i="22"/>
  <c r="BN15" i="21"/>
  <c r="BS168" i="22"/>
  <c r="CX167" i="22"/>
  <c r="CY157" i="22"/>
  <c r="CY162" i="22"/>
  <c r="CY171" i="22"/>
  <c r="CZ156" i="22"/>
  <c r="DA14" i="22"/>
  <c r="BT60" i="21" l="1"/>
  <c r="BT77" i="21" s="1"/>
  <c r="Y14" i="23"/>
  <c r="BX164" i="22"/>
  <c r="BY164" i="22" s="1"/>
  <c r="BZ164" i="22" s="1"/>
  <c r="BZ194" i="22"/>
  <c r="CA192" i="22"/>
  <c r="CA193" i="22" s="1"/>
  <c r="CA161" i="22" s="1"/>
  <c r="CA163" i="22" s="1"/>
  <c r="CB172" i="22"/>
  <c r="BO15" i="21"/>
  <c r="BT168" i="22"/>
  <c r="CZ157" i="22"/>
  <c r="CZ162" i="22"/>
  <c r="CY167" i="22"/>
  <c r="CZ171" i="22"/>
  <c r="DA156" i="22"/>
  <c r="DB14" i="22"/>
  <c r="Y15" i="23" l="1"/>
  <c r="Y18" i="23"/>
  <c r="Z14" i="23"/>
  <c r="Z18" i="23" s="1"/>
  <c r="CA164" i="22"/>
  <c r="CA194" i="22"/>
  <c r="CB192" i="22"/>
  <c r="CB193" i="22" s="1"/>
  <c r="CB161" i="22" s="1"/>
  <c r="CB163" i="22" s="1"/>
  <c r="CC172" i="22"/>
  <c r="BP15" i="21"/>
  <c r="BU168" i="22"/>
  <c r="CZ167" i="22"/>
  <c r="DA162" i="22"/>
  <c r="DA157" i="22"/>
  <c r="DA171" i="22"/>
  <c r="DB156" i="22"/>
  <c r="DC14" i="22"/>
  <c r="CB164" i="22" l="1"/>
  <c r="CB194" i="22"/>
  <c r="CC192" i="22"/>
  <c r="CC193" i="22" s="1"/>
  <c r="CC161" i="22" s="1"/>
  <c r="CC163" i="22" s="1"/>
  <c r="CD172" i="22"/>
  <c r="BQ15" i="21"/>
  <c r="BV168" i="22"/>
  <c r="DA167" i="22"/>
  <c r="DB157" i="22"/>
  <c r="DB162" i="22"/>
  <c r="DB171" i="22"/>
  <c r="DC156" i="22"/>
  <c r="DD14" i="22"/>
  <c r="CC164" i="22" l="1"/>
  <c r="CC194" i="22"/>
  <c r="CD192" i="22"/>
  <c r="CD193" i="22" s="1"/>
  <c r="CD161" i="22" s="1"/>
  <c r="CD163" i="22" s="1"/>
  <c r="CE172" i="22"/>
  <c r="BR15" i="21"/>
  <c r="BW168" i="22"/>
  <c r="DB167" i="22"/>
  <c r="DC162" i="22"/>
  <c r="DC157" i="22"/>
  <c r="DC171" i="22"/>
  <c r="DD156" i="22"/>
  <c r="DE14" i="22"/>
  <c r="CD164" i="22" l="1"/>
  <c r="CD194" i="22"/>
  <c r="CE192" i="22"/>
  <c r="CE193" i="22" s="1"/>
  <c r="CE161" i="22" s="1"/>
  <c r="CE163" i="22" s="1"/>
  <c r="CF172" i="22"/>
  <c r="BS15" i="21"/>
  <c r="BX168" i="22"/>
  <c r="DC167" i="22"/>
  <c r="DD162" i="22"/>
  <c r="DD157" i="22"/>
  <c r="DD171" i="22"/>
  <c r="DE156" i="22"/>
  <c r="DF14" i="22"/>
  <c r="CE164" i="22" l="1"/>
  <c r="CE194" i="22"/>
  <c r="CF192" i="22"/>
  <c r="CF193" i="22" s="1"/>
  <c r="CF161" i="22" s="1"/>
  <c r="CF163" i="22" s="1"/>
  <c r="CG172" i="22"/>
  <c r="BT15" i="21"/>
  <c r="BU15" i="21" s="1"/>
  <c r="BV15" i="21" s="1"/>
  <c r="BY168" i="22"/>
  <c r="BZ168" i="22" s="1"/>
  <c r="CA168" i="22" s="1"/>
  <c r="CB168" i="22" s="1"/>
  <c r="CC168" i="22" s="1"/>
  <c r="CD168" i="22" s="1"/>
  <c r="CE168" i="22" s="1"/>
  <c r="CF168" i="22" s="1"/>
  <c r="CG168" i="22" s="1"/>
  <c r="CH168" i="22" s="1"/>
  <c r="CI168" i="22" s="1"/>
  <c r="CJ168" i="22" s="1"/>
  <c r="CK168" i="22" s="1"/>
  <c r="CL168" i="22" s="1"/>
  <c r="CM168" i="22" s="1"/>
  <c r="CN168" i="22" s="1"/>
  <c r="CO168" i="22" s="1"/>
  <c r="CP168" i="22" s="1"/>
  <c r="CQ168" i="22" s="1"/>
  <c r="CR168" i="22" s="1"/>
  <c r="CS168" i="22" s="1"/>
  <c r="CT168" i="22" s="1"/>
  <c r="CU168" i="22" s="1"/>
  <c r="CV168" i="22" s="1"/>
  <c r="CW168" i="22" s="1"/>
  <c r="CX168" i="22" s="1"/>
  <c r="CY168" i="22" s="1"/>
  <c r="CZ168" i="22" s="1"/>
  <c r="DA168" i="22" s="1"/>
  <c r="DB168" i="22" s="1"/>
  <c r="DC168" i="22" s="1"/>
  <c r="DD167" i="22"/>
  <c r="DE157" i="22"/>
  <c r="DE162" i="22"/>
  <c r="DE171" i="22"/>
  <c r="DF156" i="22"/>
  <c r="DG14" i="22"/>
  <c r="CF164" i="22" l="1"/>
  <c r="CF194" i="22"/>
  <c r="CG192" i="22"/>
  <c r="CG193" i="22" s="1"/>
  <c r="CG161" i="22" s="1"/>
  <c r="CG163" i="22" s="1"/>
  <c r="CH172" i="22"/>
  <c r="DD168" i="22"/>
  <c r="DE167" i="22"/>
  <c r="DF157" i="22"/>
  <c r="DF162" i="22"/>
  <c r="DF171" i="22"/>
  <c r="DG156" i="22"/>
  <c r="DH14" i="22"/>
  <c r="CG164" i="22" l="1"/>
  <c r="CG194" i="22"/>
  <c r="DE168" i="22"/>
  <c r="CH192" i="22"/>
  <c r="CH193" i="22" s="1"/>
  <c r="CH161" i="22" s="1"/>
  <c r="CH163" i="22" s="1"/>
  <c r="CI172" i="22"/>
  <c r="DF167" i="22"/>
  <c r="DG157" i="22"/>
  <c r="DG162" i="22"/>
  <c r="DG171" i="22"/>
  <c r="DH156" i="22"/>
  <c r="DH174" i="22" s="1"/>
  <c r="DI14" i="22"/>
  <c r="DF168" i="22" l="1"/>
  <c r="CH164" i="22"/>
  <c r="CH194" i="22"/>
  <c r="CI192" i="22"/>
  <c r="CI193" i="22" s="1"/>
  <c r="CI161" i="22" s="1"/>
  <c r="CI163" i="22" s="1"/>
  <c r="CJ172" i="22"/>
  <c r="BW28" i="21"/>
  <c r="BW5" i="21"/>
  <c r="DG167" i="22"/>
  <c r="DH157" i="22"/>
  <c r="DH175" i="22" s="1"/>
  <c r="DH162" i="22"/>
  <c r="DH180" i="22" s="1"/>
  <c r="DH171" i="22"/>
  <c r="DH182" i="22" s="1"/>
  <c r="DI156" i="22"/>
  <c r="DJ14" i="22"/>
  <c r="DG168" i="22" l="1"/>
  <c r="BW9" i="21"/>
  <c r="BW10" i="21" s="1"/>
  <c r="CI164" i="22"/>
  <c r="CI194" i="22"/>
  <c r="CJ192" i="22"/>
  <c r="CJ193" i="22" s="1"/>
  <c r="CK172" i="22"/>
  <c r="BW7" i="21"/>
  <c r="BW6" i="21"/>
  <c r="DH167" i="22"/>
  <c r="DI162" i="22"/>
  <c r="DI157" i="22"/>
  <c r="DI171" i="22"/>
  <c r="DJ156" i="22"/>
  <c r="DK14" i="22"/>
  <c r="DH169" i="22" l="1"/>
  <c r="BW14" i="21" s="1"/>
  <c r="BW15" i="21" s="1"/>
  <c r="DH181" i="22"/>
  <c r="CJ195" i="22"/>
  <c r="CJ161" i="22"/>
  <c r="CJ194" i="22"/>
  <c r="CK192" i="22"/>
  <c r="CK193" i="22" s="1"/>
  <c r="CK161" i="22" s="1"/>
  <c r="CL172" i="22"/>
  <c r="DH168" i="22"/>
  <c r="DI167" i="22"/>
  <c r="DJ162" i="22"/>
  <c r="DJ157" i="22"/>
  <c r="DJ171" i="22"/>
  <c r="DK156" i="22"/>
  <c r="DL14" i="22"/>
  <c r="BW16" i="21" l="1"/>
  <c r="CK163" i="22"/>
  <c r="CJ163" i="22"/>
  <c r="CJ164" i="22" s="1"/>
  <c r="CJ179" i="22"/>
  <c r="CJ184" i="22" s="1"/>
  <c r="BU60" i="21" s="1"/>
  <c r="BU77" i="21" s="1"/>
  <c r="CK194" i="22"/>
  <c r="CL192" i="22"/>
  <c r="CL193" i="22" s="1"/>
  <c r="CL161" i="22" s="1"/>
  <c r="CL163" i="22" s="1"/>
  <c r="CM172" i="22"/>
  <c r="DJ167" i="22"/>
  <c r="DI168" i="22"/>
  <c r="DK162" i="22"/>
  <c r="DK157" i="22"/>
  <c r="DK171" i="22"/>
  <c r="DL156" i="22"/>
  <c r="DM14" i="22"/>
  <c r="CK164" i="22" l="1"/>
  <c r="CL164" i="22" s="1"/>
  <c r="CL194" i="22"/>
  <c r="CM192" i="22"/>
  <c r="CM193" i="22" s="1"/>
  <c r="CM161" i="22" s="1"/>
  <c r="CM163" i="22" s="1"/>
  <c r="CN172" i="22"/>
  <c r="DJ168" i="22"/>
  <c r="DK167" i="22"/>
  <c r="DL162" i="22"/>
  <c r="DL157" i="22"/>
  <c r="DL171" i="22"/>
  <c r="DM156" i="22"/>
  <c r="DN14" i="22"/>
  <c r="CM164" i="22" l="1"/>
  <c r="CM194" i="22"/>
  <c r="CN192" i="22"/>
  <c r="CN193" i="22" s="1"/>
  <c r="CN161" i="22" s="1"/>
  <c r="CN163" i="22" s="1"/>
  <c r="CO172" i="22"/>
  <c r="DK168" i="22"/>
  <c r="DL167" i="22"/>
  <c r="DM157" i="22"/>
  <c r="DM162" i="22"/>
  <c r="DM171" i="22"/>
  <c r="DN156" i="22"/>
  <c r="DO14" i="22"/>
  <c r="CN164" i="22" l="1"/>
  <c r="CN194" i="22"/>
  <c r="CO192" i="22"/>
  <c r="CO193" i="22" s="1"/>
  <c r="CP172" i="22"/>
  <c r="DL168" i="22"/>
  <c r="DM167" i="22"/>
  <c r="DN162" i="22"/>
  <c r="DN157" i="22"/>
  <c r="DN171" i="22"/>
  <c r="DO156" i="22"/>
  <c r="DP14" i="22"/>
  <c r="CO194" i="22" l="1"/>
  <c r="CO161" i="22"/>
  <c r="CP192" i="22"/>
  <c r="CP193" i="22" s="1"/>
  <c r="CQ172" i="22"/>
  <c r="DM168" i="22"/>
  <c r="DN167" i="22"/>
  <c r="DO157" i="22"/>
  <c r="DO162" i="22"/>
  <c r="DO171" i="22"/>
  <c r="DP156" i="22"/>
  <c r="DQ14" i="22"/>
  <c r="CO163" i="22" l="1"/>
  <c r="CO164" i="22" s="1"/>
  <c r="CP194" i="22"/>
  <c r="CP161" i="22"/>
  <c r="CP163" i="22" s="1"/>
  <c r="CQ192" i="22"/>
  <c r="CQ193" i="22" s="1"/>
  <c r="CR172" i="22"/>
  <c r="DO167" i="22"/>
  <c r="DN168" i="22"/>
  <c r="DP157" i="22"/>
  <c r="DP162" i="22"/>
  <c r="DP171" i="22"/>
  <c r="DQ156" i="22"/>
  <c r="DR14" i="22"/>
  <c r="CP164" i="22" l="1"/>
  <c r="CQ194" i="22"/>
  <c r="CQ161" i="22"/>
  <c r="CQ163" i="22" s="1"/>
  <c r="CR192" i="22"/>
  <c r="CR193" i="22" s="1"/>
  <c r="CS172" i="22"/>
  <c r="DO168" i="22"/>
  <c r="DP167" i="22"/>
  <c r="DQ162" i="22"/>
  <c r="DQ157" i="22"/>
  <c r="DQ171" i="22"/>
  <c r="DR156" i="22"/>
  <c r="DS14" i="22"/>
  <c r="CQ164" i="22" l="1"/>
  <c r="CR194" i="22"/>
  <c r="CR161" i="22"/>
  <c r="CR163" i="22" s="1"/>
  <c r="CS192" i="22"/>
  <c r="CS193" i="22" s="1"/>
  <c r="CT172" i="22"/>
  <c r="DQ167" i="22"/>
  <c r="DP168" i="22"/>
  <c r="DR157" i="22"/>
  <c r="DR162" i="22"/>
  <c r="DR171" i="22"/>
  <c r="DS156" i="22"/>
  <c r="DT14" i="22"/>
  <c r="CR164" i="22" l="1"/>
  <c r="CS194" i="22"/>
  <c r="CS161" i="22"/>
  <c r="CS163" i="22" s="1"/>
  <c r="CT192" i="22"/>
  <c r="CT193" i="22" s="1"/>
  <c r="CU172" i="22"/>
  <c r="DQ168" i="22"/>
  <c r="DR167" i="22"/>
  <c r="DS162" i="22"/>
  <c r="DS157" i="22"/>
  <c r="DS171" i="22"/>
  <c r="DT156" i="22"/>
  <c r="DT174" i="22" s="1"/>
  <c r="DU14" i="22"/>
  <c r="CS164" i="22" l="1"/>
  <c r="CT194" i="22"/>
  <c r="CT161" i="22"/>
  <c r="CT163" i="22" s="1"/>
  <c r="CU192" i="22"/>
  <c r="CU193" i="22" s="1"/>
  <c r="CV172" i="22"/>
  <c r="BX28" i="21"/>
  <c r="BX5" i="21"/>
  <c r="DR168" i="22"/>
  <c r="DS167" i="22"/>
  <c r="DT162" i="22"/>
  <c r="DT180" i="22" s="1"/>
  <c r="DT157" i="22"/>
  <c r="DT175" i="22" s="1"/>
  <c r="DT171" i="22"/>
  <c r="DT182" i="22" s="1"/>
  <c r="DU156" i="22"/>
  <c r="DV14" i="22"/>
  <c r="CT164" i="22" l="1"/>
  <c r="BX9" i="21"/>
  <c r="BX10" i="21" s="1"/>
  <c r="CU194" i="22"/>
  <c r="CU161" i="22"/>
  <c r="CU163" i="22" s="1"/>
  <c r="CV192" i="22"/>
  <c r="CV193" i="22" s="1"/>
  <c r="CW172" i="22"/>
  <c r="DS168" i="22"/>
  <c r="BX7" i="21"/>
  <c r="BX6" i="21"/>
  <c r="DT167" i="22"/>
  <c r="DU157" i="22"/>
  <c r="DU162" i="22"/>
  <c r="DU171" i="22"/>
  <c r="DV156" i="22"/>
  <c r="DW14" i="22"/>
  <c r="CU164" i="22" l="1"/>
  <c r="DT169" i="22"/>
  <c r="BX14" i="21" s="1"/>
  <c r="BX15" i="21" s="1"/>
  <c r="DT181" i="22"/>
  <c r="CV195" i="22"/>
  <c r="CV161" i="22"/>
  <c r="CV194" i="22"/>
  <c r="CW192" i="22"/>
  <c r="CW193" i="22" s="1"/>
  <c r="CW161" i="22" s="1"/>
  <c r="CX172" i="22"/>
  <c r="DT168" i="22"/>
  <c r="DU167" i="22"/>
  <c r="DV157" i="22"/>
  <c r="DV162" i="22"/>
  <c r="DV171" i="22"/>
  <c r="DW156" i="22"/>
  <c r="DX14" i="22"/>
  <c r="BX16" i="21" l="1"/>
  <c r="CW163" i="22"/>
  <c r="CV163" i="22"/>
  <c r="CV164" i="22" s="1"/>
  <c r="CV179" i="22"/>
  <c r="CV184" i="22" s="1"/>
  <c r="BV60" i="21" s="1"/>
  <c r="BV77" i="21" s="1"/>
  <c r="CW194" i="22"/>
  <c r="CX192" i="22"/>
  <c r="CX193" i="22" s="1"/>
  <c r="CX161" i="22" s="1"/>
  <c r="CX163" i="22" s="1"/>
  <c r="CY172" i="22"/>
  <c r="DU168" i="22"/>
  <c r="DV167" i="22"/>
  <c r="DW157" i="22"/>
  <c r="DW162" i="22"/>
  <c r="DW171" i="22"/>
  <c r="DX156" i="22"/>
  <c r="DY14" i="22"/>
  <c r="CW164" i="22" l="1"/>
  <c r="CX164" i="22"/>
  <c r="CX194" i="22"/>
  <c r="CY192" i="22"/>
  <c r="CY193" i="22" s="1"/>
  <c r="CY161" i="22" s="1"/>
  <c r="CY163" i="22" s="1"/>
  <c r="CZ172" i="22"/>
  <c r="DV168" i="22"/>
  <c r="DW167" i="22"/>
  <c r="DX157" i="22"/>
  <c r="DX162" i="22"/>
  <c r="DX171" i="22"/>
  <c r="DY156" i="22"/>
  <c r="DZ14" i="22"/>
  <c r="CY164" i="22" l="1"/>
  <c r="CY194" i="22"/>
  <c r="CZ192" i="22"/>
  <c r="CZ193" i="22" s="1"/>
  <c r="CZ161" i="22" s="1"/>
  <c r="CZ163" i="22" s="1"/>
  <c r="CZ164" i="22" s="1"/>
  <c r="DA172" i="22"/>
  <c r="DW168" i="22"/>
  <c r="DX167" i="22"/>
  <c r="DY162" i="22"/>
  <c r="DY157" i="22"/>
  <c r="DY171" i="22"/>
  <c r="DZ156" i="22"/>
  <c r="EA14" i="22"/>
  <c r="CZ194" i="22" l="1"/>
  <c r="DX168" i="22"/>
  <c r="DA192" i="22"/>
  <c r="DA193" i="22" s="1"/>
  <c r="DA161" i="22" s="1"/>
  <c r="DA163" i="22" s="1"/>
  <c r="DA164" i="22" s="1"/>
  <c r="DB172" i="22"/>
  <c r="DY167" i="22"/>
  <c r="DZ157" i="22"/>
  <c r="DZ162" i="22"/>
  <c r="DZ171" i="22"/>
  <c r="EA156" i="22"/>
  <c r="EB14" i="22"/>
  <c r="DA194" i="22" l="1"/>
  <c r="DB192" i="22"/>
  <c r="DB193" i="22" s="1"/>
  <c r="DC172" i="22"/>
  <c r="DZ167" i="22"/>
  <c r="DY168" i="22"/>
  <c r="EA162" i="22"/>
  <c r="EA157" i="22"/>
  <c r="EA171" i="22"/>
  <c r="EB156" i="22"/>
  <c r="EC14" i="22"/>
  <c r="DB194" i="22" l="1"/>
  <c r="DB161" i="22"/>
  <c r="DB163" i="22" s="1"/>
  <c r="DB164" i="22" s="1"/>
  <c r="DC192" i="22"/>
  <c r="DC193" i="22" s="1"/>
  <c r="DD172" i="22"/>
  <c r="DZ168" i="22"/>
  <c r="EA167" i="22"/>
  <c r="EB162" i="22"/>
  <c r="EB157" i="22"/>
  <c r="EB171" i="22"/>
  <c r="EC156" i="22"/>
  <c r="ED14" i="22"/>
  <c r="DC194" i="22" l="1"/>
  <c r="DC161" i="22"/>
  <c r="DC163" i="22" s="1"/>
  <c r="DC164" i="22" s="1"/>
  <c r="EA168" i="22"/>
  <c r="DD192" i="22"/>
  <c r="DD193" i="22" s="1"/>
  <c r="DE172" i="22"/>
  <c r="EB167" i="22"/>
  <c r="EC157" i="22"/>
  <c r="EC162" i="22"/>
  <c r="EC171" i="22"/>
  <c r="ED156" i="22"/>
  <c r="EE14" i="22"/>
  <c r="EB168" i="22" l="1"/>
  <c r="DD194" i="22"/>
  <c r="DD161" i="22"/>
  <c r="DD163" i="22" s="1"/>
  <c r="DD164" i="22" s="1"/>
  <c r="DE192" i="22"/>
  <c r="DE193" i="22" s="1"/>
  <c r="DF172" i="22"/>
  <c r="EC167" i="22"/>
  <c r="ED157" i="22"/>
  <c r="ED162" i="22"/>
  <c r="ED171" i="22"/>
  <c r="EE156" i="22"/>
  <c r="EF14" i="22"/>
  <c r="EC168" i="22" l="1"/>
  <c r="DE194" i="22"/>
  <c r="DE161" i="22"/>
  <c r="DE163" i="22" s="1"/>
  <c r="DE164" i="22" s="1"/>
  <c r="DF192" i="22"/>
  <c r="DF193" i="22" s="1"/>
  <c r="DG172" i="22"/>
  <c r="ED167" i="22"/>
  <c r="EE157" i="22"/>
  <c r="EE162" i="22"/>
  <c r="EE171" i="22"/>
  <c r="EF156" i="22"/>
  <c r="EF174" i="22" s="1"/>
  <c r="EG14" i="22"/>
  <c r="ED168" i="22" l="1"/>
  <c r="DF194" i="22"/>
  <c r="DF161" i="22"/>
  <c r="DF163" i="22" s="1"/>
  <c r="DF164" i="22" s="1"/>
  <c r="DG192" i="22"/>
  <c r="DG193" i="22" s="1"/>
  <c r="DH172" i="22"/>
  <c r="BY28" i="21"/>
  <c r="BY5" i="21"/>
  <c r="EE167" i="22"/>
  <c r="EF157" i="22"/>
  <c r="EF175" i="22" s="1"/>
  <c r="EF162" i="22"/>
  <c r="EF180" i="22" s="1"/>
  <c r="EF171" i="22"/>
  <c r="EF182" i="22" s="1"/>
  <c r="EG156" i="22"/>
  <c r="EH14" i="22"/>
  <c r="EE168" i="22" l="1"/>
  <c r="BY9" i="21"/>
  <c r="BY10" i="21" s="1"/>
  <c r="DG194" i="22"/>
  <c r="DG161" i="22"/>
  <c r="DG163" i="22" s="1"/>
  <c r="DG164" i="22" s="1"/>
  <c r="DH192" i="22"/>
  <c r="DH193" i="22" s="1"/>
  <c r="DI172" i="22"/>
  <c r="BY7" i="21"/>
  <c r="BY6" i="21"/>
  <c r="EF167" i="22"/>
  <c r="EG162" i="22"/>
  <c r="EG157" i="22"/>
  <c r="EG171" i="22"/>
  <c r="EH156" i="22"/>
  <c r="EI14" i="22"/>
  <c r="EF169" i="22" l="1"/>
  <c r="BY14" i="21" s="1"/>
  <c r="BY16" i="21" s="1"/>
  <c r="EF181" i="22"/>
  <c r="DH195" i="22"/>
  <c r="DH161" i="22"/>
  <c r="DH194" i="22"/>
  <c r="DI192" i="22"/>
  <c r="DI193" i="22" s="1"/>
  <c r="DI161" i="22" s="1"/>
  <c r="DJ172" i="22"/>
  <c r="EG167" i="22"/>
  <c r="EF168" i="22"/>
  <c r="EH162" i="22"/>
  <c r="EH157" i="22"/>
  <c r="EH171" i="22"/>
  <c r="EI156" i="22"/>
  <c r="EJ14" i="22"/>
  <c r="BY15" i="21" l="1"/>
  <c r="DI163" i="22"/>
  <c r="DH163" i="22"/>
  <c r="DH164" i="22" s="1"/>
  <c r="DH179" i="22"/>
  <c r="DH184" i="22" s="1"/>
  <c r="BW60" i="21" s="1"/>
  <c r="BW77" i="21" s="1"/>
  <c r="DI194" i="22"/>
  <c r="DJ192" i="22"/>
  <c r="DJ193" i="22" s="1"/>
  <c r="DJ161" i="22" s="1"/>
  <c r="DJ163" i="22" s="1"/>
  <c r="DK172" i="22"/>
  <c r="EH167" i="22"/>
  <c r="EG168" i="22"/>
  <c r="EI162" i="22"/>
  <c r="EI157" i="22"/>
  <c r="EI171" i="22"/>
  <c r="EJ156" i="22"/>
  <c r="EK14" i="22"/>
  <c r="DI164" i="22" l="1"/>
  <c r="DJ164" i="22" s="1"/>
  <c r="DJ194" i="22"/>
  <c r="DK192" i="22"/>
  <c r="DK193" i="22" s="1"/>
  <c r="DK161" i="22" s="1"/>
  <c r="DK163" i="22" s="1"/>
  <c r="DL172" i="22"/>
  <c r="EH168" i="22"/>
  <c r="EJ162" i="22"/>
  <c r="EJ157" i="22"/>
  <c r="EI167" i="22"/>
  <c r="EJ171" i="22"/>
  <c r="EK156" i="22"/>
  <c r="EL14" i="22"/>
  <c r="DK164" i="22" l="1"/>
  <c r="DK194" i="22"/>
  <c r="DL192" i="22"/>
  <c r="DL193" i="22" s="1"/>
  <c r="DM172" i="22"/>
  <c r="EJ167" i="22"/>
  <c r="EI168" i="22"/>
  <c r="EK157" i="22"/>
  <c r="EK162" i="22"/>
  <c r="EK171" i="22"/>
  <c r="EL156" i="22"/>
  <c r="EM14" i="22"/>
  <c r="DL194" i="22" l="1"/>
  <c r="DL161" i="22"/>
  <c r="EJ168" i="22"/>
  <c r="DM192" i="22"/>
  <c r="DM193" i="22" s="1"/>
  <c r="DN172" i="22"/>
  <c r="EK167" i="22"/>
  <c r="EL162" i="22"/>
  <c r="EL157" i="22"/>
  <c r="EL171" i="22"/>
  <c r="EM156" i="22"/>
  <c r="EN14" i="22"/>
  <c r="DL163" i="22" l="1"/>
  <c r="DL164" i="22" s="1"/>
  <c r="EK168" i="22"/>
  <c r="DM194" i="22"/>
  <c r="DM161" i="22"/>
  <c r="DM163" i="22" s="1"/>
  <c r="DN192" i="22"/>
  <c r="DN193" i="22" s="1"/>
  <c r="DO172" i="22"/>
  <c r="EL167" i="22"/>
  <c r="EM157" i="22"/>
  <c r="EM162" i="22"/>
  <c r="EM171" i="22"/>
  <c r="EN156" i="22"/>
  <c r="EO14" i="22"/>
  <c r="DM164" i="22" l="1"/>
  <c r="EL168" i="22"/>
  <c r="DN194" i="22"/>
  <c r="DN161" i="22"/>
  <c r="DN163" i="22" s="1"/>
  <c r="DN164" i="22" s="1"/>
  <c r="DO192" i="22"/>
  <c r="DO193" i="22" s="1"/>
  <c r="DP172" i="22"/>
  <c r="EM167" i="22"/>
  <c r="EM168" i="22" s="1"/>
  <c r="EN157" i="22"/>
  <c r="EN162" i="22"/>
  <c r="EN171" i="22"/>
  <c r="EO156" i="22"/>
  <c r="EP14" i="22"/>
  <c r="DO194" i="22" l="1"/>
  <c r="DO161" i="22"/>
  <c r="DO163" i="22" s="1"/>
  <c r="DO164" i="22" s="1"/>
  <c r="DP192" i="22"/>
  <c r="DP193" i="22" s="1"/>
  <c r="DQ172" i="22"/>
  <c r="EN167" i="22"/>
  <c r="EN168" i="22" s="1"/>
  <c r="EO162" i="22"/>
  <c r="EO157" i="22"/>
  <c r="EO171" i="22"/>
  <c r="EP156" i="22"/>
  <c r="EQ14" i="22"/>
  <c r="DP194" i="22" l="1"/>
  <c r="DP161" i="22"/>
  <c r="DP163" i="22" s="1"/>
  <c r="DP164" i="22" s="1"/>
  <c r="DQ192" i="22"/>
  <c r="DQ193" i="22" s="1"/>
  <c r="DR172" i="22"/>
  <c r="EO167" i="22"/>
  <c r="EO168" i="22" s="1"/>
  <c r="EP157" i="22"/>
  <c r="EP162" i="22"/>
  <c r="EP171" i="22"/>
  <c r="EQ156" i="22"/>
  <c r="ER14" i="22"/>
  <c r="DQ194" i="22" l="1"/>
  <c r="DQ161" i="22"/>
  <c r="DQ163" i="22" s="1"/>
  <c r="DQ164" i="22" s="1"/>
  <c r="DR192" i="22"/>
  <c r="DR193" i="22" s="1"/>
  <c r="DS172" i="22"/>
  <c r="EP167" i="22"/>
  <c r="EP168" i="22" s="1"/>
  <c r="EQ162" i="22"/>
  <c r="EQ157" i="22"/>
  <c r="EQ171" i="22"/>
  <c r="ER156" i="22"/>
  <c r="ER174" i="22" s="1"/>
  <c r="ES14" i="22"/>
  <c r="DR194" i="22" l="1"/>
  <c r="DR161" i="22"/>
  <c r="DR163" i="22" s="1"/>
  <c r="DR164" i="22" s="1"/>
  <c r="DS192" i="22"/>
  <c r="DS193" i="22" s="1"/>
  <c r="DT172" i="22"/>
  <c r="BZ28" i="21"/>
  <c r="BZ5" i="21"/>
  <c r="EQ167" i="22"/>
  <c r="EQ168" i="22" s="1"/>
  <c r="ER162" i="22"/>
  <c r="ER180" i="22" s="1"/>
  <c r="ER157" i="22"/>
  <c r="ER175" i="22" s="1"/>
  <c r="ER171" i="22"/>
  <c r="ER182" i="22" s="1"/>
  <c r="ES156" i="22"/>
  <c r="ET14" i="22"/>
  <c r="BZ9" i="21" l="1"/>
  <c r="BZ10" i="21" s="1"/>
  <c r="DS194" i="22"/>
  <c r="DS161" i="22"/>
  <c r="DS163" i="22" s="1"/>
  <c r="DS164" i="22" s="1"/>
  <c r="DT192" i="22"/>
  <c r="DT193" i="22" s="1"/>
  <c r="DU172" i="22"/>
  <c r="BZ7" i="21"/>
  <c r="BZ6" i="21"/>
  <c r="ER167" i="22"/>
  <c r="ER181" i="22" s="1"/>
  <c r="ES157" i="22"/>
  <c r="ES162" i="22"/>
  <c r="ES171" i="22"/>
  <c r="ET156" i="22"/>
  <c r="EU14" i="22"/>
  <c r="DT195" i="22" l="1"/>
  <c r="DT161" i="22"/>
  <c r="DT194" i="22"/>
  <c r="DU192" i="22"/>
  <c r="DU193" i="22" s="1"/>
  <c r="DU161" i="22" s="1"/>
  <c r="DV172" i="22"/>
  <c r="ER169" i="22"/>
  <c r="BZ14" i="21" s="1"/>
  <c r="ER168" i="22"/>
  <c r="ES167" i="22"/>
  <c r="ET157" i="22"/>
  <c r="ET162" i="22"/>
  <c r="ET171" i="22"/>
  <c r="EU156" i="22"/>
  <c r="EV14" i="22"/>
  <c r="DU163" i="22" l="1"/>
  <c r="DT163" i="22"/>
  <c r="DT164" i="22" s="1"/>
  <c r="DT179" i="22"/>
  <c r="DT184" i="22" s="1"/>
  <c r="BX60" i="21" s="1"/>
  <c r="BX77" i="21" s="1"/>
  <c r="DU194" i="22"/>
  <c r="DV192" i="22"/>
  <c r="DV193" i="22" s="1"/>
  <c r="DV161" i="22" s="1"/>
  <c r="DV163" i="22" s="1"/>
  <c r="DW172" i="22"/>
  <c r="BZ16" i="21"/>
  <c r="BZ15" i="21"/>
  <c r="ES168" i="22"/>
  <c r="ET167" i="22"/>
  <c r="EU157" i="22"/>
  <c r="EU162" i="22"/>
  <c r="EU171" i="22"/>
  <c r="EV156" i="22"/>
  <c r="EW14" i="22"/>
  <c r="DU164" i="22" l="1"/>
  <c r="DV164" i="22" s="1"/>
  <c r="DV194" i="22"/>
  <c r="DW192" i="22"/>
  <c r="DW193" i="22" s="1"/>
  <c r="DW161" i="22" s="1"/>
  <c r="DW163" i="22" s="1"/>
  <c r="DX172" i="22"/>
  <c r="ET168" i="22"/>
  <c r="EV157" i="22"/>
  <c r="EV162" i="22"/>
  <c r="EU167" i="22"/>
  <c r="EV171" i="22"/>
  <c r="EW156" i="22"/>
  <c r="EX14" i="22"/>
  <c r="DW164" i="22" l="1"/>
  <c r="DW194" i="22"/>
  <c r="DX192" i="22"/>
  <c r="DX193" i="22" s="1"/>
  <c r="DX161" i="22" s="1"/>
  <c r="DX163" i="22" s="1"/>
  <c r="DY172" i="22"/>
  <c r="EU168" i="22"/>
  <c r="EV167" i="22"/>
  <c r="EW162" i="22"/>
  <c r="EW157" i="22"/>
  <c r="EW171" i="22"/>
  <c r="EX156" i="22"/>
  <c r="EY14" i="22"/>
  <c r="DX164" i="22" l="1"/>
  <c r="EV168" i="22"/>
  <c r="DX194" i="22"/>
  <c r="DY192" i="22"/>
  <c r="DY193" i="22" s="1"/>
  <c r="DZ172" i="22"/>
  <c r="EW167" i="22"/>
  <c r="EW168" i="22" s="1"/>
  <c r="EX162" i="22"/>
  <c r="EX157" i="22"/>
  <c r="EX171" i="22"/>
  <c r="EY156" i="22"/>
  <c r="EZ14" i="22"/>
  <c r="DY194" i="22" l="1"/>
  <c r="DY161" i="22"/>
  <c r="DZ192" i="22"/>
  <c r="DZ193" i="22" s="1"/>
  <c r="EA172" i="22"/>
  <c r="EX167" i="22"/>
  <c r="EX168" i="22" s="1"/>
  <c r="EY162" i="22"/>
  <c r="EY157" i="22"/>
  <c r="EY171" i="22"/>
  <c r="EZ156" i="22"/>
  <c r="FA14" i="22"/>
  <c r="DY163" i="22" l="1"/>
  <c r="DY164" i="22" s="1"/>
  <c r="DZ194" i="22"/>
  <c r="DZ161" i="22"/>
  <c r="DZ163" i="22" s="1"/>
  <c r="EA192" i="22"/>
  <c r="EA193" i="22" s="1"/>
  <c r="EB172" i="22"/>
  <c r="EY167" i="22"/>
  <c r="EY168" i="22" s="1"/>
  <c r="EZ162" i="22"/>
  <c r="EZ157" i="22"/>
  <c r="EZ171" i="22"/>
  <c r="FA156" i="22"/>
  <c r="FB14" i="22"/>
  <c r="DZ164" i="22" l="1"/>
  <c r="EA194" i="22"/>
  <c r="EA161" i="22"/>
  <c r="EA163" i="22" s="1"/>
  <c r="EA164" i="22" s="1"/>
  <c r="EB192" i="22"/>
  <c r="EB193" i="22" s="1"/>
  <c r="EC172" i="22"/>
  <c r="EZ167" i="22"/>
  <c r="EZ168" i="22" s="1"/>
  <c r="FA157" i="22"/>
  <c r="FA162" i="22"/>
  <c r="FA171" i="22"/>
  <c r="FB156" i="22"/>
  <c r="FC14" i="22"/>
  <c r="EB194" i="22" l="1"/>
  <c r="EB161" i="22"/>
  <c r="EB163" i="22" s="1"/>
  <c r="EB164" i="22" s="1"/>
  <c r="EC192" i="22"/>
  <c r="EC193" i="22" s="1"/>
  <c r="ED172" i="22"/>
  <c r="FA167" i="22"/>
  <c r="FA168" i="22" s="1"/>
  <c r="FB162" i="22"/>
  <c r="FB157" i="22"/>
  <c r="FB171" i="22"/>
  <c r="FC156" i="22"/>
  <c r="FD14" i="22"/>
  <c r="EC194" i="22" l="1"/>
  <c r="EC161" i="22"/>
  <c r="EC163" i="22" s="1"/>
  <c r="EC164" i="22" s="1"/>
  <c r="ED192" i="22"/>
  <c r="ED193" i="22" s="1"/>
  <c r="EE172" i="22"/>
  <c r="FB167" i="22"/>
  <c r="FB168" i="22" s="1"/>
  <c r="FC157" i="22"/>
  <c r="FC162" i="22"/>
  <c r="FC171" i="22"/>
  <c r="FD156" i="22"/>
  <c r="FD174" i="22" s="1"/>
  <c r="FE14" i="22"/>
  <c r="ED194" i="22" l="1"/>
  <c r="ED161" i="22"/>
  <c r="ED163" i="22" s="1"/>
  <c r="ED164" i="22" s="1"/>
  <c r="EE192" i="22"/>
  <c r="EE193" i="22" s="1"/>
  <c r="EF172" i="22"/>
  <c r="CA28" i="21"/>
  <c r="CA5" i="21"/>
  <c r="FC167" i="22"/>
  <c r="FC168" i="22" s="1"/>
  <c r="FD157" i="22"/>
  <c r="FD175" i="22" s="1"/>
  <c r="FD162" i="22"/>
  <c r="FD180" i="22" s="1"/>
  <c r="FD171" i="22"/>
  <c r="FD182" i="22" s="1"/>
  <c r="FE156" i="22"/>
  <c r="FF14" i="22"/>
  <c r="CA9" i="21" l="1"/>
  <c r="CA10" i="21" s="1"/>
  <c r="EE194" i="22"/>
  <c r="EE161" i="22"/>
  <c r="EE163" i="22" s="1"/>
  <c r="EE164" i="22" s="1"/>
  <c r="EF192" i="22"/>
  <c r="EF193" i="22" s="1"/>
  <c r="EG172" i="22"/>
  <c r="CA7" i="21"/>
  <c r="CA6" i="21"/>
  <c r="FD167" i="22"/>
  <c r="FE162" i="22"/>
  <c r="FE157" i="22"/>
  <c r="FE171" i="22"/>
  <c r="FF156" i="22"/>
  <c r="FG14" i="22"/>
  <c r="FD169" i="22" l="1"/>
  <c r="CA14" i="21" s="1"/>
  <c r="CA16" i="21" s="1"/>
  <c r="FD181" i="22"/>
  <c r="EF195" i="22"/>
  <c r="EF161" i="22"/>
  <c r="EF194" i="22"/>
  <c r="EG192" i="22"/>
  <c r="EG193" i="22" s="1"/>
  <c r="EG161" i="22" s="1"/>
  <c r="EH172" i="22"/>
  <c r="CA15" i="21"/>
  <c r="FE167" i="22"/>
  <c r="FD168" i="22"/>
  <c r="FF157" i="22"/>
  <c r="FF162" i="22"/>
  <c r="FF171" i="22"/>
  <c r="FG156" i="22"/>
  <c r="FH14" i="22"/>
  <c r="EG163" i="22" l="1"/>
  <c r="EF163" i="22"/>
  <c r="EF164" i="22" s="1"/>
  <c r="EF179" i="22"/>
  <c r="EF184" i="22" s="1"/>
  <c r="BY60" i="21" s="1"/>
  <c r="BY77" i="21" s="1"/>
  <c r="EG194" i="22"/>
  <c r="EH192" i="22"/>
  <c r="EH193" i="22" s="1"/>
  <c r="EH161" i="22" s="1"/>
  <c r="EH163" i="22" s="1"/>
  <c r="EI172" i="22"/>
  <c r="FF167" i="22"/>
  <c r="FE168" i="22"/>
  <c r="FG162" i="22"/>
  <c r="FG157" i="22"/>
  <c r="FG171" i="22"/>
  <c r="FH156" i="22"/>
  <c r="FI14" i="22"/>
  <c r="EG164" i="22" l="1"/>
  <c r="EH164" i="22" s="1"/>
  <c r="EH194" i="22"/>
  <c r="EI192" i="22"/>
  <c r="EI193" i="22" s="1"/>
  <c r="EI161" i="22" s="1"/>
  <c r="EI163" i="22" s="1"/>
  <c r="EJ172" i="22"/>
  <c r="FF168" i="22"/>
  <c r="FG167" i="22"/>
  <c r="FH162" i="22"/>
  <c r="FH157" i="22"/>
  <c r="FH171" i="22"/>
  <c r="FI156" i="22"/>
  <c r="FJ14" i="22"/>
  <c r="EI164" i="22" l="1"/>
  <c r="FG168" i="22"/>
  <c r="EI194" i="22"/>
  <c r="EJ192" i="22"/>
  <c r="EJ193" i="22" s="1"/>
  <c r="EJ161" i="22" s="1"/>
  <c r="EJ163" i="22" s="1"/>
  <c r="EK172" i="22"/>
  <c r="FH167" i="22"/>
  <c r="FI157" i="22"/>
  <c r="FI162" i="22"/>
  <c r="FI171" i="22"/>
  <c r="FJ156" i="22"/>
  <c r="FK14" i="22"/>
  <c r="EJ164" i="22" l="1"/>
  <c r="FH168" i="22"/>
  <c r="EJ194" i="22"/>
  <c r="EK192" i="22"/>
  <c r="EK193" i="22" s="1"/>
  <c r="EK161" i="22" s="1"/>
  <c r="EK163" i="22" s="1"/>
  <c r="EK164" i="22" s="1"/>
  <c r="EL172" i="22"/>
  <c r="FI167" i="22"/>
  <c r="FJ157" i="22"/>
  <c r="FJ162" i="22"/>
  <c r="FJ171" i="22"/>
  <c r="FK156" i="22"/>
  <c r="FL14" i="22"/>
  <c r="FI168" i="22" l="1"/>
  <c r="EK194" i="22"/>
  <c r="EL192" i="22"/>
  <c r="EL193" i="22" s="1"/>
  <c r="EL161" i="22" s="1"/>
  <c r="EL163" i="22" s="1"/>
  <c r="EL164" i="22" s="1"/>
  <c r="EM172" i="22"/>
  <c r="FJ167" i="22"/>
  <c r="FK157" i="22"/>
  <c r="FK162" i="22"/>
  <c r="FK171" i="22"/>
  <c r="FL156" i="22"/>
  <c r="FM14" i="22"/>
  <c r="FJ168" i="22" l="1"/>
  <c r="EL194" i="22"/>
  <c r="EM192" i="22"/>
  <c r="EM193" i="22" s="1"/>
  <c r="EM161" i="22" s="1"/>
  <c r="EM163" i="22" s="1"/>
  <c r="EM164" i="22" s="1"/>
  <c r="EN172" i="22"/>
  <c r="FK167" i="22"/>
  <c r="FL157" i="22"/>
  <c r="FL162" i="22"/>
  <c r="FL171" i="22"/>
  <c r="FM156" i="22"/>
  <c r="FN14" i="22"/>
  <c r="FK168" i="22" l="1"/>
  <c r="EM194" i="22"/>
  <c r="EN192" i="22"/>
  <c r="EN193" i="22" s="1"/>
  <c r="EN161" i="22" s="1"/>
  <c r="EN163" i="22" s="1"/>
  <c r="EN164" i="22" s="1"/>
  <c r="EO172" i="22"/>
  <c r="FL167" i="22"/>
  <c r="FM162" i="22"/>
  <c r="FM157" i="22"/>
  <c r="FM171" i="22"/>
  <c r="FN156" i="22"/>
  <c r="FO14" i="22"/>
  <c r="FL168" i="22" l="1"/>
  <c r="EN194" i="22"/>
  <c r="EO192" i="22"/>
  <c r="EO193" i="22" s="1"/>
  <c r="EO161" i="22" s="1"/>
  <c r="EO163" i="22" s="1"/>
  <c r="EO164" i="22" s="1"/>
  <c r="EP172" i="22"/>
  <c r="FM167" i="22"/>
  <c r="FM168" i="22" s="1"/>
  <c r="FN162" i="22"/>
  <c r="FN157" i="22"/>
  <c r="FN171" i="22"/>
  <c r="FO156" i="22"/>
  <c r="FP14" i="22"/>
  <c r="EO194" i="22" l="1"/>
  <c r="EP192" i="22"/>
  <c r="EP193" i="22" s="1"/>
  <c r="EP161" i="22" s="1"/>
  <c r="EP163" i="22" s="1"/>
  <c r="EP164" i="22" s="1"/>
  <c r="EQ172" i="22"/>
  <c r="FN167" i="22"/>
  <c r="FN168" i="22" s="1"/>
  <c r="FO162" i="22"/>
  <c r="FO157" i="22"/>
  <c r="FO171" i="22"/>
  <c r="FP156" i="22"/>
  <c r="FP174" i="22" s="1"/>
  <c r="FQ14" i="22"/>
  <c r="EP194" i="22" l="1"/>
  <c r="EQ192" i="22"/>
  <c r="EQ193" i="22" s="1"/>
  <c r="EQ161" i="22" s="1"/>
  <c r="EQ163" i="22" s="1"/>
  <c r="EQ164" i="22" s="1"/>
  <c r="ER172" i="22"/>
  <c r="CB28" i="21"/>
  <c r="CB5" i="21"/>
  <c r="FO167" i="22"/>
  <c r="FO168" i="22" s="1"/>
  <c r="FP162" i="22"/>
  <c r="FP180" i="22" s="1"/>
  <c r="FP157" i="22"/>
  <c r="FP175" i="22" s="1"/>
  <c r="FP171" i="22"/>
  <c r="FP182" i="22" s="1"/>
  <c r="FQ156" i="22"/>
  <c r="FR14" i="22"/>
  <c r="CB9" i="21" l="1"/>
  <c r="CB10" i="21" s="1"/>
  <c r="EQ194" i="22"/>
  <c r="ER192" i="22"/>
  <c r="ER193" i="22" s="1"/>
  <c r="ES172" i="22"/>
  <c r="CB7" i="21"/>
  <c r="CB6" i="21"/>
  <c r="FP167" i="22"/>
  <c r="FP181" i="22" s="1"/>
  <c r="FQ157" i="22"/>
  <c r="FQ162" i="22"/>
  <c r="FQ171" i="22"/>
  <c r="FR156" i="22"/>
  <c r="FS14" i="22"/>
  <c r="ER195" i="22" l="1"/>
  <c r="ER161" i="22"/>
  <c r="ER194" i="22"/>
  <c r="ES192" i="22"/>
  <c r="ES193" i="22" s="1"/>
  <c r="ES161" i="22" s="1"/>
  <c r="ET172" i="22"/>
  <c r="FP168" i="22"/>
  <c r="FP169" i="22"/>
  <c r="CB14" i="21" s="1"/>
  <c r="FQ167" i="22"/>
  <c r="FR162" i="22"/>
  <c r="FR157" i="22"/>
  <c r="FR171" i="22"/>
  <c r="FS156" i="22"/>
  <c r="FT14" i="22"/>
  <c r="ER163" i="22" l="1"/>
  <c r="ER164" i="22" s="1"/>
  <c r="ER179" i="22"/>
  <c r="ER184" i="22" s="1"/>
  <c r="BZ60" i="21" s="1"/>
  <c r="BZ77" i="21" s="1"/>
  <c r="ES163" i="22"/>
  <c r="ES194" i="22"/>
  <c r="ET192" i="22"/>
  <c r="ET193" i="22" s="1"/>
  <c r="ET161" i="22" s="1"/>
  <c r="ET163" i="22" s="1"/>
  <c r="EU172" i="22"/>
  <c r="CB16" i="21"/>
  <c r="CB15" i="21"/>
  <c r="FR167" i="22"/>
  <c r="FQ168" i="22"/>
  <c r="FS157" i="22"/>
  <c r="FS162" i="22"/>
  <c r="FS171" i="22"/>
  <c r="FT156" i="22"/>
  <c r="FU14" i="22"/>
  <c r="ES164" i="22" l="1"/>
  <c r="ET164" i="22" s="1"/>
  <c r="ET194" i="22"/>
  <c r="EU192" i="22"/>
  <c r="EU193" i="22" s="1"/>
  <c r="EU161" i="22" s="1"/>
  <c r="EU163" i="22" s="1"/>
  <c r="EV172" i="22"/>
  <c r="FR168" i="22"/>
  <c r="FS167" i="22"/>
  <c r="FT157" i="22"/>
  <c r="FT162" i="22"/>
  <c r="FT171" i="22"/>
  <c r="FU156" i="22"/>
  <c r="FV14" i="22"/>
  <c r="EU164" i="22" l="1"/>
  <c r="EU194" i="22"/>
  <c r="EV192" i="22"/>
  <c r="EV193" i="22" s="1"/>
  <c r="EV161" i="22" s="1"/>
  <c r="EV163" i="22" s="1"/>
  <c r="EW172" i="22"/>
  <c r="FS168" i="22"/>
  <c r="FT167" i="22"/>
  <c r="FU162" i="22"/>
  <c r="FU157" i="22"/>
  <c r="FU171" i="22"/>
  <c r="FV156" i="22"/>
  <c r="FW14" i="22"/>
  <c r="EV164" i="22" l="1"/>
  <c r="EV194" i="22"/>
  <c r="EW192" i="22"/>
  <c r="EW193" i="22" s="1"/>
  <c r="EW161" i="22" s="1"/>
  <c r="EW163" i="22" s="1"/>
  <c r="EX172" i="22"/>
  <c r="FU167" i="22"/>
  <c r="FT168" i="22"/>
  <c r="FV157" i="22"/>
  <c r="FV162" i="22"/>
  <c r="FV171" i="22"/>
  <c r="FW156" i="22"/>
  <c r="FX14" i="22"/>
  <c r="EW164" i="22" l="1"/>
  <c r="FU168" i="22"/>
  <c r="EW194" i="22"/>
  <c r="EX192" i="22"/>
  <c r="EX193" i="22" s="1"/>
  <c r="EX161" i="22" s="1"/>
  <c r="EX163" i="22" s="1"/>
  <c r="EY172" i="22"/>
  <c r="FV167" i="22"/>
  <c r="FV168" i="22" s="1"/>
  <c r="FW162" i="22"/>
  <c r="FW157" i="22"/>
  <c r="FW171" i="22"/>
  <c r="FX156" i="22"/>
  <c r="FY14" i="22"/>
  <c r="EX164" i="22" l="1"/>
  <c r="EX194" i="22"/>
  <c r="EY192" i="22"/>
  <c r="EY193" i="22" s="1"/>
  <c r="EY161" i="22" s="1"/>
  <c r="EY163" i="22" s="1"/>
  <c r="EZ172" i="22"/>
  <c r="FW167" i="22"/>
  <c r="FW168" i="22" s="1"/>
  <c r="FX162" i="22"/>
  <c r="FX157" i="22"/>
  <c r="FX171" i="22"/>
  <c r="FY156" i="22"/>
  <c r="FZ14" i="22"/>
  <c r="EY164" i="22" l="1"/>
  <c r="EY194" i="22"/>
  <c r="EZ192" i="22"/>
  <c r="EZ193" i="22" s="1"/>
  <c r="EZ161" i="22" s="1"/>
  <c r="EZ163" i="22" s="1"/>
  <c r="EZ164" i="22" s="1"/>
  <c r="FA172" i="22"/>
  <c r="FX167" i="22"/>
  <c r="FX168" i="22" s="1"/>
  <c r="FY157" i="22"/>
  <c r="FY162" i="22"/>
  <c r="FY171" i="22"/>
  <c r="FZ156" i="22"/>
  <c r="GA14" i="22"/>
  <c r="EZ194" i="22" l="1"/>
  <c r="FA192" i="22"/>
  <c r="FA193" i="22" s="1"/>
  <c r="FA161" i="22" s="1"/>
  <c r="FA163" i="22" s="1"/>
  <c r="FA164" i="22" s="1"/>
  <c r="FB172" i="22"/>
  <c r="FY167" i="22"/>
  <c r="FY168" i="22" s="1"/>
  <c r="FZ157" i="22"/>
  <c r="FZ162" i="22"/>
  <c r="FZ171" i="22"/>
  <c r="GA156" i="22"/>
  <c r="GB14" i="22"/>
  <c r="FA194" i="22" l="1"/>
  <c r="FB192" i="22"/>
  <c r="FB193" i="22" s="1"/>
  <c r="FB161" i="22" s="1"/>
  <c r="FB163" i="22" s="1"/>
  <c r="FB164" i="22" s="1"/>
  <c r="FC172" i="22"/>
  <c r="FZ167" i="22"/>
  <c r="FZ168" i="22" s="1"/>
  <c r="GA157" i="22"/>
  <c r="GA162" i="22"/>
  <c r="GA171" i="22"/>
  <c r="GB156" i="22"/>
  <c r="GB174" i="22" s="1"/>
  <c r="GC14" i="22"/>
  <c r="FB194" i="22" l="1"/>
  <c r="FC192" i="22"/>
  <c r="FC193" i="22" s="1"/>
  <c r="FC161" i="22" s="1"/>
  <c r="FC163" i="22" s="1"/>
  <c r="FC164" i="22" s="1"/>
  <c r="FD172" i="22"/>
  <c r="CC28" i="21"/>
  <c r="CC5" i="21"/>
  <c r="GA167" i="22"/>
  <c r="GA168" i="22" s="1"/>
  <c r="GB157" i="22"/>
  <c r="GB175" i="22" s="1"/>
  <c r="GB162" i="22"/>
  <c r="GB180" i="22" s="1"/>
  <c r="GB171" i="22"/>
  <c r="GB182" i="22" s="1"/>
  <c r="GC156" i="22"/>
  <c r="GD14" i="22"/>
  <c r="CC9" i="21" l="1"/>
  <c r="CC10" i="21" s="1"/>
  <c r="FC194" i="22"/>
  <c r="FD192" i="22"/>
  <c r="FD193" i="22" s="1"/>
  <c r="FE172" i="22"/>
  <c r="CC7" i="21"/>
  <c r="CC6" i="21"/>
  <c r="GB167" i="22"/>
  <c r="GC162" i="22"/>
  <c r="GC157" i="22"/>
  <c r="GC171" i="22"/>
  <c r="GD156" i="22"/>
  <c r="GE14" i="22"/>
  <c r="GF14" i="22" s="1"/>
  <c r="GB169" i="22" l="1"/>
  <c r="CC14" i="21" s="1"/>
  <c r="CC15" i="21" s="1"/>
  <c r="GB181" i="22"/>
  <c r="FD195" i="22"/>
  <c r="FD161" i="22"/>
  <c r="FD194" i="22"/>
  <c r="FE192" i="22"/>
  <c r="FE193" i="22" s="1"/>
  <c r="FE161" i="22" s="1"/>
  <c r="FF172" i="22"/>
  <c r="GB168" i="22"/>
  <c r="GC167" i="22"/>
  <c r="GD171" i="22"/>
  <c r="GD157" i="22"/>
  <c r="GD162" i="22"/>
  <c r="GG14" i="22"/>
  <c r="GF156" i="22"/>
  <c r="GE156" i="22"/>
  <c r="CC16" i="21" l="1"/>
  <c r="FE163" i="22"/>
  <c r="FD163" i="22"/>
  <c r="FD164" i="22" s="1"/>
  <c r="FD179" i="22"/>
  <c r="FD184" i="22" s="1"/>
  <c r="CA60" i="21" s="1"/>
  <c r="CA77" i="21" s="1"/>
  <c r="FE194" i="22"/>
  <c r="FF192" i="22"/>
  <c r="FF193" i="22" s="1"/>
  <c r="FF161" i="22" s="1"/>
  <c r="FF163" i="22" s="1"/>
  <c r="FG172" i="22"/>
  <c r="GC168" i="22"/>
  <c r="GD167" i="22"/>
  <c r="GE171" i="22"/>
  <c r="GE162" i="22"/>
  <c r="GE157" i="22"/>
  <c r="GF171" i="22"/>
  <c r="GF162" i="22"/>
  <c r="GF157" i="22"/>
  <c r="GH14" i="22"/>
  <c r="GG156" i="22"/>
  <c r="FE164" i="22" l="1"/>
  <c r="FF164" i="22" s="1"/>
  <c r="FF194" i="22"/>
  <c r="FG192" i="22"/>
  <c r="FG193" i="22" s="1"/>
  <c r="FG161" i="22" s="1"/>
  <c r="FG163" i="22" s="1"/>
  <c r="FH172" i="22"/>
  <c r="GE167" i="22"/>
  <c r="GD168" i="22"/>
  <c r="GF167" i="22"/>
  <c r="GG171" i="22"/>
  <c r="GG157" i="22"/>
  <c r="GG162" i="22"/>
  <c r="GI14" i="22"/>
  <c r="GH156" i="22"/>
  <c r="FG164" i="22" l="1"/>
  <c r="FG194" i="22"/>
  <c r="GE168" i="22"/>
  <c r="GF168" i="22" s="1"/>
  <c r="FH192" i="22"/>
  <c r="FH193" i="22" s="1"/>
  <c r="FI172" i="22"/>
  <c r="GG167" i="22"/>
  <c r="GH171" i="22"/>
  <c r="GH162" i="22"/>
  <c r="GH157" i="22"/>
  <c r="GJ14" i="22"/>
  <c r="GI156" i="22"/>
  <c r="D43" i="21"/>
  <c r="E44" i="21" s="1"/>
  <c r="D44" i="21"/>
  <c r="CE45" i="21"/>
  <c r="AE179" i="2"/>
  <c r="AD179" i="2"/>
  <c r="AC179" i="2"/>
  <c r="AB179" i="2"/>
  <c r="AA179" i="2"/>
  <c r="Z179" i="2"/>
  <c r="Y179" i="2"/>
  <c r="X179" i="2"/>
  <c r="W179" i="2"/>
  <c r="V179" i="2"/>
  <c r="U179" i="2"/>
  <c r="T179" i="2"/>
  <c r="S179" i="2"/>
  <c r="R179" i="2"/>
  <c r="Q179" i="2"/>
  <c r="P179" i="2"/>
  <c r="O179" i="2"/>
  <c r="N179" i="2"/>
  <c r="M179" i="2"/>
  <c r="L179" i="2"/>
  <c r="K179" i="2"/>
  <c r="J179" i="2"/>
  <c r="I179" i="2"/>
  <c r="H179" i="2"/>
  <c r="AE178" i="2"/>
  <c r="AD178" i="2"/>
  <c r="AC178" i="2"/>
  <c r="AB178" i="2"/>
  <c r="AA178" i="2"/>
  <c r="Z178" i="2"/>
  <c r="Y178" i="2"/>
  <c r="X178" i="2"/>
  <c r="W178" i="2"/>
  <c r="V178" i="2"/>
  <c r="U178" i="2"/>
  <c r="T178" i="2"/>
  <c r="S178" i="2"/>
  <c r="R178" i="2"/>
  <c r="Q178" i="2"/>
  <c r="P178" i="2"/>
  <c r="O178" i="2"/>
  <c r="N178" i="2"/>
  <c r="M178" i="2"/>
  <c r="L178" i="2"/>
  <c r="K178" i="2"/>
  <c r="J178" i="2"/>
  <c r="I178" i="2"/>
  <c r="H178" i="2"/>
  <c r="FH194" i="22" l="1"/>
  <c r="FH161" i="22"/>
  <c r="FI192" i="22"/>
  <c r="FI193" i="22" s="1"/>
  <c r="FJ172" i="22"/>
  <c r="E43" i="21"/>
  <c r="F44" i="21" s="1"/>
  <c r="GG168" i="22"/>
  <c r="GH167" i="22"/>
  <c r="GI171" i="22"/>
  <c r="GI157" i="22"/>
  <c r="GI162" i="22"/>
  <c r="GK14" i="22"/>
  <c r="GJ156" i="22"/>
  <c r="AE177" i="2"/>
  <c r="AD177" i="2"/>
  <c r="AC177" i="2"/>
  <c r="AB177" i="2"/>
  <c r="AA177" i="2"/>
  <c r="Z177" i="2"/>
  <c r="Y177" i="2"/>
  <c r="X177" i="2"/>
  <c r="W177" i="2"/>
  <c r="V177" i="2"/>
  <c r="U177" i="2"/>
  <c r="T177" i="2"/>
  <c r="S177" i="2"/>
  <c r="R177" i="2"/>
  <c r="Q177" i="2"/>
  <c r="P177" i="2"/>
  <c r="O177" i="2"/>
  <c r="N177" i="2"/>
  <c r="M177" i="2"/>
  <c r="L177" i="2"/>
  <c r="K177" i="2"/>
  <c r="J177" i="2"/>
  <c r="I177" i="2"/>
  <c r="H177" i="2"/>
  <c r="D20" i="7"/>
  <c r="D19" i="7"/>
  <c r="E20" i="7" s="1"/>
  <c r="F43" i="21" l="1"/>
  <c r="FH163" i="22"/>
  <c r="FH164" i="22" s="1"/>
  <c r="FI194" i="22"/>
  <c r="FI161" i="22"/>
  <c r="FI163" i="22" s="1"/>
  <c r="GH168" i="22"/>
  <c r="FJ192" i="22"/>
  <c r="FJ193" i="22" s="1"/>
  <c r="FK172" i="22"/>
  <c r="GI167" i="22"/>
  <c r="GJ171" i="22"/>
  <c r="GJ157" i="22"/>
  <c r="GJ162" i="22"/>
  <c r="GL14" i="22"/>
  <c r="GK156" i="22"/>
  <c r="G44" i="21"/>
  <c r="G43" i="21"/>
  <c r="E19" i="7"/>
  <c r="F20" i="7" s="1"/>
  <c r="C35" i="8"/>
  <c r="K86" i="1"/>
  <c r="B30" i="8"/>
  <c r="GI168" i="22" l="1"/>
  <c r="FI164" i="22"/>
  <c r="FJ194" i="22"/>
  <c r="FJ161" i="22"/>
  <c r="FK192" i="22"/>
  <c r="FK193" i="22" s="1"/>
  <c r="FL172" i="22"/>
  <c r="F19" i="7"/>
  <c r="G20" i="7" s="1"/>
  <c r="GJ167" i="22"/>
  <c r="GJ168" i="22" s="1"/>
  <c r="GK162" i="22"/>
  <c r="GK157" i="22"/>
  <c r="GK171" i="22"/>
  <c r="GM14" i="22"/>
  <c r="GL156" i="22"/>
  <c r="H44" i="21"/>
  <c r="H43" i="21"/>
  <c r="G19" i="7"/>
  <c r="H20" i="7" s="1"/>
  <c r="Q12" i="2"/>
  <c r="R12" i="2"/>
  <c r="S12" i="2"/>
  <c r="T12" i="2"/>
  <c r="U12" i="2"/>
  <c r="V12" i="2"/>
  <c r="W12" i="2"/>
  <c r="X12" i="2"/>
  <c r="Y12" i="2"/>
  <c r="Z12" i="2"/>
  <c r="AA12" i="2"/>
  <c r="AB12" i="2"/>
  <c r="AC12" i="2"/>
  <c r="AD12" i="2"/>
  <c r="AE12" i="2"/>
  <c r="AF12" i="2"/>
  <c r="AG12" i="2"/>
  <c r="AH12" i="2"/>
  <c r="AI12" i="2"/>
  <c r="AJ12" i="2"/>
  <c r="AK12" i="2"/>
  <c r="AL12" i="2"/>
  <c r="AM12" i="2"/>
  <c r="AN12" i="2"/>
  <c r="AO12" i="2" s="1"/>
  <c r="AP12" i="2" s="1"/>
  <c r="S13" i="2"/>
  <c r="T13" i="2"/>
  <c r="U13" i="2"/>
  <c r="V13" i="2"/>
  <c r="W13" i="2"/>
  <c r="X13" i="2"/>
  <c r="Y13" i="2"/>
  <c r="Z13" i="2"/>
  <c r="AA13" i="2"/>
  <c r="AB13" i="2"/>
  <c r="AC13" i="2"/>
  <c r="AD13" i="2"/>
  <c r="AE13" i="2"/>
  <c r="AF13" i="2"/>
  <c r="AG13" i="2"/>
  <c r="AH13" i="2"/>
  <c r="AI13" i="2"/>
  <c r="AJ13" i="2"/>
  <c r="AK13" i="2"/>
  <c r="AL13" i="2"/>
  <c r="AM13" i="2"/>
  <c r="AN13" i="2"/>
  <c r="AO13" i="2"/>
  <c r="AP13" i="2"/>
  <c r="AQ13" i="2" s="1"/>
  <c r="AR13" i="2" s="1"/>
  <c r="AS13" i="2" s="1"/>
  <c r="AT13" i="2" s="1"/>
  <c r="AU13" i="2" s="1"/>
  <c r="AV13" i="2" s="1"/>
  <c r="AW13" i="2" s="1"/>
  <c r="AX13" i="2" s="1"/>
  <c r="AY13" i="2" s="1"/>
  <c r="AZ13" i="2" s="1"/>
  <c r="BA13" i="2" s="1"/>
  <c r="BB13" i="2" s="1"/>
  <c r="BC13" i="2" s="1"/>
  <c r="BD13" i="2" s="1"/>
  <c r="BE13" i="2" s="1"/>
  <c r="BF13" i="2" s="1"/>
  <c r="BG13" i="2" s="1"/>
  <c r="BH13" i="2" s="1"/>
  <c r="BI13" i="2" s="1"/>
  <c r="BJ13" i="2" s="1"/>
  <c r="BK13" i="2" s="1"/>
  <c r="BL13" i="2" s="1"/>
  <c r="BM13" i="2" s="1"/>
  <c r="BN13" i="2" s="1"/>
  <c r="BO13" i="2" s="1"/>
  <c r="BP13" i="2" s="1"/>
  <c r="BQ13" i="2" s="1"/>
  <c r="BR13" i="2" s="1"/>
  <c r="BS13" i="2" s="1"/>
  <c r="BT13" i="2" s="1"/>
  <c r="BU13" i="2" s="1"/>
  <c r="BV13" i="2" s="1"/>
  <c r="BW13" i="2" s="1"/>
  <c r="BX13" i="2" s="1"/>
  <c r="BY13" i="2" s="1"/>
  <c r="BZ13" i="2" s="1"/>
  <c r="CA13" i="2" s="1"/>
  <c r="CB13" i="2" s="1"/>
  <c r="CC13" i="2" s="1"/>
  <c r="CD13" i="2" s="1"/>
  <c r="CE13" i="2" s="1"/>
  <c r="CF13" i="2" s="1"/>
  <c r="CG13" i="2" s="1"/>
  <c r="CH13" i="2" s="1"/>
  <c r="CI13" i="2" s="1"/>
  <c r="CJ13" i="2" s="1"/>
  <c r="CK13" i="2" s="1"/>
  <c r="CL13" i="2" s="1"/>
  <c r="CM13" i="2" s="1"/>
  <c r="CN13" i="2" s="1"/>
  <c r="CO13" i="2" s="1"/>
  <c r="CP13" i="2" s="1"/>
  <c r="CQ13" i="2" s="1"/>
  <c r="CR13" i="2" s="1"/>
  <c r="CS13" i="2" s="1"/>
  <c r="CT13" i="2" s="1"/>
  <c r="CU13" i="2" s="1"/>
  <c r="CV13" i="2" s="1"/>
  <c r="CW13" i="2" s="1"/>
  <c r="CX13" i="2" s="1"/>
  <c r="CY13" i="2" s="1"/>
  <c r="CZ13" i="2" s="1"/>
  <c r="DA13" i="2" s="1"/>
  <c r="DB13" i="2" s="1"/>
  <c r="DC13" i="2" s="1"/>
  <c r="DD13" i="2" s="1"/>
  <c r="DE13" i="2" s="1"/>
  <c r="DF13" i="2" s="1"/>
  <c r="DG13" i="2" s="1"/>
  <c r="DH13" i="2" s="1"/>
  <c r="DI13" i="2" s="1"/>
  <c r="DJ13" i="2" s="1"/>
  <c r="DK13" i="2" s="1"/>
  <c r="DL13" i="2" s="1"/>
  <c r="DM13" i="2" s="1"/>
  <c r="DN13" i="2" s="1"/>
  <c r="DO13" i="2" s="1"/>
  <c r="DP13" i="2" s="1"/>
  <c r="DQ13" i="2" s="1"/>
  <c r="DR13" i="2" s="1"/>
  <c r="DS13" i="2" s="1"/>
  <c r="DT13" i="2" s="1"/>
  <c r="DU13" i="2" s="1"/>
  <c r="DV13" i="2" s="1"/>
  <c r="DW13" i="2" s="1"/>
  <c r="DX13" i="2" s="1"/>
  <c r="DY13" i="2" s="1"/>
  <c r="DZ13" i="2" s="1"/>
  <c r="EA13" i="2" s="1"/>
  <c r="EB13" i="2" s="1"/>
  <c r="EC13" i="2" s="1"/>
  <c r="ED13" i="2" s="1"/>
  <c r="EE13" i="2" s="1"/>
  <c r="EF13" i="2" s="1"/>
  <c r="EG13" i="2" s="1"/>
  <c r="EH13" i="2" s="1"/>
  <c r="EI13" i="2" s="1"/>
  <c r="EJ13" i="2" s="1"/>
  <c r="EK13" i="2" s="1"/>
  <c r="EL13" i="2" s="1"/>
  <c r="EM13" i="2" s="1"/>
  <c r="EN13" i="2" s="1"/>
  <c r="EO13" i="2" s="1"/>
  <c r="EP13" i="2" s="1"/>
  <c r="EQ13" i="2" s="1"/>
  <c r="ER13" i="2" s="1"/>
  <c r="ES13" i="2" s="1"/>
  <c r="ET13" i="2" s="1"/>
  <c r="EU13" i="2" s="1"/>
  <c r="EV13" i="2" s="1"/>
  <c r="EW13" i="2" s="1"/>
  <c r="EX13" i="2" s="1"/>
  <c r="EY13" i="2" s="1"/>
  <c r="EZ13" i="2" s="1"/>
  <c r="FA13" i="2" s="1"/>
  <c r="FB13" i="2" s="1"/>
  <c r="FC13" i="2" s="1"/>
  <c r="FD13" i="2" s="1"/>
  <c r="FE13" i="2" s="1"/>
  <c r="FF13" i="2" s="1"/>
  <c r="FG13" i="2" s="1"/>
  <c r="FH13" i="2" s="1"/>
  <c r="FI13" i="2" s="1"/>
  <c r="FJ13" i="2" s="1"/>
  <c r="FK13" i="2" s="1"/>
  <c r="FL13" i="2" s="1"/>
  <c r="FM13" i="2" s="1"/>
  <c r="FN13" i="2" s="1"/>
  <c r="FO13" i="2" s="1"/>
  <c r="FP13" i="2" s="1"/>
  <c r="FQ13" i="2" s="1"/>
  <c r="FR13" i="2" s="1"/>
  <c r="FS13" i="2" s="1"/>
  <c r="FT13" i="2" s="1"/>
  <c r="FU13" i="2" s="1"/>
  <c r="FV13" i="2" s="1"/>
  <c r="FW13" i="2" s="1"/>
  <c r="FX13" i="2" s="1"/>
  <c r="FY13" i="2" s="1"/>
  <c r="FZ13" i="2" s="1"/>
  <c r="GA13" i="2" s="1"/>
  <c r="GB13" i="2" s="1"/>
  <c r="GC13" i="2" s="1"/>
  <c r="GD13" i="2" s="1"/>
  <c r="GE13" i="2" s="1"/>
  <c r="V14" i="2"/>
  <c r="W14" i="2"/>
  <c r="X14" i="2"/>
  <c r="Y14" i="2"/>
  <c r="Z14" i="2"/>
  <c r="AA14" i="2"/>
  <c r="AB14" i="2"/>
  <c r="AC14" i="2"/>
  <c r="AD14" i="2"/>
  <c r="AE14" i="2"/>
  <c r="AF14" i="2"/>
  <c r="AG14" i="2"/>
  <c r="AH14" i="2"/>
  <c r="AI14" i="2"/>
  <c r="AJ14" i="2"/>
  <c r="AK14" i="2"/>
  <c r="AL14" i="2"/>
  <c r="AM14" i="2"/>
  <c r="AN14" i="2"/>
  <c r="AO14" i="2"/>
  <c r="AP14" i="2"/>
  <c r="AQ14" i="2"/>
  <c r="AR14" i="2"/>
  <c r="AS14" i="2"/>
  <c r="AT14" i="2" s="1"/>
  <c r="AU14" i="2" s="1"/>
  <c r="AV14" i="2" s="1"/>
  <c r="AW14" i="2" s="1"/>
  <c r="AX14" i="2" s="1"/>
  <c r="AY14" i="2" s="1"/>
  <c r="AZ14" i="2" s="1"/>
  <c r="BA14" i="2" s="1"/>
  <c r="BB14" i="2" s="1"/>
  <c r="BC14" i="2" s="1"/>
  <c r="BD14" i="2" s="1"/>
  <c r="BE14" i="2" s="1"/>
  <c r="BF14" i="2" s="1"/>
  <c r="BG14" i="2" s="1"/>
  <c r="BH14" i="2" s="1"/>
  <c r="BI14" i="2" s="1"/>
  <c r="BJ14" i="2" s="1"/>
  <c r="BK14" i="2" s="1"/>
  <c r="BL14" i="2" s="1"/>
  <c r="BM14" i="2" s="1"/>
  <c r="BN14" i="2" s="1"/>
  <c r="BO14" i="2" s="1"/>
  <c r="BP14" i="2" s="1"/>
  <c r="BQ14" i="2" s="1"/>
  <c r="BR14" i="2" s="1"/>
  <c r="BS14" i="2" s="1"/>
  <c r="BT14" i="2" s="1"/>
  <c r="BU14" i="2" s="1"/>
  <c r="BV14" i="2" s="1"/>
  <c r="BW14" i="2" s="1"/>
  <c r="BX14" i="2" s="1"/>
  <c r="BY14" i="2" s="1"/>
  <c r="BZ14" i="2" s="1"/>
  <c r="CA14" i="2" s="1"/>
  <c r="CB14" i="2" s="1"/>
  <c r="CC14" i="2" s="1"/>
  <c r="CD14" i="2" s="1"/>
  <c r="CE14" i="2" s="1"/>
  <c r="CF14" i="2" s="1"/>
  <c r="CG14" i="2" s="1"/>
  <c r="CH14" i="2" s="1"/>
  <c r="CI14" i="2" s="1"/>
  <c r="CJ14" i="2" s="1"/>
  <c r="CK14" i="2" s="1"/>
  <c r="CL14" i="2" s="1"/>
  <c r="CM14" i="2" s="1"/>
  <c r="CN14" i="2" s="1"/>
  <c r="CO14" i="2" s="1"/>
  <c r="CP14" i="2" s="1"/>
  <c r="CQ14" i="2" s="1"/>
  <c r="CR14" i="2" s="1"/>
  <c r="CS14" i="2" s="1"/>
  <c r="CT14" i="2" s="1"/>
  <c r="CU14" i="2" s="1"/>
  <c r="CV14" i="2" s="1"/>
  <c r="CW14" i="2" s="1"/>
  <c r="CX14" i="2" s="1"/>
  <c r="CY14" i="2" s="1"/>
  <c r="CZ14" i="2" s="1"/>
  <c r="DA14" i="2" s="1"/>
  <c r="DB14" i="2" s="1"/>
  <c r="DC14" i="2" s="1"/>
  <c r="DD14" i="2" s="1"/>
  <c r="DE14" i="2" s="1"/>
  <c r="DF14" i="2" s="1"/>
  <c r="DG14" i="2" s="1"/>
  <c r="DH14" i="2" s="1"/>
  <c r="DI14" i="2" s="1"/>
  <c r="DJ14" i="2" s="1"/>
  <c r="DK14" i="2" s="1"/>
  <c r="DL14" i="2" s="1"/>
  <c r="DM14" i="2" s="1"/>
  <c r="DN14" i="2" s="1"/>
  <c r="DO14" i="2" s="1"/>
  <c r="DP14" i="2" s="1"/>
  <c r="DQ14" i="2" s="1"/>
  <c r="DR14" i="2" s="1"/>
  <c r="DS14" i="2" s="1"/>
  <c r="DT14" i="2" s="1"/>
  <c r="DU14" i="2" s="1"/>
  <c r="DV14" i="2" s="1"/>
  <c r="DW14" i="2" s="1"/>
  <c r="DX14" i="2" s="1"/>
  <c r="DY14" i="2" s="1"/>
  <c r="DZ14" i="2" s="1"/>
  <c r="EA14" i="2" s="1"/>
  <c r="EB14" i="2" s="1"/>
  <c r="EC14" i="2" s="1"/>
  <c r="ED14" i="2" s="1"/>
  <c r="EE14" i="2" s="1"/>
  <c r="EF14" i="2" s="1"/>
  <c r="EG14" i="2" s="1"/>
  <c r="EH14" i="2" s="1"/>
  <c r="EI14" i="2" s="1"/>
  <c r="EJ14" i="2" s="1"/>
  <c r="EK14" i="2" s="1"/>
  <c r="EL14" i="2" s="1"/>
  <c r="EM14" i="2" s="1"/>
  <c r="EN14" i="2" s="1"/>
  <c r="EO14" i="2" s="1"/>
  <c r="EP14" i="2" s="1"/>
  <c r="EQ14" i="2" s="1"/>
  <c r="ER14" i="2" s="1"/>
  <c r="ES14" i="2" s="1"/>
  <c r="ET14" i="2" s="1"/>
  <c r="EU14" i="2" s="1"/>
  <c r="EV14" i="2" s="1"/>
  <c r="EW14" i="2" s="1"/>
  <c r="EX14" i="2" s="1"/>
  <c r="EY14" i="2" s="1"/>
  <c r="EZ14" i="2" s="1"/>
  <c r="FA14" i="2" s="1"/>
  <c r="FB14" i="2" s="1"/>
  <c r="FC14" i="2" s="1"/>
  <c r="FD14" i="2" s="1"/>
  <c r="FE14" i="2" s="1"/>
  <c r="FF14" i="2" s="1"/>
  <c r="FG14" i="2" s="1"/>
  <c r="FH14" i="2" s="1"/>
  <c r="FI14" i="2" s="1"/>
  <c r="FJ14" i="2" s="1"/>
  <c r="FK14" i="2" s="1"/>
  <c r="FL14" i="2" s="1"/>
  <c r="FM14" i="2" s="1"/>
  <c r="FN14" i="2" s="1"/>
  <c r="FO14" i="2" s="1"/>
  <c r="FP14" i="2" s="1"/>
  <c r="FQ14" i="2" s="1"/>
  <c r="FR14" i="2" s="1"/>
  <c r="FS14" i="2" s="1"/>
  <c r="FT14" i="2" s="1"/>
  <c r="FU14" i="2" s="1"/>
  <c r="FV14" i="2" s="1"/>
  <c r="FW14" i="2" s="1"/>
  <c r="FX14" i="2" s="1"/>
  <c r="FY14" i="2" s="1"/>
  <c r="FZ14" i="2" s="1"/>
  <c r="GA14" i="2" s="1"/>
  <c r="GB14" i="2" s="1"/>
  <c r="GC14" i="2" s="1"/>
  <c r="GD14" i="2" s="1"/>
  <c r="GE14" i="2" s="1"/>
  <c r="X15" i="2"/>
  <c r="Y15" i="2"/>
  <c r="Z15" i="2"/>
  <c r="AA15" i="2"/>
  <c r="AB15" i="2"/>
  <c r="AC15" i="2"/>
  <c r="AD15" i="2"/>
  <c r="AE15" i="2"/>
  <c r="AF15" i="2"/>
  <c r="AG15" i="2"/>
  <c r="AH15" i="2"/>
  <c r="AI15" i="2"/>
  <c r="AJ15" i="2"/>
  <c r="AK15" i="2"/>
  <c r="AL15" i="2"/>
  <c r="AM15" i="2"/>
  <c r="AN15" i="2"/>
  <c r="AO15" i="2"/>
  <c r="AP15" i="2"/>
  <c r="AQ15" i="2"/>
  <c r="AR15" i="2"/>
  <c r="AS15" i="2"/>
  <c r="AT15" i="2"/>
  <c r="AU15" i="2"/>
  <c r="AV15" i="2" s="1"/>
  <c r="AW15" i="2" s="1"/>
  <c r="AX15" i="2" s="1"/>
  <c r="AY15" i="2" s="1"/>
  <c r="AZ15" i="2" s="1"/>
  <c r="BA15" i="2" s="1"/>
  <c r="BB15" i="2" s="1"/>
  <c r="BC15" i="2" s="1"/>
  <c r="BD15" i="2" s="1"/>
  <c r="BE15" i="2" s="1"/>
  <c r="BF15" i="2" s="1"/>
  <c r="BG15" i="2" s="1"/>
  <c r="BH15" i="2" s="1"/>
  <c r="BI15" i="2" s="1"/>
  <c r="BJ15" i="2" s="1"/>
  <c r="BK15" i="2" s="1"/>
  <c r="BL15" i="2" s="1"/>
  <c r="BM15" i="2" s="1"/>
  <c r="BN15" i="2" s="1"/>
  <c r="BO15" i="2" s="1"/>
  <c r="BP15" i="2" s="1"/>
  <c r="BQ15" i="2" s="1"/>
  <c r="BR15" i="2" s="1"/>
  <c r="BS15" i="2" s="1"/>
  <c r="BT15" i="2" s="1"/>
  <c r="BU15" i="2" s="1"/>
  <c r="BV15" i="2" s="1"/>
  <c r="BW15" i="2" s="1"/>
  <c r="BX15" i="2" s="1"/>
  <c r="BY15" i="2" s="1"/>
  <c r="BZ15" i="2" s="1"/>
  <c r="CA15" i="2" s="1"/>
  <c r="CB15" i="2" s="1"/>
  <c r="CC15" i="2" s="1"/>
  <c r="CD15" i="2" s="1"/>
  <c r="CE15" i="2" s="1"/>
  <c r="CF15" i="2" s="1"/>
  <c r="CG15" i="2" s="1"/>
  <c r="CH15" i="2" s="1"/>
  <c r="CI15" i="2" s="1"/>
  <c r="CJ15" i="2" s="1"/>
  <c r="CK15" i="2" s="1"/>
  <c r="CL15" i="2" s="1"/>
  <c r="CM15" i="2" s="1"/>
  <c r="CN15" i="2" s="1"/>
  <c r="CO15" i="2" s="1"/>
  <c r="CP15" i="2" s="1"/>
  <c r="CQ15" i="2" s="1"/>
  <c r="CR15" i="2" s="1"/>
  <c r="CS15" i="2" s="1"/>
  <c r="CT15" i="2" s="1"/>
  <c r="CU15" i="2" s="1"/>
  <c r="CV15" i="2" s="1"/>
  <c r="CW15" i="2" s="1"/>
  <c r="CX15" i="2" s="1"/>
  <c r="CY15" i="2" s="1"/>
  <c r="CZ15" i="2" s="1"/>
  <c r="DA15" i="2" s="1"/>
  <c r="DB15" i="2" s="1"/>
  <c r="DC15" i="2" s="1"/>
  <c r="DD15" i="2" s="1"/>
  <c r="DE15" i="2" s="1"/>
  <c r="DF15" i="2" s="1"/>
  <c r="DG15" i="2" s="1"/>
  <c r="DH15" i="2" s="1"/>
  <c r="DI15" i="2" s="1"/>
  <c r="DJ15" i="2" s="1"/>
  <c r="DK15" i="2" s="1"/>
  <c r="DL15" i="2" s="1"/>
  <c r="DM15" i="2" s="1"/>
  <c r="DN15" i="2" s="1"/>
  <c r="DO15" i="2" s="1"/>
  <c r="DP15" i="2" s="1"/>
  <c r="DQ15" i="2" s="1"/>
  <c r="DR15" i="2" s="1"/>
  <c r="DS15" i="2" s="1"/>
  <c r="DT15" i="2" s="1"/>
  <c r="DU15" i="2" s="1"/>
  <c r="DV15" i="2" s="1"/>
  <c r="DW15" i="2" s="1"/>
  <c r="DX15" i="2" s="1"/>
  <c r="DY15" i="2" s="1"/>
  <c r="DZ15" i="2" s="1"/>
  <c r="EA15" i="2" s="1"/>
  <c r="EB15" i="2" s="1"/>
  <c r="EC15" i="2" s="1"/>
  <c r="ED15" i="2" s="1"/>
  <c r="EE15" i="2" s="1"/>
  <c r="EF15" i="2" s="1"/>
  <c r="EG15" i="2" s="1"/>
  <c r="EH15" i="2" s="1"/>
  <c r="EI15" i="2" s="1"/>
  <c r="EJ15" i="2" s="1"/>
  <c r="EK15" i="2" s="1"/>
  <c r="EL15" i="2" s="1"/>
  <c r="EM15" i="2" s="1"/>
  <c r="EN15" i="2" s="1"/>
  <c r="EO15" i="2" s="1"/>
  <c r="EP15" i="2" s="1"/>
  <c r="EQ15" i="2" s="1"/>
  <c r="ER15" i="2" s="1"/>
  <c r="ES15" i="2" s="1"/>
  <c r="ET15" i="2" s="1"/>
  <c r="EU15" i="2" s="1"/>
  <c r="EV15" i="2" s="1"/>
  <c r="EW15" i="2" s="1"/>
  <c r="EX15" i="2" s="1"/>
  <c r="EY15" i="2" s="1"/>
  <c r="EZ15" i="2" s="1"/>
  <c r="FA15" i="2" s="1"/>
  <c r="FB15" i="2" s="1"/>
  <c r="FC15" i="2" s="1"/>
  <c r="FD15" i="2" s="1"/>
  <c r="FE15" i="2" s="1"/>
  <c r="FF15" i="2" s="1"/>
  <c r="FG15" i="2" s="1"/>
  <c r="FH15" i="2" s="1"/>
  <c r="FI15" i="2" s="1"/>
  <c r="FJ15" i="2" s="1"/>
  <c r="FK15" i="2" s="1"/>
  <c r="FL15" i="2" s="1"/>
  <c r="FM15" i="2" s="1"/>
  <c r="FN15" i="2" s="1"/>
  <c r="FO15" i="2" s="1"/>
  <c r="FP15" i="2" s="1"/>
  <c r="FQ15" i="2" s="1"/>
  <c r="FR15" i="2" s="1"/>
  <c r="FS15" i="2" s="1"/>
  <c r="FT15" i="2" s="1"/>
  <c r="FU15" i="2" s="1"/>
  <c r="FV15" i="2" s="1"/>
  <c r="FW15" i="2" s="1"/>
  <c r="FX15" i="2" s="1"/>
  <c r="FY15" i="2" s="1"/>
  <c r="FZ15" i="2" s="1"/>
  <c r="GA15" i="2" s="1"/>
  <c r="GB15" i="2" s="1"/>
  <c r="GC15" i="2" s="1"/>
  <c r="GD15" i="2" s="1"/>
  <c r="GE15" i="2" s="1"/>
  <c r="G234" i="2"/>
  <c r="N234" i="2" s="1"/>
  <c r="N246" i="2" s="1"/>
  <c r="H234" i="2"/>
  <c r="H246" i="2"/>
  <c r="X234" i="2"/>
  <c r="X246" i="2" s="1"/>
  <c r="Z234" i="2"/>
  <c r="Z246" i="2" s="1"/>
  <c r="AD17" i="2"/>
  <c r="AE17" i="2"/>
  <c r="AF17" i="2"/>
  <c r="AG17" i="2"/>
  <c r="AH17" i="2"/>
  <c r="AI17" i="2"/>
  <c r="AJ17" i="2"/>
  <c r="AK17" i="2"/>
  <c r="AL17" i="2"/>
  <c r="AM17" i="2"/>
  <c r="AN17" i="2"/>
  <c r="AO17" i="2"/>
  <c r="AP17" i="2"/>
  <c r="AQ17" i="2"/>
  <c r="AR17" i="2"/>
  <c r="AS17" i="2"/>
  <c r="AT17" i="2"/>
  <c r="AU17" i="2"/>
  <c r="AV17" i="2"/>
  <c r="AW17" i="2"/>
  <c r="AX17" i="2"/>
  <c r="AY17" i="2"/>
  <c r="AZ17" i="2"/>
  <c r="BA17" i="2"/>
  <c r="BB17" i="2" s="1"/>
  <c r="BC17" i="2" s="1"/>
  <c r="BD17" i="2" s="1"/>
  <c r="BE17" i="2" s="1"/>
  <c r="BF17" i="2" s="1"/>
  <c r="BG17" i="2" s="1"/>
  <c r="BH17" i="2" s="1"/>
  <c r="BI17" i="2" s="1"/>
  <c r="BJ17" i="2" s="1"/>
  <c r="BK17" i="2" s="1"/>
  <c r="BL17" i="2" s="1"/>
  <c r="BM17" i="2" s="1"/>
  <c r="BN17" i="2" s="1"/>
  <c r="BO17" i="2" s="1"/>
  <c r="BP17" i="2" s="1"/>
  <c r="BQ17" i="2" s="1"/>
  <c r="BR17" i="2" s="1"/>
  <c r="BS17" i="2" s="1"/>
  <c r="BT17" i="2" s="1"/>
  <c r="BU17" i="2" s="1"/>
  <c r="BV17" i="2" s="1"/>
  <c r="BW17" i="2" s="1"/>
  <c r="BX17" i="2" s="1"/>
  <c r="BY17" i="2" s="1"/>
  <c r="BZ17" i="2" s="1"/>
  <c r="CA17" i="2" s="1"/>
  <c r="CB17" i="2" s="1"/>
  <c r="CC17" i="2" s="1"/>
  <c r="CD17" i="2" s="1"/>
  <c r="CE17" i="2" s="1"/>
  <c r="CF17" i="2" s="1"/>
  <c r="CG17" i="2" s="1"/>
  <c r="CH17" i="2" s="1"/>
  <c r="CI17" i="2" s="1"/>
  <c r="CJ17" i="2" s="1"/>
  <c r="CK17" i="2" s="1"/>
  <c r="CL17" i="2" s="1"/>
  <c r="CM17" i="2" s="1"/>
  <c r="CN17" i="2" s="1"/>
  <c r="CO17" i="2" s="1"/>
  <c r="CP17" i="2" s="1"/>
  <c r="CQ17" i="2" s="1"/>
  <c r="CR17" i="2" s="1"/>
  <c r="CS17" i="2" s="1"/>
  <c r="CT17" i="2" s="1"/>
  <c r="CU17" i="2" s="1"/>
  <c r="CV17" i="2" s="1"/>
  <c r="CW17" i="2" s="1"/>
  <c r="CX17" i="2" s="1"/>
  <c r="CY17" i="2" s="1"/>
  <c r="CZ17" i="2" s="1"/>
  <c r="DA17" i="2" s="1"/>
  <c r="DB17" i="2" s="1"/>
  <c r="DC17" i="2" s="1"/>
  <c r="DD17" i="2" s="1"/>
  <c r="DE17" i="2" s="1"/>
  <c r="DF17" i="2" s="1"/>
  <c r="DG17" i="2" s="1"/>
  <c r="DH17" i="2" s="1"/>
  <c r="DI17" i="2" s="1"/>
  <c r="DJ17" i="2" s="1"/>
  <c r="DK17" i="2" s="1"/>
  <c r="DL17" i="2" s="1"/>
  <c r="DM17" i="2" s="1"/>
  <c r="DN17" i="2" s="1"/>
  <c r="DO17" i="2" s="1"/>
  <c r="DP17" i="2" s="1"/>
  <c r="DQ17" i="2" s="1"/>
  <c r="DR17" i="2" s="1"/>
  <c r="DS17" i="2" s="1"/>
  <c r="DT17" i="2" s="1"/>
  <c r="DU17" i="2" s="1"/>
  <c r="DV17" i="2" s="1"/>
  <c r="DW17" i="2" s="1"/>
  <c r="DX17" i="2" s="1"/>
  <c r="DY17" i="2" s="1"/>
  <c r="DZ17" i="2" s="1"/>
  <c r="EA17" i="2" s="1"/>
  <c r="EB17" i="2" s="1"/>
  <c r="EC17" i="2" s="1"/>
  <c r="ED17" i="2" s="1"/>
  <c r="EE17" i="2" s="1"/>
  <c r="EF17" i="2" s="1"/>
  <c r="EG17" i="2" s="1"/>
  <c r="EH17" i="2" s="1"/>
  <c r="EI17" i="2" s="1"/>
  <c r="EJ17" i="2" s="1"/>
  <c r="EK17" i="2" s="1"/>
  <c r="EL17" i="2" s="1"/>
  <c r="EM17" i="2" s="1"/>
  <c r="EN17" i="2" s="1"/>
  <c r="EO17" i="2" s="1"/>
  <c r="EP17" i="2" s="1"/>
  <c r="EQ17" i="2" s="1"/>
  <c r="ER17" i="2" s="1"/>
  <c r="ES17" i="2" s="1"/>
  <c r="ET17" i="2" s="1"/>
  <c r="EU17" i="2" s="1"/>
  <c r="EV17" i="2" s="1"/>
  <c r="EW17" i="2" s="1"/>
  <c r="EX17" i="2" s="1"/>
  <c r="EY17" i="2" s="1"/>
  <c r="EZ17" i="2" s="1"/>
  <c r="FA17" i="2" s="1"/>
  <c r="FB17" i="2" s="1"/>
  <c r="FC17" i="2" s="1"/>
  <c r="FD17" i="2" s="1"/>
  <c r="FE17" i="2" s="1"/>
  <c r="FF17" i="2" s="1"/>
  <c r="FG17" i="2" s="1"/>
  <c r="FH17" i="2" s="1"/>
  <c r="FI17" i="2" s="1"/>
  <c r="FJ17" i="2" s="1"/>
  <c r="FK17" i="2" s="1"/>
  <c r="FL17" i="2" s="1"/>
  <c r="FM17" i="2" s="1"/>
  <c r="FN17" i="2" s="1"/>
  <c r="FO17" i="2" s="1"/>
  <c r="FP17" i="2" s="1"/>
  <c r="FQ17" i="2" s="1"/>
  <c r="FR17" i="2" s="1"/>
  <c r="FS17" i="2" s="1"/>
  <c r="FT17" i="2" s="1"/>
  <c r="FU17" i="2" s="1"/>
  <c r="FV17" i="2" s="1"/>
  <c r="FW17" i="2" s="1"/>
  <c r="FX17" i="2" s="1"/>
  <c r="FY17" i="2" s="1"/>
  <c r="FZ17" i="2" s="1"/>
  <c r="GA17" i="2" s="1"/>
  <c r="GB17" i="2" s="1"/>
  <c r="GC17" i="2" s="1"/>
  <c r="GD17" i="2" s="1"/>
  <c r="GE17" i="2" s="1"/>
  <c r="AF18" i="2"/>
  <c r="AG18" i="2"/>
  <c r="AH18" i="2"/>
  <c r="AI18" i="2"/>
  <c r="AJ18" i="2"/>
  <c r="AK18" i="2"/>
  <c r="AL18" i="2"/>
  <c r="AM18" i="2"/>
  <c r="AN18" i="2"/>
  <c r="AO18" i="2"/>
  <c r="AP18" i="2"/>
  <c r="AQ18" i="2"/>
  <c r="AR18" i="2"/>
  <c r="AS18" i="2"/>
  <c r="AT18" i="2"/>
  <c r="AU18" i="2"/>
  <c r="AV18" i="2"/>
  <c r="AW18" i="2"/>
  <c r="AX18" i="2"/>
  <c r="AY18" i="2"/>
  <c r="AZ18" i="2"/>
  <c r="BA18" i="2"/>
  <c r="BB18" i="2"/>
  <c r="BC18" i="2"/>
  <c r="BD18" i="2" s="1"/>
  <c r="BE18" i="2" s="1"/>
  <c r="BF18" i="2" s="1"/>
  <c r="BG18" i="2" s="1"/>
  <c r="BH18" i="2" s="1"/>
  <c r="BI18" i="2" s="1"/>
  <c r="BJ18" i="2" s="1"/>
  <c r="BK18" i="2" s="1"/>
  <c r="BL18" i="2" s="1"/>
  <c r="BM18" i="2" s="1"/>
  <c r="BN18" i="2" s="1"/>
  <c r="BO18" i="2" s="1"/>
  <c r="BP18" i="2" s="1"/>
  <c r="BQ18" i="2" s="1"/>
  <c r="BR18" i="2" s="1"/>
  <c r="BS18" i="2" s="1"/>
  <c r="BT18" i="2" s="1"/>
  <c r="BU18" i="2" s="1"/>
  <c r="BV18" i="2" s="1"/>
  <c r="BW18" i="2" s="1"/>
  <c r="BX18" i="2" s="1"/>
  <c r="BY18" i="2" s="1"/>
  <c r="BZ18" i="2" s="1"/>
  <c r="CA18" i="2" s="1"/>
  <c r="CB18" i="2" s="1"/>
  <c r="CC18" i="2" s="1"/>
  <c r="CD18" i="2" s="1"/>
  <c r="CE18" i="2" s="1"/>
  <c r="CF18" i="2" s="1"/>
  <c r="CG18" i="2" s="1"/>
  <c r="CH18" i="2" s="1"/>
  <c r="CI18" i="2" s="1"/>
  <c r="CJ18" i="2" s="1"/>
  <c r="CK18" i="2" s="1"/>
  <c r="CL18" i="2" s="1"/>
  <c r="CM18" i="2" s="1"/>
  <c r="CN18" i="2" s="1"/>
  <c r="CO18" i="2" s="1"/>
  <c r="CP18" i="2" s="1"/>
  <c r="CQ18" i="2" s="1"/>
  <c r="CR18" i="2" s="1"/>
  <c r="CS18" i="2" s="1"/>
  <c r="CT18" i="2" s="1"/>
  <c r="CU18" i="2" s="1"/>
  <c r="CV18" i="2" s="1"/>
  <c r="CW18" i="2" s="1"/>
  <c r="CX18" i="2" s="1"/>
  <c r="CY18" i="2" s="1"/>
  <c r="CZ18" i="2" s="1"/>
  <c r="DA18" i="2" s="1"/>
  <c r="DB18" i="2" s="1"/>
  <c r="DC18" i="2" s="1"/>
  <c r="DD18" i="2" s="1"/>
  <c r="DE18" i="2" s="1"/>
  <c r="DF18" i="2" s="1"/>
  <c r="DG18" i="2" s="1"/>
  <c r="DH18" i="2" s="1"/>
  <c r="DI18" i="2" s="1"/>
  <c r="DJ18" i="2" s="1"/>
  <c r="DK18" i="2" s="1"/>
  <c r="DL18" i="2" s="1"/>
  <c r="DM18" i="2" s="1"/>
  <c r="DN18" i="2" s="1"/>
  <c r="DO18" i="2" s="1"/>
  <c r="DP18" i="2" s="1"/>
  <c r="DQ18" i="2" s="1"/>
  <c r="DR18" i="2" s="1"/>
  <c r="DS18" i="2" s="1"/>
  <c r="DT18" i="2" s="1"/>
  <c r="DU18" i="2" s="1"/>
  <c r="DV18" i="2" s="1"/>
  <c r="DW18" i="2" s="1"/>
  <c r="DX18" i="2" s="1"/>
  <c r="DY18" i="2" s="1"/>
  <c r="DZ18" i="2" s="1"/>
  <c r="EA18" i="2" s="1"/>
  <c r="EB18" i="2" s="1"/>
  <c r="EC18" i="2" s="1"/>
  <c r="ED18" i="2" s="1"/>
  <c r="EE18" i="2" s="1"/>
  <c r="EF18" i="2" s="1"/>
  <c r="EG18" i="2" s="1"/>
  <c r="EH18" i="2" s="1"/>
  <c r="EI18" i="2" s="1"/>
  <c r="EJ18" i="2" s="1"/>
  <c r="EK18" i="2" s="1"/>
  <c r="EL18" i="2" s="1"/>
  <c r="EM18" i="2" s="1"/>
  <c r="EN18" i="2" s="1"/>
  <c r="EO18" i="2" s="1"/>
  <c r="EP18" i="2" s="1"/>
  <c r="EQ18" i="2" s="1"/>
  <c r="ER18" i="2" s="1"/>
  <c r="ES18" i="2" s="1"/>
  <c r="ET18" i="2" s="1"/>
  <c r="EU18" i="2" s="1"/>
  <c r="EV18" i="2" s="1"/>
  <c r="EW18" i="2" s="1"/>
  <c r="EX18" i="2" s="1"/>
  <c r="EY18" i="2" s="1"/>
  <c r="EZ18" i="2" s="1"/>
  <c r="FA18" i="2" s="1"/>
  <c r="FB18" i="2" s="1"/>
  <c r="FC18" i="2" s="1"/>
  <c r="FD18" i="2" s="1"/>
  <c r="FE18" i="2" s="1"/>
  <c r="FF18" i="2" s="1"/>
  <c r="FG18" i="2" s="1"/>
  <c r="FH18" i="2" s="1"/>
  <c r="FI18" i="2" s="1"/>
  <c r="FJ18" i="2" s="1"/>
  <c r="FK18" i="2" s="1"/>
  <c r="FL18" i="2" s="1"/>
  <c r="FM18" i="2" s="1"/>
  <c r="FN18" i="2" s="1"/>
  <c r="FO18" i="2" s="1"/>
  <c r="FP18" i="2" s="1"/>
  <c r="FQ18" i="2" s="1"/>
  <c r="FR18" i="2" s="1"/>
  <c r="FS18" i="2" s="1"/>
  <c r="FT18" i="2" s="1"/>
  <c r="FU18" i="2" s="1"/>
  <c r="FV18" i="2" s="1"/>
  <c r="FW18" i="2" s="1"/>
  <c r="FX18" i="2" s="1"/>
  <c r="FY18" i="2" s="1"/>
  <c r="FZ18" i="2" s="1"/>
  <c r="GA18" i="2" s="1"/>
  <c r="GB18" i="2" s="1"/>
  <c r="GC18" i="2" s="1"/>
  <c r="GD18" i="2" s="1"/>
  <c r="GE18" i="2" s="1"/>
  <c r="AG19" i="2"/>
  <c r="AH19" i="2"/>
  <c r="AI19" i="2"/>
  <c r="AJ19" i="2"/>
  <c r="AK19" i="2"/>
  <c r="AL19" i="2"/>
  <c r="AM19" i="2"/>
  <c r="AN19" i="2"/>
  <c r="AO19" i="2"/>
  <c r="AP19" i="2"/>
  <c r="AQ19" i="2"/>
  <c r="AR19" i="2"/>
  <c r="AS19" i="2"/>
  <c r="AT19" i="2"/>
  <c r="AU19" i="2"/>
  <c r="AV19" i="2"/>
  <c r="AW19" i="2"/>
  <c r="AX19" i="2"/>
  <c r="AY19" i="2"/>
  <c r="AZ19" i="2"/>
  <c r="BA19" i="2"/>
  <c r="BB19" i="2"/>
  <c r="BC19" i="2"/>
  <c r="BD19" i="2"/>
  <c r="BE19" i="2" s="1"/>
  <c r="BF19" i="2" s="1"/>
  <c r="BG19" i="2" s="1"/>
  <c r="BH19" i="2" s="1"/>
  <c r="BI19" i="2" s="1"/>
  <c r="BJ19" i="2" s="1"/>
  <c r="BK19" i="2" s="1"/>
  <c r="BL19" i="2" s="1"/>
  <c r="BM19" i="2" s="1"/>
  <c r="BN19" i="2" s="1"/>
  <c r="BO19" i="2" s="1"/>
  <c r="BP19" i="2" s="1"/>
  <c r="BQ19" i="2" s="1"/>
  <c r="BR19" i="2" s="1"/>
  <c r="BS19" i="2" s="1"/>
  <c r="BT19" i="2" s="1"/>
  <c r="BU19" i="2" s="1"/>
  <c r="BV19" i="2" s="1"/>
  <c r="BW19" i="2" s="1"/>
  <c r="BX19" i="2" s="1"/>
  <c r="BY19" i="2" s="1"/>
  <c r="BZ19" i="2" s="1"/>
  <c r="CA19" i="2" s="1"/>
  <c r="CB19" i="2" s="1"/>
  <c r="CC19" i="2" s="1"/>
  <c r="CD19" i="2" s="1"/>
  <c r="CE19" i="2" s="1"/>
  <c r="CF19" i="2" s="1"/>
  <c r="CG19" i="2" s="1"/>
  <c r="CH19" i="2" s="1"/>
  <c r="CI19" i="2" s="1"/>
  <c r="CJ19" i="2" s="1"/>
  <c r="CK19" i="2" s="1"/>
  <c r="CL19" i="2" s="1"/>
  <c r="CM19" i="2" s="1"/>
  <c r="CN19" i="2" s="1"/>
  <c r="CO19" i="2" s="1"/>
  <c r="CP19" i="2" s="1"/>
  <c r="CQ19" i="2" s="1"/>
  <c r="CR19" i="2" s="1"/>
  <c r="CS19" i="2" s="1"/>
  <c r="CT19" i="2" s="1"/>
  <c r="CU19" i="2" s="1"/>
  <c r="CV19" i="2" s="1"/>
  <c r="CW19" i="2" s="1"/>
  <c r="CX19" i="2" s="1"/>
  <c r="CY19" i="2" s="1"/>
  <c r="CZ19" i="2" s="1"/>
  <c r="DA19" i="2" s="1"/>
  <c r="DB19" i="2" s="1"/>
  <c r="DC19" i="2" s="1"/>
  <c r="DD19" i="2" s="1"/>
  <c r="DE19" i="2" s="1"/>
  <c r="DF19" i="2" s="1"/>
  <c r="DG19" i="2" s="1"/>
  <c r="DH19" i="2" s="1"/>
  <c r="DI19" i="2" s="1"/>
  <c r="DJ19" i="2" s="1"/>
  <c r="DK19" i="2" s="1"/>
  <c r="DL19" i="2" s="1"/>
  <c r="DM19" i="2" s="1"/>
  <c r="DN19" i="2" s="1"/>
  <c r="DO19" i="2" s="1"/>
  <c r="DP19" i="2" s="1"/>
  <c r="DQ19" i="2" s="1"/>
  <c r="DR19" i="2" s="1"/>
  <c r="DS19" i="2" s="1"/>
  <c r="DT19" i="2" s="1"/>
  <c r="DU19" i="2" s="1"/>
  <c r="DV19" i="2" s="1"/>
  <c r="DW19" i="2" s="1"/>
  <c r="DX19" i="2" s="1"/>
  <c r="DY19" i="2" s="1"/>
  <c r="DZ19" i="2" s="1"/>
  <c r="EA19" i="2" s="1"/>
  <c r="EB19" i="2" s="1"/>
  <c r="EC19" i="2" s="1"/>
  <c r="ED19" i="2" s="1"/>
  <c r="EE19" i="2" s="1"/>
  <c r="EF19" i="2" s="1"/>
  <c r="EG19" i="2" s="1"/>
  <c r="EH19" i="2" s="1"/>
  <c r="EI19" i="2" s="1"/>
  <c r="EJ19" i="2" s="1"/>
  <c r="EK19" i="2" s="1"/>
  <c r="EL19" i="2" s="1"/>
  <c r="EM19" i="2" s="1"/>
  <c r="EN19" i="2" s="1"/>
  <c r="EO19" i="2" s="1"/>
  <c r="EP19" i="2" s="1"/>
  <c r="EQ19" i="2" s="1"/>
  <c r="ER19" i="2" s="1"/>
  <c r="ES19" i="2" s="1"/>
  <c r="ET19" i="2" s="1"/>
  <c r="EU19" i="2" s="1"/>
  <c r="EV19" i="2" s="1"/>
  <c r="EW19" i="2" s="1"/>
  <c r="EX19" i="2" s="1"/>
  <c r="EY19" i="2" s="1"/>
  <c r="EZ19" i="2" s="1"/>
  <c r="FA19" i="2" s="1"/>
  <c r="FB19" i="2" s="1"/>
  <c r="FC19" i="2" s="1"/>
  <c r="FD19" i="2" s="1"/>
  <c r="FE19" i="2" s="1"/>
  <c r="FF19" i="2" s="1"/>
  <c r="FG19" i="2" s="1"/>
  <c r="FH19" i="2" s="1"/>
  <c r="FI19" i="2" s="1"/>
  <c r="FJ19" i="2" s="1"/>
  <c r="FK19" i="2" s="1"/>
  <c r="FL19" i="2" s="1"/>
  <c r="FM19" i="2" s="1"/>
  <c r="FN19" i="2" s="1"/>
  <c r="FO19" i="2" s="1"/>
  <c r="FP19" i="2" s="1"/>
  <c r="FQ19" i="2" s="1"/>
  <c r="FR19" i="2" s="1"/>
  <c r="FS19" i="2" s="1"/>
  <c r="FT19" i="2" s="1"/>
  <c r="FU19" i="2" s="1"/>
  <c r="FV19" i="2" s="1"/>
  <c r="FW19" i="2" s="1"/>
  <c r="FX19" i="2" s="1"/>
  <c r="FY19" i="2" s="1"/>
  <c r="FZ19" i="2" s="1"/>
  <c r="GA19" i="2" s="1"/>
  <c r="GB19" i="2" s="1"/>
  <c r="GC19" i="2" s="1"/>
  <c r="GD19" i="2" s="1"/>
  <c r="GE19" i="2" s="1"/>
  <c r="AJ20" i="2"/>
  <c r="AK20" i="2"/>
  <c r="AL20" i="2"/>
  <c r="AM20" i="2"/>
  <c r="AN20" i="2"/>
  <c r="AO20" i="2"/>
  <c r="AP20" i="2"/>
  <c r="AQ20" i="2"/>
  <c r="AR20" i="2"/>
  <c r="AS20" i="2"/>
  <c r="AT20" i="2"/>
  <c r="AU20" i="2"/>
  <c r="AV20" i="2"/>
  <c r="AW20" i="2"/>
  <c r="AX20" i="2"/>
  <c r="AY20" i="2"/>
  <c r="AZ20" i="2"/>
  <c r="BA20" i="2"/>
  <c r="BB20" i="2"/>
  <c r="BC20" i="2"/>
  <c r="BD20" i="2"/>
  <c r="BE20" i="2"/>
  <c r="BF20" i="2"/>
  <c r="BG20" i="2"/>
  <c r="BH20" i="2" s="1"/>
  <c r="BI20" i="2" s="1"/>
  <c r="BJ20" i="2" s="1"/>
  <c r="BK20" i="2" s="1"/>
  <c r="BL20" i="2" s="1"/>
  <c r="BM20" i="2" s="1"/>
  <c r="BN20" i="2" s="1"/>
  <c r="BO20" i="2" s="1"/>
  <c r="BP20" i="2" s="1"/>
  <c r="AN22" i="2"/>
  <c r="AO22" i="2"/>
  <c r="AP22" i="2"/>
  <c r="AQ22" i="2"/>
  <c r="AR22" i="2"/>
  <c r="AS22" i="2"/>
  <c r="AT22" i="2"/>
  <c r="AU22" i="2"/>
  <c r="AV22" i="2"/>
  <c r="AW22" i="2"/>
  <c r="AX22" i="2"/>
  <c r="AY22" i="2"/>
  <c r="AZ22" i="2"/>
  <c r="BA22" i="2"/>
  <c r="BB22" i="2"/>
  <c r="BC22" i="2"/>
  <c r="BD22" i="2"/>
  <c r="BE22" i="2"/>
  <c r="BF22" i="2"/>
  <c r="BG22" i="2"/>
  <c r="BH22" i="2"/>
  <c r="BI22" i="2"/>
  <c r="BJ22" i="2"/>
  <c r="BK22" i="2"/>
  <c r="BL22" i="2" s="1"/>
  <c r="BM22" i="2" s="1"/>
  <c r="BN22" i="2" s="1"/>
  <c r="BO22" i="2" s="1"/>
  <c r="BP22" i="2" s="1"/>
  <c r="BQ22" i="2" s="1"/>
  <c r="BR22" i="2" s="1"/>
  <c r="BS22" i="2" s="1"/>
  <c r="BT22" i="2" s="1"/>
  <c r="BU22" i="2" s="1"/>
  <c r="BV22" i="2" s="1"/>
  <c r="BW22" i="2" s="1"/>
  <c r="BX22" i="2" s="1"/>
  <c r="BY22" i="2" s="1"/>
  <c r="BZ22" i="2" s="1"/>
  <c r="CA22" i="2" s="1"/>
  <c r="CB22" i="2" s="1"/>
  <c r="CC22" i="2" s="1"/>
  <c r="CD22" i="2" s="1"/>
  <c r="CE22" i="2" s="1"/>
  <c r="CF22" i="2" s="1"/>
  <c r="CG22" i="2" s="1"/>
  <c r="CH22" i="2" s="1"/>
  <c r="CI22" i="2" s="1"/>
  <c r="CJ22" i="2" s="1"/>
  <c r="CK22" i="2" s="1"/>
  <c r="CL22" i="2" s="1"/>
  <c r="CM22" i="2" s="1"/>
  <c r="CN22" i="2" s="1"/>
  <c r="CO22" i="2" s="1"/>
  <c r="CP22" i="2" s="1"/>
  <c r="CQ22" i="2" s="1"/>
  <c r="CR22" i="2" s="1"/>
  <c r="CS22" i="2" s="1"/>
  <c r="CT22" i="2" s="1"/>
  <c r="CU22" i="2" s="1"/>
  <c r="CV22" i="2" s="1"/>
  <c r="CW22" i="2" s="1"/>
  <c r="CX22" i="2" s="1"/>
  <c r="CY22" i="2" s="1"/>
  <c r="CZ22" i="2" s="1"/>
  <c r="DA22" i="2" s="1"/>
  <c r="DB22" i="2" s="1"/>
  <c r="DC22" i="2" s="1"/>
  <c r="DD22" i="2" s="1"/>
  <c r="DE22" i="2" s="1"/>
  <c r="DF22" i="2" s="1"/>
  <c r="DG22" i="2" s="1"/>
  <c r="DH22" i="2" s="1"/>
  <c r="DI22" i="2" s="1"/>
  <c r="DJ22" i="2" s="1"/>
  <c r="DK22" i="2" s="1"/>
  <c r="DL22" i="2" s="1"/>
  <c r="DM22" i="2" s="1"/>
  <c r="DN22" i="2" s="1"/>
  <c r="DO22" i="2" s="1"/>
  <c r="DP22" i="2" s="1"/>
  <c r="DQ22" i="2" s="1"/>
  <c r="DR22" i="2" s="1"/>
  <c r="DS22" i="2" s="1"/>
  <c r="DT22" i="2" s="1"/>
  <c r="DU22" i="2" s="1"/>
  <c r="DV22" i="2" s="1"/>
  <c r="DW22" i="2" s="1"/>
  <c r="DX22" i="2" s="1"/>
  <c r="DY22" i="2" s="1"/>
  <c r="DZ22" i="2" s="1"/>
  <c r="EA22" i="2" s="1"/>
  <c r="EB22" i="2" s="1"/>
  <c r="EC22" i="2" s="1"/>
  <c r="ED22" i="2" s="1"/>
  <c r="EE22" i="2" s="1"/>
  <c r="EF22" i="2" s="1"/>
  <c r="EG22" i="2" s="1"/>
  <c r="EH22" i="2" s="1"/>
  <c r="EI22" i="2" s="1"/>
  <c r="EJ22" i="2" s="1"/>
  <c r="EK22" i="2" s="1"/>
  <c r="EL22" i="2" s="1"/>
  <c r="EM22" i="2" s="1"/>
  <c r="EN22" i="2" s="1"/>
  <c r="EO22" i="2" s="1"/>
  <c r="EP22" i="2" s="1"/>
  <c r="EQ22" i="2" s="1"/>
  <c r="ER22" i="2" s="1"/>
  <c r="ES22" i="2" s="1"/>
  <c r="ET22" i="2" s="1"/>
  <c r="EU22" i="2" s="1"/>
  <c r="EV22" i="2" s="1"/>
  <c r="EW22" i="2" s="1"/>
  <c r="EX22" i="2" s="1"/>
  <c r="EY22" i="2" s="1"/>
  <c r="EZ22" i="2" s="1"/>
  <c r="FA22" i="2" s="1"/>
  <c r="FB22" i="2" s="1"/>
  <c r="FC22" i="2" s="1"/>
  <c r="FD22" i="2" s="1"/>
  <c r="FE22" i="2" s="1"/>
  <c r="FF22" i="2" s="1"/>
  <c r="FG22" i="2" s="1"/>
  <c r="FH22" i="2" s="1"/>
  <c r="FI22" i="2" s="1"/>
  <c r="FJ22" i="2" s="1"/>
  <c r="FK22" i="2" s="1"/>
  <c r="FL22" i="2" s="1"/>
  <c r="FM22" i="2" s="1"/>
  <c r="FN22" i="2" s="1"/>
  <c r="FO22" i="2" s="1"/>
  <c r="FP22" i="2" s="1"/>
  <c r="FQ22" i="2" s="1"/>
  <c r="FR22" i="2" s="1"/>
  <c r="FS22" i="2" s="1"/>
  <c r="FT22" i="2" s="1"/>
  <c r="FU22" i="2" s="1"/>
  <c r="FV22" i="2" s="1"/>
  <c r="FW22" i="2" s="1"/>
  <c r="FX22" i="2" s="1"/>
  <c r="FY22" i="2" s="1"/>
  <c r="FZ22" i="2" s="1"/>
  <c r="GA22" i="2" s="1"/>
  <c r="GB22" i="2" s="1"/>
  <c r="GC22" i="2" s="1"/>
  <c r="GD22" i="2" s="1"/>
  <c r="GE22" i="2" s="1"/>
  <c r="AO23" i="2"/>
  <c r="AP23" i="2"/>
  <c r="AQ23" i="2"/>
  <c r="AR23" i="2"/>
  <c r="AS23" i="2"/>
  <c r="AT23" i="2"/>
  <c r="AU23" i="2"/>
  <c r="AV23" i="2"/>
  <c r="AW23" i="2"/>
  <c r="AX23" i="2"/>
  <c r="AY23" i="2"/>
  <c r="AZ23" i="2"/>
  <c r="BA23" i="2"/>
  <c r="BB23" i="2"/>
  <c r="BC23" i="2"/>
  <c r="BD23" i="2"/>
  <c r="BE23" i="2"/>
  <c r="BF23" i="2"/>
  <c r="BG23" i="2"/>
  <c r="BH23" i="2"/>
  <c r="BI23" i="2"/>
  <c r="BJ23" i="2"/>
  <c r="BK23" i="2"/>
  <c r="BL23" i="2"/>
  <c r="BM23" i="2" s="1"/>
  <c r="BN23" i="2" s="1"/>
  <c r="BO23" i="2" s="1"/>
  <c r="BP23" i="2" s="1"/>
  <c r="BQ23" i="2" s="1"/>
  <c r="BR23" i="2" s="1"/>
  <c r="BS23" i="2" s="1"/>
  <c r="BT23" i="2" s="1"/>
  <c r="BU23" i="2" s="1"/>
  <c r="BV23" i="2" s="1"/>
  <c r="BW23" i="2" s="1"/>
  <c r="BX23" i="2" s="1"/>
  <c r="BY23" i="2" s="1"/>
  <c r="BZ23" i="2" s="1"/>
  <c r="CA23" i="2" s="1"/>
  <c r="CB23" i="2" s="1"/>
  <c r="CC23" i="2" s="1"/>
  <c r="CD23" i="2" s="1"/>
  <c r="CE23" i="2" s="1"/>
  <c r="CF23" i="2" s="1"/>
  <c r="CG23" i="2" s="1"/>
  <c r="CH23" i="2" s="1"/>
  <c r="CI23" i="2" s="1"/>
  <c r="CJ23" i="2" s="1"/>
  <c r="CK23" i="2" s="1"/>
  <c r="CL23" i="2" s="1"/>
  <c r="CM23" i="2" s="1"/>
  <c r="CN23" i="2" s="1"/>
  <c r="CO23" i="2" s="1"/>
  <c r="CP23" i="2" s="1"/>
  <c r="CQ23" i="2" s="1"/>
  <c r="CR23" i="2" s="1"/>
  <c r="CS23" i="2" s="1"/>
  <c r="CT23" i="2" s="1"/>
  <c r="CU23" i="2" s="1"/>
  <c r="CV23" i="2" s="1"/>
  <c r="CW23" i="2" s="1"/>
  <c r="CX23" i="2" s="1"/>
  <c r="CY23" i="2" s="1"/>
  <c r="CZ23" i="2" s="1"/>
  <c r="DA23" i="2" s="1"/>
  <c r="DB23" i="2" s="1"/>
  <c r="DC23" i="2" s="1"/>
  <c r="DD23" i="2" s="1"/>
  <c r="DE23" i="2" s="1"/>
  <c r="DF23" i="2" s="1"/>
  <c r="DG23" i="2" s="1"/>
  <c r="DH23" i="2" s="1"/>
  <c r="DI23" i="2" s="1"/>
  <c r="DJ23" i="2" s="1"/>
  <c r="DK23" i="2" s="1"/>
  <c r="DL23" i="2" s="1"/>
  <c r="DM23" i="2" s="1"/>
  <c r="DN23" i="2" s="1"/>
  <c r="DO23" i="2" s="1"/>
  <c r="DP23" i="2" s="1"/>
  <c r="DQ23" i="2" s="1"/>
  <c r="DR23" i="2" s="1"/>
  <c r="DS23" i="2" s="1"/>
  <c r="DT23" i="2" s="1"/>
  <c r="DU23" i="2" s="1"/>
  <c r="DV23" i="2" s="1"/>
  <c r="DW23" i="2" s="1"/>
  <c r="DX23" i="2" s="1"/>
  <c r="DY23" i="2" s="1"/>
  <c r="DZ23" i="2" s="1"/>
  <c r="EA23" i="2" s="1"/>
  <c r="EB23" i="2" s="1"/>
  <c r="EC23" i="2" s="1"/>
  <c r="ED23" i="2" s="1"/>
  <c r="EE23" i="2" s="1"/>
  <c r="EF23" i="2" s="1"/>
  <c r="EG23" i="2" s="1"/>
  <c r="EH23" i="2" s="1"/>
  <c r="EI23" i="2" s="1"/>
  <c r="EJ23" i="2" s="1"/>
  <c r="EK23" i="2" s="1"/>
  <c r="EL23" i="2" s="1"/>
  <c r="EM23" i="2" s="1"/>
  <c r="EN23" i="2" s="1"/>
  <c r="EO23" i="2" s="1"/>
  <c r="EP23" i="2" s="1"/>
  <c r="EQ23" i="2" s="1"/>
  <c r="ER23" i="2" s="1"/>
  <c r="ES23" i="2" s="1"/>
  <c r="ET23" i="2" s="1"/>
  <c r="EU23" i="2" s="1"/>
  <c r="EV23" i="2" s="1"/>
  <c r="EW23" i="2" s="1"/>
  <c r="EX23" i="2" s="1"/>
  <c r="EY23" i="2" s="1"/>
  <c r="EZ23" i="2" s="1"/>
  <c r="FA23" i="2" s="1"/>
  <c r="FB23" i="2" s="1"/>
  <c r="FC23" i="2" s="1"/>
  <c r="FD23" i="2" s="1"/>
  <c r="FE23" i="2" s="1"/>
  <c r="FF23" i="2" s="1"/>
  <c r="FG23" i="2" s="1"/>
  <c r="FH23" i="2" s="1"/>
  <c r="FI23" i="2" s="1"/>
  <c r="FJ23" i="2" s="1"/>
  <c r="FK23" i="2" s="1"/>
  <c r="FL23" i="2" s="1"/>
  <c r="FM23" i="2" s="1"/>
  <c r="FN23" i="2" s="1"/>
  <c r="FO23" i="2" s="1"/>
  <c r="FP23" i="2" s="1"/>
  <c r="FQ23" i="2" s="1"/>
  <c r="FR23" i="2" s="1"/>
  <c r="FS23" i="2" s="1"/>
  <c r="FT23" i="2" s="1"/>
  <c r="FU23" i="2" s="1"/>
  <c r="FV23" i="2" s="1"/>
  <c r="FW23" i="2" s="1"/>
  <c r="FX23" i="2" s="1"/>
  <c r="FY23" i="2" s="1"/>
  <c r="FZ23" i="2" s="1"/>
  <c r="GA23" i="2" s="1"/>
  <c r="GB23" i="2" s="1"/>
  <c r="GC23" i="2" s="1"/>
  <c r="GD23" i="2" s="1"/>
  <c r="GE23" i="2" s="1"/>
  <c r="AR24" i="2"/>
  <c r="AS24" i="2"/>
  <c r="AT24" i="2"/>
  <c r="AU24" i="2"/>
  <c r="AV24" i="2"/>
  <c r="AW24" i="2"/>
  <c r="AX24" i="2"/>
  <c r="AY24" i="2"/>
  <c r="AZ24" i="2"/>
  <c r="BA24" i="2"/>
  <c r="BB24" i="2"/>
  <c r="BC24" i="2"/>
  <c r="BD24" i="2"/>
  <c r="BE24" i="2"/>
  <c r="BF24" i="2"/>
  <c r="BG24" i="2"/>
  <c r="BH24" i="2"/>
  <c r="BI24" i="2"/>
  <c r="BJ24" i="2"/>
  <c r="BK24" i="2"/>
  <c r="BL24" i="2"/>
  <c r="BM24" i="2"/>
  <c r="BN24" i="2"/>
  <c r="BO24" i="2"/>
  <c r="BP24" i="2" s="1"/>
  <c r="BQ24" i="2" s="1"/>
  <c r="BR24" i="2" s="1"/>
  <c r="BS24" i="2" s="1"/>
  <c r="BT24" i="2" s="1"/>
  <c r="BU24" i="2" s="1"/>
  <c r="BV24" i="2" s="1"/>
  <c r="BW24" i="2" s="1"/>
  <c r="BX24" i="2" s="1"/>
  <c r="BY24" i="2" s="1"/>
  <c r="BZ24" i="2" s="1"/>
  <c r="CA24" i="2" s="1"/>
  <c r="CB24" i="2" s="1"/>
  <c r="CC24" i="2" s="1"/>
  <c r="CD24" i="2" s="1"/>
  <c r="CE24" i="2" s="1"/>
  <c r="CF24" i="2" s="1"/>
  <c r="CG24" i="2" s="1"/>
  <c r="CH24" i="2" s="1"/>
  <c r="CI24" i="2" s="1"/>
  <c r="CJ24" i="2" s="1"/>
  <c r="CK24" i="2" s="1"/>
  <c r="CL24" i="2" s="1"/>
  <c r="CM24" i="2" s="1"/>
  <c r="CN24" i="2" s="1"/>
  <c r="CO24" i="2" s="1"/>
  <c r="CP24" i="2" s="1"/>
  <c r="CQ24" i="2" s="1"/>
  <c r="CR24" i="2" s="1"/>
  <c r="CS24" i="2" s="1"/>
  <c r="CT24" i="2" s="1"/>
  <c r="CU24" i="2" s="1"/>
  <c r="CV24" i="2" s="1"/>
  <c r="CW24" i="2" s="1"/>
  <c r="CX24" i="2" s="1"/>
  <c r="CY24" i="2" s="1"/>
  <c r="CZ24" i="2" s="1"/>
  <c r="DA24" i="2" s="1"/>
  <c r="DB24" i="2" s="1"/>
  <c r="DC24" i="2" s="1"/>
  <c r="DD24" i="2" s="1"/>
  <c r="DE24" i="2" s="1"/>
  <c r="DF24" i="2" s="1"/>
  <c r="DG24" i="2" s="1"/>
  <c r="DH24" i="2" s="1"/>
  <c r="DI24" i="2" s="1"/>
  <c r="DJ24" i="2" s="1"/>
  <c r="DK24" i="2" s="1"/>
  <c r="DL24" i="2" s="1"/>
  <c r="DM24" i="2" s="1"/>
  <c r="DN24" i="2" s="1"/>
  <c r="DO24" i="2" s="1"/>
  <c r="DP24" i="2" s="1"/>
  <c r="DQ24" i="2" s="1"/>
  <c r="DR24" i="2" s="1"/>
  <c r="DS24" i="2" s="1"/>
  <c r="DT24" i="2" s="1"/>
  <c r="DU24" i="2" s="1"/>
  <c r="DV24" i="2" s="1"/>
  <c r="DW24" i="2" s="1"/>
  <c r="DX24" i="2" s="1"/>
  <c r="DY24" i="2" s="1"/>
  <c r="DZ24" i="2" s="1"/>
  <c r="EA24" i="2" s="1"/>
  <c r="EB24" i="2" s="1"/>
  <c r="EC24" i="2" s="1"/>
  <c r="ED24" i="2" s="1"/>
  <c r="EE24" i="2" s="1"/>
  <c r="EF24" i="2" s="1"/>
  <c r="EG24" i="2" s="1"/>
  <c r="EH24" i="2" s="1"/>
  <c r="EI24" i="2" s="1"/>
  <c r="EJ24" i="2" s="1"/>
  <c r="EK24" i="2" s="1"/>
  <c r="EL24" i="2" s="1"/>
  <c r="EM24" i="2" s="1"/>
  <c r="EN24" i="2" s="1"/>
  <c r="EO24" i="2" s="1"/>
  <c r="EP24" i="2" s="1"/>
  <c r="EQ24" i="2" s="1"/>
  <c r="ER24" i="2" s="1"/>
  <c r="ES24" i="2" s="1"/>
  <c r="ET24" i="2" s="1"/>
  <c r="EU24" i="2" s="1"/>
  <c r="EV24" i="2" s="1"/>
  <c r="EW24" i="2" s="1"/>
  <c r="EX24" i="2" s="1"/>
  <c r="EY24" i="2" s="1"/>
  <c r="EZ24" i="2" s="1"/>
  <c r="FA24" i="2" s="1"/>
  <c r="FB24" i="2" s="1"/>
  <c r="FC24" i="2" s="1"/>
  <c r="FD24" i="2" s="1"/>
  <c r="FE24" i="2" s="1"/>
  <c r="FF24" i="2" s="1"/>
  <c r="FG24" i="2" s="1"/>
  <c r="FH24" i="2" s="1"/>
  <c r="FI24" i="2" s="1"/>
  <c r="FJ24" i="2" s="1"/>
  <c r="FK24" i="2" s="1"/>
  <c r="FL24" i="2" s="1"/>
  <c r="FM24" i="2" s="1"/>
  <c r="FN24" i="2" s="1"/>
  <c r="FO24" i="2" s="1"/>
  <c r="FP24" i="2" s="1"/>
  <c r="FQ24" i="2" s="1"/>
  <c r="FR24" i="2" s="1"/>
  <c r="FS24" i="2" s="1"/>
  <c r="FT24" i="2" s="1"/>
  <c r="FU24" i="2" s="1"/>
  <c r="FV24" i="2" s="1"/>
  <c r="FW24" i="2" s="1"/>
  <c r="FX24" i="2" s="1"/>
  <c r="FY24" i="2" s="1"/>
  <c r="FZ24" i="2" s="1"/>
  <c r="GA24" i="2" s="1"/>
  <c r="GB24" i="2" s="1"/>
  <c r="GC24" i="2" s="1"/>
  <c r="GD24" i="2" s="1"/>
  <c r="GE24" i="2" s="1"/>
  <c r="AU26" i="2"/>
  <c r="AV26" i="2"/>
  <c r="AW26" i="2"/>
  <c r="AX26" i="2"/>
  <c r="AY26" i="2"/>
  <c r="AZ26" i="2"/>
  <c r="BA26" i="2"/>
  <c r="BB26" i="2"/>
  <c r="BC26" i="2"/>
  <c r="BD26" i="2"/>
  <c r="BE26" i="2"/>
  <c r="BF26" i="2"/>
  <c r="BG26" i="2"/>
  <c r="BH26" i="2"/>
  <c r="BI26" i="2"/>
  <c r="BJ26" i="2"/>
  <c r="BK26" i="2"/>
  <c r="BL26" i="2"/>
  <c r="BM26" i="2"/>
  <c r="BN26" i="2"/>
  <c r="BO26" i="2"/>
  <c r="BP26" i="2"/>
  <c r="BQ26" i="2"/>
  <c r="BR26" i="2"/>
  <c r="BS26" i="2" s="1"/>
  <c r="BT26" i="2" s="1"/>
  <c r="BU26" i="2" s="1"/>
  <c r="BV26" i="2" s="1"/>
  <c r="BW26" i="2" s="1"/>
  <c r="BX26" i="2" s="1"/>
  <c r="BY26" i="2" s="1"/>
  <c r="BZ26" i="2" s="1"/>
  <c r="CA26" i="2" s="1"/>
  <c r="CB26" i="2" s="1"/>
  <c r="CC26" i="2" s="1"/>
  <c r="CD26" i="2" s="1"/>
  <c r="CE26" i="2" s="1"/>
  <c r="CF26" i="2" s="1"/>
  <c r="CG26" i="2" s="1"/>
  <c r="CH26" i="2" s="1"/>
  <c r="CI26" i="2" s="1"/>
  <c r="CJ26" i="2" s="1"/>
  <c r="CK26" i="2" s="1"/>
  <c r="CL26" i="2" s="1"/>
  <c r="CM26" i="2" s="1"/>
  <c r="CN26" i="2" s="1"/>
  <c r="CO26" i="2" s="1"/>
  <c r="CP26" i="2" s="1"/>
  <c r="CQ26" i="2" s="1"/>
  <c r="CR26" i="2" s="1"/>
  <c r="CS26" i="2" s="1"/>
  <c r="CT26" i="2" s="1"/>
  <c r="CU26" i="2" s="1"/>
  <c r="CV26" i="2" s="1"/>
  <c r="CW26" i="2" s="1"/>
  <c r="CX26" i="2" s="1"/>
  <c r="CY26" i="2" s="1"/>
  <c r="CZ26" i="2" s="1"/>
  <c r="DA26" i="2" s="1"/>
  <c r="DB26" i="2" s="1"/>
  <c r="DC26" i="2" s="1"/>
  <c r="DD26" i="2" s="1"/>
  <c r="DE26" i="2" s="1"/>
  <c r="DF26" i="2" s="1"/>
  <c r="DG26" i="2" s="1"/>
  <c r="DH26" i="2" s="1"/>
  <c r="DI26" i="2" s="1"/>
  <c r="DJ26" i="2" s="1"/>
  <c r="DK26" i="2" s="1"/>
  <c r="DL26" i="2" s="1"/>
  <c r="DM26" i="2" s="1"/>
  <c r="DN26" i="2" s="1"/>
  <c r="DO26" i="2" s="1"/>
  <c r="DP26" i="2" s="1"/>
  <c r="DQ26" i="2" s="1"/>
  <c r="DR26" i="2" s="1"/>
  <c r="DS26" i="2" s="1"/>
  <c r="DT26" i="2" s="1"/>
  <c r="DU26" i="2" s="1"/>
  <c r="DV26" i="2" s="1"/>
  <c r="DW26" i="2" s="1"/>
  <c r="DX26" i="2" s="1"/>
  <c r="DY26" i="2" s="1"/>
  <c r="DZ26" i="2" s="1"/>
  <c r="EA26" i="2" s="1"/>
  <c r="EB26" i="2" s="1"/>
  <c r="EC26" i="2" s="1"/>
  <c r="ED26" i="2" s="1"/>
  <c r="EE26" i="2" s="1"/>
  <c r="EF26" i="2" s="1"/>
  <c r="EG26" i="2" s="1"/>
  <c r="EH26" i="2" s="1"/>
  <c r="EI26" i="2" s="1"/>
  <c r="EJ26" i="2" s="1"/>
  <c r="EK26" i="2" s="1"/>
  <c r="EL26" i="2" s="1"/>
  <c r="EM26" i="2" s="1"/>
  <c r="EN26" i="2" s="1"/>
  <c r="EO26" i="2" s="1"/>
  <c r="EP26" i="2" s="1"/>
  <c r="EQ26" i="2" s="1"/>
  <c r="ER26" i="2" s="1"/>
  <c r="ES26" i="2" s="1"/>
  <c r="ET26" i="2" s="1"/>
  <c r="EU26" i="2" s="1"/>
  <c r="EV26" i="2" s="1"/>
  <c r="EW26" i="2" s="1"/>
  <c r="EX26" i="2" s="1"/>
  <c r="EY26" i="2" s="1"/>
  <c r="EZ26" i="2" s="1"/>
  <c r="FA26" i="2" s="1"/>
  <c r="FB26" i="2" s="1"/>
  <c r="FC26" i="2" s="1"/>
  <c r="FD26" i="2" s="1"/>
  <c r="FE26" i="2" s="1"/>
  <c r="FF26" i="2" s="1"/>
  <c r="FG26" i="2" s="1"/>
  <c r="FH26" i="2" s="1"/>
  <c r="FI26" i="2" s="1"/>
  <c r="FJ26" i="2" s="1"/>
  <c r="FK26" i="2" s="1"/>
  <c r="FL26" i="2" s="1"/>
  <c r="FM26" i="2" s="1"/>
  <c r="FN26" i="2" s="1"/>
  <c r="FO26" i="2" s="1"/>
  <c r="FP26" i="2" s="1"/>
  <c r="FQ26" i="2" s="1"/>
  <c r="FR26" i="2" s="1"/>
  <c r="FS26" i="2" s="1"/>
  <c r="FT26" i="2" s="1"/>
  <c r="FU26" i="2" s="1"/>
  <c r="FV26" i="2" s="1"/>
  <c r="FW26" i="2" s="1"/>
  <c r="FX26" i="2" s="1"/>
  <c r="FY26" i="2" s="1"/>
  <c r="FZ26" i="2" s="1"/>
  <c r="GA26" i="2" s="1"/>
  <c r="GB26" i="2" s="1"/>
  <c r="GC26" i="2" s="1"/>
  <c r="GD26" i="2" s="1"/>
  <c r="GE26" i="2" s="1"/>
  <c r="AV27" i="2"/>
  <c r="AW27" i="2"/>
  <c r="AX27" i="2"/>
  <c r="AY27" i="2"/>
  <c r="AZ27" i="2"/>
  <c r="BA27" i="2"/>
  <c r="BB27" i="2"/>
  <c r="BC27" i="2"/>
  <c r="BD27" i="2"/>
  <c r="BE27" i="2"/>
  <c r="BF27" i="2"/>
  <c r="BG27" i="2"/>
  <c r="BH27" i="2"/>
  <c r="BI27" i="2"/>
  <c r="BJ27" i="2"/>
  <c r="BK27" i="2"/>
  <c r="BL27" i="2"/>
  <c r="BM27" i="2"/>
  <c r="BN27" i="2"/>
  <c r="BO27" i="2"/>
  <c r="BP27" i="2"/>
  <c r="BQ27" i="2"/>
  <c r="BR27" i="2"/>
  <c r="BS27" i="2"/>
  <c r="BT27" i="2" s="1"/>
  <c r="BU27" i="2" s="1"/>
  <c r="BV27" i="2" s="1"/>
  <c r="BW27" i="2" s="1"/>
  <c r="BX27" i="2" s="1"/>
  <c r="BY27" i="2" s="1"/>
  <c r="BZ27" i="2" s="1"/>
  <c r="CA27" i="2" s="1"/>
  <c r="CB27" i="2" s="1"/>
  <c r="CC27" i="2" s="1"/>
  <c r="CD27" i="2" s="1"/>
  <c r="CE27" i="2" s="1"/>
  <c r="CF27" i="2" s="1"/>
  <c r="CG27" i="2" s="1"/>
  <c r="CH27" i="2" s="1"/>
  <c r="CI27" i="2" s="1"/>
  <c r="CJ27" i="2" s="1"/>
  <c r="CK27" i="2" s="1"/>
  <c r="CL27" i="2" s="1"/>
  <c r="CM27" i="2" s="1"/>
  <c r="CN27" i="2" s="1"/>
  <c r="CO27" i="2" s="1"/>
  <c r="CP27" i="2" s="1"/>
  <c r="CQ27" i="2" s="1"/>
  <c r="CR27" i="2" s="1"/>
  <c r="CS27" i="2" s="1"/>
  <c r="CT27" i="2" s="1"/>
  <c r="CU27" i="2" s="1"/>
  <c r="CV27" i="2" s="1"/>
  <c r="CW27" i="2" s="1"/>
  <c r="CX27" i="2" s="1"/>
  <c r="CY27" i="2" s="1"/>
  <c r="CZ27" i="2" s="1"/>
  <c r="DA27" i="2" s="1"/>
  <c r="DB27" i="2" s="1"/>
  <c r="DC27" i="2" s="1"/>
  <c r="DD27" i="2" s="1"/>
  <c r="DE27" i="2" s="1"/>
  <c r="DF27" i="2" s="1"/>
  <c r="DG27" i="2" s="1"/>
  <c r="DH27" i="2" s="1"/>
  <c r="DI27" i="2" s="1"/>
  <c r="DJ27" i="2" s="1"/>
  <c r="DK27" i="2" s="1"/>
  <c r="DL27" i="2" s="1"/>
  <c r="DM27" i="2" s="1"/>
  <c r="DN27" i="2" s="1"/>
  <c r="DO27" i="2" s="1"/>
  <c r="DP27" i="2" s="1"/>
  <c r="DQ27" i="2" s="1"/>
  <c r="DR27" i="2" s="1"/>
  <c r="DS27" i="2" s="1"/>
  <c r="DT27" i="2" s="1"/>
  <c r="DU27" i="2" s="1"/>
  <c r="DV27" i="2" s="1"/>
  <c r="DW27" i="2" s="1"/>
  <c r="DX27" i="2" s="1"/>
  <c r="DY27" i="2" s="1"/>
  <c r="DZ27" i="2" s="1"/>
  <c r="EA27" i="2" s="1"/>
  <c r="EB27" i="2" s="1"/>
  <c r="EC27" i="2" s="1"/>
  <c r="ED27" i="2" s="1"/>
  <c r="EE27" i="2" s="1"/>
  <c r="EF27" i="2" s="1"/>
  <c r="EG27" i="2" s="1"/>
  <c r="EH27" i="2" s="1"/>
  <c r="EI27" i="2" s="1"/>
  <c r="EJ27" i="2" s="1"/>
  <c r="EK27" i="2" s="1"/>
  <c r="EL27" i="2" s="1"/>
  <c r="EM27" i="2" s="1"/>
  <c r="EN27" i="2" s="1"/>
  <c r="EO27" i="2" s="1"/>
  <c r="EP27" i="2" s="1"/>
  <c r="EQ27" i="2" s="1"/>
  <c r="ER27" i="2" s="1"/>
  <c r="ES27" i="2" s="1"/>
  <c r="ET27" i="2" s="1"/>
  <c r="EU27" i="2" s="1"/>
  <c r="EV27" i="2" s="1"/>
  <c r="EW27" i="2" s="1"/>
  <c r="EX27" i="2" s="1"/>
  <c r="EY27" i="2" s="1"/>
  <c r="EZ27" i="2" s="1"/>
  <c r="FA27" i="2" s="1"/>
  <c r="FB27" i="2" s="1"/>
  <c r="FC27" i="2" s="1"/>
  <c r="FD27" i="2" s="1"/>
  <c r="FE27" i="2" s="1"/>
  <c r="FF27" i="2" s="1"/>
  <c r="FG27" i="2" s="1"/>
  <c r="FH27" i="2" s="1"/>
  <c r="FI27" i="2" s="1"/>
  <c r="FJ27" i="2" s="1"/>
  <c r="FK27" i="2" s="1"/>
  <c r="FL27" i="2" s="1"/>
  <c r="FM27" i="2" s="1"/>
  <c r="FN27" i="2" s="1"/>
  <c r="FO27" i="2" s="1"/>
  <c r="FP27" i="2" s="1"/>
  <c r="FQ27" i="2" s="1"/>
  <c r="FR27" i="2" s="1"/>
  <c r="FS27" i="2" s="1"/>
  <c r="FT27" i="2" s="1"/>
  <c r="FU27" i="2" s="1"/>
  <c r="FV27" i="2" s="1"/>
  <c r="FW27" i="2" s="1"/>
  <c r="FX27" i="2" s="1"/>
  <c r="FY27" i="2" s="1"/>
  <c r="FZ27" i="2" s="1"/>
  <c r="GA27" i="2" s="1"/>
  <c r="GB27" i="2" s="1"/>
  <c r="GC27" i="2" s="1"/>
  <c r="GD27" i="2" s="1"/>
  <c r="GE27" i="2" s="1"/>
  <c r="AZ29" i="2"/>
  <c r="BA29" i="2"/>
  <c r="BB29" i="2"/>
  <c r="BC29" i="2"/>
  <c r="BD29" i="2"/>
  <c r="BE29" i="2"/>
  <c r="BF29" i="2"/>
  <c r="BG29" i="2"/>
  <c r="BH29" i="2"/>
  <c r="BI29" i="2"/>
  <c r="BJ29" i="2"/>
  <c r="BK29" i="2"/>
  <c r="BL29" i="2"/>
  <c r="BM29" i="2"/>
  <c r="BN29" i="2"/>
  <c r="BO29" i="2"/>
  <c r="BP29" i="2"/>
  <c r="BQ29" i="2"/>
  <c r="BR29" i="2"/>
  <c r="BS29" i="2"/>
  <c r="BT29" i="2"/>
  <c r="BU29" i="2"/>
  <c r="BV29" i="2"/>
  <c r="BW29" i="2"/>
  <c r="BX29" i="2" s="1"/>
  <c r="BY29" i="2" s="1"/>
  <c r="BZ29" i="2" s="1"/>
  <c r="CA29" i="2" s="1"/>
  <c r="CB29" i="2" s="1"/>
  <c r="CC29" i="2" s="1"/>
  <c r="CD29" i="2" s="1"/>
  <c r="CE29" i="2" s="1"/>
  <c r="CF29" i="2" s="1"/>
  <c r="CG29" i="2" s="1"/>
  <c r="CH29" i="2" s="1"/>
  <c r="CI29" i="2" s="1"/>
  <c r="CJ29" i="2" s="1"/>
  <c r="CK29" i="2" s="1"/>
  <c r="CL29" i="2" s="1"/>
  <c r="CM29" i="2" s="1"/>
  <c r="CN29" i="2" s="1"/>
  <c r="CO29" i="2" s="1"/>
  <c r="CP29" i="2" s="1"/>
  <c r="CQ29" i="2" s="1"/>
  <c r="CR29" i="2" s="1"/>
  <c r="CS29" i="2" s="1"/>
  <c r="CT29" i="2" s="1"/>
  <c r="CU29" i="2" s="1"/>
  <c r="CV29" i="2" s="1"/>
  <c r="CW29" i="2" s="1"/>
  <c r="CX29" i="2" s="1"/>
  <c r="CY29" i="2" s="1"/>
  <c r="CZ29" i="2" s="1"/>
  <c r="DA29" i="2" s="1"/>
  <c r="DB29" i="2" s="1"/>
  <c r="DC29" i="2" s="1"/>
  <c r="DD29" i="2" s="1"/>
  <c r="DE29" i="2" s="1"/>
  <c r="DF29" i="2" s="1"/>
  <c r="DG29" i="2" s="1"/>
  <c r="DH29" i="2" s="1"/>
  <c r="DI29" i="2" s="1"/>
  <c r="DJ29" i="2" s="1"/>
  <c r="DK29" i="2" s="1"/>
  <c r="DL29" i="2" s="1"/>
  <c r="DM29" i="2" s="1"/>
  <c r="DN29" i="2" s="1"/>
  <c r="DO29" i="2" s="1"/>
  <c r="DP29" i="2" s="1"/>
  <c r="DQ29" i="2" s="1"/>
  <c r="DR29" i="2" s="1"/>
  <c r="DS29" i="2" s="1"/>
  <c r="DT29" i="2" s="1"/>
  <c r="DU29" i="2" s="1"/>
  <c r="DV29" i="2" s="1"/>
  <c r="DW29" i="2" s="1"/>
  <c r="DX29" i="2" s="1"/>
  <c r="DY29" i="2" s="1"/>
  <c r="DZ29" i="2" s="1"/>
  <c r="EA29" i="2" s="1"/>
  <c r="EB29" i="2" s="1"/>
  <c r="EC29" i="2" s="1"/>
  <c r="ED29" i="2" s="1"/>
  <c r="EE29" i="2" s="1"/>
  <c r="EF29" i="2" s="1"/>
  <c r="EG29" i="2" s="1"/>
  <c r="EH29" i="2" s="1"/>
  <c r="EI29" i="2" s="1"/>
  <c r="EJ29" i="2" s="1"/>
  <c r="EK29" i="2" s="1"/>
  <c r="EL29" i="2" s="1"/>
  <c r="EM29" i="2" s="1"/>
  <c r="EN29" i="2" s="1"/>
  <c r="EO29" i="2" s="1"/>
  <c r="EP29" i="2" s="1"/>
  <c r="EQ29" i="2" s="1"/>
  <c r="ER29" i="2" s="1"/>
  <c r="ES29" i="2" s="1"/>
  <c r="ET29" i="2" s="1"/>
  <c r="EU29" i="2" s="1"/>
  <c r="EV29" i="2" s="1"/>
  <c r="EW29" i="2" s="1"/>
  <c r="EX29" i="2" s="1"/>
  <c r="EY29" i="2" s="1"/>
  <c r="EZ29" i="2" s="1"/>
  <c r="FA29" i="2" s="1"/>
  <c r="FB29" i="2" s="1"/>
  <c r="FC29" i="2" s="1"/>
  <c r="FD29" i="2" s="1"/>
  <c r="FE29" i="2" s="1"/>
  <c r="FF29" i="2" s="1"/>
  <c r="FG29" i="2" s="1"/>
  <c r="FH29" i="2" s="1"/>
  <c r="FI29" i="2" s="1"/>
  <c r="FJ29" i="2" s="1"/>
  <c r="FK29" i="2" s="1"/>
  <c r="FL29" i="2" s="1"/>
  <c r="FM29" i="2" s="1"/>
  <c r="FN29" i="2" s="1"/>
  <c r="FO29" i="2" s="1"/>
  <c r="FP29" i="2" s="1"/>
  <c r="FQ29" i="2" s="1"/>
  <c r="FR29" i="2" s="1"/>
  <c r="FS29" i="2" s="1"/>
  <c r="FT29" i="2" s="1"/>
  <c r="FU29" i="2" s="1"/>
  <c r="FV29" i="2" s="1"/>
  <c r="FW29" i="2" s="1"/>
  <c r="FX29" i="2" s="1"/>
  <c r="FY29" i="2" s="1"/>
  <c r="FZ29" i="2" s="1"/>
  <c r="GA29" i="2" s="1"/>
  <c r="GB29" i="2" s="1"/>
  <c r="GC29" i="2" s="1"/>
  <c r="GD29" i="2" s="1"/>
  <c r="GE29" i="2" s="1"/>
  <c r="BA30" i="2"/>
  <c r="BB30" i="2"/>
  <c r="BC30" i="2"/>
  <c r="BD30" i="2"/>
  <c r="BE30" i="2"/>
  <c r="BF30" i="2"/>
  <c r="BG30" i="2"/>
  <c r="BH30" i="2"/>
  <c r="BI30" i="2"/>
  <c r="BJ30" i="2"/>
  <c r="BK30" i="2"/>
  <c r="BL30" i="2"/>
  <c r="BM30" i="2"/>
  <c r="BN30" i="2"/>
  <c r="BO30" i="2"/>
  <c r="BP30" i="2"/>
  <c r="BQ30" i="2"/>
  <c r="BR30" i="2"/>
  <c r="BS30" i="2"/>
  <c r="BT30" i="2"/>
  <c r="BU30" i="2"/>
  <c r="BV30" i="2"/>
  <c r="BW30" i="2"/>
  <c r="BX30" i="2"/>
  <c r="BY30" i="2"/>
  <c r="BZ30" i="2" s="1"/>
  <c r="CA30" i="2" s="1"/>
  <c r="CB30" i="2" s="1"/>
  <c r="CC30" i="2" s="1"/>
  <c r="CD30" i="2" s="1"/>
  <c r="CE30" i="2" s="1"/>
  <c r="CF30" i="2" s="1"/>
  <c r="CG30" i="2" s="1"/>
  <c r="CH30" i="2" s="1"/>
  <c r="CI30" i="2" s="1"/>
  <c r="CJ30" i="2" s="1"/>
  <c r="CK30" i="2" s="1"/>
  <c r="CL30" i="2" s="1"/>
  <c r="CM30" i="2" s="1"/>
  <c r="CN30" i="2" s="1"/>
  <c r="CO30" i="2" s="1"/>
  <c r="CP30" i="2" s="1"/>
  <c r="CQ30" i="2" s="1"/>
  <c r="CR30" i="2" s="1"/>
  <c r="CS30" i="2" s="1"/>
  <c r="CT30" i="2" s="1"/>
  <c r="CU30" i="2" s="1"/>
  <c r="CV30" i="2" s="1"/>
  <c r="CW30" i="2" s="1"/>
  <c r="CX30" i="2" s="1"/>
  <c r="CY30" i="2" s="1"/>
  <c r="CZ30" i="2" s="1"/>
  <c r="DA30" i="2" s="1"/>
  <c r="DB30" i="2" s="1"/>
  <c r="DC30" i="2" s="1"/>
  <c r="DD30" i="2" s="1"/>
  <c r="DE30" i="2" s="1"/>
  <c r="DF30" i="2" s="1"/>
  <c r="DG30" i="2" s="1"/>
  <c r="DH30" i="2" s="1"/>
  <c r="DI30" i="2" s="1"/>
  <c r="DJ30" i="2" s="1"/>
  <c r="DK30" i="2" s="1"/>
  <c r="DL30" i="2" s="1"/>
  <c r="DM30" i="2" s="1"/>
  <c r="DN30" i="2" s="1"/>
  <c r="DO30" i="2" s="1"/>
  <c r="DP30" i="2" s="1"/>
  <c r="DQ30" i="2" s="1"/>
  <c r="DR30" i="2" s="1"/>
  <c r="DS30" i="2" s="1"/>
  <c r="DT30" i="2" s="1"/>
  <c r="DU30" i="2" s="1"/>
  <c r="DV30" i="2" s="1"/>
  <c r="DW30" i="2" s="1"/>
  <c r="DX30" i="2" s="1"/>
  <c r="DY30" i="2" s="1"/>
  <c r="DZ30" i="2" s="1"/>
  <c r="EA30" i="2" s="1"/>
  <c r="EB30" i="2" s="1"/>
  <c r="EC30" i="2" s="1"/>
  <c r="ED30" i="2" s="1"/>
  <c r="EE30" i="2" s="1"/>
  <c r="EF30" i="2" s="1"/>
  <c r="EG30" i="2" s="1"/>
  <c r="EH30" i="2" s="1"/>
  <c r="EI30" i="2" s="1"/>
  <c r="EJ30" i="2" s="1"/>
  <c r="EK30" i="2" s="1"/>
  <c r="EL30" i="2" s="1"/>
  <c r="EM30" i="2" s="1"/>
  <c r="EN30" i="2" s="1"/>
  <c r="EO30" i="2" s="1"/>
  <c r="EP30" i="2" s="1"/>
  <c r="EQ30" i="2" s="1"/>
  <c r="ER30" i="2" s="1"/>
  <c r="ES30" i="2" s="1"/>
  <c r="ET30" i="2" s="1"/>
  <c r="EU30" i="2" s="1"/>
  <c r="EV30" i="2" s="1"/>
  <c r="EW30" i="2" s="1"/>
  <c r="EX30" i="2" s="1"/>
  <c r="EY30" i="2" s="1"/>
  <c r="EZ30" i="2" s="1"/>
  <c r="FA30" i="2" s="1"/>
  <c r="FB30" i="2" s="1"/>
  <c r="FC30" i="2" s="1"/>
  <c r="FD30" i="2" s="1"/>
  <c r="FE30" i="2" s="1"/>
  <c r="FF30" i="2" s="1"/>
  <c r="FG30" i="2" s="1"/>
  <c r="FH30" i="2" s="1"/>
  <c r="FI30" i="2" s="1"/>
  <c r="FJ30" i="2" s="1"/>
  <c r="FK30" i="2" s="1"/>
  <c r="FL30" i="2" s="1"/>
  <c r="FM30" i="2" s="1"/>
  <c r="FN30" i="2" s="1"/>
  <c r="FO30" i="2" s="1"/>
  <c r="FP30" i="2" s="1"/>
  <c r="FQ30" i="2" s="1"/>
  <c r="FR30" i="2" s="1"/>
  <c r="FS30" i="2" s="1"/>
  <c r="FT30" i="2" s="1"/>
  <c r="FU30" i="2" s="1"/>
  <c r="FV30" i="2" s="1"/>
  <c r="FW30" i="2" s="1"/>
  <c r="FX30" i="2" s="1"/>
  <c r="FY30" i="2" s="1"/>
  <c r="FZ30" i="2" s="1"/>
  <c r="GA30" i="2" s="1"/>
  <c r="GB30" i="2" s="1"/>
  <c r="GC30" i="2" s="1"/>
  <c r="GD30" i="2" s="1"/>
  <c r="GE30" i="2" s="1"/>
  <c r="BB31" i="2"/>
  <c r="BC31" i="2"/>
  <c r="BD31" i="2"/>
  <c r="BE31" i="2"/>
  <c r="BF31" i="2"/>
  <c r="BG31" i="2"/>
  <c r="BH31" i="2"/>
  <c r="BI31" i="2"/>
  <c r="BJ31" i="2"/>
  <c r="BK31" i="2"/>
  <c r="BL31" i="2"/>
  <c r="BM31" i="2"/>
  <c r="BN31" i="2"/>
  <c r="BO31" i="2"/>
  <c r="BP31" i="2"/>
  <c r="BQ31" i="2"/>
  <c r="BR31" i="2"/>
  <c r="BS31" i="2"/>
  <c r="BT31" i="2"/>
  <c r="BU31" i="2"/>
  <c r="BV31" i="2"/>
  <c r="BW31" i="2"/>
  <c r="BX31" i="2"/>
  <c r="BY31" i="2"/>
  <c r="BZ31" i="2" s="1"/>
  <c r="CA31" i="2" s="1"/>
  <c r="CB31" i="2" s="1"/>
  <c r="CC31" i="2" s="1"/>
  <c r="CD31" i="2" s="1"/>
  <c r="CE31" i="2" s="1"/>
  <c r="CF31" i="2" s="1"/>
  <c r="CG31" i="2" s="1"/>
  <c r="CH31" i="2" s="1"/>
  <c r="CI31" i="2" s="1"/>
  <c r="CJ31" i="2" s="1"/>
  <c r="CK31" i="2" s="1"/>
  <c r="CL31" i="2" s="1"/>
  <c r="CM31" i="2" s="1"/>
  <c r="CN31" i="2" s="1"/>
  <c r="CO31" i="2" s="1"/>
  <c r="CP31" i="2" s="1"/>
  <c r="CQ31" i="2" s="1"/>
  <c r="CR31" i="2" s="1"/>
  <c r="CS31" i="2" s="1"/>
  <c r="CT31" i="2" s="1"/>
  <c r="CU31" i="2" s="1"/>
  <c r="CV31" i="2" s="1"/>
  <c r="CW31" i="2" s="1"/>
  <c r="CX31" i="2" s="1"/>
  <c r="CY31" i="2" s="1"/>
  <c r="CZ31" i="2" s="1"/>
  <c r="DA31" i="2" s="1"/>
  <c r="DB31" i="2" s="1"/>
  <c r="DC31" i="2" s="1"/>
  <c r="DD31" i="2" s="1"/>
  <c r="DE31" i="2" s="1"/>
  <c r="DF31" i="2" s="1"/>
  <c r="DG31" i="2" s="1"/>
  <c r="DH31" i="2" s="1"/>
  <c r="DI31" i="2" s="1"/>
  <c r="DJ31" i="2" s="1"/>
  <c r="DK31" i="2" s="1"/>
  <c r="DL31" i="2" s="1"/>
  <c r="DM31" i="2" s="1"/>
  <c r="DN31" i="2" s="1"/>
  <c r="DO31" i="2" s="1"/>
  <c r="DP31" i="2" s="1"/>
  <c r="DQ31" i="2" s="1"/>
  <c r="DR31" i="2" s="1"/>
  <c r="DS31" i="2" s="1"/>
  <c r="DT31" i="2" s="1"/>
  <c r="DU31" i="2" s="1"/>
  <c r="DV31" i="2" s="1"/>
  <c r="DW31" i="2" s="1"/>
  <c r="DX31" i="2" s="1"/>
  <c r="DY31" i="2" s="1"/>
  <c r="DZ31" i="2" s="1"/>
  <c r="EA31" i="2" s="1"/>
  <c r="EB31" i="2" s="1"/>
  <c r="EC31" i="2" s="1"/>
  <c r="ED31" i="2" s="1"/>
  <c r="EE31" i="2" s="1"/>
  <c r="EF31" i="2" s="1"/>
  <c r="EG31" i="2" s="1"/>
  <c r="EH31" i="2" s="1"/>
  <c r="EI31" i="2" s="1"/>
  <c r="EJ31" i="2" s="1"/>
  <c r="EK31" i="2" s="1"/>
  <c r="EL31" i="2" s="1"/>
  <c r="EM31" i="2" s="1"/>
  <c r="EN31" i="2" s="1"/>
  <c r="EO31" i="2" s="1"/>
  <c r="EP31" i="2" s="1"/>
  <c r="EQ31" i="2" s="1"/>
  <c r="ER31" i="2" s="1"/>
  <c r="ES31" i="2" s="1"/>
  <c r="ET31" i="2" s="1"/>
  <c r="EU31" i="2" s="1"/>
  <c r="EV31" i="2" s="1"/>
  <c r="EW31" i="2" s="1"/>
  <c r="EX31" i="2" s="1"/>
  <c r="EY31" i="2" s="1"/>
  <c r="EZ31" i="2" s="1"/>
  <c r="FA31" i="2" s="1"/>
  <c r="FB31" i="2" s="1"/>
  <c r="FC31" i="2" s="1"/>
  <c r="FD31" i="2" s="1"/>
  <c r="FE31" i="2" s="1"/>
  <c r="FF31" i="2" s="1"/>
  <c r="FG31" i="2" s="1"/>
  <c r="FH31" i="2" s="1"/>
  <c r="FI31" i="2" s="1"/>
  <c r="FJ31" i="2" s="1"/>
  <c r="FK31" i="2" s="1"/>
  <c r="FL31" i="2" s="1"/>
  <c r="FM31" i="2" s="1"/>
  <c r="FN31" i="2" s="1"/>
  <c r="FO31" i="2" s="1"/>
  <c r="FP31" i="2" s="1"/>
  <c r="FQ31" i="2" s="1"/>
  <c r="FR31" i="2" s="1"/>
  <c r="FS31" i="2" s="1"/>
  <c r="FT31" i="2" s="1"/>
  <c r="FU31" i="2" s="1"/>
  <c r="FV31" i="2" s="1"/>
  <c r="FW31" i="2" s="1"/>
  <c r="FX31" i="2" s="1"/>
  <c r="FY31" i="2" s="1"/>
  <c r="FZ31" i="2" s="1"/>
  <c r="GA31" i="2" s="1"/>
  <c r="GB31" i="2" s="1"/>
  <c r="GC31" i="2" s="1"/>
  <c r="GD31" i="2" s="1"/>
  <c r="GE31" i="2" s="1"/>
  <c r="BD32" i="2"/>
  <c r="BE32" i="2"/>
  <c r="BF32" i="2"/>
  <c r="BG32" i="2"/>
  <c r="BH32" i="2"/>
  <c r="BI32" i="2"/>
  <c r="BJ32" i="2"/>
  <c r="BK32" i="2"/>
  <c r="BL32" i="2"/>
  <c r="BM32" i="2"/>
  <c r="BN32" i="2"/>
  <c r="BO32" i="2"/>
  <c r="BP32" i="2"/>
  <c r="BQ32" i="2"/>
  <c r="BR32" i="2"/>
  <c r="BS32" i="2"/>
  <c r="BT32" i="2"/>
  <c r="BU32" i="2"/>
  <c r="BV32" i="2"/>
  <c r="BW32" i="2"/>
  <c r="BX32" i="2"/>
  <c r="BY32" i="2"/>
  <c r="BZ32" i="2"/>
  <c r="CA32" i="2"/>
  <c r="CB32" i="2" s="1"/>
  <c r="CC32" i="2" s="1"/>
  <c r="CD32" i="2" s="1"/>
  <c r="CE32" i="2" s="1"/>
  <c r="CF32" i="2" s="1"/>
  <c r="CG32" i="2" s="1"/>
  <c r="CH32" i="2" s="1"/>
  <c r="CI32" i="2" s="1"/>
  <c r="CJ32" i="2" s="1"/>
  <c r="CK32" i="2" s="1"/>
  <c r="CL32" i="2" s="1"/>
  <c r="CM32" i="2" s="1"/>
  <c r="CN32" i="2" s="1"/>
  <c r="CO32" i="2" s="1"/>
  <c r="CP32" i="2" s="1"/>
  <c r="CQ32" i="2" s="1"/>
  <c r="CR32" i="2" s="1"/>
  <c r="CS32" i="2" s="1"/>
  <c r="CT32" i="2" s="1"/>
  <c r="CU32" i="2" s="1"/>
  <c r="CV32" i="2" s="1"/>
  <c r="CW32" i="2" s="1"/>
  <c r="CX32" i="2" s="1"/>
  <c r="CY32" i="2" s="1"/>
  <c r="CZ32" i="2" s="1"/>
  <c r="DA32" i="2" s="1"/>
  <c r="DB32" i="2" s="1"/>
  <c r="DC32" i="2" s="1"/>
  <c r="DD32" i="2" s="1"/>
  <c r="DE32" i="2" s="1"/>
  <c r="DF32" i="2" s="1"/>
  <c r="DG32" i="2" s="1"/>
  <c r="DH32" i="2" s="1"/>
  <c r="DI32" i="2" s="1"/>
  <c r="DJ32" i="2" s="1"/>
  <c r="DK32" i="2" s="1"/>
  <c r="DL32" i="2" s="1"/>
  <c r="DM32" i="2" s="1"/>
  <c r="DN32" i="2" s="1"/>
  <c r="DO32" i="2" s="1"/>
  <c r="DP32" i="2" s="1"/>
  <c r="DQ32" i="2" s="1"/>
  <c r="DR32" i="2" s="1"/>
  <c r="DS32" i="2" s="1"/>
  <c r="DT32" i="2" s="1"/>
  <c r="DU32" i="2" s="1"/>
  <c r="DV32" i="2" s="1"/>
  <c r="DW32" i="2" s="1"/>
  <c r="DX32" i="2" s="1"/>
  <c r="DY32" i="2" s="1"/>
  <c r="DZ32" i="2" s="1"/>
  <c r="EA32" i="2" s="1"/>
  <c r="EB32" i="2" s="1"/>
  <c r="EC32" i="2" s="1"/>
  <c r="ED32" i="2" s="1"/>
  <c r="EE32" i="2" s="1"/>
  <c r="EF32" i="2" s="1"/>
  <c r="EG32" i="2" s="1"/>
  <c r="EH32" i="2" s="1"/>
  <c r="EI32" i="2" s="1"/>
  <c r="EJ32" i="2" s="1"/>
  <c r="EK32" i="2" s="1"/>
  <c r="EL32" i="2" s="1"/>
  <c r="EM32" i="2" s="1"/>
  <c r="EN32" i="2" s="1"/>
  <c r="EO32" i="2" s="1"/>
  <c r="EP32" i="2" s="1"/>
  <c r="EQ32" i="2" s="1"/>
  <c r="ER32" i="2" s="1"/>
  <c r="ES32" i="2" s="1"/>
  <c r="ET32" i="2" s="1"/>
  <c r="EU32" i="2" s="1"/>
  <c r="EV32" i="2" s="1"/>
  <c r="EW32" i="2" s="1"/>
  <c r="EX32" i="2" s="1"/>
  <c r="EY32" i="2" s="1"/>
  <c r="EZ32" i="2" s="1"/>
  <c r="FA32" i="2" s="1"/>
  <c r="FB32" i="2" s="1"/>
  <c r="FC32" i="2" s="1"/>
  <c r="FD32" i="2" s="1"/>
  <c r="FE32" i="2" s="1"/>
  <c r="FF32" i="2" s="1"/>
  <c r="FG32" i="2" s="1"/>
  <c r="FH32" i="2" s="1"/>
  <c r="FI32" i="2" s="1"/>
  <c r="FJ32" i="2" s="1"/>
  <c r="FK32" i="2" s="1"/>
  <c r="FL32" i="2" s="1"/>
  <c r="FM32" i="2" s="1"/>
  <c r="FN32" i="2" s="1"/>
  <c r="FO32" i="2" s="1"/>
  <c r="FP32" i="2" s="1"/>
  <c r="FQ32" i="2" s="1"/>
  <c r="FR32" i="2" s="1"/>
  <c r="FS32" i="2" s="1"/>
  <c r="FT32" i="2" s="1"/>
  <c r="FU32" i="2" s="1"/>
  <c r="FV32" i="2" s="1"/>
  <c r="FW32" i="2" s="1"/>
  <c r="FX32" i="2" s="1"/>
  <c r="FY32" i="2" s="1"/>
  <c r="FZ32" i="2" s="1"/>
  <c r="GA32" i="2" s="1"/>
  <c r="GB32" i="2" s="1"/>
  <c r="GC32" i="2" s="1"/>
  <c r="GD32" i="2" s="1"/>
  <c r="GE32" i="2" s="1"/>
  <c r="BE33" i="2"/>
  <c r="BF33" i="2"/>
  <c r="BG33" i="2"/>
  <c r="BH33" i="2"/>
  <c r="BI33" i="2"/>
  <c r="BJ33" i="2"/>
  <c r="BK33" i="2"/>
  <c r="BL33" i="2"/>
  <c r="BM33" i="2"/>
  <c r="BN33" i="2"/>
  <c r="BO33" i="2"/>
  <c r="BP33" i="2"/>
  <c r="BQ33" i="2"/>
  <c r="BR33" i="2"/>
  <c r="BS33" i="2"/>
  <c r="BT33" i="2"/>
  <c r="BU33" i="2"/>
  <c r="BV33" i="2"/>
  <c r="BW33" i="2"/>
  <c r="BX33" i="2"/>
  <c r="BY33" i="2"/>
  <c r="BZ33" i="2"/>
  <c r="CA33" i="2"/>
  <c r="CB33" i="2"/>
  <c r="CC33" i="2" s="1"/>
  <c r="CD33" i="2" s="1"/>
  <c r="CE33" i="2" s="1"/>
  <c r="CF33" i="2" s="1"/>
  <c r="CG33" i="2" s="1"/>
  <c r="CH33" i="2" s="1"/>
  <c r="CI33" i="2" s="1"/>
  <c r="CJ33" i="2" s="1"/>
  <c r="CK33" i="2" s="1"/>
  <c r="CL33" i="2" s="1"/>
  <c r="CM33" i="2" s="1"/>
  <c r="CN33" i="2" s="1"/>
  <c r="CO33" i="2" s="1"/>
  <c r="CP33" i="2" s="1"/>
  <c r="CQ33" i="2" s="1"/>
  <c r="CR33" i="2" s="1"/>
  <c r="CS33" i="2" s="1"/>
  <c r="CT33" i="2" s="1"/>
  <c r="CU33" i="2" s="1"/>
  <c r="CV33" i="2" s="1"/>
  <c r="CW33" i="2" s="1"/>
  <c r="CX33" i="2" s="1"/>
  <c r="CY33" i="2" s="1"/>
  <c r="CZ33" i="2" s="1"/>
  <c r="DA33" i="2" s="1"/>
  <c r="DB33" i="2" s="1"/>
  <c r="DC33" i="2" s="1"/>
  <c r="DD33" i="2" s="1"/>
  <c r="DE33" i="2" s="1"/>
  <c r="DF33" i="2" s="1"/>
  <c r="DG33" i="2" s="1"/>
  <c r="DH33" i="2" s="1"/>
  <c r="DI33" i="2" s="1"/>
  <c r="DJ33" i="2" s="1"/>
  <c r="DK33" i="2" s="1"/>
  <c r="DL33" i="2" s="1"/>
  <c r="DM33" i="2" s="1"/>
  <c r="DN33" i="2" s="1"/>
  <c r="DO33" i="2" s="1"/>
  <c r="DP33" i="2" s="1"/>
  <c r="DQ33" i="2" s="1"/>
  <c r="DR33" i="2" s="1"/>
  <c r="DS33" i="2" s="1"/>
  <c r="DT33" i="2" s="1"/>
  <c r="DU33" i="2" s="1"/>
  <c r="DV33" i="2" s="1"/>
  <c r="DW33" i="2" s="1"/>
  <c r="DX33" i="2" s="1"/>
  <c r="DY33" i="2" s="1"/>
  <c r="DZ33" i="2" s="1"/>
  <c r="EA33" i="2" s="1"/>
  <c r="EB33" i="2" s="1"/>
  <c r="EC33" i="2" s="1"/>
  <c r="ED33" i="2" s="1"/>
  <c r="EE33" i="2" s="1"/>
  <c r="EF33" i="2" s="1"/>
  <c r="EG33" i="2" s="1"/>
  <c r="EH33" i="2" s="1"/>
  <c r="EI33" i="2" s="1"/>
  <c r="EJ33" i="2" s="1"/>
  <c r="EK33" i="2" s="1"/>
  <c r="EL33" i="2" s="1"/>
  <c r="EM33" i="2" s="1"/>
  <c r="EN33" i="2" s="1"/>
  <c r="EO33" i="2" s="1"/>
  <c r="EP33" i="2" s="1"/>
  <c r="EQ33" i="2" s="1"/>
  <c r="ER33" i="2" s="1"/>
  <c r="ES33" i="2" s="1"/>
  <c r="ET33" i="2" s="1"/>
  <c r="EU33" i="2" s="1"/>
  <c r="EV33" i="2" s="1"/>
  <c r="EW33" i="2" s="1"/>
  <c r="EX33" i="2" s="1"/>
  <c r="EY33" i="2" s="1"/>
  <c r="EZ33" i="2" s="1"/>
  <c r="FA33" i="2" s="1"/>
  <c r="FB33" i="2" s="1"/>
  <c r="FC33" i="2" s="1"/>
  <c r="FD33" i="2" s="1"/>
  <c r="FE33" i="2" s="1"/>
  <c r="FF33" i="2" s="1"/>
  <c r="FG33" i="2" s="1"/>
  <c r="FH33" i="2" s="1"/>
  <c r="FI33" i="2" s="1"/>
  <c r="FJ33" i="2" s="1"/>
  <c r="FK33" i="2" s="1"/>
  <c r="FL33" i="2" s="1"/>
  <c r="FM33" i="2" s="1"/>
  <c r="FN33" i="2" s="1"/>
  <c r="FO33" i="2" s="1"/>
  <c r="FP33" i="2" s="1"/>
  <c r="FQ33" i="2" s="1"/>
  <c r="FR33" i="2" s="1"/>
  <c r="FS33" i="2" s="1"/>
  <c r="FT33" i="2" s="1"/>
  <c r="FU33" i="2" s="1"/>
  <c r="FV33" i="2" s="1"/>
  <c r="FW33" i="2" s="1"/>
  <c r="FX33" i="2" s="1"/>
  <c r="FY33" i="2" s="1"/>
  <c r="FZ33" i="2" s="1"/>
  <c r="GA33" i="2" s="1"/>
  <c r="GB33" i="2" s="1"/>
  <c r="GC33" i="2" s="1"/>
  <c r="GD33" i="2" s="1"/>
  <c r="GE33" i="2" s="1"/>
  <c r="BG34" i="2"/>
  <c r="BH34" i="2"/>
  <c r="BI34" i="2"/>
  <c r="BJ34" i="2"/>
  <c r="BK34" i="2"/>
  <c r="BL34" i="2"/>
  <c r="BM34" i="2"/>
  <c r="BN34" i="2"/>
  <c r="BO34" i="2"/>
  <c r="BP34" i="2"/>
  <c r="BQ34" i="2"/>
  <c r="BR34" i="2"/>
  <c r="BS34" i="2"/>
  <c r="BT34" i="2"/>
  <c r="BU34" i="2"/>
  <c r="BV34" i="2"/>
  <c r="BW34" i="2"/>
  <c r="BX34" i="2"/>
  <c r="BY34" i="2"/>
  <c r="BZ34" i="2"/>
  <c r="CA34" i="2"/>
  <c r="CB34" i="2"/>
  <c r="CC34" i="2"/>
  <c r="CD34" i="2"/>
  <c r="CE34" i="2" s="1"/>
  <c r="CF34" i="2" s="1"/>
  <c r="CG34" i="2" s="1"/>
  <c r="CH34" i="2" s="1"/>
  <c r="CI34" i="2" s="1"/>
  <c r="CJ34" i="2" s="1"/>
  <c r="CK34" i="2" s="1"/>
  <c r="CL34" i="2" s="1"/>
  <c r="CM34" i="2" s="1"/>
  <c r="CN34" i="2" s="1"/>
  <c r="CO34" i="2" s="1"/>
  <c r="CP34" i="2" s="1"/>
  <c r="CQ34" i="2" s="1"/>
  <c r="CR34" i="2" s="1"/>
  <c r="CS34" i="2" s="1"/>
  <c r="CT34" i="2" s="1"/>
  <c r="CU34" i="2" s="1"/>
  <c r="CV34" i="2" s="1"/>
  <c r="CW34" i="2" s="1"/>
  <c r="CX34" i="2" s="1"/>
  <c r="CY34" i="2" s="1"/>
  <c r="CZ34" i="2" s="1"/>
  <c r="DA34" i="2" s="1"/>
  <c r="DB34" i="2" s="1"/>
  <c r="DC34" i="2" s="1"/>
  <c r="DD34" i="2" s="1"/>
  <c r="DE34" i="2" s="1"/>
  <c r="DF34" i="2" s="1"/>
  <c r="DG34" i="2" s="1"/>
  <c r="DH34" i="2" s="1"/>
  <c r="DI34" i="2" s="1"/>
  <c r="DJ34" i="2" s="1"/>
  <c r="DK34" i="2" s="1"/>
  <c r="DL34" i="2" s="1"/>
  <c r="DM34" i="2" s="1"/>
  <c r="DN34" i="2" s="1"/>
  <c r="DO34" i="2" s="1"/>
  <c r="DP34" i="2" s="1"/>
  <c r="DQ34" i="2" s="1"/>
  <c r="DR34" i="2" s="1"/>
  <c r="DS34" i="2" s="1"/>
  <c r="DT34" i="2" s="1"/>
  <c r="DU34" i="2" s="1"/>
  <c r="DV34" i="2" s="1"/>
  <c r="DW34" i="2" s="1"/>
  <c r="DX34" i="2" s="1"/>
  <c r="DY34" i="2" s="1"/>
  <c r="DZ34" i="2" s="1"/>
  <c r="EA34" i="2" s="1"/>
  <c r="EB34" i="2" s="1"/>
  <c r="EC34" i="2" s="1"/>
  <c r="ED34" i="2" s="1"/>
  <c r="EE34" i="2" s="1"/>
  <c r="EF34" i="2" s="1"/>
  <c r="EG34" i="2" s="1"/>
  <c r="EH34" i="2" s="1"/>
  <c r="EI34" i="2" s="1"/>
  <c r="EJ34" i="2" s="1"/>
  <c r="EK34" i="2" s="1"/>
  <c r="EL34" i="2" s="1"/>
  <c r="EM34" i="2" s="1"/>
  <c r="EN34" i="2" s="1"/>
  <c r="EO34" i="2" s="1"/>
  <c r="EP34" i="2" s="1"/>
  <c r="EQ34" i="2" s="1"/>
  <c r="ER34" i="2" s="1"/>
  <c r="ES34" i="2" s="1"/>
  <c r="ET34" i="2" s="1"/>
  <c r="EU34" i="2" s="1"/>
  <c r="EV34" i="2" s="1"/>
  <c r="EW34" i="2" s="1"/>
  <c r="EX34" i="2" s="1"/>
  <c r="EY34" i="2" s="1"/>
  <c r="EZ34" i="2" s="1"/>
  <c r="FA34" i="2" s="1"/>
  <c r="FB34" i="2" s="1"/>
  <c r="FC34" i="2" s="1"/>
  <c r="FD34" i="2" s="1"/>
  <c r="FE34" i="2" s="1"/>
  <c r="FF34" i="2" s="1"/>
  <c r="FG34" i="2" s="1"/>
  <c r="FH34" i="2" s="1"/>
  <c r="FI34" i="2" s="1"/>
  <c r="FJ34" i="2" s="1"/>
  <c r="FK34" i="2" s="1"/>
  <c r="FL34" i="2" s="1"/>
  <c r="FM34" i="2" s="1"/>
  <c r="FN34" i="2" s="1"/>
  <c r="FO34" i="2" s="1"/>
  <c r="FP34" i="2" s="1"/>
  <c r="FQ34" i="2" s="1"/>
  <c r="FR34" i="2" s="1"/>
  <c r="FS34" i="2" s="1"/>
  <c r="FT34" i="2" s="1"/>
  <c r="FU34" i="2" s="1"/>
  <c r="FV34" i="2" s="1"/>
  <c r="FW34" i="2" s="1"/>
  <c r="FX34" i="2" s="1"/>
  <c r="FY34" i="2" s="1"/>
  <c r="FZ34" i="2" s="1"/>
  <c r="GA34" i="2" s="1"/>
  <c r="GB34" i="2" s="1"/>
  <c r="GC34" i="2" s="1"/>
  <c r="GD34" i="2" s="1"/>
  <c r="GE34" i="2" s="1"/>
  <c r="BH35" i="2"/>
  <c r="BI35" i="2"/>
  <c r="BJ35" i="2"/>
  <c r="BK35" i="2"/>
  <c r="BL35" i="2"/>
  <c r="BM35" i="2"/>
  <c r="BN35" i="2"/>
  <c r="BO35" i="2"/>
  <c r="BP35" i="2"/>
  <c r="BQ35" i="2"/>
  <c r="BR35" i="2"/>
  <c r="BS35" i="2"/>
  <c r="BT35" i="2"/>
  <c r="BU35" i="2"/>
  <c r="BV35" i="2"/>
  <c r="BW35" i="2"/>
  <c r="BX35" i="2"/>
  <c r="BY35" i="2"/>
  <c r="BZ35" i="2"/>
  <c r="CA35" i="2"/>
  <c r="CB35" i="2"/>
  <c r="CC35" i="2"/>
  <c r="CD35" i="2"/>
  <c r="CE35" i="2"/>
  <c r="CF35" i="2" s="1"/>
  <c r="CG35" i="2" s="1"/>
  <c r="CH35" i="2" s="1"/>
  <c r="CI35" i="2" s="1"/>
  <c r="CJ35" i="2" s="1"/>
  <c r="CK35" i="2" s="1"/>
  <c r="CL35" i="2" s="1"/>
  <c r="CM35" i="2" s="1"/>
  <c r="CN35" i="2" s="1"/>
  <c r="CO35" i="2" s="1"/>
  <c r="CP35" i="2" s="1"/>
  <c r="CQ35" i="2" s="1"/>
  <c r="CR35" i="2" s="1"/>
  <c r="CS35" i="2" s="1"/>
  <c r="CT35" i="2" s="1"/>
  <c r="CU35" i="2" s="1"/>
  <c r="CV35" i="2" s="1"/>
  <c r="CW35" i="2" s="1"/>
  <c r="CX35" i="2" s="1"/>
  <c r="CY35" i="2" s="1"/>
  <c r="CZ35" i="2" s="1"/>
  <c r="DA35" i="2" s="1"/>
  <c r="DB35" i="2" s="1"/>
  <c r="DC35" i="2" s="1"/>
  <c r="DD35" i="2" s="1"/>
  <c r="DE35" i="2" s="1"/>
  <c r="DF35" i="2" s="1"/>
  <c r="DG35" i="2" s="1"/>
  <c r="DH35" i="2" s="1"/>
  <c r="DI35" i="2" s="1"/>
  <c r="DJ35" i="2" s="1"/>
  <c r="DK35" i="2" s="1"/>
  <c r="DL35" i="2" s="1"/>
  <c r="DM35" i="2" s="1"/>
  <c r="DN35" i="2" s="1"/>
  <c r="DO35" i="2" s="1"/>
  <c r="DP35" i="2" s="1"/>
  <c r="DQ35" i="2" s="1"/>
  <c r="DR35" i="2" s="1"/>
  <c r="DS35" i="2" s="1"/>
  <c r="DT35" i="2" s="1"/>
  <c r="DU35" i="2" s="1"/>
  <c r="DV35" i="2" s="1"/>
  <c r="DW35" i="2" s="1"/>
  <c r="DX35" i="2" s="1"/>
  <c r="DY35" i="2" s="1"/>
  <c r="DZ35" i="2" s="1"/>
  <c r="EA35" i="2" s="1"/>
  <c r="EB35" i="2" s="1"/>
  <c r="EC35" i="2" s="1"/>
  <c r="ED35" i="2" s="1"/>
  <c r="EE35" i="2" s="1"/>
  <c r="EF35" i="2" s="1"/>
  <c r="EG35" i="2" s="1"/>
  <c r="EH35" i="2" s="1"/>
  <c r="EI35" i="2" s="1"/>
  <c r="EJ35" i="2" s="1"/>
  <c r="EK35" i="2" s="1"/>
  <c r="EL35" i="2" s="1"/>
  <c r="EM35" i="2" s="1"/>
  <c r="EN35" i="2" s="1"/>
  <c r="EO35" i="2" s="1"/>
  <c r="EP35" i="2" s="1"/>
  <c r="EQ35" i="2" s="1"/>
  <c r="ER35" i="2" s="1"/>
  <c r="ES35" i="2" s="1"/>
  <c r="ET35" i="2" s="1"/>
  <c r="EU35" i="2" s="1"/>
  <c r="EV35" i="2" s="1"/>
  <c r="EW35" i="2" s="1"/>
  <c r="EX35" i="2" s="1"/>
  <c r="EY35" i="2" s="1"/>
  <c r="EZ35" i="2" s="1"/>
  <c r="FA35" i="2" s="1"/>
  <c r="FB35" i="2" s="1"/>
  <c r="FC35" i="2" s="1"/>
  <c r="FD35" i="2" s="1"/>
  <c r="FE35" i="2" s="1"/>
  <c r="FF35" i="2" s="1"/>
  <c r="FG35" i="2" s="1"/>
  <c r="FH35" i="2" s="1"/>
  <c r="FI35" i="2" s="1"/>
  <c r="FJ35" i="2" s="1"/>
  <c r="FK35" i="2" s="1"/>
  <c r="FL35" i="2" s="1"/>
  <c r="FM35" i="2" s="1"/>
  <c r="FN35" i="2" s="1"/>
  <c r="FO35" i="2" s="1"/>
  <c r="FP35" i="2" s="1"/>
  <c r="FQ35" i="2" s="1"/>
  <c r="FR35" i="2" s="1"/>
  <c r="FS35" i="2" s="1"/>
  <c r="FT35" i="2" s="1"/>
  <c r="FU35" i="2" s="1"/>
  <c r="FV35" i="2" s="1"/>
  <c r="FW35" i="2" s="1"/>
  <c r="FX35" i="2" s="1"/>
  <c r="FY35" i="2" s="1"/>
  <c r="FZ35" i="2" s="1"/>
  <c r="GA35" i="2" s="1"/>
  <c r="GB35" i="2" s="1"/>
  <c r="GC35" i="2" s="1"/>
  <c r="GD35" i="2" s="1"/>
  <c r="GE35" i="2" s="1"/>
  <c r="BM38" i="2"/>
  <c r="BN38" i="2"/>
  <c r="BO38" i="2"/>
  <c r="BP38" i="2"/>
  <c r="BQ38" i="2"/>
  <c r="BR38" i="2"/>
  <c r="BS38" i="2"/>
  <c r="BT38" i="2"/>
  <c r="BU38" i="2"/>
  <c r="BV38" i="2"/>
  <c r="BW38" i="2"/>
  <c r="BX38" i="2"/>
  <c r="BY38" i="2"/>
  <c r="BZ38" i="2"/>
  <c r="CA38" i="2"/>
  <c r="CB38" i="2"/>
  <c r="CC38" i="2"/>
  <c r="CD38" i="2"/>
  <c r="CE38" i="2"/>
  <c r="CF38" i="2"/>
  <c r="CG38" i="2"/>
  <c r="CH38" i="2"/>
  <c r="CI38" i="2"/>
  <c r="CJ38" i="2"/>
  <c r="CK38" i="2" s="1"/>
  <c r="CL38" i="2" s="1"/>
  <c r="CM38" i="2" s="1"/>
  <c r="BN39" i="2"/>
  <c r="BO39" i="2"/>
  <c r="BP39" i="2"/>
  <c r="BQ39" i="2"/>
  <c r="BR39" i="2"/>
  <c r="BS39" i="2"/>
  <c r="BT39" i="2"/>
  <c r="BU39" i="2"/>
  <c r="BV39" i="2"/>
  <c r="BW39" i="2"/>
  <c r="BX39" i="2"/>
  <c r="BY39" i="2"/>
  <c r="BZ39" i="2"/>
  <c r="CA39" i="2"/>
  <c r="CB39" i="2"/>
  <c r="CC39" i="2"/>
  <c r="CD39" i="2"/>
  <c r="CE39" i="2"/>
  <c r="CF39" i="2"/>
  <c r="CG39" i="2"/>
  <c r="CH39" i="2"/>
  <c r="CI39" i="2"/>
  <c r="CJ39" i="2"/>
  <c r="CK39" i="2"/>
  <c r="CL39" i="2" s="1"/>
  <c r="CM39" i="2" s="1"/>
  <c r="CN39" i="2" s="1"/>
  <c r="CO39" i="2" s="1"/>
  <c r="CP39" i="2" s="1"/>
  <c r="CQ39" i="2" s="1"/>
  <c r="CR39" i="2" s="1"/>
  <c r="CS39" i="2" s="1"/>
  <c r="CT39" i="2" s="1"/>
  <c r="CU39" i="2" s="1"/>
  <c r="CV39" i="2" s="1"/>
  <c r="CW39" i="2" s="1"/>
  <c r="CX39" i="2" s="1"/>
  <c r="CY39" i="2" s="1"/>
  <c r="CZ39" i="2" s="1"/>
  <c r="DA39" i="2" s="1"/>
  <c r="DB39" i="2" s="1"/>
  <c r="DC39" i="2" s="1"/>
  <c r="DD39" i="2" s="1"/>
  <c r="DE39" i="2" s="1"/>
  <c r="DF39" i="2" s="1"/>
  <c r="DG39" i="2" s="1"/>
  <c r="DH39" i="2" s="1"/>
  <c r="DI39" i="2" s="1"/>
  <c r="DJ39" i="2" s="1"/>
  <c r="DK39" i="2" s="1"/>
  <c r="DL39" i="2" s="1"/>
  <c r="DM39" i="2" s="1"/>
  <c r="DN39" i="2" s="1"/>
  <c r="DO39" i="2" s="1"/>
  <c r="DP39" i="2" s="1"/>
  <c r="DQ39" i="2" s="1"/>
  <c r="DR39" i="2" s="1"/>
  <c r="DS39" i="2" s="1"/>
  <c r="DT39" i="2" s="1"/>
  <c r="DU39" i="2" s="1"/>
  <c r="DV39" i="2" s="1"/>
  <c r="DW39" i="2" s="1"/>
  <c r="DX39" i="2" s="1"/>
  <c r="DY39" i="2" s="1"/>
  <c r="DZ39" i="2" s="1"/>
  <c r="EA39" i="2" s="1"/>
  <c r="EB39" i="2" s="1"/>
  <c r="EC39" i="2" s="1"/>
  <c r="ED39" i="2" s="1"/>
  <c r="EE39" i="2" s="1"/>
  <c r="EF39" i="2" s="1"/>
  <c r="EG39" i="2" s="1"/>
  <c r="EH39" i="2" s="1"/>
  <c r="EI39" i="2" s="1"/>
  <c r="EJ39" i="2" s="1"/>
  <c r="EK39" i="2" s="1"/>
  <c r="EL39" i="2" s="1"/>
  <c r="EM39" i="2" s="1"/>
  <c r="EN39" i="2" s="1"/>
  <c r="EO39" i="2" s="1"/>
  <c r="EP39" i="2" s="1"/>
  <c r="EQ39" i="2" s="1"/>
  <c r="ER39" i="2" s="1"/>
  <c r="ES39" i="2" s="1"/>
  <c r="ET39" i="2" s="1"/>
  <c r="EU39" i="2" s="1"/>
  <c r="EV39" i="2" s="1"/>
  <c r="EW39" i="2" s="1"/>
  <c r="EX39" i="2" s="1"/>
  <c r="EY39" i="2" s="1"/>
  <c r="EZ39" i="2" s="1"/>
  <c r="FA39" i="2" s="1"/>
  <c r="FB39" i="2" s="1"/>
  <c r="FC39" i="2" s="1"/>
  <c r="FD39" i="2" s="1"/>
  <c r="FE39" i="2" s="1"/>
  <c r="FF39" i="2" s="1"/>
  <c r="FG39" i="2" s="1"/>
  <c r="FH39" i="2" s="1"/>
  <c r="FI39" i="2" s="1"/>
  <c r="FJ39" i="2" s="1"/>
  <c r="FK39" i="2" s="1"/>
  <c r="FL39" i="2" s="1"/>
  <c r="FM39" i="2" s="1"/>
  <c r="FN39" i="2" s="1"/>
  <c r="FO39" i="2" s="1"/>
  <c r="FP39" i="2" s="1"/>
  <c r="FQ39" i="2" s="1"/>
  <c r="FR39" i="2" s="1"/>
  <c r="FS39" i="2" s="1"/>
  <c r="FT39" i="2" s="1"/>
  <c r="FU39" i="2" s="1"/>
  <c r="FV39" i="2" s="1"/>
  <c r="FW39" i="2" s="1"/>
  <c r="FX39" i="2" s="1"/>
  <c r="FY39" i="2" s="1"/>
  <c r="FZ39" i="2" s="1"/>
  <c r="GA39" i="2" s="1"/>
  <c r="GB39" i="2" s="1"/>
  <c r="GC39" i="2" s="1"/>
  <c r="GD39" i="2" s="1"/>
  <c r="GE39" i="2" s="1"/>
  <c r="BP40" i="2"/>
  <c r="BQ40" i="2"/>
  <c r="BR40" i="2"/>
  <c r="BS40" i="2"/>
  <c r="BT40" i="2"/>
  <c r="BU40" i="2"/>
  <c r="BV40" i="2"/>
  <c r="BW40" i="2"/>
  <c r="BX40" i="2"/>
  <c r="BY40" i="2"/>
  <c r="BZ40" i="2"/>
  <c r="CA40" i="2"/>
  <c r="CB40" i="2"/>
  <c r="CC40" i="2"/>
  <c r="CD40" i="2"/>
  <c r="CE40" i="2"/>
  <c r="CF40" i="2"/>
  <c r="CG40" i="2"/>
  <c r="CH40" i="2"/>
  <c r="CI40" i="2"/>
  <c r="CJ40" i="2"/>
  <c r="CK40" i="2"/>
  <c r="CL40" i="2"/>
  <c r="CM40" i="2"/>
  <c r="CN40" i="2" s="1"/>
  <c r="CO40" i="2" s="1"/>
  <c r="CP40" i="2" s="1"/>
  <c r="CQ40" i="2" s="1"/>
  <c r="CR40" i="2" s="1"/>
  <c r="CS40" i="2" s="1"/>
  <c r="CT40" i="2" s="1"/>
  <c r="CU40" i="2" s="1"/>
  <c r="CV40" i="2" s="1"/>
  <c r="CW40" i="2" s="1"/>
  <c r="CX40" i="2" s="1"/>
  <c r="CY40" i="2" s="1"/>
  <c r="CZ40" i="2" s="1"/>
  <c r="DA40" i="2" s="1"/>
  <c r="DB40" i="2" s="1"/>
  <c r="DC40" i="2" s="1"/>
  <c r="DD40" i="2" s="1"/>
  <c r="DE40" i="2" s="1"/>
  <c r="DF40" i="2" s="1"/>
  <c r="DG40" i="2" s="1"/>
  <c r="DH40" i="2" s="1"/>
  <c r="DI40" i="2" s="1"/>
  <c r="DJ40" i="2" s="1"/>
  <c r="DK40" i="2" s="1"/>
  <c r="DL40" i="2" s="1"/>
  <c r="DM40" i="2" s="1"/>
  <c r="DN40" i="2" s="1"/>
  <c r="DO40" i="2" s="1"/>
  <c r="DP40" i="2" s="1"/>
  <c r="DQ40" i="2" s="1"/>
  <c r="DR40" i="2" s="1"/>
  <c r="DS40" i="2" s="1"/>
  <c r="DT40" i="2" s="1"/>
  <c r="DU40" i="2" s="1"/>
  <c r="DV40" i="2" s="1"/>
  <c r="DW40" i="2" s="1"/>
  <c r="DX40" i="2" s="1"/>
  <c r="DY40" i="2" s="1"/>
  <c r="DZ40" i="2" s="1"/>
  <c r="EA40" i="2" s="1"/>
  <c r="EB40" i="2" s="1"/>
  <c r="EC40" i="2" s="1"/>
  <c r="ED40" i="2" s="1"/>
  <c r="EE40" i="2" s="1"/>
  <c r="EF40" i="2" s="1"/>
  <c r="EG40" i="2" s="1"/>
  <c r="EH40" i="2" s="1"/>
  <c r="EI40" i="2" s="1"/>
  <c r="EJ40" i="2" s="1"/>
  <c r="EK40" i="2" s="1"/>
  <c r="EL40" i="2" s="1"/>
  <c r="EM40" i="2" s="1"/>
  <c r="EN40" i="2" s="1"/>
  <c r="EO40" i="2" s="1"/>
  <c r="EP40" i="2" s="1"/>
  <c r="EQ40" i="2" s="1"/>
  <c r="ER40" i="2" s="1"/>
  <c r="ES40" i="2" s="1"/>
  <c r="ET40" i="2" s="1"/>
  <c r="EU40" i="2" s="1"/>
  <c r="EV40" i="2" s="1"/>
  <c r="EW40" i="2" s="1"/>
  <c r="EX40" i="2" s="1"/>
  <c r="EY40" i="2" s="1"/>
  <c r="EZ40" i="2" s="1"/>
  <c r="FA40" i="2" s="1"/>
  <c r="FB40" i="2" s="1"/>
  <c r="FC40" i="2" s="1"/>
  <c r="FD40" i="2" s="1"/>
  <c r="FE40" i="2" s="1"/>
  <c r="FF40" i="2" s="1"/>
  <c r="FG40" i="2" s="1"/>
  <c r="FH40" i="2" s="1"/>
  <c r="FI40" i="2" s="1"/>
  <c r="FJ40" i="2" s="1"/>
  <c r="FK40" i="2" s="1"/>
  <c r="FL40" i="2" s="1"/>
  <c r="FM40" i="2" s="1"/>
  <c r="FN40" i="2" s="1"/>
  <c r="FO40" i="2" s="1"/>
  <c r="FP40" i="2" s="1"/>
  <c r="FQ40" i="2" s="1"/>
  <c r="FR40" i="2" s="1"/>
  <c r="FS40" i="2" s="1"/>
  <c r="FT40" i="2" s="1"/>
  <c r="FU40" i="2" s="1"/>
  <c r="FV40" i="2" s="1"/>
  <c r="FW40" i="2" s="1"/>
  <c r="FX40" i="2" s="1"/>
  <c r="FY40" i="2" s="1"/>
  <c r="FZ40" i="2" s="1"/>
  <c r="GA40" i="2" s="1"/>
  <c r="GB40" i="2" s="1"/>
  <c r="GC40" i="2" s="1"/>
  <c r="GD40" i="2" s="1"/>
  <c r="GE40" i="2" s="1"/>
  <c r="BQ41" i="2"/>
  <c r="BR41" i="2"/>
  <c r="BS41" i="2"/>
  <c r="BT41" i="2"/>
  <c r="BU41" i="2"/>
  <c r="BV41" i="2"/>
  <c r="BW41" i="2"/>
  <c r="BX41" i="2"/>
  <c r="BY41" i="2"/>
  <c r="BZ41" i="2"/>
  <c r="CA41" i="2"/>
  <c r="CB41" i="2"/>
  <c r="CC41" i="2"/>
  <c r="CD41" i="2"/>
  <c r="CE41" i="2"/>
  <c r="CF41" i="2"/>
  <c r="CG41" i="2"/>
  <c r="CH41" i="2"/>
  <c r="CI41" i="2"/>
  <c r="CJ41" i="2"/>
  <c r="CK41" i="2"/>
  <c r="CL41" i="2"/>
  <c r="CM41" i="2"/>
  <c r="CN41" i="2"/>
  <c r="CO41" i="2" s="1"/>
  <c r="CP41" i="2" s="1"/>
  <c r="CQ41" i="2" s="1"/>
  <c r="CR41" i="2" s="1"/>
  <c r="CS41" i="2" s="1"/>
  <c r="CT41" i="2" s="1"/>
  <c r="CU41" i="2" s="1"/>
  <c r="CV41" i="2" s="1"/>
  <c r="CW41" i="2" s="1"/>
  <c r="CX41" i="2" s="1"/>
  <c r="CY41" i="2" s="1"/>
  <c r="CZ41" i="2" s="1"/>
  <c r="DA41" i="2" s="1"/>
  <c r="DB41" i="2" s="1"/>
  <c r="DC41" i="2" s="1"/>
  <c r="DD41" i="2" s="1"/>
  <c r="DE41" i="2" s="1"/>
  <c r="DF41" i="2" s="1"/>
  <c r="DG41" i="2" s="1"/>
  <c r="DH41" i="2" s="1"/>
  <c r="DI41" i="2" s="1"/>
  <c r="DJ41" i="2" s="1"/>
  <c r="DK41" i="2" s="1"/>
  <c r="DL41" i="2" s="1"/>
  <c r="DM41" i="2" s="1"/>
  <c r="DN41" i="2" s="1"/>
  <c r="DO41" i="2" s="1"/>
  <c r="DP41" i="2" s="1"/>
  <c r="DQ41" i="2" s="1"/>
  <c r="DR41" i="2" s="1"/>
  <c r="DS41" i="2" s="1"/>
  <c r="DT41" i="2" s="1"/>
  <c r="DU41" i="2" s="1"/>
  <c r="DV41" i="2" s="1"/>
  <c r="DW41" i="2" s="1"/>
  <c r="DX41" i="2" s="1"/>
  <c r="DY41" i="2" s="1"/>
  <c r="DZ41" i="2" s="1"/>
  <c r="EA41" i="2" s="1"/>
  <c r="EB41" i="2" s="1"/>
  <c r="EC41" i="2" s="1"/>
  <c r="ED41" i="2" s="1"/>
  <c r="EE41" i="2" s="1"/>
  <c r="EF41" i="2" s="1"/>
  <c r="EG41" i="2" s="1"/>
  <c r="EH41" i="2" s="1"/>
  <c r="EI41" i="2" s="1"/>
  <c r="EJ41" i="2" s="1"/>
  <c r="EK41" i="2" s="1"/>
  <c r="EL41" i="2" s="1"/>
  <c r="EM41" i="2" s="1"/>
  <c r="EN41" i="2" s="1"/>
  <c r="EO41" i="2" s="1"/>
  <c r="EP41" i="2" s="1"/>
  <c r="EQ41" i="2" s="1"/>
  <c r="ER41" i="2" s="1"/>
  <c r="ES41" i="2" s="1"/>
  <c r="ET41" i="2" s="1"/>
  <c r="EU41" i="2" s="1"/>
  <c r="EV41" i="2" s="1"/>
  <c r="EW41" i="2" s="1"/>
  <c r="EX41" i="2" s="1"/>
  <c r="EY41" i="2" s="1"/>
  <c r="EZ41" i="2" s="1"/>
  <c r="FA41" i="2" s="1"/>
  <c r="FB41" i="2" s="1"/>
  <c r="FC41" i="2" s="1"/>
  <c r="FD41" i="2" s="1"/>
  <c r="FE41" i="2" s="1"/>
  <c r="FF41" i="2" s="1"/>
  <c r="FG41" i="2" s="1"/>
  <c r="FH41" i="2" s="1"/>
  <c r="FI41" i="2" s="1"/>
  <c r="FJ41" i="2" s="1"/>
  <c r="FK41" i="2" s="1"/>
  <c r="FL41" i="2" s="1"/>
  <c r="FM41" i="2" s="1"/>
  <c r="FN41" i="2" s="1"/>
  <c r="FO41" i="2" s="1"/>
  <c r="FP41" i="2" s="1"/>
  <c r="FQ41" i="2" s="1"/>
  <c r="FR41" i="2" s="1"/>
  <c r="FS41" i="2" s="1"/>
  <c r="FT41" i="2" s="1"/>
  <c r="FU41" i="2" s="1"/>
  <c r="FV41" i="2" s="1"/>
  <c r="FW41" i="2" s="1"/>
  <c r="FX41" i="2" s="1"/>
  <c r="FY41" i="2" s="1"/>
  <c r="FZ41" i="2" s="1"/>
  <c r="GA41" i="2" s="1"/>
  <c r="GB41" i="2" s="1"/>
  <c r="GC41" i="2" s="1"/>
  <c r="GD41" i="2" s="1"/>
  <c r="GE41" i="2" s="1"/>
  <c r="BT43" i="2"/>
  <c r="BU43" i="2"/>
  <c r="BV43" i="2"/>
  <c r="BW43" i="2"/>
  <c r="BX43" i="2"/>
  <c r="BY43" i="2"/>
  <c r="BZ43" i="2"/>
  <c r="CA43" i="2"/>
  <c r="CB43" i="2"/>
  <c r="CC43" i="2"/>
  <c r="CD43" i="2"/>
  <c r="CE43" i="2"/>
  <c r="CF43" i="2"/>
  <c r="CG43" i="2"/>
  <c r="CH43" i="2"/>
  <c r="CI43" i="2"/>
  <c r="CJ43" i="2"/>
  <c r="CK43" i="2"/>
  <c r="CL43" i="2"/>
  <c r="CM43" i="2"/>
  <c r="CN43" i="2"/>
  <c r="CO43" i="2"/>
  <c r="CP43" i="2"/>
  <c r="CQ43" i="2"/>
  <c r="CR43" i="2" s="1"/>
  <c r="CS43" i="2" s="1"/>
  <c r="CT43" i="2" s="1"/>
  <c r="CU43" i="2" s="1"/>
  <c r="CV43" i="2" s="1"/>
  <c r="CW43" i="2" s="1"/>
  <c r="CX43" i="2" s="1"/>
  <c r="CY43" i="2" s="1"/>
  <c r="CZ43" i="2" s="1"/>
  <c r="DA43" i="2" s="1"/>
  <c r="DB43" i="2" s="1"/>
  <c r="DC43" i="2" s="1"/>
  <c r="DD43" i="2" s="1"/>
  <c r="DE43" i="2" s="1"/>
  <c r="DF43" i="2" s="1"/>
  <c r="DG43" i="2" s="1"/>
  <c r="DH43" i="2" s="1"/>
  <c r="DI43" i="2" s="1"/>
  <c r="DJ43" i="2" s="1"/>
  <c r="DK43" i="2" s="1"/>
  <c r="DL43" i="2" s="1"/>
  <c r="DM43" i="2" s="1"/>
  <c r="DN43" i="2" s="1"/>
  <c r="DO43" i="2" s="1"/>
  <c r="DP43" i="2" s="1"/>
  <c r="DQ43" i="2" s="1"/>
  <c r="DR43" i="2" s="1"/>
  <c r="DS43" i="2" s="1"/>
  <c r="DT43" i="2" s="1"/>
  <c r="DU43" i="2" s="1"/>
  <c r="DV43" i="2" s="1"/>
  <c r="DW43" i="2" s="1"/>
  <c r="DX43" i="2" s="1"/>
  <c r="DY43" i="2" s="1"/>
  <c r="DZ43" i="2" s="1"/>
  <c r="EA43" i="2" s="1"/>
  <c r="EB43" i="2" s="1"/>
  <c r="EC43" i="2" s="1"/>
  <c r="ED43" i="2" s="1"/>
  <c r="EE43" i="2" s="1"/>
  <c r="EF43" i="2" s="1"/>
  <c r="EG43" i="2" s="1"/>
  <c r="EH43" i="2" s="1"/>
  <c r="EI43" i="2" s="1"/>
  <c r="EJ43" i="2" s="1"/>
  <c r="EK43" i="2" s="1"/>
  <c r="EL43" i="2" s="1"/>
  <c r="EM43" i="2" s="1"/>
  <c r="EN43" i="2" s="1"/>
  <c r="EO43" i="2" s="1"/>
  <c r="EP43" i="2" s="1"/>
  <c r="EQ43" i="2" s="1"/>
  <c r="ER43" i="2" s="1"/>
  <c r="ES43" i="2" s="1"/>
  <c r="ET43" i="2" s="1"/>
  <c r="EU43" i="2" s="1"/>
  <c r="EV43" i="2" s="1"/>
  <c r="EW43" i="2" s="1"/>
  <c r="EX43" i="2" s="1"/>
  <c r="EY43" i="2" s="1"/>
  <c r="EZ43" i="2" s="1"/>
  <c r="FA43" i="2" s="1"/>
  <c r="FB43" i="2" s="1"/>
  <c r="FC43" i="2" s="1"/>
  <c r="FD43" i="2" s="1"/>
  <c r="FE43" i="2" s="1"/>
  <c r="FF43" i="2" s="1"/>
  <c r="FG43" i="2" s="1"/>
  <c r="FH43" i="2" s="1"/>
  <c r="FI43" i="2" s="1"/>
  <c r="FJ43" i="2" s="1"/>
  <c r="FK43" i="2" s="1"/>
  <c r="FL43" i="2" s="1"/>
  <c r="FM43" i="2" s="1"/>
  <c r="FN43" i="2" s="1"/>
  <c r="FO43" i="2" s="1"/>
  <c r="FP43" i="2" s="1"/>
  <c r="FQ43" i="2" s="1"/>
  <c r="FR43" i="2" s="1"/>
  <c r="FS43" i="2" s="1"/>
  <c r="FT43" i="2" s="1"/>
  <c r="FU43" i="2" s="1"/>
  <c r="FV43" i="2" s="1"/>
  <c r="FW43" i="2" s="1"/>
  <c r="FX43" i="2" s="1"/>
  <c r="FY43" i="2" s="1"/>
  <c r="FZ43" i="2" s="1"/>
  <c r="GA43" i="2" s="1"/>
  <c r="GB43" i="2" s="1"/>
  <c r="GC43" i="2" s="1"/>
  <c r="GD43" i="2" s="1"/>
  <c r="GE43" i="2" s="1"/>
  <c r="BU44" i="2"/>
  <c r="BV44" i="2"/>
  <c r="BW44" i="2"/>
  <c r="BX44" i="2"/>
  <c r="BY44" i="2"/>
  <c r="BZ44" i="2"/>
  <c r="CA44" i="2"/>
  <c r="CB44" i="2"/>
  <c r="CC44" i="2"/>
  <c r="CD44" i="2"/>
  <c r="CE44" i="2"/>
  <c r="CF44" i="2"/>
  <c r="CG44" i="2"/>
  <c r="CH44" i="2"/>
  <c r="CI44" i="2"/>
  <c r="CJ44" i="2"/>
  <c r="CK44" i="2"/>
  <c r="CL44" i="2"/>
  <c r="CM44" i="2"/>
  <c r="CN44" i="2"/>
  <c r="CO44" i="2"/>
  <c r="CP44" i="2"/>
  <c r="CQ44" i="2"/>
  <c r="CR44" i="2"/>
  <c r="CS44" i="2" s="1"/>
  <c r="CT44" i="2" s="1"/>
  <c r="CU44" i="2" s="1"/>
  <c r="CV44" i="2" s="1"/>
  <c r="CW44" i="2" s="1"/>
  <c r="CX44" i="2" s="1"/>
  <c r="CY44" i="2" s="1"/>
  <c r="CZ44" i="2" s="1"/>
  <c r="DA44" i="2" s="1"/>
  <c r="DB44" i="2" s="1"/>
  <c r="DC44" i="2" s="1"/>
  <c r="DD44" i="2" s="1"/>
  <c r="DE44" i="2" s="1"/>
  <c r="DF44" i="2" s="1"/>
  <c r="DG44" i="2" s="1"/>
  <c r="DH44" i="2" s="1"/>
  <c r="DI44" i="2" s="1"/>
  <c r="DJ44" i="2" s="1"/>
  <c r="DK44" i="2" s="1"/>
  <c r="DL44" i="2" s="1"/>
  <c r="DM44" i="2" s="1"/>
  <c r="DN44" i="2" s="1"/>
  <c r="DO44" i="2" s="1"/>
  <c r="DP44" i="2" s="1"/>
  <c r="DQ44" i="2" s="1"/>
  <c r="DR44" i="2" s="1"/>
  <c r="DS44" i="2" s="1"/>
  <c r="DT44" i="2" s="1"/>
  <c r="DU44" i="2" s="1"/>
  <c r="DV44" i="2" s="1"/>
  <c r="DW44" i="2" s="1"/>
  <c r="DX44" i="2" s="1"/>
  <c r="DY44" i="2" s="1"/>
  <c r="DZ44" i="2" s="1"/>
  <c r="EA44" i="2" s="1"/>
  <c r="EB44" i="2" s="1"/>
  <c r="EC44" i="2" s="1"/>
  <c r="ED44" i="2" s="1"/>
  <c r="EE44" i="2" s="1"/>
  <c r="EF44" i="2" s="1"/>
  <c r="EG44" i="2" s="1"/>
  <c r="EH44" i="2" s="1"/>
  <c r="EI44" i="2" s="1"/>
  <c r="EJ44" i="2" s="1"/>
  <c r="EK44" i="2" s="1"/>
  <c r="EL44" i="2" s="1"/>
  <c r="EM44" i="2" s="1"/>
  <c r="EN44" i="2" s="1"/>
  <c r="EO44" i="2" s="1"/>
  <c r="EP44" i="2" s="1"/>
  <c r="EQ44" i="2" s="1"/>
  <c r="ER44" i="2" s="1"/>
  <c r="ES44" i="2" s="1"/>
  <c r="ET44" i="2" s="1"/>
  <c r="EU44" i="2" s="1"/>
  <c r="EV44" i="2" s="1"/>
  <c r="EW44" i="2" s="1"/>
  <c r="EX44" i="2" s="1"/>
  <c r="EY44" i="2" s="1"/>
  <c r="EZ44" i="2" s="1"/>
  <c r="FA44" i="2" s="1"/>
  <c r="FB44" i="2" s="1"/>
  <c r="FC44" i="2" s="1"/>
  <c r="FD44" i="2" s="1"/>
  <c r="FE44" i="2" s="1"/>
  <c r="FF44" i="2" s="1"/>
  <c r="FG44" i="2" s="1"/>
  <c r="FH44" i="2" s="1"/>
  <c r="FI44" i="2" s="1"/>
  <c r="FJ44" i="2" s="1"/>
  <c r="FK44" i="2" s="1"/>
  <c r="FL44" i="2" s="1"/>
  <c r="FM44" i="2" s="1"/>
  <c r="FN44" i="2" s="1"/>
  <c r="FO44" i="2" s="1"/>
  <c r="FP44" i="2" s="1"/>
  <c r="FQ44" i="2" s="1"/>
  <c r="FR44" i="2" s="1"/>
  <c r="FS44" i="2" s="1"/>
  <c r="FT44" i="2" s="1"/>
  <c r="FU44" i="2" s="1"/>
  <c r="FV44" i="2" s="1"/>
  <c r="FW44" i="2" s="1"/>
  <c r="FX44" i="2" s="1"/>
  <c r="FY44" i="2" s="1"/>
  <c r="FZ44" i="2" s="1"/>
  <c r="GA44" i="2" s="1"/>
  <c r="GB44" i="2" s="1"/>
  <c r="GC44" i="2" s="1"/>
  <c r="GD44" i="2" s="1"/>
  <c r="GE44" i="2" s="1"/>
  <c r="BX46" i="2"/>
  <c r="BY46" i="2"/>
  <c r="BZ46" i="2"/>
  <c r="CA46" i="2"/>
  <c r="CB46" i="2"/>
  <c r="CC46" i="2"/>
  <c r="CD46" i="2"/>
  <c r="CE46" i="2"/>
  <c r="CF46" i="2"/>
  <c r="CG46" i="2"/>
  <c r="CH46" i="2"/>
  <c r="CI46" i="2"/>
  <c r="CJ46" i="2"/>
  <c r="CK46" i="2"/>
  <c r="CL46" i="2"/>
  <c r="CM46" i="2"/>
  <c r="CN46" i="2"/>
  <c r="CO46" i="2"/>
  <c r="CP46" i="2"/>
  <c r="CQ46" i="2"/>
  <c r="CR46" i="2"/>
  <c r="CS46" i="2"/>
  <c r="CT46" i="2"/>
  <c r="CU46" i="2"/>
  <c r="CV46" i="2" s="1"/>
  <c r="CW46" i="2" s="1"/>
  <c r="CX46" i="2" s="1"/>
  <c r="CY46" i="2" s="1"/>
  <c r="CZ46" i="2" s="1"/>
  <c r="DA46" i="2" s="1"/>
  <c r="DB46" i="2" s="1"/>
  <c r="DC46" i="2" s="1"/>
  <c r="DD46" i="2" s="1"/>
  <c r="DE46" i="2" s="1"/>
  <c r="DF46" i="2" s="1"/>
  <c r="DG46" i="2" s="1"/>
  <c r="DH46" i="2" s="1"/>
  <c r="DI46" i="2" s="1"/>
  <c r="DJ46" i="2" s="1"/>
  <c r="DK46" i="2" s="1"/>
  <c r="DL46" i="2" s="1"/>
  <c r="DM46" i="2" s="1"/>
  <c r="DN46" i="2" s="1"/>
  <c r="DO46" i="2" s="1"/>
  <c r="DP46" i="2" s="1"/>
  <c r="DQ46" i="2" s="1"/>
  <c r="DR46" i="2" s="1"/>
  <c r="DS46" i="2" s="1"/>
  <c r="DT46" i="2" s="1"/>
  <c r="DU46" i="2" s="1"/>
  <c r="DV46" i="2" s="1"/>
  <c r="DW46" i="2" s="1"/>
  <c r="DX46" i="2" s="1"/>
  <c r="DY46" i="2" s="1"/>
  <c r="DZ46" i="2" s="1"/>
  <c r="EA46" i="2" s="1"/>
  <c r="EB46" i="2" s="1"/>
  <c r="EC46" i="2" s="1"/>
  <c r="ED46" i="2" s="1"/>
  <c r="EE46" i="2" s="1"/>
  <c r="EF46" i="2" s="1"/>
  <c r="EG46" i="2" s="1"/>
  <c r="EH46" i="2" s="1"/>
  <c r="EI46" i="2" s="1"/>
  <c r="EJ46" i="2" s="1"/>
  <c r="EK46" i="2" s="1"/>
  <c r="EL46" i="2" s="1"/>
  <c r="EM46" i="2" s="1"/>
  <c r="EN46" i="2" s="1"/>
  <c r="EO46" i="2" s="1"/>
  <c r="EP46" i="2" s="1"/>
  <c r="EQ46" i="2" s="1"/>
  <c r="ER46" i="2" s="1"/>
  <c r="ES46" i="2" s="1"/>
  <c r="ET46" i="2" s="1"/>
  <c r="EU46" i="2" s="1"/>
  <c r="EV46" i="2" s="1"/>
  <c r="EW46" i="2" s="1"/>
  <c r="EX46" i="2" s="1"/>
  <c r="EY46" i="2" s="1"/>
  <c r="EZ46" i="2" s="1"/>
  <c r="FA46" i="2" s="1"/>
  <c r="FB46" i="2" s="1"/>
  <c r="FC46" i="2" s="1"/>
  <c r="FD46" i="2" s="1"/>
  <c r="FE46" i="2" s="1"/>
  <c r="FF46" i="2" s="1"/>
  <c r="FG46" i="2" s="1"/>
  <c r="FH46" i="2" s="1"/>
  <c r="FI46" i="2" s="1"/>
  <c r="FJ46" i="2" s="1"/>
  <c r="FK46" i="2" s="1"/>
  <c r="FL46" i="2" s="1"/>
  <c r="FM46" i="2" s="1"/>
  <c r="FN46" i="2" s="1"/>
  <c r="FO46" i="2" s="1"/>
  <c r="FP46" i="2" s="1"/>
  <c r="FQ46" i="2" s="1"/>
  <c r="FR46" i="2" s="1"/>
  <c r="FS46" i="2" s="1"/>
  <c r="FT46" i="2" s="1"/>
  <c r="FU46" i="2" s="1"/>
  <c r="FV46" i="2" s="1"/>
  <c r="FW46" i="2" s="1"/>
  <c r="FX46" i="2" s="1"/>
  <c r="FY46" i="2" s="1"/>
  <c r="FZ46" i="2" s="1"/>
  <c r="GA46" i="2" s="1"/>
  <c r="GB46" i="2" s="1"/>
  <c r="GC46" i="2" s="1"/>
  <c r="GD46" i="2" s="1"/>
  <c r="GE46" i="2" s="1"/>
  <c r="BZ47" i="2"/>
  <c r="CA47" i="2"/>
  <c r="CB47" i="2"/>
  <c r="CC47" i="2"/>
  <c r="CD47" i="2"/>
  <c r="CE47" i="2"/>
  <c r="CF47" i="2"/>
  <c r="CG47" i="2"/>
  <c r="CH47" i="2"/>
  <c r="CI47" i="2"/>
  <c r="CJ47" i="2"/>
  <c r="CK47" i="2"/>
  <c r="CL47" i="2"/>
  <c r="CM47" i="2"/>
  <c r="CN47" i="2"/>
  <c r="CO47" i="2"/>
  <c r="CP47" i="2"/>
  <c r="CQ47" i="2"/>
  <c r="CR47" i="2"/>
  <c r="CS47" i="2"/>
  <c r="CT47" i="2"/>
  <c r="CU47" i="2"/>
  <c r="CV47" i="2"/>
  <c r="CW47" i="2"/>
  <c r="CX47" i="2" s="1"/>
  <c r="CY47" i="2" s="1"/>
  <c r="CZ47" i="2" s="1"/>
  <c r="DA47" i="2" s="1"/>
  <c r="DB47" i="2" s="1"/>
  <c r="DC47" i="2" s="1"/>
  <c r="DD47" i="2" s="1"/>
  <c r="DE47" i="2" s="1"/>
  <c r="DF47" i="2" s="1"/>
  <c r="DG47" i="2" s="1"/>
  <c r="DH47" i="2" s="1"/>
  <c r="DI47" i="2" s="1"/>
  <c r="DJ47" i="2" s="1"/>
  <c r="DK47" i="2" s="1"/>
  <c r="DL47" i="2" s="1"/>
  <c r="DM47" i="2" s="1"/>
  <c r="DN47" i="2" s="1"/>
  <c r="DO47" i="2" s="1"/>
  <c r="DP47" i="2" s="1"/>
  <c r="DQ47" i="2" s="1"/>
  <c r="DR47" i="2" s="1"/>
  <c r="DS47" i="2" s="1"/>
  <c r="DT47" i="2" s="1"/>
  <c r="DU47" i="2" s="1"/>
  <c r="DV47" i="2" s="1"/>
  <c r="DW47" i="2" s="1"/>
  <c r="DX47" i="2" s="1"/>
  <c r="DY47" i="2" s="1"/>
  <c r="DZ47" i="2" s="1"/>
  <c r="EA47" i="2" s="1"/>
  <c r="EB47" i="2" s="1"/>
  <c r="EC47" i="2" s="1"/>
  <c r="ED47" i="2" s="1"/>
  <c r="EE47" i="2" s="1"/>
  <c r="EF47" i="2" s="1"/>
  <c r="EG47" i="2" s="1"/>
  <c r="EH47" i="2" s="1"/>
  <c r="EI47" i="2" s="1"/>
  <c r="EJ47" i="2" s="1"/>
  <c r="EK47" i="2" s="1"/>
  <c r="EL47" i="2" s="1"/>
  <c r="EM47" i="2" s="1"/>
  <c r="EN47" i="2" s="1"/>
  <c r="EO47" i="2" s="1"/>
  <c r="EP47" i="2" s="1"/>
  <c r="EQ47" i="2" s="1"/>
  <c r="ER47" i="2" s="1"/>
  <c r="ES47" i="2" s="1"/>
  <c r="ET47" i="2" s="1"/>
  <c r="EU47" i="2" s="1"/>
  <c r="EV47" i="2" s="1"/>
  <c r="EW47" i="2" s="1"/>
  <c r="EX47" i="2" s="1"/>
  <c r="EY47" i="2" s="1"/>
  <c r="EZ47" i="2" s="1"/>
  <c r="FA47" i="2" s="1"/>
  <c r="FB47" i="2" s="1"/>
  <c r="FC47" i="2" s="1"/>
  <c r="FD47" i="2" s="1"/>
  <c r="FE47" i="2" s="1"/>
  <c r="FF47" i="2" s="1"/>
  <c r="FG47" i="2" s="1"/>
  <c r="FH47" i="2" s="1"/>
  <c r="FI47" i="2" s="1"/>
  <c r="FJ47" i="2" s="1"/>
  <c r="FK47" i="2" s="1"/>
  <c r="FL47" i="2" s="1"/>
  <c r="FM47" i="2" s="1"/>
  <c r="FN47" i="2" s="1"/>
  <c r="FO47" i="2" s="1"/>
  <c r="FP47" i="2" s="1"/>
  <c r="FQ47" i="2" s="1"/>
  <c r="FR47" i="2" s="1"/>
  <c r="FS47" i="2" s="1"/>
  <c r="FT47" i="2" s="1"/>
  <c r="FU47" i="2" s="1"/>
  <c r="FV47" i="2" s="1"/>
  <c r="FW47" i="2" s="1"/>
  <c r="FX47" i="2" s="1"/>
  <c r="FY47" i="2" s="1"/>
  <c r="FZ47" i="2" s="1"/>
  <c r="GA47" i="2" s="1"/>
  <c r="GB47" i="2" s="1"/>
  <c r="GC47" i="2" s="1"/>
  <c r="GD47" i="2" s="1"/>
  <c r="GE47" i="2" s="1"/>
  <c r="CA48" i="2"/>
  <c r="CB48" i="2"/>
  <c r="CC48" i="2"/>
  <c r="CD48" i="2"/>
  <c r="CE48" i="2"/>
  <c r="CF48" i="2"/>
  <c r="CG48" i="2"/>
  <c r="CH48" i="2"/>
  <c r="CI48" i="2"/>
  <c r="CJ48" i="2"/>
  <c r="CK48" i="2"/>
  <c r="CL48" i="2"/>
  <c r="CM48" i="2"/>
  <c r="CN48" i="2"/>
  <c r="CO48" i="2"/>
  <c r="CP48" i="2"/>
  <c r="CQ48" i="2"/>
  <c r="CR48" i="2"/>
  <c r="CS48" i="2"/>
  <c r="CT48" i="2"/>
  <c r="CU48" i="2"/>
  <c r="CV48" i="2"/>
  <c r="CW48" i="2"/>
  <c r="CX48" i="2"/>
  <c r="CY48" i="2" s="1"/>
  <c r="CZ48" i="2" s="1"/>
  <c r="DA48" i="2" s="1"/>
  <c r="DB48" i="2" s="1"/>
  <c r="DC48" i="2" s="1"/>
  <c r="DD48" i="2" s="1"/>
  <c r="DE48" i="2" s="1"/>
  <c r="DF48" i="2" s="1"/>
  <c r="DG48" i="2" s="1"/>
  <c r="DH48" i="2" s="1"/>
  <c r="DI48" i="2" s="1"/>
  <c r="DJ48" i="2" s="1"/>
  <c r="DK48" i="2" s="1"/>
  <c r="DL48" i="2" s="1"/>
  <c r="DM48" i="2" s="1"/>
  <c r="DN48" i="2" s="1"/>
  <c r="DO48" i="2" s="1"/>
  <c r="DP48" i="2" s="1"/>
  <c r="DQ48" i="2" s="1"/>
  <c r="DR48" i="2" s="1"/>
  <c r="DS48" i="2" s="1"/>
  <c r="DT48" i="2" s="1"/>
  <c r="DU48" i="2" s="1"/>
  <c r="DV48" i="2" s="1"/>
  <c r="DW48" i="2" s="1"/>
  <c r="DX48" i="2" s="1"/>
  <c r="DY48" i="2" s="1"/>
  <c r="DZ48" i="2" s="1"/>
  <c r="EA48" i="2" s="1"/>
  <c r="EB48" i="2" s="1"/>
  <c r="EC48" i="2" s="1"/>
  <c r="ED48" i="2" s="1"/>
  <c r="EE48" i="2" s="1"/>
  <c r="EF48" i="2" s="1"/>
  <c r="EG48" i="2" s="1"/>
  <c r="EH48" i="2" s="1"/>
  <c r="EI48" i="2" s="1"/>
  <c r="EJ48" i="2" s="1"/>
  <c r="EK48" i="2" s="1"/>
  <c r="EL48" i="2" s="1"/>
  <c r="EM48" i="2" s="1"/>
  <c r="EN48" i="2" s="1"/>
  <c r="EO48" i="2" s="1"/>
  <c r="EP48" i="2" s="1"/>
  <c r="EQ48" i="2" s="1"/>
  <c r="ER48" i="2" s="1"/>
  <c r="ES48" i="2" s="1"/>
  <c r="ET48" i="2" s="1"/>
  <c r="EU48" i="2" s="1"/>
  <c r="EV48" i="2" s="1"/>
  <c r="EW48" i="2" s="1"/>
  <c r="EX48" i="2" s="1"/>
  <c r="EY48" i="2" s="1"/>
  <c r="EZ48" i="2" s="1"/>
  <c r="FA48" i="2" s="1"/>
  <c r="FB48" i="2" s="1"/>
  <c r="FC48" i="2" s="1"/>
  <c r="FD48" i="2" s="1"/>
  <c r="FE48" i="2" s="1"/>
  <c r="FF48" i="2" s="1"/>
  <c r="FG48" i="2" s="1"/>
  <c r="FH48" i="2" s="1"/>
  <c r="FI48" i="2" s="1"/>
  <c r="FJ48" i="2" s="1"/>
  <c r="FK48" i="2" s="1"/>
  <c r="FL48" i="2" s="1"/>
  <c r="FM48" i="2" s="1"/>
  <c r="FN48" i="2" s="1"/>
  <c r="FO48" i="2" s="1"/>
  <c r="FP48" i="2" s="1"/>
  <c r="FQ48" i="2" s="1"/>
  <c r="FR48" i="2" s="1"/>
  <c r="FS48" i="2" s="1"/>
  <c r="FT48" i="2" s="1"/>
  <c r="FU48" i="2" s="1"/>
  <c r="FV48" i="2" s="1"/>
  <c r="FW48" i="2" s="1"/>
  <c r="FX48" i="2" s="1"/>
  <c r="FY48" i="2" s="1"/>
  <c r="FZ48" i="2" s="1"/>
  <c r="GA48" i="2" s="1"/>
  <c r="GB48" i="2" s="1"/>
  <c r="GC48" i="2" s="1"/>
  <c r="GD48" i="2" s="1"/>
  <c r="GE48" i="2" s="1"/>
  <c r="CB49" i="2"/>
  <c r="CC49" i="2"/>
  <c r="CD49" i="2"/>
  <c r="CE49" i="2"/>
  <c r="CF49" i="2"/>
  <c r="CG49" i="2"/>
  <c r="CH49" i="2"/>
  <c r="CI49" i="2"/>
  <c r="CJ49" i="2"/>
  <c r="CK49" i="2"/>
  <c r="CL49" i="2"/>
  <c r="CM49" i="2"/>
  <c r="CN49" i="2"/>
  <c r="CO49" i="2"/>
  <c r="CP49" i="2"/>
  <c r="CQ49" i="2"/>
  <c r="CR49" i="2"/>
  <c r="CS49" i="2"/>
  <c r="CT49" i="2"/>
  <c r="CU49" i="2"/>
  <c r="CV49" i="2"/>
  <c r="CW49" i="2"/>
  <c r="CX49" i="2"/>
  <c r="CY49" i="2"/>
  <c r="CZ49" i="2" s="1"/>
  <c r="DA49" i="2" s="1"/>
  <c r="DB49" i="2" s="1"/>
  <c r="DC49" i="2" s="1"/>
  <c r="DD49" i="2" s="1"/>
  <c r="DE49" i="2" s="1"/>
  <c r="DF49" i="2" s="1"/>
  <c r="DG49" i="2" s="1"/>
  <c r="DH49" i="2" s="1"/>
  <c r="DI49" i="2" s="1"/>
  <c r="DJ49" i="2" s="1"/>
  <c r="DK49" i="2" s="1"/>
  <c r="DL49" i="2" s="1"/>
  <c r="DM49" i="2" s="1"/>
  <c r="DN49" i="2" s="1"/>
  <c r="DO49" i="2" s="1"/>
  <c r="DP49" i="2" s="1"/>
  <c r="DQ49" i="2" s="1"/>
  <c r="DR49" i="2" s="1"/>
  <c r="DS49" i="2" s="1"/>
  <c r="DT49" i="2" s="1"/>
  <c r="DU49" i="2" s="1"/>
  <c r="DV49" i="2" s="1"/>
  <c r="DW49" i="2" s="1"/>
  <c r="DX49" i="2" s="1"/>
  <c r="DY49" i="2" s="1"/>
  <c r="DZ49" i="2" s="1"/>
  <c r="EA49" i="2" s="1"/>
  <c r="EB49" i="2" s="1"/>
  <c r="EC49" i="2" s="1"/>
  <c r="ED49" i="2" s="1"/>
  <c r="EE49" i="2" s="1"/>
  <c r="EF49" i="2" s="1"/>
  <c r="EG49" i="2" s="1"/>
  <c r="EH49" i="2" s="1"/>
  <c r="EI49" i="2" s="1"/>
  <c r="EJ49" i="2" s="1"/>
  <c r="EK49" i="2" s="1"/>
  <c r="EL49" i="2" s="1"/>
  <c r="EM49" i="2" s="1"/>
  <c r="EN49" i="2" s="1"/>
  <c r="EO49" i="2" s="1"/>
  <c r="EP49" i="2" s="1"/>
  <c r="EQ49" i="2" s="1"/>
  <c r="ER49" i="2" s="1"/>
  <c r="ES49" i="2" s="1"/>
  <c r="ET49" i="2" s="1"/>
  <c r="EU49" i="2" s="1"/>
  <c r="EV49" i="2" s="1"/>
  <c r="EW49" i="2" s="1"/>
  <c r="EX49" i="2" s="1"/>
  <c r="EY49" i="2" s="1"/>
  <c r="EZ49" i="2" s="1"/>
  <c r="FA49" i="2" s="1"/>
  <c r="FB49" i="2" s="1"/>
  <c r="FC49" i="2" s="1"/>
  <c r="FD49" i="2" s="1"/>
  <c r="FE49" i="2" s="1"/>
  <c r="FF49" i="2" s="1"/>
  <c r="FG49" i="2" s="1"/>
  <c r="FH49" i="2" s="1"/>
  <c r="FI49" i="2" s="1"/>
  <c r="FJ49" i="2" s="1"/>
  <c r="FK49" i="2" s="1"/>
  <c r="FL49" i="2" s="1"/>
  <c r="FM49" i="2" s="1"/>
  <c r="FN49" i="2" s="1"/>
  <c r="FO49" i="2" s="1"/>
  <c r="FP49" i="2" s="1"/>
  <c r="FQ49" i="2" s="1"/>
  <c r="FR49" i="2" s="1"/>
  <c r="FS49" i="2" s="1"/>
  <c r="FT49" i="2" s="1"/>
  <c r="FU49" i="2" s="1"/>
  <c r="FV49" i="2" s="1"/>
  <c r="FW49" i="2" s="1"/>
  <c r="FX49" i="2" s="1"/>
  <c r="FY49" i="2" s="1"/>
  <c r="FZ49" i="2" s="1"/>
  <c r="GA49" i="2" s="1"/>
  <c r="GB49" i="2" s="1"/>
  <c r="GC49" i="2" s="1"/>
  <c r="GD49" i="2" s="1"/>
  <c r="GE49" i="2" s="1"/>
  <c r="CB50" i="2"/>
  <c r="CC50" i="2"/>
  <c r="CD50" i="2"/>
  <c r="CE50" i="2"/>
  <c r="CF50" i="2"/>
  <c r="CG50" i="2"/>
  <c r="CH50" i="2"/>
  <c r="CI50" i="2"/>
  <c r="CJ50" i="2"/>
  <c r="CK50" i="2"/>
  <c r="CL50" i="2"/>
  <c r="CM50" i="2"/>
  <c r="CN50" i="2"/>
  <c r="CO50" i="2"/>
  <c r="CP50" i="2"/>
  <c r="CQ50" i="2"/>
  <c r="CR50" i="2"/>
  <c r="CS50" i="2"/>
  <c r="CT50" i="2"/>
  <c r="CU50" i="2"/>
  <c r="CV50" i="2"/>
  <c r="CW50" i="2"/>
  <c r="CX50" i="2"/>
  <c r="CY50" i="2"/>
  <c r="CZ50" i="2" s="1"/>
  <c r="DA50" i="2" s="1"/>
  <c r="DB50" i="2" s="1"/>
  <c r="CC51" i="2"/>
  <c r="CD51" i="2"/>
  <c r="CE51" i="2"/>
  <c r="CF51" i="2"/>
  <c r="CG51" i="2"/>
  <c r="CH51" i="2"/>
  <c r="CI51" i="2"/>
  <c r="CJ51" i="2"/>
  <c r="CK51" i="2"/>
  <c r="CL51" i="2"/>
  <c r="CM51" i="2"/>
  <c r="CN51" i="2"/>
  <c r="CO51" i="2"/>
  <c r="CP51" i="2"/>
  <c r="CQ51" i="2"/>
  <c r="CR51" i="2"/>
  <c r="CS51" i="2"/>
  <c r="CT51" i="2"/>
  <c r="CU51" i="2"/>
  <c r="CV51" i="2"/>
  <c r="CW51" i="2"/>
  <c r="CX51" i="2"/>
  <c r="CY51" i="2"/>
  <c r="CZ51" i="2"/>
  <c r="DA51" i="2" s="1"/>
  <c r="DB51" i="2" s="1"/>
  <c r="DC51" i="2" s="1"/>
  <c r="DD51" i="2" s="1"/>
  <c r="DE51" i="2" s="1"/>
  <c r="DF51" i="2" s="1"/>
  <c r="DG51" i="2" s="1"/>
  <c r="DH51" i="2" s="1"/>
  <c r="DI51" i="2" s="1"/>
  <c r="DJ51" i="2" s="1"/>
  <c r="DK51" i="2" s="1"/>
  <c r="DL51" i="2" s="1"/>
  <c r="DM51" i="2" s="1"/>
  <c r="DN51" i="2" s="1"/>
  <c r="DO51" i="2" s="1"/>
  <c r="DP51" i="2" s="1"/>
  <c r="DQ51" i="2" s="1"/>
  <c r="DR51" i="2" s="1"/>
  <c r="DS51" i="2" s="1"/>
  <c r="DT51" i="2" s="1"/>
  <c r="DU51" i="2" s="1"/>
  <c r="DV51" i="2" s="1"/>
  <c r="DW51" i="2" s="1"/>
  <c r="DX51" i="2" s="1"/>
  <c r="DY51" i="2" s="1"/>
  <c r="DZ51" i="2" s="1"/>
  <c r="EA51" i="2" s="1"/>
  <c r="EB51" i="2" s="1"/>
  <c r="EC51" i="2" s="1"/>
  <c r="ED51" i="2" s="1"/>
  <c r="EE51" i="2" s="1"/>
  <c r="EF51" i="2" s="1"/>
  <c r="EG51" i="2" s="1"/>
  <c r="EH51" i="2" s="1"/>
  <c r="EI51" i="2" s="1"/>
  <c r="EJ51" i="2" s="1"/>
  <c r="EK51" i="2" s="1"/>
  <c r="EL51" i="2" s="1"/>
  <c r="EM51" i="2" s="1"/>
  <c r="EN51" i="2" s="1"/>
  <c r="EO51" i="2" s="1"/>
  <c r="EP51" i="2" s="1"/>
  <c r="EQ51" i="2" s="1"/>
  <c r="ER51" i="2" s="1"/>
  <c r="ES51" i="2" s="1"/>
  <c r="ET51" i="2" s="1"/>
  <c r="EU51" i="2" s="1"/>
  <c r="EV51" i="2" s="1"/>
  <c r="EW51" i="2" s="1"/>
  <c r="EX51" i="2" s="1"/>
  <c r="EY51" i="2" s="1"/>
  <c r="EZ51" i="2" s="1"/>
  <c r="FA51" i="2" s="1"/>
  <c r="FB51" i="2" s="1"/>
  <c r="FC51" i="2" s="1"/>
  <c r="FD51" i="2" s="1"/>
  <c r="FE51" i="2" s="1"/>
  <c r="FF51" i="2" s="1"/>
  <c r="FG51" i="2" s="1"/>
  <c r="FH51" i="2" s="1"/>
  <c r="FI51" i="2" s="1"/>
  <c r="FJ51" i="2" s="1"/>
  <c r="FK51" i="2" s="1"/>
  <c r="FL51" i="2" s="1"/>
  <c r="FM51" i="2" s="1"/>
  <c r="FN51" i="2" s="1"/>
  <c r="FO51" i="2" s="1"/>
  <c r="FP51" i="2" s="1"/>
  <c r="FQ51" i="2" s="1"/>
  <c r="FR51" i="2" s="1"/>
  <c r="FS51" i="2" s="1"/>
  <c r="FT51" i="2" s="1"/>
  <c r="FU51" i="2" s="1"/>
  <c r="FV51" i="2" s="1"/>
  <c r="FW51" i="2" s="1"/>
  <c r="FX51" i="2" s="1"/>
  <c r="FY51" i="2" s="1"/>
  <c r="FZ51" i="2" s="1"/>
  <c r="GA51" i="2" s="1"/>
  <c r="GB51" i="2" s="1"/>
  <c r="GC51" i="2" s="1"/>
  <c r="GD51" i="2" s="1"/>
  <c r="GE51" i="2" s="1"/>
  <c r="CE53" i="2"/>
  <c r="CF53" i="2"/>
  <c r="CG53" i="2"/>
  <c r="CH53" i="2"/>
  <c r="CI53" i="2"/>
  <c r="CJ53" i="2"/>
  <c r="CK53" i="2"/>
  <c r="CL53" i="2"/>
  <c r="CM53" i="2"/>
  <c r="CN53" i="2"/>
  <c r="CO53" i="2"/>
  <c r="CP53" i="2"/>
  <c r="CQ53" i="2"/>
  <c r="CR53" i="2"/>
  <c r="CS53" i="2"/>
  <c r="CT53" i="2"/>
  <c r="CU53" i="2"/>
  <c r="CV53" i="2"/>
  <c r="CW53" i="2"/>
  <c r="CX53" i="2"/>
  <c r="CY53" i="2"/>
  <c r="CZ53" i="2"/>
  <c r="DA53" i="2"/>
  <c r="DB53" i="2"/>
  <c r="DC53" i="2" s="1"/>
  <c r="DD53" i="2" s="1"/>
  <c r="DE53" i="2" s="1"/>
  <c r="DF53" i="2" s="1"/>
  <c r="DG53" i="2" s="1"/>
  <c r="DH53" i="2" s="1"/>
  <c r="DI53" i="2" s="1"/>
  <c r="DJ53" i="2" s="1"/>
  <c r="DK53" i="2" s="1"/>
  <c r="DL53" i="2" s="1"/>
  <c r="DM53" i="2" s="1"/>
  <c r="DN53" i="2" s="1"/>
  <c r="DO53" i="2" s="1"/>
  <c r="DP53" i="2" s="1"/>
  <c r="DQ53" i="2" s="1"/>
  <c r="DR53" i="2" s="1"/>
  <c r="DS53" i="2" s="1"/>
  <c r="DT53" i="2" s="1"/>
  <c r="DU53" i="2" s="1"/>
  <c r="DV53" i="2" s="1"/>
  <c r="DW53" i="2" s="1"/>
  <c r="DX53" i="2" s="1"/>
  <c r="DY53" i="2" s="1"/>
  <c r="DZ53" i="2" s="1"/>
  <c r="EA53" i="2" s="1"/>
  <c r="EB53" i="2" s="1"/>
  <c r="EC53" i="2" s="1"/>
  <c r="ED53" i="2" s="1"/>
  <c r="EE53" i="2" s="1"/>
  <c r="EF53" i="2" s="1"/>
  <c r="EG53" i="2" s="1"/>
  <c r="EH53" i="2" s="1"/>
  <c r="EI53" i="2" s="1"/>
  <c r="EJ53" i="2" s="1"/>
  <c r="EK53" i="2" s="1"/>
  <c r="EL53" i="2" s="1"/>
  <c r="EM53" i="2" s="1"/>
  <c r="EN53" i="2" s="1"/>
  <c r="EO53" i="2" s="1"/>
  <c r="EP53" i="2" s="1"/>
  <c r="EQ53" i="2" s="1"/>
  <c r="ER53" i="2" s="1"/>
  <c r="ES53" i="2" s="1"/>
  <c r="ET53" i="2" s="1"/>
  <c r="EU53" i="2" s="1"/>
  <c r="EV53" i="2" s="1"/>
  <c r="EW53" i="2" s="1"/>
  <c r="EX53" i="2" s="1"/>
  <c r="EY53" i="2" s="1"/>
  <c r="EZ53" i="2" s="1"/>
  <c r="FA53" i="2" s="1"/>
  <c r="FB53" i="2" s="1"/>
  <c r="FC53" i="2" s="1"/>
  <c r="FD53" i="2" s="1"/>
  <c r="FE53" i="2" s="1"/>
  <c r="FF53" i="2" s="1"/>
  <c r="FG53" i="2" s="1"/>
  <c r="FH53" i="2" s="1"/>
  <c r="FI53" i="2" s="1"/>
  <c r="FJ53" i="2" s="1"/>
  <c r="FK53" i="2" s="1"/>
  <c r="FL53" i="2" s="1"/>
  <c r="FM53" i="2" s="1"/>
  <c r="FN53" i="2" s="1"/>
  <c r="FO53" i="2" s="1"/>
  <c r="FP53" i="2" s="1"/>
  <c r="FQ53" i="2" s="1"/>
  <c r="FR53" i="2" s="1"/>
  <c r="FS53" i="2" s="1"/>
  <c r="FT53" i="2" s="1"/>
  <c r="FU53" i="2" s="1"/>
  <c r="FV53" i="2" s="1"/>
  <c r="FW53" i="2" s="1"/>
  <c r="FX53" i="2" s="1"/>
  <c r="FY53" i="2" s="1"/>
  <c r="FZ53" i="2" s="1"/>
  <c r="GA53" i="2" s="1"/>
  <c r="GB53" i="2" s="1"/>
  <c r="GC53" i="2" s="1"/>
  <c r="GD53" i="2" s="1"/>
  <c r="GE53" i="2" s="1"/>
  <c r="CG54" i="2"/>
  <c r="CH54" i="2"/>
  <c r="CI54" i="2"/>
  <c r="CJ54" i="2"/>
  <c r="CK54" i="2"/>
  <c r="CL54" i="2"/>
  <c r="CM54" i="2"/>
  <c r="CN54" i="2"/>
  <c r="CO54" i="2"/>
  <c r="CP54" i="2"/>
  <c r="CQ54" i="2"/>
  <c r="CR54" i="2"/>
  <c r="CS54" i="2"/>
  <c r="CT54" i="2"/>
  <c r="CU54" i="2"/>
  <c r="CV54" i="2"/>
  <c r="CW54" i="2"/>
  <c r="CX54" i="2"/>
  <c r="CY54" i="2"/>
  <c r="CZ54" i="2"/>
  <c r="DA54" i="2"/>
  <c r="DB54" i="2"/>
  <c r="DC54" i="2"/>
  <c r="DD54" i="2"/>
  <c r="DE54" i="2"/>
  <c r="DF54" i="2" s="1"/>
  <c r="DG54" i="2" s="1"/>
  <c r="DH54" i="2" s="1"/>
  <c r="DI54" i="2" s="1"/>
  <c r="DJ54" i="2" s="1"/>
  <c r="DK54" i="2" s="1"/>
  <c r="DL54" i="2" s="1"/>
  <c r="DM54" i="2" s="1"/>
  <c r="DN54" i="2" s="1"/>
  <c r="DO54" i="2" s="1"/>
  <c r="DP54" i="2" s="1"/>
  <c r="DQ54" i="2" s="1"/>
  <c r="DR54" i="2" s="1"/>
  <c r="DS54" i="2" s="1"/>
  <c r="DT54" i="2" s="1"/>
  <c r="DU54" i="2" s="1"/>
  <c r="DV54" i="2" s="1"/>
  <c r="DW54" i="2" s="1"/>
  <c r="DX54" i="2" s="1"/>
  <c r="DY54" i="2" s="1"/>
  <c r="DZ54" i="2" s="1"/>
  <c r="EA54" i="2" s="1"/>
  <c r="EB54" i="2" s="1"/>
  <c r="EC54" i="2" s="1"/>
  <c r="ED54" i="2" s="1"/>
  <c r="EE54" i="2" s="1"/>
  <c r="EF54" i="2" s="1"/>
  <c r="EG54" i="2" s="1"/>
  <c r="EH54" i="2" s="1"/>
  <c r="EI54" i="2" s="1"/>
  <c r="EJ54" i="2" s="1"/>
  <c r="EK54" i="2" s="1"/>
  <c r="EL54" i="2" s="1"/>
  <c r="EM54" i="2" s="1"/>
  <c r="EN54" i="2" s="1"/>
  <c r="EO54" i="2" s="1"/>
  <c r="EP54" i="2" s="1"/>
  <c r="EQ54" i="2" s="1"/>
  <c r="ER54" i="2" s="1"/>
  <c r="ES54" i="2" s="1"/>
  <c r="ET54" i="2" s="1"/>
  <c r="EU54" i="2" s="1"/>
  <c r="EV54" i="2" s="1"/>
  <c r="EW54" i="2" s="1"/>
  <c r="EX54" i="2" s="1"/>
  <c r="EY54" i="2" s="1"/>
  <c r="EZ54" i="2" s="1"/>
  <c r="FA54" i="2" s="1"/>
  <c r="FB54" i="2" s="1"/>
  <c r="FC54" i="2" s="1"/>
  <c r="FD54" i="2" s="1"/>
  <c r="FE54" i="2" s="1"/>
  <c r="FF54" i="2" s="1"/>
  <c r="FG54" i="2" s="1"/>
  <c r="FH54" i="2" s="1"/>
  <c r="FI54" i="2" s="1"/>
  <c r="FJ54" i="2" s="1"/>
  <c r="FK54" i="2" s="1"/>
  <c r="FL54" i="2" s="1"/>
  <c r="FM54" i="2" s="1"/>
  <c r="FN54" i="2" s="1"/>
  <c r="FO54" i="2" s="1"/>
  <c r="FP54" i="2" s="1"/>
  <c r="FQ54" i="2" s="1"/>
  <c r="FR54" i="2" s="1"/>
  <c r="FS54" i="2" s="1"/>
  <c r="FT54" i="2" s="1"/>
  <c r="FU54" i="2" s="1"/>
  <c r="FV54" i="2" s="1"/>
  <c r="FW54" i="2" s="1"/>
  <c r="FX54" i="2" s="1"/>
  <c r="FY54" i="2" s="1"/>
  <c r="FZ54" i="2" s="1"/>
  <c r="GA54" i="2" s="1"/>
  <c r="GB54" i="2" s="1"/>
  <c r="GC54" i="2" s="1"/>
  <c r="GD54" i="2" s="1"/>
  <c r="GE54" i="2" s="1"/>
  <c r="CJ56" i="2"/>
  <c r="CK56" i="2"/>
  <c r="CL56" i="2"/>
  <c r="CM56" i="2"/>
  <c r="CN56" i="2"/>
  <c r="CO56" i="2"/>
  <c r="CP56" i="2"/>
  <c r="CQ56" i="2"/>
  <c r="CR56" i="2"/>
  <c r="CS56" i="2"/>
  <c r="CT56" i="2"/>
  <c r="CU56" i="2"/>
  <c r="CV56" i="2"/>
  <c r="CW56" i="2"/>
  <c r="CX56" i="2"/>
  <c r="CY56" i="2"/>
  <c r="CZ56" i="2"/>
  <c r="DA56" i="2"/>
  <c r="DB56" i="2"/>
  <c r="DC56" i="2"/>
  <c r="DD56" i="2"/>
  <c r="DE56" i="2"/>
  <c r="DF56" i="2"/>
  <c r="DG56" i="2"/>
  <c r="DH56" i="2" s="1"/>
  <c r="DI56" i="2" s="1"/>
  <c r="DJ56" i="2" s="1"/>
  <c r="DK56" i="2" s="1"/>
  <c r="DL56" i="2" s="1"/>
  <c r="DM56" i="2" s="1"/>
  <c r="DN56" i="2" s="1"/>
  <c r="DO56" i="2" s="1"/>
  <c r="DP56" i="2" s="1"/>
  <c r="DQ56" i="2" s="1"/>
  <c r="DR56" i="2" s="1"/>
  <c r="DS56" i="2" s="1"/>
  <c r="DT56" i="2" s="1"/>
  <c r="DU56" i="2" s="1"/>
  <c r="DV56" i="2" s="1"/>
  <c r="DW56" i="2" s="1"/>
  <c r="DX56" i="2" s="1"/>
  <c r="DY56" i="2" s="1"/>
  <c r="DZ56" i="2" s="1"/>
  <c r="EA56" i="2" s="1"/>
  <c r="EB56" i="2" s="1"/>
  <c r="EC56" i="2" s="1"/>
  <c r="ED56" i="2" s="1"/>
  <c r="EE56" i="2" s="1"/>
  <c r="EF56" i="2" s="1"/>
  <c r="EG56" i="2" s="1"/>
  <c r="EH56" i="2" s="1"/>
  <c r="EI56" i="2" s="1"/>
  <c r="EJ56" i="2" s="1"/>
  <c r="EK56" i="2" s="1"/>
  <c r="EL56" i="2" s="1"/>
  <c r="EM56" i="2" s="1"/>
  <c r="EN56" i="2" s="1"/>
  <c r="EO56" i="2" s="1"/>
  <c r="EP56" i="2" s="1"/>
  <c r="EQ56" i="2" s="1"/>
  <c r="ER56" i="2" s="1"/>
  <c r="ES56" i="2" s="1"/>
  <c r="ET56" i="2" s="1"/>
  <c r="EU56" i="2" s="1"/>
  <c r="EV56" i="2" s="1"/>
  <c r="EW56" i="2" s="1"/>
  <c r="EX56" i="2" s="1"/>
  <c r="EY56" i="2" s="1"/>
  <c r="EZ56" i="2" s="1"/>
  <c r="FA56" i="2" s="1"/>
  <c r="FB56" i="2" s="1"/>
  <c r="FC56" i="2" s="1"/>
  <c r="FD56" i="2" s="1"/>
  <c r="FE56" i="2" s="1"/>
  <c r="FF56" i="2" s="1"/>
  <c r="FG56" i="2" s="1"/>
  <c r="FH56" i="2" s="1"/>
  <c r="FI56" i="2" s="1"/>
  <c r="FJ56" i="2" s="1"/>
  <c r="FK56" i="2" s="1"/>
  <c r="FL56" i="2" s="1"/>
  <c r="FM56" i="2" s="1"/>
  <c r="FN56" i="2" s="1"/>
  <c r="FO56" i="2" s="1"/>
  <c r="FP56" i="2" s="1"/>
  <c r="FQ56" i="2" s="1"/>
  <c r="FR56" i="2" s="1"/>
  <c r="FS56" i="2" s="1"/>
  <c r="FT56" i="2" s="1"/>
  <c r="FU56" i="2" s="1"/>
  <c r="FV56" i="2" s="1"/>
  <c r="FW56" i="2" s="1"/>
  <c r="FX56" i="2" s="1"/>
  <c r="FY56" i="2" s="1"/>
  <c r="FZ56" i="2" s="1"/>
  <c r="GA56" i="2" s="1"/>
  <c r="GB56" i="2" s="1"/>
  <c r="GC56" i="2" s="1"/>
  <c r="GD56" i="2" s="1"/>
  <c r="GE56" i="2" s="1"/>
  <c r="CK57" i="2"/>
  <c r="CL57" i="2"/>
  <c r="CM57" i="2"/>
  <c r="CN57" i="2"/>
  <c r="CO57" i="2"/>
  <c r="CP57" i="2"/>
  <c r="CQ57" i="2"/>
  <c r="CR57" i="2"/>
  <c r="CS57" i="2"/>
  <c r="CT57" i="2"/>
  <c r="CU57" i="2"/>
  <c r="CV57" i="2"/>
  <c r="CW57" i="2"/>
  <c r="CX57" i="2"/>
  <c r="CY57" i="2"/>
  <c r="CZ57" i="2"/>
  <c r="DA57" i="2"/>
  <c r="DB57" i="2"/>
  <c r="DC57" i="2"/>
  <c r="DD57" i="2"/>
  <c r="DE57" i="2"/>
  <c r="DF57" i="2"/>
  <c r="DG57" i="2"/>
  <c r="DH57" i="2"/>
  <c r="DI57" i="2" s="1"/>
  <c r="DJ57" i="2" s="1"/>
  <c r="DK57" i="2" s="1"/>
  <c r="DL57" i="2" s="1"/>
  <c r="DM57" i="2" s="1"/>
  <c r="DN57" i="2" s="1"/>
  <c r="DO57" i="2" s="1"/>
  <c r="DP57" i="2" s="1"/>
  <c r="DQ57" i="2" s="1"/>
  <c r="DR57" i="2" s="1"/>
  <c r="DS57" i="2" s="1"/>
  <c r="DT57" i="2" s="1"/>
  <c r="DU57" i="2" s="1"/>
  <c r="DV57" i="2" s="1"/>
  <c r="DW57" i="2" s="1"/>
  <c r="DX57" i="2" s="1"/>
  <c r="DY57" i="2" s="1"/>
  <c r="DZ57" i="2" s="1"/>
  <c r="EA57" i="2" s="1"/>
  <c r="EB57" i="2" s="1"/>
  <c r="EC57" i="2" s="1"/>
  <c r="ED57" i="2" s="1"/>
  <c r="EE57" i="2" s="1"/>
  <c r="EF57" i="2" s="1"/>
  <c r="EG57" i="2" s="1"/>
  <c r="EH57" i="2" s="1"/>
  <c r="EI57" i="2" s="1"/>
  <c r="EJ57" i="2" s="1"/>
  <c r="EK57" i="2" s="1"/>
  <c r="EL57" i="2" s="1"/>
  <c r="EM57" i="2" s="1"/>
  <c r="EN57" i="2" s="1"/>
  <c r="EO57" i="2" s="1"/>
  <c r="EP57" i="2" s="1"/>
  <c r="EQ57" i="2" s="1"/>
  <c r="ER57" i="2" s="1"/>
  <c r="ES57" i="2" s="1"/>
  <c r="ET57" i="2" s="1"/>
  <c r="EU57" i="2" s="1"/>
  <c r="EV57" i="2" s="1"/>
  <c r="EW57" i="2" s="1"/>
  <c r="EX57" i="2" s="1"/>
  <c r="EY57" i="2" s="1"/>
  <c r="EZ57" i="2" s="1"/>
  <c r="FA57" i="2" s="1"/>
  <c r="FB57" i="2" s="1"/>
  <c r="FC57" i="2" s="1"/>
  <c r="FD57" i="2" s="1"/>
  <c r="FE57" i="2" s="1"/>
  <c r="FF57" i="2" s="1"/>
  <c r="FG57" i="2" s="1"/>
  <c r="FH57" i="2" s="1"/>
  <c r="FI57" i="2" s="1"/>
  <c r="FJ57" i="2" s="1"/>
  <c r="FK57" i="2" s="1"/>
  <c r="FL57" i="2" s="1"/>
  <c r="FM57" i="2" s="1"/>
  <c r="FN57" i="2" s="1"/>
  <c r="FO57" i="2" s="1"/>
  <c r="FP57" i="2" s="1"/>
  <c r="FQ57" i="2" s="1"/>
  <c r="FR57" i="2" s="1"/>
  <c r="FS57" i="2" s="1"/>
  <c r="FT57" i="2" s="1"/>
  <c r="FU57" i="2" s="1"/>
  <c r="FV57" i="2" s="1"/>
  <c r="FW57" i="2" s="1"/>
  <c r="FX57" i="2" s="1"/>
  <c r="FY57" i="2" s="1"/>
  <c r="FZ57" i="2" s="1"/>
  <c r="GA57" i="2" s="1"/>
  <c r="GB57" i="2" s="1"/>
  <c r="GC57" i="2" s="1"/>
  <c r="GD57" i="2" s="1"/>
  <c r="GE57" i="2" s="1"/>
  <c r="CL58" i="2"/>
  <c r="CM58" i="2"/>
  <c r="CN58" i="2"/>
  <c r="CO58" i="2"/>
  <c r="CP58" i="2"/>
  <c r="CQ58" i="2"/>
  <c r="CR58" i="2"/>
  <c r="CS58" i="2"/>
  <c r="CT58" i="2"/>
  <c r="CU58" i="2"/>
  <c r="CV58" i="2"/>
  <c r="CW58" i="2"/>
  <c r="CX58" i="2"/>
  <c r="CY58" i="2"/>
  <c r="CZ58" i="2"/>
  <c r="DA58" i="2"/>
  <c r="DB58" i="2"/>
  <c r="DC58" i="2"/>
  <c r="DD58" i="2"/>
  <c r="DE58" i="2"/>
  <c r="DF58" i="2"/>
  <c r="DG58" i="2"/>
  <c r="DH58" i="2"/>
  <c r="DI58" i="2"/>
  <c r="DJ58" i="2" s="1"/>
  <c r="DK58" i="2" s="1"/>
  <c r="DL58" i="2" s="1"/>
  <c r="DM58" i="2" s="1"/>
  <c r="DN58" i="2" s="1"/>
  <c r="DO58" i="2" s="1"/>
  <c r="DP58" i="2" s="1"/>
  <c r="DQ58" i="2" s="1"/>
  <c r="DR58" i="2" s="1"/>
  <c r="DS58" i="2" s="1"/>
  <c r="DT58" i="2" s="1"/>
  <c r="DU58" i="2" s="1"/>
  <c r="DV58" i="2" s="1"/>
  <c r="DW58" i="2" s="1"/>
  <c r="DX58" i="2" s="1"/>
  <c r="DY58" i="2" s="1"/>
  <c r="DZ58" i="2" s="1"/>
  <c r="EA58" i="2" s="1"/>
  <c r="EB58" i="2" s="1"/>
  <c r="EC58" i="2" s="1"/>
  <c r="ED58" i="2" s="1"/>
  <c r="EE58" i="2" s="1"/>
  <c r="EF58" i="2" s="1"/>
  <c r="EG58" i="2" s="1"/>
  <c r="EH58" i="2" s="1"/>
  <c r="EI58" i="2" s="1"/>
  <c r="EJ58" i="2" s="1"/>
  <c r="EK58" i="2" s="1"/>
  <c r="EL58" i="2" s="1"/>
  <c r="EM58" i="2" s="1"/>
  <c r="EN58" i="2" s="1"/>
  <c r="EO58" i="2" s="1"/>
  <c r="EP58" i="2" s="1"/>
  <c r="EQ58" i="2" s="1"/>
  <c r="ER58" i="2" s="1"/>
  <c r="ES58" i="2" s="1"/>
  <c r="ET58" i="2" s="1"/>
  <c r="EU58" i="2" s="1"/>
  <c r="EV58" i="2" s="1"/>
  <c r="EW58" i="2" s="1"/>
  <c r="EX58" i="2" s="1"/>
  <c r="EY58" i="2" s="1"/>
  <c r="EZ58" i="2" s="1"/>
  <c r="FA58" i="2" s="1"/>
  <c r="FB58" i="2" s="1"/>
  <c r="FC58" i="2" s="1"/>
  <c r="FD58" i="2" s="1"/>
  <c r="FE58" i="2" s="1"/>
  <c r="FF58" i="2" s="1"/>
  <c r="FG58" i="2" s="1"/>
  <c r="FH58" i="2" s="1"/>
  <c r="FI58" i="2" s="1"/>
  <c r="FJ58" i="2" s="1"/>
  <c r="FK58" i="2" s="1"/>
  <c r="FL58" i="2" s="1"/>
  <c r="FM58" i="2" s="1"/>
  <c r="FN58" i="2" s="1"/>
  <c r="FO58" i="2" s="1"/>
  <c r="FP58" i="2" s="1"/>
  <c r="FQ58" i="2" s="1"/>
  <c r="FR58" i="2" s="1"/>
  <c r="FS58" i="2" s="1"/>
  <c r="FT58" i="2" s="1"/>
  <c r="FU58" i="2" s="1"/>
  <c r="FV58" i="2" s="1"/>
  <c r="FW58" i="2" s="1"/>
  <c r="FX58" i="2" s="1"/>
  <c r="FY58" i="2" s="1"/>
  <c r="FZ58" i="2" s="1"/>
  <c r="GA58" i="2" s="1"/>
  <c r="GB58" i="2" s="1"/>
  <c r="GC58" i="2" s="1"/>
  <c r="GD58" i="2" s="1"/>
  <c r="GE58" i="2" s="1"/>
  <c r="CN59" i="2"/>
  <c r="CO59" i="2"/>
  <c r="CP59" i="2"/>
  <c r="CQ59" i="2"/>
  <c r="CR59" i="2"/>
  <c r="CS59" i="2"/>
  <c r="CT59" i="2"/>
  <c r="CU59" i="2"/>
  <c r="CV59" i="2"/>
  <c r="CW59" i="2"/>
  <c r="CX59" i="2"/>
  <c r="CY59" i="2"/>
  <c r="CZ59" i="2"/>
  <c r="DA59" i="2"/>
  <c r="DB59" i="2"/>
  <c r="DC59" i="2"/>
  <c r="DD59" i="2"/>
  <c r="DE59" i="2"/>
  <c r="DF59" i="2"/>
  <c r="DG59" i="2"/>
  <c r="DH59" i="2"/>
  <c r="DI59" i="2"/>
  <c r="DJ59" i="2"/>
  <c r="DK59" i="2"/>
  <c r="DL59" i="2" s="1"/>
  <c r="DM59" i="2" s="1"/>
  <c r="DN59" i="2" s="1"/>
  <c r="DO59" i="2" s="1"/>
  <c r="CQ62" i="2"/>
  <c r="CR62" i="2"/>
  <c r="CS62" i="2"/>
  <c r="CT62" i="2"/>
  <c r="CU62" i="2"/>
  <c r="CV62" i="2"/>
  <c r="CW62" i="2"/>
  <c r="CX62" i="2"/>
  <c r="CY62" i="2"/>
  <c r="CZ62" i="2"/>
  <c r="DA62" i="2"/>
  <c r="DB62" i="2"/>
  <c r="DC62" i="2"/>
  <c r="DD62" i="2"/>
  <c r="DE62" i="2"/>
  <c r="DF62" i="2"/>
  <c r="DG62" i="2"/>
  <c r="DH62" i="2"/>
  <c r="DI62" i="2"/>
  <c r="DJ62" i="2"/>
  <c r="DK62" i="2"/>
  <c r="DL62" i="2"/>
  <c r="DM62" i="2"/>
  <c r="DN62" i="2"/>
  <c r="DO62" i="2" s="1"/>
  <c r="DP62" i="2" s="1"/>
  <c r="DQ62" i="2" s="1"/>
  <c r="DR62" i="2" s="1"/>
  <c r="DS62" i="2" s="1"/>
  <c r="DT62" i="2" s="1"/>
  <c r="DU62" i="2" s="1"/>
  <c r="DV62" i="2" s="1"/>
  <c r="DW62" i="2" s="1"/>
  <c r="DX62" i="2" s="1"/>
  <c r="DY62" i="2" s="1"/>
  <c r="DZ62" i="2" s="1"/>
  <c r="EA62" i="2" s="1"/>
  <c r="EB62" i="2" s="1"/>
  <c r="EC62" i="2" s="1"/>
  <c r="ED62" i="2" s="1"/>
  <c r="EE62" i="2" s="1"/>
  <c r="EF62" i="2" s="1"/>
  <c r="EG62" i="2" s="1"/>
  <c r="EH62" i="2" s="1"/>
  <c r="EI62" i="2" s="1"/>
  <c r="EJ62" i="2" s="1"/>
  <c r="EK62" i="2" s="1"/>
  <c r="EL62" i="2" s="1"/>
  <c r="EM62" i="2" s="1"/>
  <c r="EN62" i="2" s="1"/>
  <c r="EO62" i="2" s="1"/>
  <c r="EP62" i="2" s="1"/>
  <c r="EQ62" i="2" s="1"/>
  <c r="ER62" i="2" s="1"/>
  <c r="ES62" i="2" s="1"/>
  <c r="ET62" i="2" s="1"/>
  <c r="EU62" i="2" s="1"/>
  <c r="EV62" i="2" s="1"/>
  <c r="EW62" i="2" s="1"/>
  <c r="EX62" i="2" s="1"/>
  <c r="EY62" i="2" s="1"/>
  <c r="EZ62" i="2" s="1"/>
  <c r="FA62" i="2" s="1"/>
  <c r="FB62" i="2" s="1"/>
  <c r="FC62" i="2" s="1"/>
  <c r="FD62" i="2" s="1"/>
  <c r="FE62" i="2" s="1"/>
  <c r="FF62" i="2" s="1"/>
  <c r="FG62" i="2" s="1"/>
  <c r="FH62" i="2" s="1"/>
  <c r="FI62" i="2" s="1"/>
  <c r="FJ62" i="2" s="1"/>
  <c r="FK62" i="2" s="1"/>
  <c r="FL62" i="2" s="1"/>
  <c r="FM62" i="2" s="1"/>
  <c r="FN62" i="2" s="1"/>
  <c r="FO62" i="2" s="1"/>
  <c r="FP62" i="2" s="1"/>
  <c r="FQ62" i="2" s="1"/>
  <c r="FR62" i="2" s="1"/>
  <c r="FS62" i="2" s="1"/>
  <c r="FT62" i="2" s="1"/>
  <c r="FU62" i="2" s="1"/>
  <c r="FV62" i="2" s="1"/>
  <c r="FW62" i="2" s="1"/>
  <c r="FX62" i="2" s="1"/>
  <c r="FY62" i="2" s="1"/>
  <c r="FZ62" i="2" s="1"/>
  <c r="GA62" i="2" s="1"/>
  <c r="GB62" i="2" s="1"/>
  <c r="GC62" i="2" s="1"/>
  <c r="GD62" i="2" s="1"/>
  <c r="GE62" i="2" s="1"/>
  <c r="CS63" i="2"/>
  <c r="CT63" i="2"/>
  <c r="CU63" i="2"/>
  <c r="CV63" i="2"/>
  <c r="CW63" i="2"/>
  <c r="CX63" i="2"/>
  <c r="CY63" i="2"/>
  <c r="CZ63" i="2"/>
  <c r="DA63" i="2"/>
  <c r="DB63" i="2"/>
  <c r="DC63" i="2"/>
  <c r="DD63" i="2"/>
  <c r="DE63" i="2"/>
  <c r="DF63" i="2"/>
  <c r="DG63" i="2"/>
  <c r="DH63" i="2"/>
  <c r="DI63" i="2"/>
  <c r="DJ63" i="2"/>
  <c r="DK63" i="2"/>
  <c r="DL63" i="2"/>
  <c r="DM63" i="2"/>
  <c r="DN63" i="2"/>
  <c r="DO63" i="2"/>
  <c r="DP63" i="2"/>
  <c r="DQ63" i="2" s="1"/>
  <c r="DR63" i="2" s="1"/>
  <c r="DS63" i="2" s="1"/>
  <c r="DT63" i="2" s="1"/>
  <c r="DU63" i="2" s="1"/>
  <c r="DV63" i="2" s="1"/>
  <c r="DW63" i="2" s="1"/>
  <c r="DX63" i="2" s="1"/>
  <c r="DY63" i="2" s="1"/>
  <c r="DZ63" i="2" s="1"/>
  <c r="EA63" i="2" s="1"/>
  <c r="EB63" i="2" s="1"/>
  <c r="EC63" i="2" s="1"/>
  <c r="ED63" i="2" s="1"/>
  <c r="EE63" i="2" s="1"/>
  <c r="EF63" i="2" s="1"/>
  <c r="EG63" i="2" s="1"/>
  <c r="EH63" i="2" s="1"/>
  <c r="EI63" i="2" s="1"/>
  <c r="EJ63" i="2" s="1"/>
  <c r="EK63" i="2" s="1"/>
  <c r="EL63" i="2" s="1"/>
  <c r="EM63" i="2" s="1"/>
  <c r="EN63" i="2" s="1"/>
  <c r="EO63" i="2" s="1"/>
  <c r="EP63" i="2" s="1"/>
  <c r="EQ63" i="2" s="1"/>
  <c r="ER63" i="2" s="1"/>
  <c r="ES63" i="2" s="1"/>
  <c r="ET63" i="2" s="1"/>
  <c r="EU63" i="2" s="1"/>
  <c r="EV63" i="2" s="1"/>
  <c r="EW63" i="2" s="1"/>
  <c r="EX63" i="2" s="1"/>
  <c r="EY63" i="2" s="1"/>
  <c r="EZ63" i="2" s="1"/>
  <c r="FA63" i="2" s="1"/>
  <c r="FB63" i="2" s="1"/>
  <c r="FC63" i="2" s="1"/>
  <c r="FD63" i="2" s="1"/>
  <c r="FE63" i="2" s="1"/>
  <c r="FF63" i="2" s="1"/>
  <c r="FG63" i="2" s="1"/>
  <c r="FH63" i="2" s="1"/>
  <c r="FI63" i="2" s="1"/>
  <c r="FJ63" i="2" s="1"/>
  <c r="FK63" i="2" s="1"/>
  <c r="FL63" i="2" s="1"/>
  <c r="FM63" i="2" s="1"/>
  <c r="FN63" i="2" s="1"/>
  <c r="FO63" i="2" s="1"/>
  <c r="FP63" i="2" s="1"/>
  <c r="FQ63" i="2" s="1"/>
  <c r="FR63" i="2" s="1"/>
  <c r="FS63" i="2" s="1"/>
  <c r="FT63" i="2" s="1"/>
  <c r="FU63" i="2" s="1"/>
  <c r="FV63" i="2" s="1"/>
  <c r="FW63" i="2" s="1"/>
  <c r="FX63" i="2" s="1"/>
  <c r="FY63" i="2" s="1"/>
  <c r="FZ63" i="2" s="1"/>
  <c r="GA63" i="2" s="1"/>
  <c r="GB63" i="2" s="1"/>
  <c r="GC63" i="2" s="1"/>
  <c r="GD63" i="2" s="1"/>
  <c r="GE63" i="2" s="1"/>
  <c r="CT64" i="2"/>
  <c r="CU64" i="2"/>
  <c r="CV64" i="2"/>
  <c r="CW64" i="2"/>
  <c r="CX64" i="2"/>
  <c r="CY64" i="2"/>
  <c r="CZ64" i="2"/>
  <c r="DA64" i="2"/>
  <c r="DB64" i="2"/>
  <c r="DC64" i="2"/>
  <c r="DD64" i="2"/>
  <c r="DE64" i="2"/>
  <c r="DF64" i="2"/>
  <c r="DG64" i="2"/>
  <c r="DH64" i="2"/>
  <c r="DI64" i="2"/>
  <c r="DJ64" i="2"/>
  <c r="DK64" i="2"/>
  <c r="DL64" i="2"/>
  <c r="DM64" i="2"/>
  <c r="DN64" i="2"/>
  <c r="DO64" i="2"/>
  <c r="DP64" i="2"/>
  <c r="DQ64" i="2"/>
  <c r="DR64" i="2" s="1"/>
  <c r="DS64" i="2" s="1"/>
  <c r="DT64" i="2" s="1"/>
  <c r="DU64" i="2" s="1"/>
  <c r="DV64" i="2" s="1"/>
  <c r="DW64" i="2" s="1"/>
  <c r="DX64" i="2" s="1"/>
  <c r="DY64" i="2" s="1"/>
  <c r="DZ64" i="2" s="1"/>
  <c r="EA64" i="2" s="1"/>
  <c r="EB64" i="2" s="1"/>
  <c r="EC64" i="2" s="1"/>
  <c r="ED64" i="2" s="1"/>
  <c r="EE64" i="2" s="1"/>
  <c r="EF64" i="2" s="1"/>
  <c r="EG64" i="2" s="1"/>
  <c r="EH64" i="2" s="1"/>
  <c r="EI64" i="2" s="1"/>
  <c r="EJ64" i="2" s="1"/>
  <c r="EK64" i="2" s="1"/>
  <c r="EL64" i="2" s="1"/>
  <c r="EM64" i="2" s="1"/>
  <c r="EN64" i="2" s="1"/>
  <c r="EO64" i="2" s="1"/>
  <c r="EP64" i="2" s="1"/>
  <c r="EQ64" i="2" s="1"/>
  <c r="ER64" i="2" s="1"/>
  <c r="ES64" i="2" s="1"/>
  <c r="ET64" i="2" s="1"/>
  <c r="EU64" i="2" s="1"/>
  <c r="EV64" i="2" s="1"/>
  <c r="EW64" i="2" s="1"/>
  <c r="EX64" i="2" s="1"/>
  <c r="EY64" i="2" s="1"/>
  <c r="EZ64" i="2" s="1"/>
  <c r="FA64" i="2" s="1"/>
  <c r="FB64" i="2" s="1"/>
  <c r="FC64" i="2" s="1"/>
  <c r="FD64" i="2" s="1"/>
  <c r="FE64" i="2" s="1"/>
  <c r="FF64" i="2" s="1"/>
  <c r="FG64" i="2" s="1"/>
  <c r="FH64" i="2" s="1"/>
  <c r="FI64" i="2" s="1"/>
  <c r="FJ64" i="2" s="1"/>
  <c r="FK64" i="2" s="1"/>
  <c r="FL64" i="2" s="1"/>
  <c r="FM64" i="2" s="1"/>
  <c r="FN64" i="2" s="1"/>
  <c r="FO64" i="2" s="1"/>
  <c r="FP64" i="2" s="1"/>
  <c r="FQ64" i="2" s="1"/>
  <c r="FR64" i="2" s="1"/>
  <c r="FS64" i="2" s="1"/>
  <c r="FT64" i="2" s="1"/>
  <c r="FU64" i="2" s="1"/>
  <c r="FV64" i="2" s="1"/>
  <c r="FW64" i="2" s="1"/>
  <c r="FX64" i="2" s="1"/>
  <c r="FY64" i="2" s="1"/>
  <c r="FZ64" i="2" s="1"/>
  <c r="GA64" i="2" s="1"/>
  <c r="GB64" i="2" s="1"/>
  <c r="GC64" i="2" s="1"/>
  <c r="GD64" i="2" s="1"/>
  <c r="GE64" i="2" s="1"/>
  <c r="CU65" i="2"/>
  <c r="CV65" i="2"/>
  <c r="CW65" i="2"/>
  <c r="CX65" i="2"/>
  <c r="CY65" i="2"/>
  <c r="CZ65" i="2"/>
  <c r="DA65" i="2"/>
  <c r="DB65" i="2"/>
  <c r="DC65" i="2"/>
  <c r="DD65" i="2"/>
  <c r="DE65" i="2"/>
  <c r="DF65" i="2"/>
  <c r="DG65" i="2"/>
  <c r="DH65" i="2"/>
  <c r="DI65" i="2"/>
  <c r="DJ65" i="2"/>
  <c r="DK65" i="2"/>
  <c r="DL65" i="2"/>
  <c r="DM65" i="2"/>
  <c r="DN65" i="2"/>
  <c r="DO65" i="2"/>
  <c r="DP65" i="2"/>
  <c r="DQ65" i="2"/>
  <c r="DR65" i="2"/>
  <c r="DS65" i="2" s="1"/>
  <c r="DT65" i="2" s="1"/>
  <c r="DU65" i="2" s="1"/>
  <c r="DV65" i="2" s="1"/>
  <c r="DW65" i="2" s="1"/>
  <c r="DX65" i="2" s="1"/>
  <c r="DY65" i="2" s="1"/>
  <c r="DZ65" i="2" s="1"/>
  <c r="EA65" i="2" s="1"/>
  <c r="EB65" i="2" s="1"/>
  <c r="EC65" i="2" s="1"/>
  <c r="ED65" i="2" s="1"/>
  <c r="EE65" i="2" s="1"/>
  <c r="EF65" i="2" s="1"/>
  <c r="EG65" i="2" s="1"/>
  <c r="EH65" i="2" s="1"/>
  <c r="EI65" i="2" s="1"/>
  <c r="EJ65" i="2" s="1"/>
  <c r="EK65" i="2" s="1"/>
  <c r="EL65" i="2" s="1"/>
  <c r="EM65" i="2" s="1"/>
  <c r="EN65" i="2" s="1"/>
  <c r="EO65" i="2" s="1"/>
  <c r="EP65" i="2" s="1"/>
  <c r="EQ65" i="2" s="1"/>
  <c r="ER65" i="2" s="1"/>
  <c r="ES65" i="2" s="1"/>
  <c r="ET65" i="2" s="1"/>
  <c r="EU65" i="2" s="1"/>
  <c r="EV65" i="2" s="1"/>
  <c r="EW65" i="2" s="1"/>
  <c r="EX65" i="2" s="1"/>
  <c r="EY65" i="2" s="1"/>
  <c r="EZ65" i="2" s="1"/>
  <c r="FA65" i="2" s="1"/>
  <c r="FB65" i="2" s="1"/>
  <c r="FC65" i="2" s="1"/>
  <c r="FD65" i="2" s="1"/>
  <c r="FE65" i="2" s="1"/>
  <c r="FF65" i="2" s="1"/>
  <c r="FG65" i="2" s="1"/>
  <c r="FH65" i="2" s="1"/>
  <c r="FI65" i="2" s="1"/>
  <c r="FJ65" i="2" s="1"/>
  <c r="FK65" i="2" s="1"/>
  <c r="FL65" i="2" s="1"/>
  <c r="FM65" i="2" s="1"/>
  <c r="FN65" i="2" s="1"/>
  <c r="FO65" i="2" s="1"/>
  <c r="FP65" i="2" s="1"/>
  <c r="FQ65" i="2" s="1"/>
  <c r="FR65" i="2" s="1"/>
  <c r="FS65" i="2" s="1"/>
  <c r="FT65" i="2" s="1"/>
  <c r="FU65" i="2" s="1"/>
  <c r="FV65" i="2" s="1"/>
  <c r="FW65" i="2" s="1"/>
  <c r="FX65" i="2" s="1"/>
  <c r="FY65" i="2" s="1"/>
  <c r="FZ65" i="2" s="1"/>
  <c r="GA65" i="2" s="1"/>
  <c r="GB65" i="2" s="1"/>
  <c r="GC65" i="2" s="1"/>
  <c r="GD65" i="2" s="1"/>
  <c r="GE65" i="2" s="1"/>
  <c r="CW66" i="2"/>
  <c r="CX66" i="2"/>
  <c r="CY66" i="2"/>
  <c r="CZ66" i="2"/>
  <c r="DA66" i="2"/>
  <c r="DB66" i="2"/>
  <c r="DC66" i="2"/>
  <c r="DD66" i="2"/>
  <c r="DE66" i="2"/>
  <c r="DF66" i="2"/>
  <c r="DG66" i="2"/>
  <c r="DH66" i="2"/>
  <c r="DI66" i="2"/>
  <c r="DJ66" i="2"/>
  <c r="DK66" i="2"/>
  <c r="DL66" i="2"/>
  <c r="DM66" i="2"/>
  <c r="DN66" i="2"/>
  <c r="DO66" i="2"/>
  <c r="DP66" i="2"/>
  <c r="DQ66" i="2"/>
  <c r="DR66" i="2"/>
  <c r="DS66" i="2"/>
  <c r="DT66" i="2"/>
  <c r="DU66" i="2" s="1"/>
  <c r="DV66" i="2" s="1"/>
  <c r="DW66" i="2" s="1"/>
  <c r="DX66" i="2" s="1"/>
  <c r="DY66" i="2" s="1"/>
  <c r="DZ66" i="2" s="1"/>
  <c r="EA66" i="2" s="1"/>
  <c r="EB66" i="2" s="1"/>
  <c r="EC66" i="2" s="1"/>
  <c r="ED66" i="2" s="1"/>
  <c r="EE66" i="2" s="1"/>
  <c r="EF66" i="2" s="1"/>
  <c r="EG66" i="2" s="1"/>
  <c r="EH66" i="2" s="1"/>
  <c r="EI66" i="2" s="1"/>
  <c r="EJ66" i="2" s="1"/>
  <c r="EK66" i="2" s="1"/>
  <c r="EL66" i="2" s="1"/>
  <c r="EM66" i="2" s="1"/>
  <c r="EN66" i="2" s="1"/>
  <c r="EO66" i="2" s="1"/>
  <c r="EP66" i="2" s="1"/>
  <c r="EQ66" i="2" s="1"/>
  <c r="ER66" i="2" s="1"/>
  <c r="ES66" i="2" s="1"/>
  <c r="ET66" i="2" s="1"/>
  <c r="EU66" i="2" s="1"/>
  <c r="EV66" i="2" s="1"/>
  <c r="EW66" i="2" s="1"/>
  <c r="EX66" i="2" s="1"/>
  <c r="EY66" i="2" s="1"/>
  <c r="EZ66" i="2" s="1"/>
  <c r="FA66" i="2" s="1"/>
  <c r="FB66" i="2" s="1"/>
  <c r="FC66" i="2" s="1"/>
  <c r="FD66" i="2" s="1"/>
  <c r="FE66" i="2" s="1"/>
  <c r="FF66" i="2" s="1"/>
  <c r="FG66" i="2" s="1"/>
  <c r="FH66" i="2" s="1"/>
  <c r="FI66" i="2" s="1"/>
  <c r="FJ66" i="2" s="1"/>
  <c r="FK66" i="2" s="1"/>
  <c r="FL66" i="2" s="1"/>
  <c r="FM66" i="2" s="1"/>
  <c r="FN66" i="2" s="1"/>
  <c r="FO66" i="2" s="1"/>
  <c r="FP66" i="2" s="1"/>
  <c r="FQ66" i="2" s="1"/>
  <c r="FR66" i="2" s="1"/>
  <c r="FS66" i="2" s="1"/>
  <c r="FT66" i="2" s="1"/>
  <c r="FU66" i="2" s="1"/>
  <c r="FV66" i="2" s="1"/>
  <c r="FW66" i="2" s="1"/>
  <c r="FX66" i="2" s="1"/>
  <c r="FY66" i="2" s="1"/>
  <c r="FZ66" i="2" s="1"/>
  <c r="GA66" i="2" s="1"/>
  <c r="GB66" i="2" s="1"/>
  <c r="GC66" i="2" s="1"/>
  <c r="GD66" i="2" s="1"/>
  <c r="GE66" i="2" s="1"/>
  <c r="CX68" i="2"/>
  <c r="CY68" i="2"/>
  <c r="CZ68" i="2"/>
  <c r="DA68" i="2"/>
  <c r="DB68" i="2"/>
  <c r="DC68" i="2"/>
  <c r="DD68" i="2"/>
  <c r="DE68" i="2"/>
  <c r="DF68" i="2"/>
  <c r="DG68" i="2"/>
  <c r="DH68" i="2"/>
  <c r="DI68" i="2"/>
  <c r="DJ68" i="2"/>
  <c r="DK68" i="2"/>
  <c r="DL68" i="2"/>
  <c r="DM68" i="2"/>
  <c r="DN68" i="2"/>
  <c r="DO68" i="2"/>
  <c r="DP68" i="2"/>
  <c r="DQ68" i="2"/>
  <c r="DR68" i="2"/>
  <c r="DS68" i="2"/>
  <c r="DT68" i="2"/>
  <c r="DU68" i="2"/>
  <c r="DV68" i="2" s="1"/>
  <c r="DW68" i="2" s="1"/>
  <c r="DX68" i="2" s="1"/>
  <c r="DY68" i="2" s="1"/>
  <c r="DZ68" i="2" s="1"/>
  <c r="EA68" i="2" s="1"/>
  <c r="EB68" i="2" s="1"/>
  <c r="EC68" i="2" s="1"/>
  <c r="ED68" i="2" s="1"/>
  <c r="EE68" i="2" s="1"/>
  <c r="EF68" i="2" s="1"/>
  <c r="EG68" i="2" s="1"/>
  <c r="EH68" i="2" s="1"/>
  <c r="EI68" i="2" s="1"/>
  <c r="EJ68" i="2" s="1"/>
  <c r="EK68" i="2" s="1"/>
  <c r="EL68" i="2" s="1"/>
  <c r="EM68" i="2" s="1"/>
  <c r="EN68" i="2" s="1"/>
  <c r="EO68" i="2" s="1"/>
  <c r="EP68" i="2" s="1"/>
  <c r="EQ68" i="2" s="1"/>
  <c r="ER68" i="2" s="1"/>
  <c r="ES68" i="2" s="1"/>
  <c r="ET68" i="2" s="1"/>
  <c r="EU68" i="2" s="1"/>
  <c r="EV68" i="2" s="1"/>
  <c r="EW68" i="2" s="1"/>
  <c r="EX68" i="2" s="1"/>
  <c r="EY68" i="2" s="1"/>
  <c r="EZ68" i="2" s="1"/>
  <c r="FA68" i="2" s="1"/>
  <c r="FB68" i="2" s="1"/>
  <c r="FC68" i="2" s="1"/>
  <c r="FD68" i="2" s="1"/>
  <c r="FE68" i="2" s="1"/>
  <c r="FF68" i="2" s="1"/>
  <c r="FG68" i="2" s="1"/>
  <c r="FH68" i="2" s="1"/>
  <c r="FI68" i="2" s="1"/>
  <c r="FJ68" i="2" s="1"/>
  <c r="FK68" i="2" s="1"/>
  <c r="FL68" i="2" s="1"/>
  <c r="FM68" i="2" s="1"/>
  <c r="FN68" i="2" s="1"/>
  <c r="FO68" i="2" s="1"/>
  <c r="FP68" i="2" s="1"/>
  <c r="FQ68" i="2" s="1"/>
  <c r="FR68" i="2" s="1"/>
  <c r="FS68" i="2" s="1"/>
  <c r="FT68" i="2" s="1"/>
  <c r="FU68" i="2" s="1"/>
  <c r="FV68" i="2" s="1"/>
  <c r="FW68" i="2" s="1"/>
  <c r="FX68" i="2" s="1"/>
  <c r="FY68" i="2" s="1"/>
  <c r="FZ68" i="2" s="1"/>
  <c r="GA68" i="2" s="1"/>
  <c r="GB68" i="2" s="1"/>
  <c r="GC68" i="2" s="1"/>
  <c r="GD68" i="2" s="1"/>
  <c r="GE68" i="2" s="1"/>
  <c r="CY69" i="2"/>
  <c r="CZ69" i="2"/>
  <c r="DA69" i="2"/>
  <c r="DB69" i="2"/>
  <c r="DC69" i="2"/>
  <c r="DD69" i="2"/>
  <c r="DE69" i="2"/>
  <c r="DF69" i="2"/>
  <c r="DG69" i="2"/>
  <c r="DH69" i="2"/>
  <c r="DI69" i="2"/>
  <c r="DJ69" i="2"/>
  <c r="DK69" i="2"/>
  <c r="DL69" i="2"/>
  <c r="DM69" i="2"/>
  <c r="DN69" i="2"/>
  <c r="DO69" i="2"/>
  <c r="DP69" i="2"/>
  <c r="DQ69" i="2"/>
  <c r="DR69" i="2"/>
  <c r="DS69" i="2"/>
  <c r="DT69" i="2"/>
  <c r="DU69" i="2"/>
  <c r="DV69" i="2"/>
  <c r="DW69" i="2" s="1"/>
  <c r="DX69" i="2" s="1"/>
  <c r="DY69" i="2" s="1"/>
  <c r="DZ69" i="2" s="1"/>
  <c r="EA69" i="2" s="1"/>
  <c r="EB69" i="2" s="1"/>
  <c r="EC69" i="2" s="1"/>
  <c r="ED69" i="2" s="1"/>
  <c r="EE69" i="2" s="1"/>
  <c r="EF69" i="2" s="1"/>
  <c r="EG69" i="2" s="1"/>
  <c r="EH69" i="2" s="1"/>
  <c r="EI69" i="2" s="1"/>
  <c r="EJ69" i="2" s="1"/>
  <c r="EK69" i="2" s="1"/>
  <c r="EL69" i="2" s="1"/>
  <c r="EM69" i="2" s="1"/>
  <c r="EN69" i="2" s="1"/>
  <c r="EO69" i="2" s="1"/>
  <c r="EP69" i="2" s="1"/>
  <c r="EQ69" i="2" s="1"/>
  <c r="ER69" i="2" s="1"/>
  <c r="ES69" i="2" s="1"/>
  <c r="ET69" i="2" s="1"/>
  <c r="EU69" i="2" s="1"/>
  <c r="EV69" i="2" s="1"/>
  <c r="EW69" i="2" s="1"/>
  <c r="EX69" i="2" s="1"/>
  <c r="EY69" i="2" s="1"/>
  <c r="EZ69" i="2" s="1"/>
  <c r="FA69" i="2" s="1"/>
  <c r="FB69" i="2" s="1"/>
  <c r="FC69" i="2" s="1"/>
  <c r="FD69" i="2" s="1"/>
  <c r="FE69" i="2" s="1"/>
  <c r="FF69" i="2" s="1"/>
  <c r="FG69" i="2" s="1"/>
  <c r="FH69" i="2" s="1"/>
  <c r="FI69" i="2" s="1"/>
  <c r="FJ69" i="2" s="1"/>
  <c r="FK69" i="2" s="1"/>
  <c r="FL69" i="2" s="1"/>
  <c r="FM69" i="2" s="1"/>
  <c r="FN69" i="2" s="1"/>
  <c r="FO69" i="2" s="1"/>
  <c r="FP69" i="2" s="1"/>
  <c r="FQ69" i="2" s="1"/>
  <c r="FR69" i="2" s="1"/>
  <c r="FS69" i="2" s="1"/>
  <c r="FT69" i="2" s="1"/>
  <c r="FU69" i="2" s="1"/>
  <c r="FV69" i="2" s="1"/>
  <c r="FW69" i="2" s="1"/>
  <c r="FX69" i="2" s="1"/>
  <c r="FY69" i="2" s="1"/>
  <c r="FZ69" i="2" s="1"/>
  <c r="GA69" i="2" s="1"/>
  <c r="GB69" i="2" s="1"/>
  <c r="GC69" i="2" s="1"/>
  <c r="GD69" i="2" s="1"/>
  <c r="GE69" i="2" s="1"/>
  <c r="CZ70" i="2"/>
  <c r="DA70" i="2"/>
  <c r="DB70" i="2"/>
  <c r="DC70" i="2"/>
  <c r="DD70" i="2"/>
  <c r="DE70" i="2"/>
  <c r="DF70" i="2"/>
  <c r="DG70" i="2"/>
  <c r="DH70" i="2"/>
  <c r="DI70" i="2"/>
  <c r="DJ70" i="2"/>
  <c r="DK70" i="2"/>
  <c r="DL70" i="2"/>
  <c r="DM70" i="2"/>
  <c r="DN70" i="2"/>
  <c r="DO70" i="2"/>
  <c r="DP70" i="2"/>
  <c r="DQ70" i="2"/>
  <c r="DR70" i="2"/>
  <c r="DS70" i="2"/>
  <c r="DT70" i="2"/>
  <c r="DU70" i="2"/>
  <c r="DV70" i="2"/>
  <c r="DW70" i="2"/>
  <c r="DX70" i="2" s="1"/>
  <c r="DY70" i="2" s="1"/>
  <c r="DZ70" i="2" s="1"/>
  <c r="EA70" i="2" s="1"/>
  <c r="EB70" i="2" s="1"/>
  <c r="EC70" i="2" s="1"/>
  <c r="ED70" i="2" s="1"/>
  <c r="EE70" i="2" s="1"/>
  <c r="EF70" i="2" s="1"/>
  <c r="EG70" i="2" s="1"/>
  <c r="EH70" i="2" s="1"/>
  <c r="EI70" i="2" s="1"/>
  <c r="EJ70" i="2" s="1"/>
  <c r="EK70" i="2" s="1"/>
  <c r="EL70" i="2" s="1"/>
  <c r="EM70" i="2" s="1"/>
  <c r="EN70" i="2" s="1"/>
  <c r="EO70" i="2" s="1"/>
  <c r="EP70" i="2" s="1"/>
  <c r="EQ70" i="2" s="1"/>
  <c r="ER70" i="2" s="1"/>
  <c r="ES70" i="2" s="1"/>
  <c r="ET70" i="2" s="1"/>
  <c r="EU70" i="2" s="1"/>
  <c r="EV70" i="2" s="1"/>
  <c r="EW70" i="2" s="1"/>
  <c r="EX70" i="2" s="1"/>
  <c r="EY70" i="2" s="1"/>
  <c r="EZ70" i="2" s="1"/>
  <c r="FA70" i="2" s="1"/>
  <c r="FB70" i="2" s="1"/>
  <c r="FC70" i="2" s="1"/>
  <c r="FD70" i="2" s="1"/>
  <c r="FE70" i="2" s="1"/>
  <c r="FF70" i="2" s="1"/>
  <c r="FG70" i="2" s="1"/>
  <c r="FH70" i="2" s="1"/>
  <c r="FI70" i="2" s="1"/>
  <c r="FJ70" i="2" s="1"/>
  <c r="FK70" i="2" s="1"/>
  <c r="FL70" i="2" s="1"/>
  <c r="FM70" i="2" s="1"/>
  <c r="FN70" i="2" s="1"/>
  <c r="FO70" i="2" s="1"/>
  <c r="FP70" i="2" s="1"/>
  <c r="FQ70" i="2" s="1"/>
  <c r="FR70" i="2" s="1"/>
  <c r="FS70" i="2" s="1"/>
  <c r="FT70" i="2" s="1"/>
  <c r="FU70" i="2" s="1"/>
  <c r="FV70" i="2" s="1"/>
  <c r="FW70" i="2" s="1"/>
  <c r="FX70" i="2" s="1"/>
  <c r="FY70" i="2" s="1"/>
  <c r="FZ70" i="2" s="1"/>
  <c r="GA70" i="2" s="1"/>
  <c r="GB70" i="2" s="1"/>
  <c r="GC70" i="2" s="1"/>
  <c r="GD70" i="2" s="1"/>
  <c r="GE70" i="2" s="1"/>
  <c r="CZ71" i="2"/>
  <c r="DA71" i="2"/>
  <c r="DB71" i="2"/>
  <c r="DC71" i="2"/>
  <c r="DD71" i="2"/>
  <c r="DE71" i="2"/>
  <c r="DF71" i="2"/>
  <c r="DG71" i="2"/>
  <c r="DH71" i="2"/>
  <c r="DI71" i="2"/>
  <c r="DJ71" i="2"/>
  <c r="DK71" i="2"/>
  <c r="DL71" i="2"/>
  <c r="DM71" i="2"/>
  <c r="DN71" i="2"/>
  <c r="DO71" i="2"/>
  <c r="DP71" i="2"/>
  <c r="DQ71" i="2"/>
  <c r="DR71" i="2"/>
  <c r="DS71" i="2"/>
  <c r="DT71" i="2"/>
  <c r="DU71" i="2"/>
  <c r="DV71" i="2"/>
  <c r="DW71" i="2"/>
  <c r="DX71" i="2" s="1"/>
  <c r="DY71" i="2" s="1"/>
  <c r="DZ71" i="2" s="1"/>
  <c r="EA71" i="2" s="1"/>
  <c r="EB71" i="2" s="1"/>
  <c r="EC71" i="2" s="1"/>
  <c r="ED71" i="2" s="1"/>
  <c r="EE71" i="2" s="1"/>
  <c r="EF71" i="2" s="1"/>
  <c r="EG71" i="2" s="1"/>
  <c r="EH71" i="2" s="1"/>
  <c r="EI71" i="2" s="1"/>
  <c r="EJ71" i="2" s="1"/>
  <c r="EK71" i="2" s="1"/>
  <c r="EL71" i="2" s="1"/>
  <c r="EM71" i="2" s="1"/>
  <c r="EN71" i="2" s="1"/>
  <c r="EO71" i="2" s="1"/>
  <c r="EP71" i="2" s="1"/>
  <c r="EQ71" i="2" s="1"/>
  <c r="ER71" i="2" s="1"/>
  <c r="ES71" i="2" s="1"/>
  <c r="ET71" i="2" s="1"/>
  <c r="EU71" i="2" s="1"/>
  <c r="EV71" i="2" s="1"/>
  <c r="EW71" i="2" s="1"/>
  <c r="EX71" i="2" s="1"/>
  <c r="EY71" i="2" s="1"/>
  <c r="EZ71" i="2" s="1"/>
  <c r="FA71" i="2" s="1"/>
  <c r="FB71" i="2" s="1"/>
  <c r="FC71" i="2" s="1"/>
  <c r="FD71" i="2" s="1"/>
  <c r="FE71" i="2" s="1"/>
  <c r="FF71" i="2" s="1"/>
  <c r="FG71" i="2" s="1"/>
  <c r="FH71" i="2" s="1"/>
  <c r="FI71" i="2" s="1"/>
  <c r="FJ71" i="2" s="1"/>
  <c r="FK71" i="2" s="1"/>
  <c r="FL71" i="2" s="1"/>
  <c r="FM71" i="2" s="1"/>
  <c r="FN71" i="2" s="1"/>
  <c r="FO71" i="2" s="1"/>
  <c r="FP71" i="2" s="1"/>
  <c r="FQ71" i="2" s="1"/>
  <c r="FR71" i="2" s="1"/>
  <c r="FS71" i="2" s="1"/>
  <c r="FT71" i="2" s="1"/>
  <c r="FU71" i="2" s="1"/>
  <c r="FV71" i="2" s="1"/>
  <c r="FW71" i="2" s="1"/>
  <c r="FX71" i="2" s="1"/>
  <c r="FY71" i="2" s="1"/>
  <c r="FZ71" i="2" s="1"/>
  <c r="GA71" i="2" s="1"/>
  <c r="GB71" i="2" s="1"/>
  <c r="GC71" i="2" s="1"/>
  <c r="GD71" i="2" s="1"/>
  <c r="GE71" i="2" s="1"/>
  <c r="DA72" i="2"/>
  <c r="DB72" i="2"/>
  <c r="DC72" i="2"/>
  <c r="DD72" i="2"/>
  <c r="DE72" i="2"/>
  <c r="DF72" i="2"/>
  <c r="DG72" i="2"/>
  <c r="DH72" i="2"/>
  <c r="DI72" i="2"/>
  <c r="DJ72" i="2"/>
  <c r="DK72" i="2"/>
  <c r="DL72" i="2"/>
  <c r="DM72" i="2"/>
  <c r="DN72" i="2"/>
  <c r="DO72" i="2"/>
  <c r="DP72" i="2"/>
  <c r="DQ72" i="2"/>
  <c r="DR72" i="2"/>
  <c r="DS72" i="2"/>
  <c r="DT72" i="2"/>
  <c r="DU72" i="2"/>
  <c r="DV72" i="2"/>
  <c r="DW72" i="2"/>
  <c r="DX72" i="2"/>
  <c r="DY72" i="2" s="1"/>
  <c r="DZ72" i="2" s="1"/>
  <c r="EA72" i="2" s="1"/>
  <c r="EB72" i="2" s="1"/>
  <c r="EC72" i="2" s="1"/>
  <c r="ED72" i="2" s="1"/>
  <c r="EE72" i="2" s="1"/>
  <c r="EF72" i="2" s="1"/>
  <c r="EG72" i="2" s="1"/>
  <c r="EH72" i="2" s="1"/>
  <c r="EI72" i="2" s="1"/>
  <c r="EJ72" i="2" s="1"/>
  <c r="EK72" i="2" s="1"/>
  <c r="EL72" i="2" s="1"/>
  <c r="EM72" i="2" s="1"/>
  <c r="EN72" i="2" s="1"/>
  <c r="EO72" i="2" s="1"/>
  <c r="EP72" i="2" s="1"/>
  <c r="EQ72" i="2" s="1"/>
  <c r="ER72" i="2" s="1"/>
  <c r="ES72" i="2" s="1"/>
  <c r="ET72" i="2" s="1"/>
  <c r="EU72" i="2" s="1"/>
  <c r="EV72" i="2" s="1"/>
  <c r="EW72" i="2" s="1"/>
  <c r="EX72" i="2" s="1"/>
  <c r="EY72" i="2" s="1"/>
  <c r="EZ72" i="2" s="1"/>
  <c r="FA72" i="2" s="1"/>
  <c r="FB72" i="2" s="1"/>
  <c r="FC72" i="2" s="1"/>
  <c r="FD72" i="2" s="1"/>
  <c r="FE72" i="2" s="1"/>
  <c r="FF72" i="2" s="1"/>
  <c r="FG72" i="2" s="1"/>
  <c r="FH72" i="2" s="1"/>
  <c r="FI72" i="2" s="1"/>
  <c r="FJ72" i="2" s="1"/>
  <c r="FK72" i="2" s="1"/>
  <c r="FL72" i="2" s="1"/>
  <c r="FM72" i="2" s="1"/>
  <c r="FN72" i="2" s="1"/>
  <c r="FO72" i="2" s="1"/>
  <c r="FP72" i="2" s="1"/>
  <c r="FQ72" i="2" s="1"/>
  <c r="FR72" i="2" s="1"/>
  <c r="FS72" i="2" s="1"/>
  <c r="FT72" i="2" s="1"/>
  <c r="FU72" i="2" s="1"/>
  <c r="FV72" i="2" s="1"/>
  <c r="FW72" i="2" s="1"/>
  <c r="FX72" i="2" s="1"/>
  <c r="FY72" i="2" s="1"/>
  <c r="FZ72" i="2" s="1"/>
  <c r="GA72" i="2" s="1"/>
  <c r="GB72" i="2" s="1"/>
  <c r="GC72" i="2" s="1"/>
  <c r="GD72" i="2" s="1"/>
  <c r="GE72" i="2" s="1"/>
  <c r="DA74" i="2"/>
  <c r="DB74" i="2"/>
  <c r="DC74" i="2"/>
  <c r="DD74" i="2"/>
  <c r="DE74" i="2"/>
  <c r="DF74" i="2"/>
  <c r="DG74" i="2"/>
  <c r="DH74" i="2"/>
  <c r="DI74" i="2"/>
  <c r="DJ74" i="2"/>
  <c r="DK74" i="2"/>
  <c r="DL74" i="2"/>
  <c r="DM74" i="2"/>
  <c r="DN74" i="2"/>
  <c r="DO74" i="2"/>
  <c r="DP74" i="2"/>
  <c r="DQ74" i="2"/>
  <c r="DR74" i="2"/>
  <c r="DS74" i="2"/>
  <c r="DT74" i="2"/>
  <c r="DU74" i="2"/>
  <c r="DV74" i="2"/>
  <c r="DW74" i="2"/>
  <c r="DX74" i="2"/>
  <c r="DY74" i="2" s="1"/>
  <c r="DZ74" i="2" s="1"/>
  <c r="EA74" i="2" s="1"/>
  <c r="EB74" i="2" s="1"/>
  <c r="EC74" i="2" s="1"/>
  <c r="ED74" i="2" s="1"/>
  <c r="EE74" i="2" s="1"/>
  <c r="EF74" i="2" s="1"/>
  <c r="EG74" i="2" s="1"/>
  <c r="EH74" i="2" s="1"/>
  <c r="EI74" i="2" s="1"/>
  <c r="EJ74" i="2" s="1"/>
  <c r="EK74" i="2" s="1"/>
  <c r="EL74" i="2" s="1"/>
  <c r="EM74" i="2" s="1"/>
  <c r="EN74" i="2" s="1"/>
  <c r="EO74" i="2" s="1"/>
  <c r="EP74" i="2" s="1"/>
  <c r="EQ74" i="2" s="1"/>
  <c r="ER74" i="2" s="1"/>
  <c r="ES74" i="2" s="1"/>
  <c r="ET74" i="2" s="1"/>
  <c r="EU74" i="2" s="1"/>
  <c r="EV74" i="2" s="1"/>
  <c r="EW74" i="2" s="1"/>
  <c r="EX74" i="2" s="1"/>
  <c r="EY74" i="2" s="1"/>
  <c r="EZ74" i="2" s="1"/>
  <c r="FA74" i="2" s="1"/>
  <c r="FB74" i="2" s="1"/>
  <c r="FC74" i="2" s="1"/>
  <c r="FD74" i="2" s="1"/>
  <c r="FE74" i="2" s="1"/>
  <c r="FF74" i="2" s="1"/>
  <c r="FG74" i="2" s="1"/>
  <c r="FH74" i="2" s="1"/>
  <c r="FI74" i="2" s="1"/>
  <c r="FJ74" i="2" s="1"/>
  <c r="FK74" i="2" s="1"/>
  <c r="FL74" i="2" s="1"/>
  <c r="FM74" i="2" s="1"/>
  <c r="FN74" i="2" s="1"/>
  <c r="FO74" i="2" s="1"/>
  <c r="FP74" i="2" s="1"/>
  <c r="FQ74" i="2" s="1"/>
  <c r="FR74" i="2" s="1"/>
  <c r="FS74" i="2" s="1"/>
  <c r="FT74" i="2" s="1"/>
  <c r="FU74" i="2" s="1"/>
  <c r="FV74" i="2" s="1"/>
  <c r="FW74" i="2" s="1"/>
  <c r="FX74" i="2" s="1"/>
  <c r="FY74" i="2" s="1"/>
  <c r="FZ74" i="2" s="1"/>
  <c r="GA74" i="2" s="1"/>
  <c r="GB74" i="2" s="1"/>
  <c r="GC74" i="2" s="1"/>
  <c r="GD74" i="2" s="1"/>
  <c r="GE74" i="2" s="1"/>
  <c r="DC75" i="2"/>
  <c r="DD75" i="2"/>
  <c r="DE75" i="2"/>
  <c r="DF75" i="2"/>
  <c r="DG75" i="2"/>
  <c r="DH75" i="2"/>
  <c r="DI75" i="2"/>
  <c r="DJ75" i="2"/>
  <c r="DK75" i="2"/>
  <c r="DL75" i="2"/>
  <c r="DM75" i="2"/>
  <c r="DN75" i="2"/>
  <c r="DO75" i="2"/>
  <c r="DP75" i="2"/>
  <c r="DQ75" i="2"/>
  <c r="DR75" i="2"/>
  <c r="DS75" i="2"/>
  <c r="DT75" i="2"/>
  <c r="DU75" i="2"/>
  <c r="DV75" i="2"/>
  <c r="DW75" i="2"/>
  <c r="DX75" i="2"/>
  <c r="DY75" i="2"/>
  <c r="DZ75" i="2"/>
  <c r="EA75" i="2" s="1"/>
  <c r="EB75" i="2" s="1"/>
  <c r="EC75" i="2" s="1"/>
  <c r="ED75" i="2" s="1"/>
  <c r="EE75" i="2" s="1"/>
  <c r="EF75" i="2" s="1"/>
  <c r="EG75" i="2" s="1"/>
  <c r="EH75" i="2" s="1"/>
  <c r="EI75" i="2" s="1"/>
  <c r="EJ75" i="2" s="1"/>
  <c r="EK75" i="2" s="1"/>
  <c r="EL75" i="2" s="1"/>
  <c r="EM75" i="2" s="1"/>
  <c r="EN75" i="2" s="1"/>
  <c r="EO75" i="2" s="1"/>
  <c r="EP75" i="2" s="1"/>
  <c r="EQ75" i="2" s="1"/>
  <c r="ER75" i="2" s="1"/>
  <c r="ES75" i="2" s="1"/>
  <c r="ET75" i="2" s="1"/>
  <c r="EU75" i="2" s="1"/>
  <c r="EV75" i="2" s="1"/>
  <c r="EW75" i="2" s="1"/>
  <c r="EX75" i="2" s="1"/>
  <c r="EY75" i="2" s="1"/>
  <c r="EZ75" i="2" s="1"/>
  <c r="FA75" i="2" s="1"/>
  <c r="FB75" i="2" s="1"/>
  <c r="FC75" i="2" s="1"/>
  <c r="FD75" i="2" s="1"/>
  <c r="FE75" i="2" s="1"/>
  <c r="FF75" i="2" s="1"/>
  <c r="FG75" i="2" s="1"/>
  <c r="FH75" i="2" s="1"/>
  <c r="FI75" i="2" s="1"/>
  <c r="FJ75" i="2" s="1"/>
  <c r="FK75" i="2" s="1"/>
  <c r="FL75" i="2" s="1"/>
  <c r="FM75" i="2" s="1"/>
  <c r="FN75" i="2" s="1"/>
  <c r="FO75" i="2" s="1"/>
  <c r="FP75" i="2" s="1"/>
  <c r="FQ75" i="2" s="1"/>
  <c r="FR75" i="2" s="1"/>
  <c r="FS75" i="2" s="1"/>
  <c r="FT75" i="2" s="1"/>
  <c r="FU75" i="2" s="1"/>
  <c r="FV75" i="2" s="1"/>
  <c r="FW75" i="2" s="1"/>
  <c r="FX75" i="2" s="1"/>
  <c r="FY75" i="2" s="1"/>
  <c r="FZ75" i="2" s="1"/>
  <c r="GA75" i="2" s="1"/>
  <c r="GB75" i="2" s="1"/>
  <c r="GC75" i="2" s="1"/>
  <c r="GD75" i="2" s="1"/>
  <c r="GE75" i="2" s="1"/>
  <c r="DD76" i="2"/>
  <c r="DE76" i="2"/>
  <c r="DF76" i="2"/>
  <c r="DG76" i="2"/>
  <c r="DH76" i="2"/>
  <c r="DI76" i="2"/>
  <c r="DJ76" i="2"/>
  <c r="DK76" i="2"/>
  <c r="DL76" i="2"/>
  <c r="DM76" i="2"/>
  <c r="DN76" i="2"/>
  <c r="DO76" i="2"/>
  <c r="DP76" i="2"/>
  <c r="DQ76" i="2"/>
  <c r="DR76" i="2"/>
  <c r="DS76" i="2"/>
  <c r="DT76" i="2"/>
  <c r="DU76" i="2"/>
  <c r="DV76" i="2"/>
  <c r="DW76" i="2"/>
  <c r="DX76" i="2"/>
  <c r="DY76" i="2"/>
  <c r="DZ76" i="2"/>
  <c r="EA76" i="2"/>
  <c r="EB76" i="2" s="1"/>
  <c r="EC76" i="2" s="1"/>
  <c r="ED76" i="2" s="1"/>
  <c r="EE76" i="2" s="1"/>
  <c r="EF76" i="2" s="1"/>
  <c r="EG76" i="2" s="1"/>
  <c r="EH76" i="2" s="1"/>
  <c r="EI76" i="2" s="1"/>
  <c r="EJ76" i="2" s="1"/>
  <c r="EK76" i="2" s="1"/>
  <c r="EL76" i="2" s="1"/>
  <c r="EM76" i="2" s="1"/>
  <c r="EN76" i="2" s="1"/>
  <c r="EO76" i="2" s="1"/>
  <c r="EP76" i="2" s="1"/>
  <c r="EQ76" i="2" s="1"/>
  <c r="ER76" i="2" s="1"/>
  <c r="ES76" i="2" s="1"/>
  <c r="ET76" i="2" s="1"/>
  <c r="EU76" i="2" s="1"/>
  <c r="EV76" i="2" s="1"/>
  <c r="EW76" i="2" s="1"/>
  <c r="EX76" i="2" s="1"/>
  <c r="EY76" i="2" s="1"/>
  <c r="EZ76" i="2" s="1"/>
  <c r="FA76" i="2" s="1"/>
  <c r="FB76" i="2" s="1"/>
  <c r="FC76" i="2" s="1"/>
  <c r="FD76" i="2" s="1"/>
  <c r="FE76" i="2" s="1"/>
  <c r="FF76" i="2" s="1"/>
  <c r="FG76" i="2" s="1"/>
  <c r="FH76" i="2" s="1"/>
  <c r="FI76" i="2" s="1"/>
  <c r="FJ76" i="2" s="1"/>
  <c r="FK76" i="2" s="1"/>
  <c r="FL76" i="2" s="1"/>
  <c r="FM76" i="2" s="1"/>
  <c r="FN76" i="2" s="1"/>
  <c r="FO76" i="2" s="1"/>
  <c r="FP76" i="2" s="1"/>
  <c r="FQ76" i="2" s="1"/>
  <c r="FR76" i="2" s="1"/>
  <c r="FS76" i="2" s="1"/>
  <c r="FT76" i="2" s="1"/>
  <c r="FU76" i="2" s="1"/>
  <c r="FV76" i="2" s="1"/>
  <c r="FW76" i="2" s="1"/>
  <c r="FX76" i="2" s="1"/>
  <c r="FY76" i="2" s="1"/>
  <c r="FZ76" i="2" s="1"/>
  <c r="GA76" i="2" s="1"/>
  <c r="GB76" i="2" s="1"/>
  <c r="GC76" i="2" s="1"/>
  <c r="GD76" i="2" s="1"/>
  <c r="GE76" i="2" s="1"/>
  <c r="DI79" i="2"/>
  <c r="DJ79" i="2"/>
  <c r="DK79" i="2"/>
  <c r="DL79" i="2"/>
  <c r="DM79" i="2"/>
  <c r="DN79" i="2"/>
  <c r="DO79" i="2"/>
  <c r="DP79" i="2"/>
  <c r="DQ79" i="2"/>
  <c r="DR79" i="2"/>
  <c r="DS79" i="2"/>
  <c r="DT79" i="2"/>
  <c r="DU79" i="2"/>
  <c r="DV79" i="2"/>
  <c r="DW79" i="2"/>
  <c r="DX79" i="2"/>
  <c r="DY79" i="2"/>
  <c r="DZ79" i="2"/>
  <c r="EA79" i="2"/>
  <c r="EB79" i="2"/>
  <c r="EC79" i="2"/>
  <c r="ED79" i="2"/>
  <c r="EE79" i="2"/>
  <c r="EF79" i="2"/>
  <c r="EG79" i="2" s="1"/>
  <c r="EH79" i="2" s="1"/>
  <c r="EI79" i="2" s="1"/>
  <c r="EJ79" i="2" s="1"/>
  <c r="EK79" i="2" s="1"/>
  <c r="EL79" i="2" s="1"/>
  <c r="EM79" i="2" s="1"/>
  <c r="EN79" i="2" s="1"/>
  <c r="EO79" i="2" s="1"/>
  <c r="EP79" i="2" s="1"/>
  <c r="EQ79" i="2" s="1"/>
  <c r="ER79" i="2" s="1"/>
  <c r="ES79" i="2" s="1"/>
  <c r="ET79" i="2" s="1"/>
  <c r="EU79" i="2" s="1"/>
  <c r="EV79" i="2" s="1"/>
  <c r="EW79" i="2" s="1"/>
  <c r="EX79" i="2" s="1"/>
  <c r="EY79" i="2" s="1"/>
  <c r="EZ79" i="2" s="1"/>
  <c r="FA79" i="2" s="1"/>
  <c r="FB79" i="2" s="1"/>
  <c r="FC79" i="2" s="1"/>
  <c r="FD79" i="2" s="1"/>
  <c r="FE79" i="2" s="1"/>
  <c r="FF79" i="2" s="1"/>
  <c r="FG79" i="2" s="1"/>
  <c r="FH79" i="2" s="1"/>
  <c r="FI79" i="2" s="1"/>
  <c r="FJ79" i="2" s="1"/>
  <c r="FK79" i="2" s="1"/>
  <c r="FL79" i="2" s="1"/>
  <c r="FM79" i="2" s="1"/>
  <c r="FN79" i="2" s="1"/>
  <c r="FO79" i="2" s="1"/>
  <c r="FP79" i="2" s="1"/>
  <c r="FQ79" i="2" s="1"/>
  <c r="FR79" i="2" s="1"/>
  <c r="FS79" i="2" s="1"/>
  <c r="FT79" i="2" s="1"/>
  <c r="FU79" i="2" s="1"/>
  <c r="FV79" i="2" s="1"/>
  <c r="FW79" i="2" s="1"/>
  <c r="FX79" i="2" s="1"/>
  <c r="FY79" i="2" s="1"/>
  <c r="FZ79" i="2" s="1"/>
  <c r="GA79" i="2" s="1"/>
  <c r="GB79" i="2" s="1"/>
  <c r="GC79" i="2" s="1"/>
  <c r="GD79" i="2" s="1"/>
  <c r="GE79" i="2" s="1"/>
  <c r="DJ80" i="2"/>
  <c r="DK80" i="2"/>
  <c r="DL80" i="2"/>
  <c r="DM80" i="2"/>
  <c r="DN80" i="2"/>
  <c r="DO80" i="2"/>
  <c r="DP80" i="2"/>
  <c r="DQ80" i="2"/>
  <c r="DR80" i="2"/>
  <c r="DS80" i="2"/>
  <c r="DT80" i="2"/>
  <c r="DU80" i="2"/>
  <c r="DV80" i="2"/>
  <c r="DW80" i="2"/>
  <c r="DX80" i="2"/>
  <c r="DY80" i="2"/>
  <c r="DZ80" i="2"/>
  <c r="EA80" i="2"/>
  <c r="EB80" i="2"/>
  <c r="EC80" i="2"/>
  <c r="ED80" i="2"/>
  <c r="EE80" i="2"/>
  <c r="EF80" i="2"/>
  <c r="EG80" i="2"/>
  <c r="EH80" i="2" s="1"/>
  <c r="EI80" i="2" s="1"/>
  <c r="EJ80" i="2" s="1"/>
  <c r="EK80" i="2" s="1"/>
  <c r="EL80" i="2" s="1"/>
  <c r="EM80" i="2" s="1"/>
  <c r="EN80" i="2" s="1"/>
  <c r="EO80" i="2" s="1"/>
  <c r="EP80" i="2" s="1"/>
  <c r="EQ80" i="2" s="1"/>
  <c r="ER80" i="2" s="1"/>
  <c r="ES80" i="2" s="1"/>
  <c r="ET80" i="2" s="1"/>
  <c r="EU80" i="2" s="1"/>
  <c r="EV80" i="2" s="1"/>
  <c r="EW80" i="2" s="1"/>
  <c r="EX80" i="2" s="1"/>
  <c r="EY80" i="2" s="1"/>
  <c r="EZ80" i="2" s="1"/>
  <c r="FA80" i="2" s="1"/>
  <c r="FB80" i="2" s="1"/>
  <c r="FC80" i="2" s="1"/>
  <c r="FD80" i="2" s="1"/>
  <c r="FE80" i="2" s="1"/>
  <c r="FF80" i="2" s="1"/>
  <c r="FG80" i="2" s="1"/>
  <c r="FH80" i="2" s="1"/>
  <c r="FI80" i="2" s="1"/>
  <c r="FJ80" i="2" s="1"/>
  <c r="FK80" i="2" s="1"/>
  <c r="FL80" i="2" s="1"/>
  <c r="FM80" i="2" s="1"/>
  <c r="FN80" i="2" s="1"/>
  <c r="FO80" i="2" s="1"/>
  <c r="FP80" i="2" s="1"/>
  <c r="FQ80" i="2" s="1"/>
  <c r="FR80" i="2" s="1"/>
  <c r="FS80" i="2" s="1"/>
  <c r="FT80" i="2" s="1"/>
  <c r="FU80" i="2" s="1"/>
  <c r="FV80" i="2" s="1"/>
  <c r="FW80" i="2" s="1"/>
  <c r="FX80" i="2" s="1"/>
  <c r="FY80" i="2" s="1"/>
  <c r="FZ80" i="2" s="1"/>
  <c r="GA80" i="2" s="1"/>
  <c r="GB80" i="2" s="1"/>
  <c r="GC80" i="2" s="1"/>
  <c r="GD80" i="2" s="1"/>
  <c r="GE80" i="2" s="1"/>
  <c r="DK81" i="2"/>
  <c r="DL81" i="2"/>
  <c r="DM81" i="2"/>
  <c r="DN81" i="2"/>
  <c r="DO81" i="2"/>
  <c r="DP81" i="2"/>
  <c r="DQ81" i="2"/>
  <c r="DR81" i="2"/>
  <c r="DS81" i="2"/>
  <c r="DT81" i="2"/>
  <c r="DU81" i="2"/>
  <c r="DV81" i="2"/>
  <c r="DW81" i="2"/>
  <c r="DX81" i="2"/>
  <c r="DY81" i="2"/>
  <c r="DZ81" i="2"/>
  <c r="EA81" i="2"/>
  <c r="EB81" i="2"/>
  <c r="EC81" i="2"/>
  <c r="ED81" i="2"/>
  <c r="EE81" i="2"/>
  <c r="EF81" i="2"/>
  <c r="EG81" i="2"/>
  <c r="EH81" i="2"/>
  <c r="EI81" i="2" s="1"/>
  <c r="EJ81" i="2" s="1"/>
  <c r="EK81" i="2" s="1"/>
  <c r="EL81" i="2" s="1"/>
  <c r="EM81" i="2" s="1"/>
  <c r="EN81" i="2" s="1"/>
  <c r="EO81" i="2" s="1"/>
  <c r="EP81" i="2" s="1"/>
  <c r="EQ81" i="2" s="1"/>
  <c r="ER81" i="2" s="1"/>
  <c r="ES81" i="2" s="1"/>
  <c r="ET81" i="2" s="1"/>
  <c r="EU81" i="2" s="1"/>
  <c r="EV81" i="2" s="1"/>
  <c r="EW81" i="2" s="1"/>
  <c r="EX81" i="2" s="1"/>
  <c r="EY81" i="2" s="1"/>
  <c r="EZ81" i="2" s="1"/>
  <c r="FA81" i="2" s="1"/>
  <c r="FB81" i="2" s="1"/>
  <c r="FC81" i="2" s="1"/>
  <c r="FD81" i="2" s="1"/>
  <c r="FE81" i="2" s="1"/>
  <c r="FF81" i="2" s="1"/>
  <c r="FG81" i="2" s="1"/>
  <c r="FH81" i="2" s="1"/>
  <c r="FI81" i="2" s="1"/>
  <c r="FJ81" i="2" s="1"/>
  <c r="FK81" i="2" s="1"/>
  <c r="FL81" i="2" s="1"/>
  <c r="FM81" i="2" s="1"/>
  <c r="FN81" i="2" s="1"/>
  <c r="FO81" i="2" s="1"/>
  <c r="FP81" i="2" s="1"/>
  <c r="FQ81" i="2" s="1"/>
  <c r="FR81" i="2" s="1"/>
  <c r="FS81" i="2" s="1"/>
  <c r="FT81" i="2" s="1"/>
  <c r="FU81" i="2" s="1"/>
  <c r="FV81" i="2" s="1"/>
  <c r="FW81" i="2" s="1"/>
  <c r="FX81" i="2" s="1"/>
  <c r="FY81" i="2" s="1"/>
  <c r="FZ81" i="2" s="1"/>
  <c r="GA81" i="2" s="1"/>
  <c r="GB81" i="2" s="1"/>
  <c r="GC81" i="2" s="1"/>
  <c r="GD81" i="2" s="1"/>
  <c r="GE81" i="2" s="1"/>
  <c r="DL82" i="2"/>
  <c r="DM82" i="2"/>
  <c r="DN82" i="2"/>
  <c r="DO82" i="2"/>
  <c r="DP82" i="2"/>
  <c r="DQ82" i="2"/>
  <c r="DR82" i="2"/>
  <c r="DS82" i="2"/>
  <c r="DT82" i="2"/>
  <c r="DU82" i="2"/>
  <c r="DV82" i="2"/>
  <c r="DW82" i="2"/>
  <c r="DX82" i="2"/>
  <c r="DY82" i="2"/>
  <c r="DZ82" i="2"/>
  <c r="EA82" i="2"/>
  <c r="EB82" i="2"/>
  <c r="EC82" i="2"/>
  <c r="ED82" i="2"/>
  <c r="EE82" i="2"/>
  <c r="EF82" i="2"/>
  <c r="EG82" i="2"/>
  <c r="EH82" i="2"/>
  <c r="EI82" i="2"/>
  <c r="EJ82" i="2" s="1"/>
  <c r="EK82" i="2" s="1"/>
  <c r="EL82" i="2" s="1"/>
  <c r="EM82" i="2" s="1"/>
  <c r="EN82" i="2" s="1"/>
  <c r="EO82" i="2" s="1"/>
  <c r="EP82" i="2" s="1"/>
  <c r="EQ82" i="2" s="1"/>
  <c r="ER82" i="2" s="1"/>
  <c r="ES82" i="2" s="1"/>
  <c r="ET82" i="2" s="1"/>
  <c r="EU82" i="2" s="1"/>
  <c r="EV82" i="2" s="1"/>
  <c r="EW82" i="2" s="1"/>
  <c r="EX82" i="2" s="1"/>
  <c r="EY82" i="2" s="1"/>
  <c r="EZ82" i="2" s="1"/>
  <c r="FA82" i="2" s="1"/>
  <c r="FB82" i="2" s="1"/>
  <c r="FC82" i="2" s="1"/>
  <c r="FD82" i="2" s="1"/>
  <c r="FE82" i="2" s="1"/>
  <c r="FF82" i="2" s="1"/>
  <c r="FG82" i="2" s="1"/>
  <c r="FH82" i="2" s="1"/>
  <c r="FI82" i="2" s="1"/>
  <c r="FJ82" i="2" s="1"/>
  <c r="FK82" i="2" s="1"/>
  <c r="FL82" i="2" s="1"/>
  <c r="FM82" i="2" s="1"/>
  <c r="FN82" i="2" s="1"/>
  <c r="FO82" i="2" s="1"/>
  <c r="FP82" i="2" s="1"/>
  <c r="FQ82" i="2" s="1"/>
  <c r="FR82" i="2" s="1"/>
  <c r="FS82" i="2" s="1"/>
  <c r="FT82" i="2" s="1"/>
  <c r="FU82" i="2" s="1"/>
  <c r="FV82" i="2" s="1"/>
  <c r="FW82" i="2" s="1"/>
  <c r="FX82" i="2" s="1"/>
  <c r="FY82" i="2" s="1"/>
  <c r="FZ82" i="2" s="1"/>
  <c r="GA82" i="2" s="1"/>
  <c r="GB82" i="2" s="1"/>
  <c r="GC82" i="2" s="1"/>
  <c r="GD82" i="2" s="1"/>
  <c r="GE82" i="2" s="1"/>
  <c r="DL83" i="2"/>
  <c r="DM83" i="2"/>
  <c r="DN83" i="2"/>
  <c r="DO83" i="2"/>
  <c r="DP83" i="2"/>
  <c r="DQ83" i="2"/>
  <c r="DR83" i="2"/>
  <c r="DS83" i="2"/>
  <c r="DT83" i="2"/>
  <c r="DU83" i="2"/>
  <c r="DV83" i="2"/>
  <c r="DW83" i="2"/>
  <c r="DX83" i="2"/>
  <c r="DY83" i="2"/>
  <c r="DZ83" i="2"/>
  <c r="EA83" i="2"/>
  <c r="EB83" i="2"/>
  <c r="EC83" i="2"/>
  <c r="ED83" i="2"/>
  <c r="EE83" i="2"/>
  <c r="EF83" i="2"/>
  <c r="EG83" i="2"/>
  <c r="EH83" i="2"/>
  <c r="EI83" i="2"/>
  <c r="EJ83" i="2" s="1"/>
  <c r="EK83" i="2" s="1"/>
  <c r="EL83" i="2" s="1"/>
  <c r="EM83" i="2" s="1"/>
  <c r="EN83" i="2" s="1"/>
  <c r="EO83" i="2" s="1"/>
  <c r="EP83" i="2" s="1"/>
  <c r="EQ83" i="2" s="1"/>
  <c r="ER83" i="2" s="1"/>
  <c r="ES83" i="2" s="1"/>
  <c r="ET83" i="2" s="1"/>
  <c r="EU83" i="2" s="1"/>
  <c r="EV83" i="2" s="1"/>
  <c r="EW83" i="2" s="1"/>
  <c r="EX83" i="2" s="1"/>
  <c r="EY83" i="2" s="1"/>
  <c r="EZ83" i="2" s="1"/>
  <c r="FA83" i="2" s="1"/>
  <c r="FB83" i="2" s="1"/>
  <c r="FC83" i="2" s="1"/>
  <c r="FD83" i="2" s="1"/>
  <c r="FE83" i="2" s="1"/>
  <c r="FF83" i="2" s="1"/>
  <c r="FG83" i="2" s="1"/>
  <c r="FH83" i="2" s="1"/>
  <c r="FI83" i="2" s="1"/>
  <c r="FJ83" i="2" s="1"/>
  <c r="FK83" i="2" s="1"/>
  <c r="FL83" i="2" s="1"/>
  <c r="FM83" i="2" s="1"/>
  <c r="FN83" i="2" s="1"/>
  <c r="FO83" i="2" s="1"/>
  <c r="FP83" i="2" s="1"/>
  <c r="FQ83" i="2" s="1"/>
  <c r="FR83" i="2" s="1"/>
  <c r="FS83" i="2" s="1"/>
  <c r="FT83" i="2" s="1"/>
  <c r="FU83" i="2" s="1"/>
  <c r="FV83" i="2" s="1"/>
  <c r="FW83" i="2" s="1"/>
  <c r="FX83" i="2" s="1"/>
  <c r="FY83" i="2" s="1"/>
  <c r="FZ83" i="2" s="1"/>
  <c r="GA83" i="2" s="1"/>
  <c r="GB83" i="2" s="1"/>
  <c r="GC83" i="2" s="1"/>
  <c r="GD83" i="2" s="1"/>
  <c r="GE83" i="2" s="1"/>
  <c r="DM84" i="2"/>
  <c r="DN84" i="2"/>
  <c r="DO84" i="2"/>
  <c r="DP84" i="2"/>
  <c r="DQ84" i="2"/>
  <c r="DR84" i="2"/>
  <c r="DS84" i="2"/>
  <c r="DT84" i="2"/>
  <c r="DU84" i="2"/>
  <c r="DV84" i="2"/>
  <c r="DW84" i="2"/>
  <c r="DX84" i="2"/>
  <c r="DY84" i="2"/>
  <c r="DZ84" i="2"/>
  <c r="EA84" i="2"/>
  <c r="EB84" i="2"/>
  <c r="EC84" i="2"/>
  <c r="ED84" i="2"/>
  <c r="EE84" i="2"/>
  <c r="EF84" i="2"/>
  <c r="EG84" i="2"/>
  <c r="EH84" i="2"/>
  <c r="EI84" i="2"/>
  <c r="EJ84" i="2"/>
  <c r="EK84" i="2" s="1"/>
  <c r="EL84" i="2" s="1"/>
  <c r="EM84" i="2" s="1"/>
  <c r="EN84" i="2" s="1"/>
  <c r="EO84" i="2" s="1"/>
  <c r="EP84" i="2" s="1"/>
  <c r="EQ84" i="2" s="1"/>
  <c r="ER84" i="2" s="1"/>
  <c r="ES84" i="2" s="1"/>
  <c r="ET84" i="2" s="1"/>
  <c r="EU84" i="2" s="1"/>
  <c r="EV84" i="2" s="1"/>
  <c r="EW84" i="2" s="1"/>
  <c r="EX84" i="2" s="1"/>
  <c r="EY84" i="2" s="1"/>
  <c r="EZ84" i="2" s="1"/>
  <c r="FA84" i="2" s="1"/>
  <c r="FB84" i="2" s="1"/>
  <c r="FC84" i="2" s="1"/>
  <c r="FD84" i="2" s="1"/>
  <c r="FE84" i="2" s="1"/>
  <c r="FF84" i="2" s="1"/>
  <c r="FG84" i="2" s="1"/>
  <c r="FH84" i="2" s="1"/>
  <c r="FI84" i="2" s="1"/>
  <c r="FJ84" i="2" s="1"/>
  <c r="FK84" i="2" s="1"/>
  <c r="FL84" i="2" s="1"/>
  <c r="FM84" i="2" s="1"/>
  <c r="FN84" i="2" s="1"/>
  <c r="FO84" i="2" s="1"/>
  <c r="FP84" i="2" s="1"/>
  <c r="FQ84" i="2" s="1"/>
  <c r="FR84" i="2" s="1"/>
  <c r="FS84" i="2" s="1"/>
  <c r="FT84" i="2" s="1"/>
  <c r="FU84" i="2" s="1"/>
  <c r="FV84" i="2" s="1"/>
  <c r="FW84" i="2" s="1"/>
  <c r="FX84" i="2" s="1"/>
  <c r="FY84" i="2" s="1"/>
  <c r="FZ84" i="2" s="1"/>
  <c r="GA84" i="2" s="1"/>
  <c r="GB84" i="2" s="1"/>
  <c r="GC84" i="2" s="1"/>
  <c r="GD84" i="2" s="1"/>
  <c r="GE84" i="2" s="1"/>
  <c r="DQ86" i="2"/>
  <c r="DR86" i="2"/>
  <c r="DS86" i="2"/>
  <c r="DT86" i="2"/>
  <c r="DU86" i="2"/>
  <c r="DV86" i="2"/>
  <c r="DW86" i="2"/>
  <c r="DX86" i="2"/>
  <c r="DY86" i="2"/>
  <c r="DZ86" i="2"/>
  <c r="EA86" i="2"/>
  <c r="EB86" i="2"/>
  <c r="EC86" i="2"/>
  <c r="ED86" i="2"/>
  <c r="EE86" i="2"/>
  <c r="EF86" i="2"/>
  <c r="EG86" i="2"/>
  <c r="EH86" i="2"/>
  <c r="EI86" i="2"/>
  <c r="EJ86" i="2"/>
  <c r="EK86" i="2"/>
  <c r="EL86" i="2"/>
  <c r="EM86" i="2"/>
  <c r="EN86" i="2"/>
  <c r="EO86" i="2" s="1"/>
  <c r="EP86" i="2" s="1"/>
  <c r="EQ86" i="2" s="1"/>
  <c r="ER86" i="2" s="1"/>
  <c r="ES86" i="2" s="1"/>
  <c r="ET86" i="2" s="1"/>
  <c r="EU86" i="2" s="1"/>
  <c r="EV86" i="2" s="1"/>
  <c r="EW86" i="2" s="1"/>
  <c r="EX86" i="2" s="1"/>
  <c r="EY86" i="2" s="1"/>
  <c r="EZ86" i="2" s="1"/>
  <c r="FA86" i="2" s="1"/>
  <c r="FB86" i="2" s="1"/>
  <c r="FC86" i="2" s="1"/>
  <c r="FD86" i="2" s="1"/>
  <c r="FE86" i="2" s="1"/>
  <c r="FF86" i="2" s="1"/>
  <c r="FG86" i="2" s="1"/>
  <c r="FH86" i="2" s="1"/>
  <c r="FI86" i="2" s="1"/>
  <c r="FJ86" i="2" s="1"/>
  <c r="FK86" i="2" s="1"/>
  <c r="FL86" i="2" s="1"/>
  <c r="FM86" i="2" s="1"/>
  <c r="FN86" i="2" s="1"/>
  <c r="FO86" i="2" s="1"/>
  <c r="FP86" i="2" s="1"/>
  <c r="FQ86" i="2" s="1"/>
  <c r="FR86" i="2" s="1"/>
  <c r="FS86" i="2" s="1"/>
  <c r="FT86" i="2" s="1"/>
  <c r="FU86" i="2" s="1"/>
  <c r="FV86" i="2" s="1"/>
  <c r="FW86" i="2" s="1"/>
  <c r="FX86" i="2" s="1"/>
  <c r="FY86" i="2" s="1"/>
  <c r="FZ86" i="2" s="1"/>
  <c r="GA86" i="2" s="1"/>
  <c r="GB86" i="2" s="1"/>
  <c r="GC86" i="2" s="1"/>
  <c r="GD86" i="2" s="1"/>
  <c r="GE86" i="2" s="1"/>
  <c r="DR87" i="2"/>
  <c r="DS87" i="2"/>
  <c r="DT87" i="2"/>
  <c r="DU87" i="2"/>
  <c r="DV87" i="2"/>
  <c r="DW87" i="2"/>
  <c r="DX87" i="2"/>
  <c r="DY87" i="2"/>
  <c r="DZ87" i="2"/>
  <c r="EA87" i="2"/>
  <c r="EB87" i="2"/>
  <c r="EC87" i="2"/>
  <c r="ED87" i="2"/>
  <c r="EE87" i="2"/>
  <c r="EF87" i="2"/>
  <c r="EG87" i="2"/>
  <c r="EH87" i="2"/>
  <c r="EI87" i="2"/>
  <c r="EJ87" i="2"/>
  <c r="EK87" i="2"/>
  <c r="EL87" i="2"/>
  <c r="EM87" i="2"/>
  <c r="EN87" i="2"/>
  <c r="EO87" i="2"/>
  <c r="EP87" i="2" s="1"/>
  <c r="EQ87" i="2" s="1"/>
  <c r="ER87" i="2" s="1"/>
  <c r="ES87" i="2" s="1"/>
  <c r="ET87" i="2" s="1"/>
  <c r="EU87" i="2" s="1"/>
  <c r="EV87" i="2" s="1"/>
  <c r="EW87" i="2" s="1"/>
  <c r="EX87" i="2" s="1"/>
  <c r="EY87" i="2" s="1"/>
  <c r="EZ87" i="2" s="1"/>
  <c r="FA87" i="2" s="1"/>
  <c r="FB87" i="2" s="1"/>
  <c r="FC87" i="2" s="1"/>
  <c r="FD87" i="2" s="1"/>
  <c r="FE87" i="2" s="1"/>
  <c r="FF87" i="2" s="1"/>
  <c r="FG87" i="2" s="1"/>
  <c r="FH87" i="2" s="1"/>
  <c r="FI87" i="2" s="1"/>
  <c r="FJ87" i="2" s="1"/>
  <c r="FK87" i="2" s="1"/>
  <c r="FL87" i="2" s="1"/>
  <c r="FM87" i="2" s="1"/>
  <c r="FN87" i="2" s="1"/>
  <c r="FO87" i="2" s="1"/>
  <c r="FP87" i="2" s="1"/>
  <c r="FQ87" i="2" s="1"/>
  <c r="FR87" i="2" s="1"/>
  <c r="FS87" i="2" s="1"/>
  <c r="FT87" i="2" s="1"/>
  <c r="FU87" i="2" s="1"/>
  <c r="FV87" i="2" s="1"/>
  <c r="FW87" i="2" s="1"/>
  <c r="FX87" i="2" s="1"/>
  <c r="FY87" i="2" s="1"/>
  <c r="FZ87" i="2" s="1"/>
  <c r="GA87" i="2" s="1"/>
  <c r="GB87" i="2" s="1"/>
  <c r="GC87" i="2" s="1"/>
  <c r="GD87" i="2" s="1"/>
  <c r="GE87" i="2" s="1"/>
  <c r="DS88" i="2"/>
  <c r="DT88" i="2"/>
  <c r="DU88" i="2"/>
  <c r="DV88" i="2"/>
  <c r="DW88" i="2"/>
  <c r="DX88" i="2"/>
  <c r="DY88" i="2"/>
  <c r="DZ88" i="2"/>
  <c r="EA88" i="2"/>
  <c r="EB88" i="2"/>
  <c r="EC88" i="2"/>
  <c r="ED88" i="2"/>
  <c r="EE88" i="2"/>
  <c r="EF88" i="2"/>
  <c r="EG88" i="2"/>
  <c r="EH88" i="2"/>
  <c r="EI88" i="2"/>
  <c r="EJ88" i="2"/>
  <c r="EK88" i="2"/>
  <c r="EL88" i="2"/>
  <c r="EM88" i="2"/>
  <c r="EN88" i="2"/>
  <c r="EO88" i="2"/>
  <c r="EP88" i="2"/>
  <c r="EQ88" i="2" s="1"/>
  <c r="ER88" i="2" s="1"/>
  <c r="ES88" i="2" s="1"/>
  <c r="ET88" i="2" s="1"/>
  <c r="EU88" i="2" s="1"/>
  <c r="EV88" i="2" s="1"/>
  <c r="EW88" i="2" s="1"/>
  <c r="EX88" i="2" s="1"/>
  <c r="EY88" i="2" s="1"/>
  <c r="EZ88" i="2" s="1"/>
  <c r="FA88" i="2" s="1"/>
  <c r="FB88" i="2" s="1"/>
  <c r="FC88" i="2" s="1"/>
  <c r="FD88" i="2" s="1"/>
  <c r="FE88" i="2" s="1"/>
  <c r="FF88" i="2" s="1"/>
  <c r="FG88" i="2" s="1"/>
  <c r="FH88" i="2" s="1"/>
  <c r="FI88" i="2" s="1"/>
  <c r="FJ88" i="2" s="1"/>
  <c r="FK88" i="2" s="1"/>
  <c r="FL88" i="2" s="1"/>
  <c r="FM88" i="2" s="1"/>
  <c r="FN88" i="2" s="1"/>
  <c r="FO88" i="2" s="1"/>
  <c r="FP88" i="2" s="1"/>
  <c r="FQ88" i="2" s="1"/>
  <c r="FR88" i="2" s="1"/>
  <c r="FS88" i="2" s="1"/>
  <c r="FT88" i="2" s="1"/>
  <c r="FU88" i="2" s="1"/>
  <c r="FV88" i="2" s="1"/>
  <c r="FW88" i="2" s="1"/>
  <c r="FX88" i="2" s="1"/>
  <c r="FY88" i="2" s="1"/>
  <c r="FZ88" i="2" s="1"/>
  <c r="GA88" i="2" s="1"/>
  <c r="GB88" i="2" s="1"/>
  <c r="GC88" i="2" s="1"/>
  <c r="GD88" i="2" s="1"/>
  <c r="GE88" i="2" s="1"/>
  <c r="DT89" i="2"/>
  <c r="DU89" i="2"/>
  <c r="DV89" i="2"/>
  <c r="DW89" i="2"/>
  <c r="DX89" i="2"/>
  <c r="DY89" i="2"/>
  <c r="DZ89" i="2"/>
  <c r="EA89" i="2"/>
  <c r="EB89" i="2"/>
  <c r="EC89" i="2"/>
  <c r="ED89" i="2"/>
  <c r="EE89" i="2"/>
  <c r="EF89" i="2"/>
  <c r="EG89" i="2"/>
  <c r="EH89" i="2"/>
  <c r="EI89" i="2"/>
  <c r="EJ89" i="2"/>
  <c r="EK89" i="2"/>
  <c r="EL89" i="2"/>
  <c r="EM89" i="2"/>
  <c r="EN89" i="2"/>
  <c r="EO89" i="2"/>
  <c r="EP89" i="2"/>
  <c r="EQ89" i="2"/>
  <c r="ER89" i="2" s="1"/>
  <c r="ES89" i="2" s="1"/>
  <c r="ET89" i="2" s="1"/>
  <c r="EU89" i="2" s="1"/>
  <c r="EV89" i="2" s="1"/>
  <c r="EW89" i="2" s="1"/>
  <c r="EX89" i="2" s="1"/>
  <c r="EY89" i="2" s="1"/>
  <c r="EZ89" i="2" s="1"/>
  <c r="FA89" i="2" s="1"/>
  <c r="FB89" i="2" s="1"/>
  <c r="FC89" i="2" s="1"/>
  <c r="FD89" i="2" s="1"/>
  <c r="FE89" i="2" s="1"/>
  <c r="FF89" i="2" s="1"/>
  <c r="FG89" i="2" s="1"/>
  <c r="FH89" i="2" s="1"/>
  <c r="FI89" i="2" s="1"/>
  <c r="FJ89" i="2" s="1"/>
  <c r="FK89" i="2" s="1"/>
  <c r="FL89" i="2" s="1"/>
  <c r="FM89" i="2" s="1"/>
  <c r="FN89" i="2" s="1"/>
  <c r="FO89" i="2" s="1"/>
  <c r="FP89" i="2" s="1"/>
  <c r="FQ89" i="2" s="1"/>
  <c r="FR89" i="2" s="1"/>
  <c r="FS89" i="2" s="1"/>
  <c r="FT89" i="2" s="1"/>
  <c r="FU89" i="2" s="1"/>
  <c r="FV89" i="2" s="1"/>
  <c r="FW89" i="2" s="1"/>
  <c r="FX89" i="2" s="1"/>
  <c r="FY89" i="2" s="1"/>
  <c r="FZ89" i="2" s="1"/>
  <c r="GA89" i="2" s="1"/>
  <c r="GB89" i="2" s="1"/>
  <c r="GC89" i="2" s="1"/>
  <c r="GD89" i="2" s="1"/>
  <c r="GE89" i="2" s="1"/>
  <c r="DU91" i="2"/>
  <c r="DV91" i="2"/>
  <c r="DW91" i="2"/>
  <c r="DX91" i="2"/>
  <c r="DY91" i="2"/>
  <c r="DZ91" i="2"/>
  <c r="EA91" i="2"/>
  <c r="EB91" i="2"/>
  <c r="EC91" i="2"/>
  <c r="ED91" i="2"/>
  <c r="EE91" i="2"/>
  <c r="EF91" i="2"/>
  <c r="EG91" i="2"/>
  <c r="EH91" i="2"/>
  <c r="EI91" i="2"/>
  <c r="EJ91" i="2"/>
  <c r="EK91" i="2"/>
  <c r="EL91" i="2"/>
  <c r="EM91" i="2"/>
  <c r="EN91" i="2"/>
  <c r="EO91" i="2"/>
  <c r="EP91" i="2"/>
  <c r="EQ91" i="2"/>
  <c r="ER91" i="2"/>
  <c r="ES91" i="2" s="1"/>
  <c r="ET91" i="2" s="1"/>
  <c r="EU91" i="2" s="1"/>
  <c r="EV91" i="2" s="1"/>
  <c r="EW91" i="2" s="1"/>
  <c r="EX91" i="2" s="1"/>
  <c r="EY91" i="2" s="1"/>
  <c r="EZ91" i="2" s="1"/>
  <c r="FA91" i="2" s="1"/>
  <c r="FB91" i="2" s="1"/>
  <c r="FC91" i="2" s="1"/>
  <c r="FD91" i="2" s="1"/>
  <c r="FE91" i="2" s="1"/>
  <c r="FF91" i="2" s="1"/>
  <c r="FG91" i="2" s="1"/>
  <c r="FH91" i="2" s="1"/>
  <c r="FI91" i="2" s="1"/>
  <c r="FJ91" i="2" s="1"/>
  <c r="FK91" i="2" s="1"/>
  <c r="FL91" i="2" s="1"/>
  <c r="FM91" i="2" s="1"/>
  <c r="FN91" i="2" s="1"/>
  <c r="FO91" i="2" s="1"/>
  <c r="FP91" i="2" s="1"/>
  <c r="FQ91" i="2" s="1"/>
  <c r="FR91" i="2" s="1"/>
  <c r="FS91" i="2" s="1"/>
  <c r="FT91" i="2" s="1"/>
  <c r="FU91" i="2" s="1"/>
  <c r="FV91" i="2" s="1"/>
  <c r="FW91" i="2" s="1"/>
  <c r="FX91" i="2" s="1"/>
  <c r="FY91" i="2" s="1"/>
  <c r="FZ91" i="2" s="1"/>
  <c r="GA91" i="2" s="1"/>
  <c r="GB91" i="2" s="1"/>
  <c r="GC91" i="2" s="1"/>
  <c r="GD91" i="2" s="1"/>
  <c r="GE91" i="2" s="1"/>
  <c r="DV92" i="2"/>
  <c r="DW92" i="2"/>
  <c r="DX92" i="2"/>
  <c r="DY92" i="2"/>
  <c r="DZ92" i="2"/>
  <c r="EA92" i="2"/>
  <c r="EB92" i="2"/>
  <c r="EC92" i="2"/>
  <c r="ED92" i="2"/>
  <c r="EE92" i="2"/>
  <c r="EF92" i="2"/>
  <c r="EG92" i="2"/>
  <c r="EH92" i="2"/>
  <c r="EI92" i="2"/>
  <c r="EJ92" i="2"/>
  <c r="EK92" i="2"/>
  <c r="EL92" i="2"/>
  <c r="EM92" i="2"/>
  <c r="EN92" i="2"/>
  <c r="EO92" i="2"/>
  <c r="EP92" i="2"/>
  <c r="EQ92" i="2"/>
  <c r="ER92" i="2"/>
  <c r="ES92" i="2"/>
  <c r="ET92" i="2" s="1"/>
  <c r="EU92" i="2" s="1"/>
  <c r="EV92" i="2" s="1"/>
  <c r="EW92" i="2" s="1"/>
  <c r="EX92" i="2" s="1"/>
  <c r="EY92" i="2" s="1"/>
  <c r="EZ92" i="2" s="1"/>
  <c r="FA92" i="2" s="1"/>
  <c r="FB92" i="2" s="1"/>
  <c r="FC92" i="2" s="1"/>
  <c r="FD92" i="2" s="1"/>
  <c r="FE92" i="2" s="1"/>
  <c r="FF92" i="2" s="1"/>
  <c r="FG92" i="2" s="1"/>
  <c r="FH92" i="2" s="1"/>
  <c r="FI92" i="2" s="1"/>
  <c r="FJ92" i="2" s="1"/>
  <c r="FK92" i="2" s="1"/>
  <c r="FL92" i="2" s="1"/>
  <c r="FM92" i="2" s="1"/>
  <c r="FN92" i="2" s="1"/>
  <c r="FO92" i="2" s="1"/>
  <c r="FP92" i="2" s="1"/>
  <c r="FQ92" i="2" s="1"/>
  <c r="FR92" i="2" s="1"/>
  <c r="FS92" i="2" s="1"/>
  <c r="FT92" i="2" s="1"/>
  <c r="FU92" i="2" s="1"/>
  <c r="FV92" i="2" s="1"/>
  <c r="FW92" i="2" s="1"/>
  <c r="FX92" i="2" s="1"/>
  <c r="FY92" i="2" s="1"/>
  <c r="FZ92" i="2" s="1"/>
  <c r="GA92" i="2" s="1"/>
  <c r="GB92" i="2" s="1"/>
  <c r="GC92" i="2" s="1"/>
  <c r="GD92" i="2" s="1"/>
  <c r="GE92" i="2" s="1"/>
  <c r="DW93" i="2"/>
  <c r="DX93" i="2"/>
  <c r="DY93" i="2"/>
  <c r="DZ93" i="2"/>
  <c r="EA93" i="2"/>
  <c r="EB93" i="2"/>
  <c r="EC93" i="2"/>
  <c r="ED93" i="2"/>
  <c r="EE93" i="2"/>
  <c r="EF93" i="2"/>
  <c r="EG93" i="2"/>
  <c r="EH93" i="2"/>
  <c r="EI93" i="2"/>
  <c r="EJ93" i="2"/>
  <c r="EK93" i="2"/>
  <c r="EL93" i="2"/>
  <c r="EM93" i="2"/>
  <c r="EN93" i="2"/>
  <c r="EO93" i="2"/>
  <c r="EP93" i="2"/>
  <c r="EQ93" i="2"/>
  <c r="ER93" i="2"/>
  <c r="ES93" i="2"/>
  <c r="ET93" i="2"/>
  <c r="EU93" i="2" s="1"/>
  <c r="EV93" i="2" s="1"/>
  <c r="EW93" i="2" s="1"/>
  <c r="EX93" i="2" s="1"/>
  <c r="EY93" i="2" s="1"/>
  <c r="EZ93" i="2" s="1"/>
  <c r="FA93" i="2" s="1"/>
  <c r="DX94" i="2"/>
  <c r="DY94" i="2"/>
  <c r="DZ94" i="2"/>
  <c r="EA94" i="2"/>
  <c r="EB94" i="2"/>
  <c r="EC94" i="2"/>
  <c r="ED94" i="2"/>
  <c r="EE94" i="2"/>
  <c r="EF94" i="2"/>
  <c r="EG94" i="2"/>
  <c r="EH94" i="2"/>
  <c r="EI94" i="2"/>
  <c r="EJ94" i="2"/>
  <c r="EK94" i="2"/>
  <c r="EL94" i="2"/>
  <c r="EM94" i="2"/>
  <c r="EN94" i="2"/>
  <c r="EO94" i="2"/>
  <c r="EP94" i="2"/>
  <c r="EQ94" i="2"/>
  <c r="ER94" i="2"/>
  <c r="ES94" i="2"/>
  <c r="ET94" i="2"/>
  <c r="EU94" i="2"/>
  <c r="EV94" i="2" s="1"/>
  <c r="EW94" i="2" s="1"/>
  <c r="EX94" i="2" s="1"/>
  <c r="EY94" i="2" s="1"/>
  <c r="EZ94" i="2" s="1"/>
  <c r="FA94" i="2" s="1"/>
  <c r="FB94" i="2" s="1"/>
  <c r="FC94" i="2" s="1"/>
  <c r="FD94" i="2" s="1"/>
  <c r="FE94" i="2" s="1"/>
  <c r="FF94" i="2" s="1"/>
  <c r="FG94" i="2" s="1"/>
  <c r="FH94" i="2" s="1"/>
  <c r="FI94" i="2" s="1"/>
  <c r="FJ94" i="2" s="1"/>
  <c r="FK94" i="2" s="1"/>
  <c r="FL94" i="2" s="1"/>
  <c r="FM94" i="2" s="1"/>
  <c r="FN94" i="2" s="1"/>
  <c r="FO94" i="2" s="1"/>
  <c r="FP94" i="2" s="1"/>
  <c r="FQ94" i="2" s="1"/>
  <c r="FR94" i="2" s="1"/>
  <c r="FS94" i="2" s="1"/>
  <c r="FT94" i="2" s="1"/>
  <c r="FU94" i="2" s="1"/>
  <c r="FV94" i="2" s="1"/>
  <c r="FW94" i="2" s="1"/>
  <c r="FX94" i="2" s="1"/>
  <c r="FY94" i="2" s="1"/>
  <c r="FZ94" i="2" s="1"/>
  <c r="GA94" i="2" s="1"/>
  <c r="GB94" i="2" s="1"/>
  <c r="GC94" i="2" s="1"/>
  <c r="GD94" i="2" s="1"/>
  <c r="GE94" i="2" s="1"/>
  <c r="DX95" i="2"/>
  <c r="DY95" i="2"/>
  <c r="DZ95" i="2"/>
  <c r="EA95" i="2"/>
  <c r="EB95" i="2"/>
  <c r="EC95" i="2"/>
  <c r="ED95" i="2"/>
  <c r="EE95" i="2"/>
  <c r="EF95" i="2"/>
  <c r="EG95" i="2"/>
  <c r="EH95" i="2"/>
  <c r="EI95" i="2"/>
  <c r="EJ95" i="2"/>
  <c r="EK95" i="2"/>
  <c r="EL95" i="2"/>
  <c r="EM95" i="2"/>
  <c r="EN95" i="2"/>
  <c r="EO95" i="2"/>
  <c r="EP95" i="2"/>
  <c r="EQ95" i="2"/>
  <c r="ER95" i="2"/>
  <c r="ES95" i="2"/>
  <c r="ET95" i="2"/>
  <c r="EU95" i="2"/>
  <c r="EV95" i="2" s="1"/>
  <c r="EW95" i="2" s="1"/>
  <c r="EX95" i="2" s="1"/>
  <c r="EY95" i="2" s="1"/>
  <c r="EZ95" i="2" s="1"/>
  <c r="FA95" i="2" s="1"/>
  <c r="FB95" i="2" s="1"/>
  <c r="FC95" i="2" s="1"/>
  <c r="FD95" i="2" s="1"/>
  <c r="FE95" i="2" s="1"/>
  <c r="FF95" i="2" s="1"/>
  <c r="FG95" i="2" s="1"/>
  <c r="FH95" i="2" s="1"/>
  <c r="FI95" i="2" s="1"/>
  <c r="FJ95" i="2" s="1"/>
  <c r="FK95" i="2" s="1"/>
  <c r="FL95" i="2" s="1"/>
  <c r="FM95" i="2" s="1"/>
  <c r="FN95" i="2" s="1"/>
  <c r="FO95" i="2" s="1"/>
  <c r="FP95" i="2" s="1"/>
  <c r="FQ95" i="2" s="1"/>
  <c r="FR95" i="2" s="1"/>
  <c r="FS95" i="2" s="1"/>
  <c r="FT95" i="2" s="1"/>
  <c r="FU95" i="2" s="1"/>
  <c r="FV95" i="2" s="1"/>
  <c r="FW95" i="2" s="1"/>
  <c r="FX95" i="2" s="1"/>
  <c r="FY95" i="2" s="1"/>
  <c r="FZ95" i="2" s="1"/>
  <c r="GA95" i="2" s="1"/>
  <c r="GB95" i="2" s="1"/>
  <c r="GC95" i="2" s="1"/>
  <c r="GD95" i="2" s="1"/>
  <c r="GE95" i="2" s="1"/>
  <c r="DY96" i="2"/>
  <c r="DZ96" i="2"/>
  <c r="EA96" i="2"/>
  <c r="EB96" i="2"/>
  <c r="EC96" i="2"/>
  <c r="ED96" i="2"/>
  <c r="EE96" i="2"/>
  <c r="EF96" i="2"/>
  <c r="EG96" i="2"/>
  <c r="EH96" i="2"/>
  <c r="EI96" i="2"/>
  <c r="EJ96" i="2"/>
  <c r="EK96" i="2"/>
  <c r="EL96" i="2"/>
  <c r="EM96" i="2"/>
  <c r="EN96" i="2"/>
  <c r="EO96" i="2"/>
  <c r="EP96" i="2"/>
  <c r="EQ96" i="2"/>
  <c r="ER96" i="2"/>
  <c r="ES96" i="2"/>
  <c r="ET96" i="2"/>
  <c r="EU96" i="2"/>
  <c r="EV96" i="2"/>
  <c r="EW96" i="2" s="1"/>
  <c r="EX96" i="2" s="1"/>
  <c r="EY96" i="2" s="1"/>
  <c r="EZ96" i="2" s="1"/>
  <c r="FA96" i="2" s="1"/>
  <c r="FB96" i="2" s="1"/>
  <c r="FC96" i="2" s="1"/>
  <c r="FD96" i="2" s="1"/>
  <c r="FE96" i="2" s="1"/>
  <c r="FF96" i="2" s="1"/>
  <c r="FG96" i="2" s="1"/>
  <c r="FH96" i="2" s="1"/>
  <c r="FI96" i="2" s="1"/>
  <c r="FJ96" i="2" s="1"/>
  <c r="FK96" i="2" s="1"/>
  <c r="FL96" i="2" s="1"/>
  <c r="FM96" i="2" s="1"/>
  <c r="FN96" i="2" s="1"/>
  <c r="FO96" i="2" s="1"/>
  <c r="FP96" i="2" s="1"/>
  <c r="FQ96" i="2" s="1"/>
  <c r="FR96" i="2" s="1"/>
  <c r="FS96" i="2" s="1"/>
  <c r="FT96" i="2" s="1"/>
  <c r="FU96" i="2" s="1"/>
  <c r="FV96" i="2" s="1"/>
  <c r="FW96" i="2" s="1"/>
  <c r="FX96" i="2" s="1"/>
  <c r="FY96" i="2" s="1"/>
  <c r="FZ96" i="2" s="1"/>
  <c r="GA96" i="2" s="1"/>
  <c r="GB96" i="2" s="1"/>
  <c r="GC96" i="2" s="1"/>
  <c r="GD96" i="2" s="1"/>
  <c r="GE96" i="2" s="1"/>
  <c r="EA97" i="2"/>
  <c r="EB97" i="2"/>
  <c r="EC97" i="2"/>
  <c r="ED97" i="2"/>
  <c r="EE97" i="2"/>
  <c r="EF97" i="2"/>
  <c r="EG97" i="2"/>
  <c r="EH97" i="2"/>
  <c r="EI97" i="2"/>
  <c r="EJ97" i="2"/>
  <c r="EK97" i="2"/>
  <c r="EL97" i="2"/>
  <c r="EM97" i="2"/>
  <c r="EN97" i="2"/>
  <c r="EO97" i="2"/>
  <c r="EP97" i="2"/>
  <c r="EQ97" i="2"/>
  <c r="ER97" i="2"/>
  <c r="ES97" i="2"/>
  <c r="ET97" i="2"/>
  <c r="EU97" i="2"/>
  <c r="EV97" i="2"/>
  <c r="EW97" i="2"/>
  <c r="EX97" i="2"/>
  <c r="EY97" i="2" s="1"/>
  <c r="EZ97" i="2" s="1"/>
  <c r="FA97" i="2" s="1"/>
  <c r="ED99" i="2"/>
  <c r="EE99" i="2"/>
  <c r="EF99" i="2"/>
  <c r="EG99" i="2"/>
  <c r="EH99" i="2"/>
  <c r="EI99" i="2"/>
  <c r="EJ99" i="2"/>
  <c r="EK99" i="2"/>
  <c r="EL99" i="2"/>
  <c r="EM99" i="2"/>
  <c r="EN99" i="2"/>
  <c r="EO99" i="2"/>
  <c r="EP99" i="2"/>
  <c r="EQ99" i="2"/>
  <c r="ER99" i="2"/>
  <c r="ES99" i="2"/>
  <c r="ET99" i="2"/>
  <c r="EU99" i="2"/>
  <c r="EV99" i="2"/>
  <c r="EW99" i="2"/>
  <c r="EX99" i="2"/>
  <c r="EY99" i="2"/>
  <c r="EZ99" i="2"/>
  <c r="FA99" i="2"/>
  <c r="FB99" i="2" s="1"/>
  <c r="FC99" i="2" s="1"/>
  <c r="FD99" i="2" s="1"/>
  <c r="FE99" i="2" s="1"/>
  <c r="FF99" i="2" s="1"/>
  <c r="FG99" i="2" s="1"/>
  <c r="FH99" i="2" s="1"/>
  <c r="FI99" i="2" s="1"/>
  <c r="FJ99" i="2" s="1"/>
  <c r="FK99" i="2" s="1"/>
  <c r="FL99" i="2" s="1"/>
  <c r="FM99" i="2" s="1"/>
  <c r="FN99" i="2" s="1"/>
  <c r="FO99" i="2" s="1"/>
  <c r="FP99" i="2" s="1"/>
  <c r="FQ99" i="2" s="1"/>
  <c r="FR99" i="2" s="1"/>
  <c r="FS99" i="2" s="1"/>
  <c r="FT99" i="2" s="1"/>
  <c r="FU99" i="2" s="1"/>
  <c r="FV99" i="2" s="1"/>
  <c r="FW99" i="2" s="1"/>
  <c r="FX99" i="2" s="1"/>
  <c r="FY99" i="2" s="1"/>
  <c r="FZ99" i="2" s="1"/>
  <c r="GA99" i="2" s="1"/>
  <c r="GB99" i="2" s="1"/>
  <c r="GC99" i="2" s="1"/>
  <c r="GD99" i="2" s="1"/>
  <c r="GE99" i="2" s="1"/>
  <c r="EE100" i="2"/>
  <c r="EF100" i="2"/>
  <c r="EG100" i="2"/>
  <c r="EH100" i="2"/>
  <c r="EI100" i="2"/>
  <c r="EJ100" i="2"/>
  <c r="EK100" i="2"/>
  <c r="EL100" i="2"/>
  <c r="EM100" i="2"/>
  <c r="EN100" i="2"/>
  <c r="EO100" i="2"/>
  <c r="EP100" i="2"/>
  <c r="EQ100" i="2"/>
  <c r="ER100" i="2"/>
  <c r="ES100" i="2"/>
  <c r="ET100" i="2"/>
  <c r="EU100" i="2"/>
  <c r="EV100" i="2"/>
  <c r="EW100" i="2"/>
  <c r="EX100" i="2"/>
  <c r="EY100" i="2"/>
  <c r="EZ100" i="2"/>
  <c r="FA100" i="2"/>
  <c r="FB100" i="2"/>
  <c r="FC100" i="2" s="1"/>
  <c r="FD100" i="2" s="1"/>
  <c r="FE100" i="2" s="1"/>
  <c r="FF100" i="2" s="1"/>
  <c r="FG100" i="2" s="1"/>
  <c r="FH100" i="2" s="1"/>
  <c r="FI100" i="2" s="1"/>
  <c r="FJ100" i="2" s="1"/>
  <c r="FK100" i="2" s="1"/>
  <c r="FL100" i="2" s="1"/>
  <c r="FM100" i="2" s="1"/>
  <c r="FN100" i="2" s="1"/>
  <c r="FO100" i="2" s="1"/>
  <c r="FP100" i="2" s="1"/>
  <c r="FQ100" i="2" s="1"/>
  <c r="FR100" i="2" s="1"/>
  <c r="FS100" i="2" s="1"/>
  <c r="FT100" i="2" s="1"/>
  <c r="FU100" i="2" s="1"/>
  <c r="FV100" i="2" s="1"/>
  <c r="FW100" i="2" s="1"/>
  <c r="FX100" i="2" s="1"/>
  <c r="FY100" i="2" s="1"/>
  <c r="FZ100" i="2" s="1"/>
  <c r="GA100" i="2" s="1"/>
  <c r="GB100" i="2" s="1"/>
  <c r="GC100" i="2" s="1"/>
  <c r="GD100" i="2" s="1"/>
  <c r="GE100" i="2" s="1"/>
  <c r="EF101" i="2"/>
  <c r="EG101" i="2"/>
  <c r="EH101" i="2"/>
  <c r="EI101" i="2"/>
  <c r="EJ101" i="2"/>
  <c r="EK101" i="2"/>
  <c r="EL101" i="2"/>
  <c r="EM101" i="2"/>
  <c r="EN101" i="2"/>
  <c r="EO101" i="2"/>
  <c r="EP101" i="2"/>
  <c r="EQ101" i="2"/>
  <c r="ER101" i="2"/>
  <c r="ES101" i="2"/>
  <c r="ET101" i="2"/>
  <c r="EU101" i="2"/>
  <c r="EV101" i="2"/>
  <c r="EW101" i="2"/>
  <c r="EX101" i="2"/>
  <c r="EY101" i="2"/>
  <c r="EZ101" i="2"/>
  <c r="FA101" i="2"/>
  <c r="FB101" i="2"/>
  <c r="FC101" i="2"/>
  <c r="FD101" i="2" s="1"/>
  <c r="FE101" i="2" s="1"/>
  <c r="FF101" i="2" s="1"/>
  <c r="FG101" i="2" s="1"/>
  <c r="FH101" i="2" s="1"/>
  <c r="FI101" i="2" s="1"/>
  <c r="FJ101" i="2" s="1"/>
  <c r="FK101" i="2" s="1"/>
  <c r="FL101" i="2" s="1"/>
  <c r="FM101" i="2" s="1"/>
  <c r="FN101" i="2" s="1"/>
  <c r="FO101" i="2" s="1"/>
  <c r="FP101" i="2" s="1"/>
  <c r="FQ101" i="2" s="1"/>
  <c r="FR101" i="2" s="1"/>
  <c r="FS101" i="2" s="1"/>
  <c r="FT101" i="2" s="1"/>
  <c r="FU101" i="2" s="1"/>
  <c r="FV101" i="2" s="1"/>
  <c r="FW101" i="2" s="1"/>
  <c r="FX101" i="2" s="1"/>
  <c r="FY101" i="2" s="1"/>
  <c r="FZ101" i="2" s="1"/>
  <c r="GA101" i="2" s="1"/>
  <c r="GB101" i="2" s="1"/>
  <c r="GC101" i="2" s="1"/>
  <c r="GD101" i="2" s="1"/>
  <c r="GE101" i="2" s="1"/>
  <c r="EG102" i="2"/>
  <c r="EH102" i="2"/>
  <c r="EI102" i="2"/>
  <c r="EJ102" i="2"/>
  <c r="EK102" i="2"/>
  <c r="EL102" i="2"/>
  <c r="EM102" i="2"/>
  <c r="EN102" i="2"/>
  <c r="EO102" i="2"/>
  <c r="EP102" i="2"/>
  <c r="EQ102" i="2"/>
  <c r="ER102" i="2"/>
  <c r="ES102" i="2"/>
  <c r="ET102" i="2"/>
  <c r="EU102" i="2"/>
  <c r="EV102" i="2"/>
  <c r="EW102" i="2"/>
  <c r="EX102" i="2"/>
  <c r="EY102" i="2"/>
  <c r="EZ102" i="2"/>
  <c r="FA102" i="2"/>
  <c r="FB102" i="2"/>
  <c r="FC102" i="2"/>
  <c r="FD102" i="2"/>
  <c r="FE102" i="2" s="1"/>
  <c r="FF102" i="2" s="1"/>
  <c r="FG102" i="2" s="1"/>
  <c r="FH102" i="2" s="1"/>
  <c r="FI102" i="2" s="1"/>
  <c r="FJ102" i="2" s="1"/>
  <c r="FK102" i="2" s="1"/>
  <c r="FL102" i="2" s="1"/>
  <c r="FM102" i="2" s="1"/>
  <c r="FN102" i="2" s="1"/>
  <c r="FO102" i="2" s="1"/>
  <c r="FP102" i="2" s="1"/>
  <c r="FQ102" i="2" s="1"/>
  <c r="FR102" i="2" s="1"/>
  <c r="FS102" i="2" s="1"/>
  <c r="FT102" i="2" s="1"/>
  <c r="FU102" i="2" s="1"/>
  <c r="FV102" i="2" s="1"/>
  <c r="FW102" i="2" s="1"/>
  <c r="FX102" i="2" s="1"/>
  <c r="FY102" i="2" s="1"/>
  <c r="FZ102" i="2" s="1"/>
  <c r="GA102" i="2" s="1"/>
  <c r="GB102" i="2" s="1"/>
  <c r="GC102" i="2" s="1"/>
  <c r="GD102" i="2" s="1"/>
  <c r="GE102" i="2" s="1"/>
  <c r="EH104" i="2"/>
  <c r="EI104" i="2"/>
  <c r="EJ104" i="2"/>
  <c r="EK104" i="2"/>
  <c r="EL104" i="2"/>
  <c r="EM104" i="2"/>
  <c r="EN104" i="2"/>
  <c r="EO104" i="2"/>
  <c r="EP104" i="2"/>
  <c r="EQ104" i="2"/>
  <c r="ER104" i="2"/>
  <c r="ES104" i="2"/>
  <c r="ET104" i="2"/>
  <c r="EU104" i="2"/>
  <c r="EV104" i="2"/>
  <c r="EW104" i="2"/>
  <c r="EX104" i="2"/>
  <c r="EY104" i="2"/>
  <c r="EZ104" i="2"/>
  <c r="FA104" i="2"/>
  <c r="FB104" i="2"/>
  <c r="FC104" i="2"/>
  <c r="FD104" i="2"/>
  <c r="FE104" i="2"/>
  <c r="FF104" i="2" s="1"/>
  <c r="FG104" i="2" s="1"/>
  <c r="FH104" i="2" s="1"/>
  <c r="FI104" i="2" s="1"/>
  <c r="FJ104" i="2" s="1"/>
  <c r="FK104" i="2" s="1"/>
  <c r="FL104" i="2" s="1"/>
  <c r="FM104" i="2" s="1"/>
  <c r="FN104" i="2" s="1"/>
  <c r="FO104" i="2" s="1"/>
  <c r="FP104" i="2" s="1"/>
  <c r="FQ104" i="2" s="1"/>
  <c r="FR104" i="2" s="1"/>
  <c r="FS104" i="2" s="1"/>
  <c r="FT104" i="2" s="1"/>
  <c r="FU104" i="2" s="1"/>
  <c r="FV104" i="2" s="1"/>
  <c r="FW104" i="2" s="1"/>
  <c r="FX104" i="2" s="1"/>
  <c r="FY104" i="2" s="1"/>
  <c r="FZ104" i="2" s="1"/>
  <c r="GA104" i="2" s="1"/>
  <c r="GB104" i="2" s="1"/>
  <c r="GC104" i="2" s="1"/>
  <c r="GD104" i="2" s="1"/>
  <c r="GE104" i="2" s="1"/>
  <c r="EI105" i="2"/>
  <c r="EJ105" i="2"/>
  <c r="EK105" i="2"/>
  <c r="EL105" i="2"/>
  <c r="EM105" i="2"/>
  <c r="EN105" i="2"/>
  <c r="EO105" i="2"/>
  <c r="EP105" i="2"/>
  <c r="EQ105" i="2"/>
  <c r="ER105" i="2"/>
  <c r="ES105" i="2"/>
  <c r="ET105" i="2"/>
  <c r="EU105" i="2"/>
  <c r="EV105" i="2"/>
  <c r="EW105" i="2"/>
  <c r="EX105" i="2"/>
  <c r="EY105" i="2"/>
  <c r="EZ105" i="2"/>
  <c r="FA105" i="2"/>
  <c r="FB105" i="2"/>
  <c r="FC105" i="2"/>
  <c r="FD105" i="2"/>
  <c r="FE105" i="2"/>
  <c r="FF105" i="2"/>
  <c r="FG105" i="2" s="1"/>
  <c r="FH105" i="2" s="1"/>
  <c r="FI105" i="2" s="1"/>
  <c r="FJ105" i="2" s="1"/>
  <c r="FK105" i="2" s="1"/>
  <c r="FL105" i="2" s="1"/>
  <c r="FM105" i="2" s="1"/>
  <c r="FN105" i="2" s="1"/>
  <c r="FO105" i="2" s="1"/>
  <c r="FP105" i="2" s="1"/>
  <c r="FQ105" i="2" s="1"/>
  <c r="FR105" i="2" s="1"/>
  <c r="FS105" i="2" s="1"/>
  <c r="FT105" i="2" s="1"/>
  <c r="FU105" i="2" s="1"/>
  <c r="FV105" i="2" s="1"/>
  <c r="FW105" i="2" s="1"/>
  <c r="FX105" i="2" s="1"/>
  <c r="FY105" i="2" s="1"/>
  <c r="FZ105" i="2" s="1"/>
  <c r="GA105" i="2" s="1"/>
  <c r="GB105" i="2" s="1"/>
  <c r="GC105" i="2" s="1"/>
  <c r="GD105" i="2" s="1"/>
  <c r="GE105" i="2" s="1"/>
  <c r="EJ106" i="2"/>
  <c r="EK106" i="2"/>
  <c r="EL106" i="2"/>
  <c r="EM106" i="2"/>
  <c r="EN106" i="2"/>
  <c r="EO106" i="2"/>
  <c r="EP106" i="2"/>
  <c r="EQ106" i="2"/>
  <c r="ER106" i="2"/>
  <c r="ES106" i="2"/>
  <c r="ET106" i="2"/>
  <c r="EU106" i="2"/>
  <c r="EV106" i="2"/>
  <c r="EW106" i="2"/>
  <c r="EX106" i="2"/>
  <c r="EY106" i="2"/>
  <c r="EZ106" i="2"/>
  <c r="FA106" i="2"/>
  <c r="FB106" i="2"/>
  <c r="FC106" i="2"/>
  <c r="FD106" i="2"/>
  <c r="FE106" i="2"/>
  <c r="FF106" i="2"/>
  <c r="FG106" i="2"/>
  <c r="FH106" i="2" s="1"/>
  <c r="FI106" i="2" s="1"/>
  <c r="EJ107" i="2"/>
  <c r="EK107" i="2"/>
  <c r="EL107" i="2"/>
  <c r="EM107" i="2"/>
  <c r="EN107" i="2"/>
  <c r="EO107" i="2"/>
  <c r="EP107" i="2"/>
  <c r="EQ107" i="2"/>
  <c r="ER107" i="2"/>
  <c r="ES107" i="2"/>
  <c r="ET107" i="2"/>
  <c r="EU107" i="2"/>
  <c r="EV107" i="2"/>
  <c r="EW107" i="2"/>
  <c r="EX107" i="2"/>
  <c r="EY107" i="2"/>
  <c r="EZ107" i="2"/>
  <c r="FA107" i="2"/>
  <c r="FB107" i="2"/>
  <c r="FC107" i="2"/>
  <c r="FD107" i="2"/>
  <c r="FE107" i="2"/>
  <c r="FF107" i="2"/>
  <c r="FG107" i="2"/>
  <c r="FH107" i="2" s="1"/>
  <c r="FI107" i="2" s="1"/>
  <c r="FJ107" i="2" s="1"/>
  <c r="FK107" i="2" s="1"/>
  <c r="FL107" i="2" s="1"/>
  <c r="FM107" i="2" s="1"/>
  <c r="FN107" i="2" s="1"/>
  <c r="FO107" i="2" s="1"/>
  <c r="FP107" i="2" s="1"/>
  <c r="FQ107" i="2" s="1"/>
  <c r="FR107" i="2" s="1"/>
  <c r="FS107" i="2" s="1"/>
  <c r="FT107" i="2" s="1"/>
  <c r="FU107" i="2" s="1"/>
  <c r="FV107" i="2" s="1"/>
  <c r="FW107" i="2" s="1"/>
  <c r="FX107" i="2" s="1"/>
  <c r="FY107" i="2" s="1"/>
  <c r="FZ107" i="2" s="1"/>
  <c r="GA107" i="2" s="1"/>
  <c r="GB107" i="2" s="1"/>
  <c r="GC107" i="2" s="1"/>
  <c r="GD107" i="2" s="1"/>
  <c r="GE107" i="2" s="1"/>
  <c r="EK108" i="2"/>
  <c r="EL108" i="2"/>
  <c r="EM108" i="2"/>
  <c r="EN108" i="2"/>
  <c r="EO108" i="2"/>
  <c r="EP108" i="2"/>
  <c r="EQ108" i="2"/>
  <c r="ER108" i="2"/>
  <c r="ES108" i="2"/>
  <c r="ET108" i="2"/>
  <c r="EU108" i="2"/>
  <c r="EV108" i="2"/>
  <c r="EW108" i="2"/>
  <c r="EX108" i="2"/>
  <c r="EY108" i="2"/>
  <c r="EZ108" i="2"/>
  <c r="FA108" i="2"/>
  <c r="FB108" i="2"/>
  <c r="FC108" i="2"/>
  <c r="FD108" i="2"/>
  <c r="FE108" i="2"/>
  <c r="FF108" i="2"/>
  <c r="FG108" i="2"/>
  <c r="FH108" i="2"/>
  <c r="FI108" i="2" s="1"/>
  <c r="FJ108" i="2" s="1"/>
  <c r="FK108" i="2" s="1"/>
  <c r="FL108" i="2" s="1"/>
  <c r="FM108" i="2" s="1"/>
  <c r="FN108" i="2" s="1"/>
  <c r="FO108" i="2" s="1"/>
  <c r="FP108" i="2" s="1"/>
  <c r="FQ108" i="2" s="1"/>
  <c r="FR108" i="2" s="1"/>
  <c r="FS108" i="2" s="1"/>
  <c r="FT108" i="2" s="1"/>
  <c r="FU108" i="2" s="1"/>
  <c r="FV108" i="2" s="1"/>
  <c r="FW108" i="2" s="1"/>
  <c r="FX108" i="2" s="1"/>
  <c r="FY108" i="2" s="1"/>
  <c r="FZ108" i="2" s="1"/>
  <c r="GA108" i="2" s="1"/>
  <c r="GB108" i="2" s="1"/>
  <c r="GC108" i="2" s="1"/>
  <c r="GD108" i="2" s="1"/>
  <c r="GE108" i="2" s="1"/>
  <c r="EK109" i="2"/>
  <c r="EL109" i="2"/>
  <c r="EM109" i="2"/>
  <c r="EN109" i="2"/>
  <c r="EO109" i="2"/>
  <c r="EP109" i="2"/>
  <c r="EQ109" i="2"/>
  <c r="ER109" i="2"/>
  <c r="ES109" i="2"/>
  <c r="ET109" i="2"/>
  <c r="EU109" i="2"/>
  <c r="EV109" i="2"/>
  <c r="EW109" i="2"/>
  <c r="EX109" i="2"/>
  <c r="EY109" i="2"/>
  <c r="EZ109" i="2"/>
  <c r="FA109" i="2"/>
  <c r="FB109" i="2"/>
  <c r="FC109" i="2"/>
  <c r="FD109" i="2"/>
  <c r="FE109" i="2"/>
  <c r="FF109" i="2"/>
  <c r="FG109" i="2"/>
  <c r="FH109" i="2"/>
  <c r="FI109" i="2" s="1"/>
  <c r="FJ109" i="2" s="1"/>
  <c r="FK109" i="2" s="1"/>
  <c r="FL109" i="2" s="1"/>
  <c r="FM109" i="2" s="1"/>
  <c r="FN109" i="2" s="1"/>
  <c r="FO109" i="2" s="1"/>
  <c r="FP109" i="2" s="1"/>
  <c r="FQ109" i="2" s="1"/>
  <c r="FR109" i="2" s="1"/>
  <c r="FS109" i="2" s="1"/>
  <c r="FT109" i="2" s="1"/>
  <c r="FU109" i="2" s="1"/>
  <c r="FV109" i="2" s="1"/>
  <c r="FW109" i="2" s="1"/>
  <c r="FX109" i="2" s="1"/>
  <c r="FY109" i="2" s="1"/>
  <c r="FZ109" i="2" s="1"/>
  <c r="GA109" i="2" s="1"/>
  <c r="GB109" i="2" s="1"/>
  <c r="GC109" i="2" s="1"/>
  <c r="GD109" i="2" s="1"/>
  <c r="GE109" i="2" s="1"/>
  <c r="EK110" i="2"/>
  <c r="EL110" i="2"/>
  <c r="EM110" i="2"/>
  <c r="EN110" i="2"/>
  <c r="EO110" i="2"/>
  <c r="EP110" i="2"/>
  <c r="EQ110" i="2"/>
  <c r="ER110" i="2"/>
  <c r="ES110" i="2"/>
  <c r="ET110" i="2"/>
  <c r="EU110" i="2"/>
  <c r="EV110" i="2"/>
  <c r="EW110" i="2"/>
  <c r="EX110" i="2"/>
  <c r="EY110" i="2"/>
  <c r="EZ110" i="2"/>
  <c r="FA110" i="2"/>
  <c r="FB110" i="2"/>
  <c r="FC110" i="2"/>
  <c r="FD110" i="2"/>
  <c r="FE110" i="2"/>
  <c r="FF110" i="2"/>
  <c r="FG110" i="2"/>
  <c r="FH110" i="2"/>
  <c r="FI110" i="2" s="1"/>
  <c r="FJ110" i="2" s="1"/>
  <c r="FK110" i="2" s="1"/>
  <c r="FL110" i="2" s="1"/>
  <c r="FM110" i="2" s="1"/>
  <c r="FN110" i="2" s="1"/>
  <c r="FO110" i="2" s="1"/>
  <c r="FP110" i="2" s="1"/>
  <c r="FQ110" i="2" s="1"/>
  <c r="FR110" i="2" s="1"/>
  <c r="FS110" i="2" s="1"/>
  <c r="FT110" i="2" s="1"/>
  <c r="FU110" i="2" s="1"/>
  <c r="FV110" i="2" s="1"/>
  <c r="FW110" i="2" s="1"/>
  <c r="FX110" i="2" s="1"/>
  <c r="FY110" i="2" s="1"/>
  <c r="FZ110" i="2" s="1"/>
  <c r="GA110" i="2" s="1"/>
  <c r="GB110" i="2" s="1"/>
  <c r="GC110" i="2" s="1"/>
  <c r="GD110" i="2" s="1"/>
  <c r="GE110" i="2" s="1"/>
  <c r="EN112" i="2"/>
  <c r="EO112" i="2"/>
  <c r="EP112" i="2"/>
  <c r="EQ112" i="2"/>
  <c r="ER112" i="2"/>
  <c r="ES112" i="2"/>
  <c r="ET112" i="2"/>
  <c r="EU112" i="2"/>
  <c r="EV112" i="2"/>
  <c r="EW112" i="2"/>
  <c r="EX112" i="2"/>
  <c r="EY112" i="2"/>
  <c r="EZ112" i="2"/>
  <c r="FA112" i="2"/>
  <c r="FB112" i="2"/>
  <c r="FC112" i="2"/>
  <c r="FD112" i="2"/>
  <c r="FE112" i="2"/>
  <c r="FF112" i="2"/>
  <c r="FG112" i="2"/>
  <c r="FH112" i="2"/>
  <c r="FI112" i="2"/>
  <c r="FJ112" i="2"/>
  <c r="FK112" i="2"/>
  <c r="FL112" i="2" s="1"/>
  <c r="FM112" i="2" s="1"/>
  <c r="FN112" i="2" s="1"/>
  <c r="FO112" i="2" s="1"/>
  <c r="FP112" i="2" s="1"/>
  <c r="FQ112" i="2" s="1"/>
  <c r="FR112" i="2" s="1"/>
  <c r="FS112" i="2" s="1"/>
  <c r="FT112" i="2" s="1"/>
  <c r="FU112" i="2" s="1"/>
  <c r="FV112" i="2" s="1"/>
  <c r="FW112" i="2" s="1"/>
  <c r="FX112" i="2" s="1"/>
  <c r="FY112" i="2" s="1"/>
  <c r="FZ112" i="2" s="1"/>
  <c r="GA112" i="2" s="1"/>
  <c r="GB112" i="2" s="1"/>
  <c r="GC112" i="2" s="1"/>
  <c r="GD112" i="2" s="1"/>
  <c r="GE112" i="2" s="1"/>
  <c r="EP113" i="2"/>
  <c r="EQ113" i="2"/>
  <c r="ER113" i="2"/>
  <c r="ES113" i="2"/>
  <c r="ET113" i="2"/>
  <c r="EU113" i="2"/>
  <c r="EV113" i="2"/>
  <c r="EW113" i="2"/>
  <c r="EX113" i="2"/>
  <c r="EY113" i="2"/>
  <c r="EZ113" i="2"/>
  <c r="FA113" i="2"/>
  <c r="FB113" i="2"/>
  <c r="FC113" i="2"/>
  <c r="FD113" i="2"/>
  <c r="FE113" i="2"/>
  <c r="FF113" i="2"/>
  <c r="FG113" i="2"/>
  <c r="FH113" i="2"/>
  <c r="FI113" i="2"/>
  <c r="FJ113" i="2"/>
  <c r="FK113" i="2"/>
  <c r="FL113" i="2"/>
  <c r="FM113" i="2"/>
  <c r="FN113" i="2" s="1"/>
  <c r="FO113" i="2" s="1"/>
  <c r="FP113" i="2" s="1"/>
  <c r="FQ113" i="2" s="1"/>
  <c r="FR113" i="2" s="1"/>
  <c r="FS113" i="2" s="1"/>
  <c r="FT113" i="2" s="1"/>
  <c r="FU113" i="2" s="1"/>
  <c r="FV113" i="2" s="1"/>
  <c r="FW113" i="2" s="1"/>
  <c r="FX113" i="2" s="1"/>
  <c r="FY113" i="2" s="1"/>
  <c r="FZ113" i="2" s="1"/>
  <c r="GA113" i="2" s="1"/>
  <c r="GB113" i="2" s="1"/>
  <c r="GC113" i="2" s="1"/>
  <c r="GD113" i="2" s="1"/>
  <c r="GE113" i="2" s="1"/>
  <c r="EQ114" i="2"/>
  <c r="ER114" i="2"/>
  <c r="ES114" i="2"/>
  <c r="ET114" i="2"/>
  <c r="EU114" i="2"/>
  <c r="EV114" i="2"/>
  <c r="EW114" i="2"/>
  <c r="EX114" i="2"/>
  <c r="EY114" i="2"/>
  <c r="EZ114" i="2"/>
  <c r="FA114" i="2"/>
  <c r="FB114" i="2"/>
  <c r="FC114" i="2"/>
  <c r="FD114" i="2"/>
  <c r="FE114" i="2"/>
  <c r="FF114" i="2"/>
  <c r="FG114" i="2"/>
  <c r="FH114" i="2"/>
  <c r="FI114" i="2"/>
  <c r="FJ114" i="2"/>
  <c r="FK114" i="2"/>
  <c r="FL114" i="2"/>
  <c r="FM114" i="2"/>
  <c r="FN114" i="2"/>
  <c r="FO114" i="2"/>
  <c r="FP114" i="2" s="1"/>
  <c r="FQ114" i="2" s="1"/>
  <c r="FR114" i="2" s="1"/>
  <c r="FS114" i="2" s="1"/>
  <c r="FT114" i="2" s="1"/>
  <c r="FU114" i="2" s="1"/>
  <c r="FV114" i="2" s="1"/>
  <c r="FW114" i="2" s="1"/>
  <c r="FX114" i="2" s="1"/>
  <c r="FY114" i="2" s="1"/>
  <c r="FZ114" i="2" s="1"/>
  <c r="GA114" i="2" s="1"/>
  <c r="GB114" i="2" s="1"/>
  <c r="GC114" i="2" s="1"/>
  <c r="GD114" i="2" s="1"/>
  <c r="GE114" i="2" s="1"/>
  <c r="ES115" i="2"/>
  <c r="ET115" i="2"/>
  <c r="EU115" i="2"/>
  <c r="EV115" i="2"/>
  <c r="EW115" i="2"/>
  <c r="EX115" i="2"/>
  <c r="EY115" i="2"/>
  <c r="EZ115" i="2"/>
  <c r="FA115" i="2"/>
  <c r="FB115" i="2"/>
  <c r="FC115" i="2"/>
  <c r="FD115" i="2"/>
  <c r="FE115" i="2"/>
  <c r="FF115" i="2"/>
  <c r="FG115" i="2"/>
  <c r="FH115" i="2"/>
  <c r="FI115" i="2"/>
  <c r="FJ115" i="2"/>
  <c r="FK115" i="2"/>
  <c r="FL115" i="2"/>
  <c r="FM115" i="2"/>
  <c r="FN115" i="2"/>
  <c r="FO115" i="2"/>
  <c r="FP115" i="2"/>
  <c r="FQ115" i="2" s="1"/>
  <c r="FR115" i="2" s="1"/>
  <c r="FS115" i="2" s="1"/>
  <c r="FT115" i="2" s="1"/>
  <c r="FU115" i="2" s="1"/>
  <c r="FV115" i="2" s="1"/>
  <c r="FW115" i="2" s="1"/>
  <c r="FX115" i="2" s="1"/>
  <c r="FY115" i="2" s="1"/>
  <c r="FZ115" i="2" s="1"/>
  <c r="GA115" i="2" s="1"/>
  <c r="GB115" i="2" s="1"/>
  <c r="GC115" i="2" s="1"/>
  <c r="GD115" i="2" s="1"/>
  <c r="GE115" i="2" s="1"/>
  <c r="ET116" i="2"/>
  <c r="EU116" i="2"/>
  <c r="EV116" i="2"/>
  <c r="EW116" i="2"/>
  <c r="EX116" i="2"/>
  <c r="EY116" i="2"/>
  <c r="EZ116" i="2"/>
  <c r="FA116" i="2"/>
  <c r="FB116" i="2"/>
  <c r="FC116" i="2"/>
  <c r="FD116" i="2"/>
  <c r="FE116" i="2"/>
  <c r="FF116" i="2"/>
  <c r="FG116" i="2"/>
  <c r="FH116" i="2"/>
  <c r="FI116" i="2"/>
  <c r="FJ116" i="2"/>
  <c r="FK116" i="2"/>
  <c r="FL116" i="2"/>
  <c r="FM116" i="2"/>
  <c r="FN116" i="2"/>
  <c r="FO116" i="2"/>
  <c r="FP116" i="2"/>
  <c r="FQ116" i="2"/>
  <c r="FR116" i="2" s="1"/>
  <c r="FS116" i="2" s="1"/>
  <c r="FT116" i="2" s="1"/>
  <c r="FU116" i="2" s="1"/>
  <c r="FV116" i="2" s="1"/>
  <c r="FW116" i="2" s="1"/>
  <c r="FX116" i="2" s="1"/>
  <c r="FY116" i="2" s="1"/>
  <c r="FZ116" i="2" s="1"/>
  <c r="GA116" i="2" s="1"/>
  <c r="GB116" i="2" s="1"/>
  <c r="GC116" i="2" s="1"/>
  <c r="GD116" i="2" s="1"/>
  <c r="GE116" i="2" s="1"/>
  <c r="EU117" i="2"/>
  <c r="EV117" i="2"/>
  <c r="EW117" i="2"/>
  <c r="EX117" i="2"/>
  <c r="EY117" i="2"/>
  <c r="EZ117" i="2"/>
  <c r="FA117" i="2"/>
  <c r="FB117" i="2"/>
  <c r="FC117" i="2"/>
  <c r="FD117" i="2"/>
  <c r="FE117" i="2"/>
  <c r="FF117" i="2"/>
  <c r="FG117" i="2"/>
  <c r="FH117" i="2"/>
  <c r="FI117" i="2"/>
  <c r="FJ117" i="2"/>
  <c r="FK117" i="2"/>
  <c r="FL117" i="2"/>
  <c r="FM117" i="2"/>
  <c r="FN117" i="2"/>
  <c r="FO117" i="2"/>
  <c r="FP117" i="2"/>
  <c r="FQ117" i="2"/>
  <c r="FR117" i="2"/>
  <c r="FS117" i="2" s="1"/>
  <c r="FT117" i="2" s="1"/>
  <c r="FU117" i="2" s="1"/>
  <c r="FV117" i="2" s="1"/>
  <c r="FW117" i="2" s="1"/>
  <c r="FX117" i="2" s="1"/>
  <c r="FY117" i="2" s="1"/>
  <c r="FZ117" i="2" s="1"/>
  <c r="GA117" i="2" s="1"/>
  <c r="GB117" i="2" s="1"/>
  <c r="GC117" i="2" s="1"/>
  <c r="GD117" i="2" s="1"/>
  <c r="GE117" i="2" s="1"/>
  <c r="EV118" i="2"/>
  <c r="EW118" i="2"/>
  <c r="EX118" i="2"/>
  <c r="EY118" i="2"/>
  <c r="EZ118" i="2"/>
  <c r="FA118" i="2"/>
  <c r="FB118" i="2"/>
  <c r="FC118" i="2"/>
  <c r="FD118" i="2"/>
  <c r="FE118" i="2"/>
  <c r="FF118" i="2"/>
  <c r="FG118" i="2"/>
  <c r="FH118" i="2"/>
  <c r="FI118" i="2"/>
  <c r="FJ118" i="2"/>
  <c r="FK118" i="2"/>
  <c r="FL118" i="2"/>
  <c r="FM118" i="2"/>
  <c r="FN118" i="2"/>
  <c r="FO118" i="2"/>
  <c r="FP118" i="2"/>
  <c r="FQ118" i="2"/>
  <c r="FR118" i="2"/>
  <c r="FS118" i="2"/>
  <c r="FT118" i="2" s="1"/>
  <c r="FU118" i="2" s="1"/>
  <c r="FV118" i="2" s="1"/>
  <c r="FW118" i="2" s="1"/>
  <c r="FX118" i="2" s="1"/>
  <c r="FY118" i="2" s="1"/>
  <c r="FZ118" i="2" s="1"/>
  <c r="GA118" i="2" s="1"/>
  <c r="GB118" i="2" s="1"/>
  <c r="GC118" i="2" s="1"/>
  <c r="GD118" i="2" s="1"/>
  <c r="GE118" i="2" s="1"/>
  <c r="EW120" i="2"/>
  <c r="EX120" i="2"/>
  <c r="EY120" i="2"/>
  <c r="EZ120" i="2"/>
  <c r="FA120" i="2"/>
  <c r="FB120" i="2"/>
  <c r="FC120" i="2"/>
  <c r="FD120" i="2"/>
  <c r="FE120" i="2"/>
  <c r="FF120" i="2"/>
  <c r="FG120" i="2"/>
  <c r="FH120" i="2"/>
  <c r="FI120" i="2"/>
  <c r="FJ120" i="2"/>
  <c r="FK120" i="2"/>
  <c r="FL120" i="2"/>
  <c r="FM120" i="2"/>
  <c r="FN120" i="2"/>
  <c r="FO120" i="2"/>
  <c r="FP120" i="2"/>
  <c r="FQ120" i="2"/>
  <c r="FR120" i="2"/>
  <c r="FS120" i="2"/>
  <c r="FT120" i="2"/>
  <c r="FU120" i="2" s="1"/>
  <c r="FV120" i="2" s="1"/>
  <c r="FW120" i="2" s="1"/>
  <c r="FX120" i="2" s="1"/>
  <c r="FY120" i="2" s="1"/>
  <c r="FZ120" i="2" s="1"/>
  <c r="GA120" i="2" s="1"/>
  <c r="GB120" i="2" s="1"/>
  <c r="GC120" i="2" s="1"/>
  <c r="GD120" i="2" s="1"/>
  <c r="GE120" i="2" s="1"/>
  <c r="EW121" i="2"/>
  <c r="EX121" i="2"/>
  <c r="EY121" i="2"/>
  <c r="EZ121" i="2"/>
  <c r="FA121" i="2"/>
  <c r="FB121" i="2"/>
  <c r="FC121" i="2"/>
  <c r="FD121" i="2"/>
  <c r="FE121" i="2"/>
  <c r="FF121" i="2"/>
  <c r="FG121" i="2"/>
  <c r="FH121" i="2"/>
  <c r="FI121" i="2"/>
  <c r="FJ121" i="2"/>
  <c r="FK121" i="2"/>
  <c r="FL121" i="2"/>
  <c r="FM121" i="2"/>
  <c r="FN121" i="2"/>
  <c r="FO121" i="2"/>
  <c r="FP121" i="2"/>
  <c r="FQ121" i="2"/>
  <c r="FR121" i="2"/>
  <c r="FS121" i="2"/>
  <c r="FT121" i="2"/>
  <c r="FU121" i="2" s="1"/>
  <c r="FV121" i="2" s="1"/>
  <c r="FW121" i="2" s="1"/>
  <c r="FX121" i="2" s="1"/>
  <c r="FY121" i="2" s="1"/>
  <c r="FZ121" i="2" s="1"/>
  <c r="GA121" i="2" s="1"/>
  <c r="GB121" i="2" s="1"/>
  <c r="GC121" i="2" s="1"/>
  <c r="GD121" i="2" s="1"/>
  <c r="GE121" i="2" s="1"/>
  <c r="EW122" i="2"/>
  <c r="EX122" i="2"/>
  <c r="EY122" i="2"/>
  <c r="EZ122" i="2"/>
  <c r="FA122" i="2"/>
  <c r="FB122" i="2"/>
  <c r="FC122" i="2"/>
  <c r="FD122" i="2"/>
  <c r="FE122" i="2"/>
  <c r="FF122" i="2"/>
  <c r="FG122" i="2"/>
  <c r="FH122" i="2"/>
  <c r="FI122" i="2"/>
  <c r="FJ122" i="2"/>
  <c r="FK122" i="2"/>
  <c r="FL122" i="2"/>
  <c r="FM122" i="2"/>
  <c r="FN122" i="2"/>
  <c r="FO122" i="2"/>
  <c r="FP122" i="2"/>
  <c r="FQ122" i="2"/>
  <c r="FR122" i="2"/>
  <c r="FS122" i="2"/>
  <c r="FT122" i="2"/>
  <c r="FU122" i="2" s="1"/>
  <c r="FV122" i="2" s="1"/>
  <c r="FW122" i="2" s="1"/>
  <c r="FX122" i="2" s="1"/>
  <c r="FY122" i="2" s="1"/>
  <c r="FZ122" i="2" s="1"/>
  <c r="GA122" i="2" s="1"/>
  <c r="GB122" i="2" s="1"/>
  <c r="GC122" i="2" s="1"/>
  <c r="GD122" i="2" s="1"/>
  <c r="GE122" i="2" s="1"/>
  <c r="EY123" i="2"/>
  <c r="EZ123" i="2"/>
  <c r="FA123" i="2"/>
  <c r="FB123" i="2"/>
  <c r="FC123" i="2"/>
  <c r="FD123" i="2"/>
  <c r="FE123" i="2"/>
  <c r="FF123" i="2"/>
  <c r="FG123" i="2"/>
  <c r="FH123" i="2"/>
  <c r="FI123" i="2"/>
  <c r="FJ123" i="2"/>
  <c r="FK123" i="2"/>
  <c r="FL123" i="2"/>
  <c r="FM123" i="2"/>
  <c r="FN123" i="2"/>
  <c r="FO123" i="2"/>
  <c r="FP123" i="2"/>
  <c r="FQ123" i="2"/>
  <c r="FR123" i="2"/>
  <c r="FS123" i="2"/>
  <c r="FT123" i="2"/>
  <c r="FU123" i="2"/>
  <c r="FV123" i="2"/>
  <c r="FW123" i="2" s="1"/>
  <c r="FX123" i="2" s="1"/>
  <c r="FY123" i="2" s="1"/>
  <c r="FZ123" i="2" s="1"/>
  <c r="GA123" i="2" s="1"/>
  <c r="GB123" i="2" s="1"/>
  <c r="GC123" i="2" s="1"/>
  <c r="GD123" i="2" s="1"/>
  <c r="GE123" i="2" s="1"/>
  <c r="FB125" i="2"/>
  <c r="FC125" i="2"/>
  <c r="FD125" i="2"/>
  <c r="FE125" i="2"/>
  <c r="FF125" i="2"/>
  <c r="FG125" i="2"/>
  <c r="FH125" i="2"/>
  <c r="FI125" i="2"/>
  <c r="FJ125" i="2"/>
  <c r="FK125" i="2"/>
  <c r="FL125" i="2"/>
  <c r="FM125" i="2"/>
  <c r="FN125" i="2"/>
  <c r="FO125" i="2"/>
  <c r="FP125" i="2"/>
  <c r="FQ125" i="2"/>
  <c r="FR125" i="2"/>
  <c r="FS125" i="2"/>
  <c r="FT125" i="2"/>
  <c r="FU125" i="2"/>
  <c r="FV125" i="2"/>
  <c r="FW125" i="2"/>
  <c r="FX125" i="2"/>
  <c r="FY125" i="2"/>
  <c r="FZ125" i="2"/>
  <c r="GA125" i="2" s="1"/>
  <c r="GB125" i="2" s="1"/>
  <c r="GC125" i="2" s="1"/>
  <c r="GD125" i="2" s="1"/>
  <c r="GE125" i="2" s="1"/>
  <c r="FC126" i="2"/>
  <c r="FD126" i="2"/>
  <c r="FE126" i="2"/>
  <c r="FF126" i="2"/>
  <c r="FG126" i="2"/>
  <c r="FH126" i="2"/>
  <c r="FI126" i="2"/>
  <c r="FJ126" i="2"/>
  <c r="FK126" i="2"/>
  <c r="FL126" i="2"/>
  <c r="FM126" i="2"/>
  <c r="FN126" i="2"/>
  <c r="FO126" i="2"/>
  <c r="FP126" i="2"/>
  <c r="FQ126" i="2"/>
  <c r="FR126" i="2"/>
  <c r="FS126" i="2"/>
  <c r="FT126" i="2"/>
  <c r="FU126" i="2"/>
  <c r="FV126" i="2"/>
  <c r="FW126" i="2"/>
  <c r="FX126" i="2"/>
  <c r="FY126" i="2"/>
  <c r="FZ126" i="2"/>
  <c r="GA126" i="2" s="1"/>
  <c r="GB126" i="2" s="1"/>
  <c r="GC126" i="2" s="1"/>
  <c r="GD126" i="2" s="1"/>
  <c r="GE126" i="2" s="1"/>
  <c r="FE127" i="2"/>
  <c r="FF127" i="2"/>
  <c r="FG127" i="2"/>
  <c r="FH127" i="2"/>
  <c r="FI127" i="2"/>
  <c r="FJ127" i="2"/>
  <c r="FK127" i="2"/>
  <c r="FL127" i="2"/>
  <c r="FM127" i="2"/>
  <c r="FN127" i="2"/>
  <c r="FO127" i="2"/>
  <c r="FP127" i="2"/>
  <c r="FQ127" i="2"/>
  <c r="FR127" i="2"/>
  <c r="FS127" i="2"/>
  <c r="FT127" i="2"/>
  <c r="FU127" i="2"/>
  <c r="FV127" i="2"/>
  <c r="FW127" i="2"/>
  <c r="FX127" i="2"/>
  <c r="FY127" i="2"/>
  <c r="FZ127" i="2"/>
  <c r="GA127" i="2"/>
  <c r="GB127" i="2"/>
  <c r="GC127" i="2" s="1"/>
  <c r="GD127" i="2" s="1"/>
  <c r="GE127" i="2" s="1"/>
  <c r="FF128" i="2"/>
  <c r="FG128" i="2"/>
  <c r="FH128" i="2"/>
  <c r="FI128" i="2"/>
  <c r="FJ128" i="2"/>
  <c r="FK128" i="2"/>
  <c r="FL128" i="2"/>
  <c r="FM128" i="2"/>
  <c r="FN128" i="2"/>
  <c r="FO128" i="2"/>
  <c r="FP128" i="2"/>
  <c r="FQ128" i="2"/>
  <c r="FR128" i="2"/>
  <c r="FS128" i="2"/>
  <c r="FT128" i="2"/>
  <c r="FU128" i="2"/>
  <c r="FV128" i="2"/>
  <c r="FW128" i="2"/>
  <c r="FX128" i="2"/>
  <c r="FY128" i="2"/>
  <c r="FZ128" i="2"/>
  <c r="GA128" i="2"/>
  <c r="GB128" i="2"/>
  <c r="GC128" i="2"/>
  <c r="GD128" i="2" s="1"/>
  <c r="GE128" i="2" s="1"/>
  <c r="FG129" i="2"/>
  <c r="FH129" i="2"/>
  <c r="FI129" i="2"/>
  <c r="FJ129" i="2"/>
  <c r="FK129" i="2"/>
  <c r="FL129" i="2"/>
  <c r="FM129" i="2"/>
  <c r="FN129" i="2"/>
  <c r="FO129" i="2"/>
  <c r="FP129" i="2"/>
  <c r="FQ129" i="2"/>
  <c r="FR129" i="2"/>
  <c r="FS129" i="2"/>
  <c r="FT129" i="2"/>
  <c r="FU129" i="2"/>
  <c r="FV129" i="2"/>
  <c r="FW129" i="2"/>
  <c r="FX129" i="2"/>
  <c r="FY129" i="2"/>
  <c r="FZ129" i="2"/>
  <c r="GA129" i="2"/>
  <c r="GB129" i="2"/>
  <c r="GC129" i="2"/>
  <c r="GD129" i="2"/>
  <c r="GE129" i="2" s="1"/>
  <c r="FH130" i="2"/>
  <c r="FI130" i="2"/>
  <c r="FJ130" i="2"/>
  <c r="FK130" i="2"/>
  <c r="FL130" i="2"/>
  <c r="FM130" i="2"/>
  <c r="FN130" i="2"/>
  <c r="FO130" i="2"/>
  <c r="FP130" i="2"/>
  <c r="FQ130" i="2"/>
  <c r="FR130" i="2"/>
  <c r="FS130" i="2"/>
  <c r="FT130" i="2"/>
  <c r="FU130" i="2"/>
  <c r="FV130" i="2"/>
  <c r="FW130" i="2"/>
  <c r="FX130" i="2"/>
  <c r="FY130" i="2"/>
  <c r="FZ130" i="2"/>
  <c r="GA130" i="2"/>
  <c r="GB130" i="2"/>
  <c r="GC130" i="2"/>
  <c r="GD130" i="2"/>
  <c r="GE130" i="2"/>
  <c r="FH131" i="2"/>
  <c r="FI131" i="2"/>
  <c r="FJ131" i="2"/>
  <c r="FK131" i="2"/>
  <c r="FL131" i="2"/>
  <c r="FM131" i="2"/>
  <c r="FN131" i="2"/>
  <c r="FO131" i="2"/>
  <c r="FP131" i="2"/>
  <c r="FQ131" i="2"/>
  <c r="FR131" i="2"/>
  <c r="FS131" i="2"/>
  <c r="FT131" i="2"/>
  <c r="FU131" i="2"/>
  <c r="FV131" i="2"/>
  <c r="FW131" i="2"/>
  <c r="FX131" i="2"/>
  <c r="FY131" i="2"/>
  <c r="FZ131" i="2"/>
  <c r="GA131" i="2"/>
  <c r="GB131" i="2"/>
  <c r="GC131" i="2"/>
  <c r="GD131" i="2"/>
  <c r="GE131" i="2"/>
  <c r="FI132" i="2"/>
  <c r="FJ132" i="2"/>
  <c r="FK132" i="2"/>
  <c r="FL132" i="2"/>
  <c r="FM132" i="2"/>
  <c r="FN132" i="2"/>
  <c r="FO132" i="2"/>
  <c r="FP132" i="2"/>
  <c r="FQ132" i="2"/>
  <c r="FR132" i="2"/>
  <c r="FS132" i="2"/>
  <c r="FT132" i="2"/>
  <c r="FU132" i="2"/>
  <c r="FV132" i="2"/>
  <c r="FW132" i="2"/>
  <c r="FX132" i="2"/>
  <c r="FY132" i="2"/>
  <c r="FZ132" i="2"/>
  <c r="GA132" i="2"/>
  <c r="GB132" i="2"/>
  <c r="GC132" i="2"/>
  <c r="GD132" i="2"/>
  <c r="GE132" i="2"/>
  <c r="FI133" i="2"/>
  <c r="FJ133" i="2"/>
  <c r="FK133" i="2"/>
  <c r="FL133" i="2"/>
  <c r="FM133" i="2"/>
  <c r="FN133" i="2"/>
  <c r="FO133" i="2"/>
  <c r="FP133" i="2"/>
  <c r="FQ133" i="2"/>
  <c r="FR133" i="2"/>
  <c r="FS133" i="2"/>
  <c r="FT133" i="2"/>
  <c r="FU133" i="2"/>
  <c r="FV133" i="2"/>
  <c r="FW133" i="2"/>
  <c r="FX133" i="2"/>
  <c r="FY133" i="2"/>
  <c r="FZ133" i="2"/>
  <c r="GA133" i="2"/>
  <c r="GB133" i="2"/>
  <c r="GC133" i="2"/>
  <c r="GD133" i="2"/>
  <c r="GE133" i="2"/>
  <c r="FI134" i="2"/>
  <c r="FJ134" i="2"/>
  <c r="FK134" i="2"/>
  <c r="FL134" i="2"/>
  <c r="FM134" i="2"/>
  <c r="FN134" i="2"/>
  <c r="FO134" i="2"/>
  <c r="FP134" i="2"/>
  <c r="FQ134" i="2"/>
  <c r="FR134" i="2"/>
  <c r="FS134" i="2"/>
  <c r="FT134" i="2"/>
  <c r="FU134" i="2"/>
  <c r="FV134" i="2"/>
  <c r="FW134" i="2"/>
  <c r="FX134" i="2"/>
  <c r="FY134" i="2"/>
  <c r="FZ134" i="2"/>
  <c r="GA134" i="2"/>
  <c r="GB134" i="2"/>
  <c r="GC134" i="2"/>
  <c r="GD134" i="2"/>
  <c r="GE134" i="2"/>
  <c r="FK135" i="2"/>
  <c r="FL135" i="2"/>
  <c r="FM135" i="2"/>
  <c r="FN135" i="2"/>
  <c r="FO135" i="2"/>
  <c r="FP135" i="2"/>
  <c r="FQ135" i="2"/>
  <c r="FR135" i="2"/>
  <c r="FS135" i="2"/>
  <c r="FT135" i="2"/>
  <c r="FU135" i="2"/>
  <c r="FV135" i="2"/>
  <c r="FW135" i="2"/>
  <c r="FX135" i="2"/>
  <c r="FY135" i="2"/>
  <c r="FZ135" i="2"/>
  <c r="GA135" i="2"/>
  <c r="GB135" i="2"/>
  <c r="GC135" i="2"/>
  <c r="GD135" i="2"/>
  <c r="GE135" i="2"/>
  <c r="FN137" i="2"/>
  <c r="FO137" i="2"/>
  <c r="FP137" i="2"/>
  <c r="FQ137" i="2"/>
  <c r="FR137" i="2"/>
  <c r="FS137" i="2"/>
  <c r="FT137" i="2"/>
  <c r="FU137" i="2"/>
  <c r="FV137" i="2"/>
  <c r="FW137" i="2"/>
  <c r="FX137" i="2"/>
  <c r="FY137" i="2"/>
  <c r="FZ137" i="2"/>
  <c r="GA137" i="2"/>
  <c r="GB137" i="2"/>
  <c r="GC137" i="2"/>
  <c r="GD137" i="2"/>
  <c r="GE137" i="2"/>
  <c r="FO138" i="2"/>
  <c r="FP138" i="2"/>
  <c r="FQ138" i="2"/>
  <c r="FR138" i="2"/>
  <c r="FS138" i="2"/>
  <c r="FT138" i="2"/>
  <c r="FU138" i="2"/>
  <c r="FV138" i="2"/>
  <c r="FW138" i="2"/>
  <c r="FX138" i="2"/>
  <c r="FY138" i="2"/>
  <c r="FZ138" i="2"/>
  <c r="GA138" i="2"/>
  <c r="GB138" i="2"/>
  <c r="GC138" i="2"/>
  <c r="GD138" i="2"/>
  <c r="GE138" i="2"/>
  <c r="FR140" i="2"/>
  <c r="FS140" i="2"/>
  <c r="FT140" i="2"/>
  <c r="FU140" i="2"/>
  <c r="FV140" i="2"/>
  <c r="FW140" i="2"/>
  <c r="FX140" i="2"/>
  <c r="FY140" i="2"/>
  <c r="FZ140" i="2"/>
  <c r="GA140" i="2"/>
  <c r="GB140" i="2"/>
  <c r="GC140" i="2"/>
  <c r="GD140" i="2"/>
  <c r="GE140" i="2"/>
  <c r="FS141" i="2"/>
  <c r="FT141" i="2"/>
  <c r="FU141" i="2"/>
  <c r="FV141" i="2"/>
  <c r="FW141" i="2"/>
  <c r="FX141" i="2"/>
  <c r="FY141" i="2"/>
  <c r="FZ141" i="2"/>
  <c r="GA141" i="2"/>
  <c r="GB141" i="2"/>
  <c r="GC141" i="2"/>
  <c r="GD141" i="2"/>
  <c r="GE141" i="2"/>
  <c r="FT142" i="2"/>
  <c r="FU142" i="2"/>
  <c r="FV142" i="2"/>
  <c r="FW142" i="2"/>
  <c r="FX142" i="2"/>
  <c r="FY142" i="2"/>
  <c r="FZ142" i="2"/>
  <c r="GA142" i="2"/>
  <c r="GB142" i="2"/>
  <c r="GC142" i="2"/>
  <c r="GD142" i="2"/>
  <c r="GE142" i="2"/>
  <c r="FT143" i="2"/>
  <c r="FU143" i="2"/>
  <c r="FV143" i="2"/>
  <c r="FW143" i="2"/>
  <c r="FX143" i="2"/>
  <c r="FY143" i="2"/>
  <c r="GF143" i="2" s="1"/>
  <c r="FZ143" i="2"/>
  <c r="GA143" i="2"/>
  <c r="GB143" i="2"/>
  <c r="GC143" i="2"/>
  <c r="GD143" i="2"/>
  <c r="GE143" i="2"/>
  <c r="FU144" i="2"/>
  <c r="FV144" i="2"/>
  <c r="FW144" i="2"/>
  <c r="FX144" i="2"/>
  <c r="FY144" i="2"/>
  <c r="FZ144" i="2"/>
  <c r="GA144" i="2"/>
  <c r="GB144" i="2"/>
  <c r="GC144" i="2"/>
  <c r="GD144" i="2"/>
  <c r="GE144" i="2"/>
  <c r="FU146" i="2"/>
  <c r="FV146" i="2"/>
  <c r="FW146" i="2"/>
  <c r="FX146" i="2"/>
  <c r="FY146" i="2"/>
  <c r="FZ146" i="2"/>
  <c r="GA146" i="2"/>
  <c r="GB146" i="2"/>
  <c r="GC146" i="2"/>
  <c r="GD146" i="2"/>
  <c r="GE146" i="2"/>
  <c r="FW147" i="2"/>
  <c r="FX147" i="2"/>
  <c r="FY147" i="2"/>
  <c r="FZ147" i="2"/>
  <c r="GA147" i="2"/>
  <c r="GB147" i="2"/>
  <c r="GC147" i="2"/>
  <c r="GD147" i="2"/>
  <c r="GE147" i="2"/>
  <c r="FX148" i="2"/>
  <c r="FY148" i="2"/>
  <c r="FZ148" i="2"/>
  <c r="GA148" i="2"/>
  <c r="GB148" i="2"/>
  <c r="GC148" i="2"/>
  <c r="GD148" i="2"/>
  <c r="GE148" i="2"/>
  <c r="GA150" i="2"/>
  <c r="GB150" i="2"/>
  <c r="GC150" i="2"/>
  <c r="GD150" i="2"/>
  <c r="GE150" i="2"/>
  <c r="GC151" i="2"/>
  <c r="GF151" i="2" s="1"/>
  <c r="GD151" i="2"/>
  <c r="GE151" i="2"/>
  <c r="GD152" i="2"/>
  <c r="GE152" i="2"/>
  <c r="GE153" i="2"/>
  <c r="GF153" i="2" s="1"/>
  <c r="G31" i="2"/>
  <c r="G38" i="2"/>
  <c r="I172" i="2"/>
  <c r="I174" i="2" s="1"/>
  <c r="I156" i="2" s="1"/>
  <c r="J172" i="2"/>
  <c r="J174" i="2" s="1"/>
  <c r="K174" i="2"/>
  <c r="K156" i="2" s="1"/>
  <c r="L172" i="2"/>
  <c r="L174" i="2"/>
  <c r="L156" i="2" s="1"/>
  <c r="M174" i="2"/>
  <c r="M156" i="2" s="1"/>
  <c r="N174" i="2"/>
  <c r="N156" i="2"/>
  <c r="O174" i="2"/>
  <c r="O156" i="2" s="1"/>
  <c r="P172" i="2"/>
  <c r="P174" i="2" s="1"/>
  <c r="P156" i="2" s="1"/>
  <c r="Q173" i="2"/>
  <c r="R172" i="2"/>
  <c r="R174" i="2" s="1"/>
  <c r="R156" i="2"/>
  <c r="S173" i="2"/>
  <c r="S174" i="2" s="1"/>
  <c r="S156" i="2" s="1"/>
  <c r="T172" i="2"/>
  <c r="T174" i="2"/>
  <c r="T156" i="2" s="1"/>
  <c r="U172" i="2"/>
  <c r="U174" i="2" s="1"/>
  <c r="U156" i="2" s="1"/>
  <c r="V173" i="2"/>
  <c r="V174" i="2" s="1"/>
  <c r="V156" i="2" s="1"/>
  <c r="W172" i="2"/>
  <c r="W174" i="2" s="1"/>
  <c r="W156" i="2" s="1"/>
  <c r="X172" i="2"/>
  <c r="X173" i="2"/>
  <c r="Y174" i="2"/>
  <c r="Y156" i="2" s="1"/>
  <c r="Z172" i="2"/>
  <c r="Z174" i="2" s="1"/>
  <c r="Z156" i="2" s="1"/>
  <c r="AA172" i="2"/>
  <c r="AA174" i="2" s="1"/>
  <c r="AA156" i="2" s="1"/>
  <c r="AB173" i="2"/>
  <c r="AB174" i="2" s="1"/>
  <c r="AB156" i="2" s="1"/>
  <c r="AC172" i="2"/>
  <c r="AC174" i="2" s="1"/>
  <c r="AC156" i="2" s="1"/>
  <c r="AD172" i="2"/>
  <c r="AD173" i="2"/>
  <c r="AE174" i="2"/>
  <c r="AE156" i="2" s="1"/>
  <c r="AF172" i="2"/>
  <c r="AF174" i="2" s="1"/>
  <c r="AF156" i="2" s="1"/>
  <c r="AF173" i="2"/>
  <c r="AG172" i="2"/>
  <c r="AG173" i="2"/>
  <c r="AG174" i="2" s="1"/>
  <c r="AG156" i="2" s="1"/>
  <c r="AH174" i="2"/>
  <c r="AH156" i="2" s="1"/>
  <c r="AI172" i="2"/>
  <c r="AI174" i="2" s="1"/>
  <c r="AI156" i="2" s="1"/>
  <c r="AJ172" i="2"/>
  <c r="AJ173" i="2"/>
  <c r="AK172" i="2"/>
  <c r="AK174" i="2" s="1"/>
  <c r="AK156" i="2" s="1"/>
  <c r="AK173" i="2"/>
  <c r="AL174" i="2"/>
  <c r="AL156" i="2" s="1"/>
  <c r="AM174" i="2"/>
  <c r="AM156" i="2" s="1"/>
  <c r="AN172" i="2"/>
  <c r="AN173" i="2"/>
  <c r="AO172" i="2"/>
  <c r="AO173" i="2"/>
  <c r="AP172" i="2"/>
  <c r="AP174" i="2" s="1"/>
  <c r="AP156" i="2" s="1"/>
  <c r="AQ174" i="2"/>
  <c r="AQ156" i="2" s="1"/>
  <c r="AR172" i="2"/>
  <c r="AR173" i="2"/>
  <c r="AS172" i="2"/>
  <c r="AS173" i="2"/>
  <c r="AT174" i="2"/>
  <c r="AT156" i="2" s="1"/>
  <c r="AU172" i="2"/>
  <c r="AU173" i="2"/>
  <c r="AV172" i="2"/>
  <c r="AV173" i="2"/>
  <c r="AW172" i="2"/>
  <c r="AW173" i="2"/>
  <c r="AX174" i="2"/>
  <c r="AX156" i="2"/>
  <c r="AY174" i="2"/>
  <c r="AY156" i="2" s="1"/>
  <c r="AZ172" i="2"/>
  <c r="AZ173" i="2"/>
  <c r="BA172" i="2"/>
  <c r="BA173" i="2"/>
  <c r="BB172" i="2"/>
  <c r="BB173" i="2"/>
  <c r="BC174" i="2"/>
  <c r="BC156" i="2" s="1"/>
  <c r="BD172" i="2"/>
  <c r="BD173" i="2"/>
  <c r="BE172" i="2"/>
  <c r="BE173" i="2"/>
  <c r="BF174" i="2"/>
  <c r="BF156" i="2" s="1"/>
  <c r="BG173" i="2"/>
  <c r="BG174" i="2" s="1"/>
  <c r="BG156" i="2" s="1"/>
  <c r="BH172" i="2"/>
  <c r="BH173" i="2"/>
  <c r="BI172" i="2"/>
  <c r="BI173" i="2"/>
  <c r="BJ172" i="2"/>
  <c r="BJ174" i="2" s="1"/>
  <c r="BJ156" i="2" s="1"/>
  <c r="BK172" i="2"/>
  <c r="BK174" i="2" s="1"/>
  <c r="BK156" i="2" s="1"/>
  <c r="BL173" i="2"/>
  <c r="BL174" i="2" s="1"/>
  <c r="BL156" i="2" s="1"/>
  <c r="BM172" i="2"/>
  <c r="BM173" i="2"/>
  <c r="BN173" i="2"/>
  <c r="BN174" i="2" s="1"/>
  <c r="BN156" i="2" s="1"/>
  <c r="BO172" i="2"/>
  <c r="BO174" i="2" s="1"/>
  <c r="BO156" i="2" s="1"/>
  <c r="BP172" i="2"/>
  <c r="BP173" i="2"/>
  <c r="BQ172" i="2"/>
  <c r="BQ173" i="2"/>
  <c r="BR172" i="2"/>
  <c r="BR174" i="2" s="1"/>
  <c r="BR156" i="2" s="1"/>
  <c r="BS173" i="2"/>
  <c r="BS174" i="2" s="1"/>
  <c r="BS156" i="2" s="1"/>
  <c r="BT172" i="2"/>
  <c r="BT173" i="2"/>
  <c r="BU173" i="2"/>
  <c r="BU174" i="2" s="1"/>
  <c r="BU156" i="2" s="1"/>
  <c r="BV172" i="2"/>
  <c r="BV173" i="2"/>
  <c r="BV174" i="2"/>
  <c r="BV156" i="2" s="1"/>
  <c r="BW172" i="2"/>
  <c r="BW174" i="2" s="1"/>
  <c r="BW156" i="2" s="1"/>
  <c r="BX173" i="2"/>
  <c r="BX174" i="2" s="1"/>
  <c r="BX156" i="2" s="1"/>
  <c r="BY172" i="2"/>
  <c r="BY174" i="2"/>
  <c r="BY156" i="2" s="1"/>
  <c r="BZ172" i="2"/>
  <c r="BZ173" i="2"/>
  <c r="CA172" i="2"/>
  <c r="CA174" i="2" s="1"/>
  <c r="CA156" i="2" s="1"/>
  <c r="CA173" i="2"/>
  <c r="CB173" i="2"/>
  <c r="CB174" i="2" s="1"/>
  <c r="CB156" i="2" s="1"/>
  <c r="CC172" i="2"/>
  <c r="CC174" i="2" s="1"/>
  <c r="CC156" i="2" s="1"/>
  <c r="CC173" i="2"/>
  <c r="CD172" i="2"/>
  <c r="CD174" i="2" s="1"/>
  <c r="CD156" i="2" s="1"/>
  <c r="CE173" i="2"/>
  <c r="CE174" i="2" s="1"/>
  <c r="CE156" i="2" s="1"/>
  <c r="CF172" i="2"/>
  <c r="CF174" i="2" s="1"/>
  <c r="CF156" i="2" s="1"/>
  <c r="CG173" i="2"/>
  <c r="CG174" i="2" s="1"/>
  <c r="CG156" i="2" s="1"/>
  <c r="CH172" i="2"/>
  <c r="CH174" i="2" s="1"/>
  <c r="CH156" i="2" s="1"/>
  <c r="CH173" i="2"/>
  <c r="CI172" i="2"/>
  <c r="CI174" i="2" s="1"/>
  <c r="CI156" i="2" s="1"/>
  <c r="CJ172" i="2"/>
  <c r="CJ173" i="2"/>
  <c r="CK173" i="2"/>
  <c r="CK174" i="2" s="1"/>
  <c r="CK156" i="2" s="1"/>
  <c r="CL172" i="2"/>
  <c r="CL173" i="2"/>
  <c r="CM172" i="2"/>
  <c r="CM174" i="2" s="1"/>
  <c r="CM156" i="2" s="1"/>
  <c r="CN172" i="2"/>
  <c r="CN173" i="2"/>
  <c r="CO172" i="2"/>
  <c r="CO173" i="2"/>
  <c r="CP172" i="2"/>
  <c r="CP174" i="2" s="1"/>
  <c r="CP156" i="2" s="1"/>
  <c r="CQ173" i="2"/>
  <c r="CQ174" i="2" s="1"/>
  <c r="CQ156" i="2" s="1"/>
  <c r="CR172" i="2"/>
  <c r="CR174" i="2" s="1"/>
  <c r="CR156" i="2" s="1"/>
  <c r="CS172" i="2"/>
  <c r="CS174" i="2" s="1"/>
  <c r="CS156" i="2" s="1"/>
  <c r="CS173" i="2"/>
  <c r="CT173" i="2"/>
  <c r="CT174" i="2" s="1"/>
  <c r="CT156" i="2" s="1"/>
  <c r="CU172" i="2"/>
  <c r="CU173" i="2"/>
  <c r="CV172" i="2"/>
  <c r="CV174" i="2" s="1"/>
  <c r="CV156" i="2" s="1"/>
  <c r="CW173" i="2"/>
  <c r="CW174" i="2" s="1"/>
  <c r="CW156" i="2" s="1"/>
  <c r="CX172" i="2"/>
  <c r="CX174" i="2" s="1"/>
  <c r="CX156" i="2" s="1"/>
  <c r="CX173" i="2"/>
  <c r="CY172" i="2"/>
  <c r="CY173" i="2"/>
  <c r="CZ172" i="2"/>
  <c r="CZ173" i="2"/>
  <c r="DA172" i="2"/>
  <c r="DA173" i="2"/>
  <c r="DB172" i="2"/>
  <c r="DB174" i="2" s="1"/>
  <c r="DB156" i="2" s="1"/>
  <c r="DC173" i="2"/>
  <c r="DC174" i="2" s="1"/>
  <c r="DC156" i="2" s="1"/>
  <c r="DD172" i="2"/>
  <c r="DD173" i="2"/>
  <c r="DE174" i="2"/>
  <c r="DE156" i="2" s="1"/>
  <c r="DF172" i="2"/>
  <c r="DF174" i="2" s="1"/>
  <c r="DF156" i="2" s="1"/>
  <c r="DF173" i="2"/>
  <c r="DG172" i="2"/>
  <c r="DG174" i="2" s="1"/>
  <c r="DG156" i="2" s="1"/>
  <c r="DG173" i="2"/>
  <c r="DH172" i="2"/>
  <c r="DH174" i="2" s="1"/>
  <c r="DH156" i="2" s="1"/>
  <c r="DI172" i="2"/>
  <c r="DI173" i="2"/>
  <c r="DJ172" i="2"/>
  <c r="DJ173" i="2"/>
  <c r="DK172" i="2"/>
  <c r="DK173" i="2"/>
  <c r="DL172" i="2"/>
  <c r="DL173" i="2"/>
  <c r="DM172" i="2"/>
  <c r="DM173" i="2"/>
  <c r="DN172" i="2"/>
  <c r="DN174" i="2" s="1"/>
  <c r="DN156" i="2" s="1"/>
  <c r="DO173" i="2"/>
  <c r="DO174" i="2" s="1"/>
  <c r="DO156" i="2" s="1"/>
  <c r="DP172" i="2"/>
  <c r="DP174" i="2" s="1"/>
  <c r="DP156" i="2" s="1"/>
  <c r="DQ173" i="2"/>
  <c r="DQ174" i="2" s="1"/>
  <c r="DQ156" i="2" s="1"/>
  <c r="DR172" i="2"/>
  <c r="DR174" i="2" s="1"/>
  <c r="DR156" i="2" s="1"/>
  <c r="DR173" i="2"/>
  <c r="DS172" i="2"/>
  <c r="DS173" i="2"/>
  <c r="DT172" i="2"/>
  <c r="DT173" i="2"/>
  <c r="DU172" i="2"/>
  <c r="DU174" i="2" s="1"/>
  <c r="DU156" i="2" s="1"/>
  <c r="DU173" i="2"/>
  <c r="DV172" i="2"/>
  <c r="DV174" i="2" s="1"/>
  <c r="DV156" i="2" s="1"/>
  <c r="DV173" i="2"/>
  <c r="DW172" i="2"/>
  <c r="DW173" i="2"/>
  <c r="DX172" i="2"/>
  <c r="DX173" i="2"/>
  <c r="DY172" i="2"/>
  <c r="DY173" i="2"/>
  <c r="DZ172" i="2"/>
  <c r="DZ174" i="2" s="1"/>
  <c r="DZ156" i="2" s="1"/>
  <c r="EA173" i="2"/>
  <c r="EA174" i="2"/>
  <c r="EA156" i="2" s="1"/>
  <c r="EB172" i="2"/>
  <c r="EB174" i="2"/>
  <c r="EB156" i="2" s="1"/>
  <c r="EC172" i="2"/>
  <c r="EC174" i="2" s="1"/>
  <c r="EC156" i="2" s="1"/>
  <c r="EC173" i="2"/>
  <c r="ED173" i="2"/>
  <c r="ED174" i="2" s="1"/>
  <c r="ED156" i="2" s="1"/>
  <c r="EE172" i="2"/>
  <c r="EE173" i="2"/>
  <c r="EF172" i="2"/>
  <c r="EF173" i="2"/>
  <c r="EG173" i="2"/>
  <c r="EG174" i="2" s="1"/>
  <c r="EG156" i="2" s="1"/>
  <c r="EH172" i="2"/>
  <c r="EH173" i="2"/>
  <c r="EI172" i="2"/>
  <c r="EI173" i="2"/>
  <c r="EJ172" i="2"/>
  <c r="EJ173" i="2"/>
  <c r="EK172" i="2"/>
  <c r="EK173" i="2"/>
  <c r="EL172" i="2"/>
  <c r="EL174" i="2" s="1"/>
  <c r="EL156" i="2" s="1"/>
  <c r="EM173" i="2"/>
  <c r="EM174" i="2" s="1"/>
  <c r="EM156" i="2" s="1"/>
  <c r="EN172" i="2"/>
  <c r="EN173" i="2"/>
  <c r="EO172" i="2"/>
  <c r="EO174" i="2" s="1"/>
  <c r="EO156" i="2" s="1"/>
  <c r="EP173" i="2"/>
  <c r="EP174" i="2" s="1"/>
  <c r="EP156" i="2" s="1"/>
  <c r="EQ172" i="2"/>
  <c r="EQ173" i="2"/>
  <c r="ER172" i="2"/>
  <c r="ER174" i="2" s="1"/>
  <c r="ER156" i="2" s="1"/>
  <c r="ES173" i="2"/>
  <c r="ES174" i="2" s="1"/>
  <c r="ES156" i="2"/>
  <c r="ET172" i="2"/>
  <c r="ET173" i="2"/>
  <c r="EU172" i="2"/>
  <c r="EU174" i="2" s="1"/>
  <c r="EU156" i="2" s="1"/>
  <c r="EU173" i="2"/>
  <c r="EV172" i="2"/>
  <c r="EV174" i="2" s="1"/>
  <c r="EV156" i="2" s="1"/>
  <c r="EV173" i="2"/>
  <c r="EW172" i="2"/>
  <c r="EW173" i="2"/>
  <c r="EX172" i="2"/>
  <c r="EX174" i="2" s="1"/>
  <c r="EX156" i="2" s="1"/>
  <c r="EY173" i="2"/>
  <c r="EY174" i="2" s="1"/>
  <c r="EY156" i="2" s="1"/>
  <c r="EZ172" i="2"/>
  <c r="EZ173" i="2"/>
  <c r="EZ174" i="2" s="1"/>
  <c r="EZ156" i="2" s="1"/>
  <c r="FA172" i="2"/>
  <c r="FA174" i="2" s="1"/>
  <c r="FA156" i="2" s="1"/>
  <c r="FB173" i="2"/>
  <c r="FB174" i="2" s="1"/>
  <c r="FB156" i="2" s="1"/>
  <c r="FC172" i="2"/>
  <c r="FC173" i="2"/>
  <c r="FD172" i="2"/>
  <c r="FD174" i="2" s="1"/>
  <c r="FD156" i="2" s="1"/>
  <c r="FE173" i="2"/>
  <c r="FE174" i="2" s="1"/>
  <c r="FE156" i="2" s="1"/>
  <c r="FF172" i="2"/>
  <c r="FF174" i="2" s="1"/>
  <c r="FF156" i="2" s="1"/>
  <c r="FF173" i="2"/>
  <c r="FG172" i="2"/>
  <c r="FG173" i="2"/>
  <c r="FH172" i="2"/>
  <c r="FH173" i="2"/>
  <c r="FI172" i="2"/>
  <c r="FI173" i="2"/>
  <c r="FJ172" i="2"/>
  <c r="FJ174" i="2" s="1"/>
  <c r="FJ156" i="2" s="1"/>
  <c r="FK173" i="2"/>
  <c r="FK174" i="2" s="1"/>
  <c r="FK156" i="2" s="1"/>
  <c r="FL172" i="2"/>
  <c r="FL173" i="2"/>
  <c r="FM172" i="2"/>
  <c r="FM174" i="2" s="1"/>
  <c r="FM156" i="2" s="1"/>
  <c r="FN173" i="2"/>
  <c r="FN174" i="2" s="1"/>
  <c r="FN156" i="2" s="1"/>
  <c r="FO172" i="2"/>
  <c r="FO173" i="2"/>
  <c r="FP172" i="2"/>
  <c r="FP174" i="2" s="1"/>
  <c r="FP156" i="2" s="1"/>
  <c r="FQ173" i="2"/>
  <c r="FQ174" i="2" s="1"/>
  <c r="FQ156" i="2" s="1"/>
  <c r="FR172" i="2"/>
  <c r="FR173" i="2"/>
  <c r="FS172" i="2"/>
  <c r="FS174" i="2" s="1"/>
  <c r="FS156" i="2" s="1"/>
  <c r="FS173" i="2"/>
  <c r="FT172" i="2"/>
  <c r="FT174" i="2" s="1"/>
  <c r="FT156" i="2" s="1"/>
  <c r="FT173" i="2"/>
  <c r="FU172" i="2"/>
  <c r="FU173" i="2"/>
  <c r="FV172" i="2"/>
  <c r="FV174" i="2" s="1"/>
  <c r="FV156" i="2" s="1"/>
  <c r="FW173" i="2"/>
  <c r="FW174" i="2" s="1"/>
  <c r="FW156" i="2" s="1"/>
  <c r="FX172" i="2"/>
  <c r="FX174" i="2" s="1"/>
  <c r="FX156" i="2" s="1"/>
  <c r="FX173" i="2"/>
  <c r="FY172" i="2"/>
  <c r="FY174" i="2" s="1"/>
  <c r="FY156" i="2" s="1"/>
  <c r="FZ173" i="2"/>
  <c r="FZ174" i="2" s="1"/>
  <c r="FZ156" i="2" s="1"/>
  <c r="GA172" i="2"/>
  <c r="GA173" i="2"/>
  <c r="GB172" i="2"/>
  <c r="GB174" i="2" s="1"/>
  <c r="GB156" i="2" s="1"/>
  <c r="GC173" i="2"/>
  <c r="GC174" i="2" s="1"/>
  <c r="GC156" i="2" s="1"/>
  <c r="GD172" i="2"/>
  <c r="GD173" i="2"/>
  <c r="GE172" i="2"/>
  <c r="GE173" i="2"/>
  <c r="H172" i="2"/>
  <c r="H174" i="2"/>
  <c r="H156" i="2" s="1"/>
  <c r="B89" i="1"/>
  <c r="B4" i="1" s="1"/>
  <c r="B90" i="1"/>
  <c r="B5" i="1" s="1"/>
  <c r="B91" i="1"/>
  <c r="C91" i="1" s="1"/>
  <c r="B92" i="1"/>
  <c r="B7" i="1"/>
  <c r="B93" i="1"/>
  <c r="B8" i="1" s="1"/>
  <c r="B107" i="1"/>
  <c r="B12" i="1" s="1"/>
  <c r="B106" i="1"/>
  <c r="B13" i="1"/>
  <c r="B108" i="1"/>
  <c r="B14" i="1" s="1"/>
  <c r="B109" i="1"/>
  <c r="B15" i="1" s="1"/>
  <c r="B19" i="1"/>
  <c r="B20" i="1"/>
  <c r="B96" i="1"/>
  <c r="B21" i="1" s="1"/>
  <c r="B23" i="1"/>
  <c r="B97" i="1"/>
  <c r="B27" i="1" s="1"/>
  <c r="B99" i="1"/>
  <c r="B28" i="1" s="1"/>
  <c r="B98" i="1"/>
  <c r="B29" i="1" s="1"/>
  <c r="B100" i="1"/>
  <c r="B30" i="1" s="1"/>
  <c r="B113" i="1"/>
  <c r="B31" i="1" s="1"/>
  <c r="B101" i="1"/>
  <c r="B35" i="1"/>
  <c r="B102" i="1"/>
  <c r="B36" i="1" s="1"/>
  <c r="B103" i="1"/>
  <c r="B37" i="1" s="1"/>
  <c r="B104" i="1"/>
  <c r="B38" i="1" s="1"/>
  <c r="B105" i="1"/>
  <c r="B39" i="1" s="1"/>
  <c r="B110" i="1"/>
  <c r="B40" i="1" s="1"/>
  <c r="B111" i="1"/>
  <c r="B41" i="1" s="1"/>
  <c r="B112" i="1"/>
  <c r="B42" i="1" s="1"/>
  <c r="B114" i="1"/>
  <c r="B43" i="1" s="1"/>
  <c r="D30" i="7"/>
  <c r="F73" i="10"/>
  <c r="F95" i="10"/>
  <c r="F106" i="10"/>
  <c r="C90" i="1"/>
  <c r="D90" i="1" s="1"/>
  <c r="D5" i="1" s="1"/>
  <c r="C92" i="1"/>
  <c r="C7" i="1" s="1"/>
  <c r="C93" i="1"/>
  <c r="C8" i="1" s="1"/>
  <c r="C106" i="1"/>
  <c r="D106" i="1" s="1"/>
  <c r="C109" i="1"/>
  <c r="D109" i="1" s="1"/>
  <c r="C19" i="1"/>
  <c r="C20" i="1"/>
  <c r="C23" i="1"/>
  <c r="C97" i="1"/>
  <c r="C27" i="1" s="1"/>
  <c r="C113" i="1"/>
  <c r="C31" i="1" s="1"/>
  <c r="C101" i="1"/>
  <c r="C35" i="1"/>
  <c r="C102" i="1"/>
  <c r="D102" i="1" s="1"/>
  <c r="C103" i="1"/>
  <c r="C105" i="1"/>
  <c r="C39" i="1" s="1"/>
  <c r="C111" i="1"/>
  <c r="C41" i="1" s="1"/>
  <c r="C114" i="1"/>
  <c r="D114" i="1" s="1"/>
  <c r="G28" i="10"/>
  <c r="G16" i="10"/>
  <c r="H16" i="10" s="1"/>
  <c r="I16" i="10" s="1"/>
  <c r="J16" i="10" s="1"/>
  <c r="K16" i="10" s="1"/>
  <c r="L16" i="10" s="1"/>
  <c r="M16" i="10" s="1"/>
  <c r="N16" i="10" s="1"/>
  <c r="O16" i="10" s="1"/>
  <c r="P16" i="10" s="1"/>
  <c r="Q16" i="10" s="1"/>
  <c r="R16" i="10" s="1"/>
  <c r="G17" i="10"/>
  <c r="G18" i="10"/>
  <c r="H18" i="10" s="1"/>
  <c r="I18" i="10" s="1"/>
  <c r="J18" i="10" s="1"/>
  <c r="K18" i="10" s="1"/>
  <c r="L18" i="10" s="1"/>
  <c r="M18" i="10" s="1"/>
  <c r="N18" i="10" s="1"/>
  <c r="O18" i="10" s="1"/>
  <c r="P18" i="10" s="1"/>
  <c r="Q18" i="10" s="1"/>
  <c r="R18" i="10" s="1"/>
  <c r="G19" i="10"/>
  <c r="H19" i="10" s="1"/>
  <c r="I19" i="10" s="1"/>
  <c r="J19" i="10" s="1"/>
  <c r="K19" i="10" s="1"/>
  <c r="L19" i="10" s="1"/>
  <c r="M19" i="10" s="1"/>
  <c r="N19" i="10" s="1"/>
  <c r="O19" i="10" s="1"/>
  <c r="P19" i="10" s="1"/>
  <c r="Q19" i="10" s="1"/>
  <c r="R19" i="10" s="1"/>
  <c r="G20" i="10"/>
  <c r="H20" i="10" s="1"/>
  <c r="I20" i="10" s="1"/>
  <c r="J20" i="10" s="1"/>
  <c r="K20" i="10" s="1"/>
  <c r="L20" i="10" s="1"/>
  <c r="M20" i="10" s="1"/>
  <c r="N20" i="10" s="1"/>
  <c r="O20" i="10" s="1"/>
  <c r="P20" i="10" s="1"/>
  <c r="Q20" i="10" s="1"/>
  <c r="R20" i="10" s="1"/>
  <c r="G73" i="10"/>
  <c r="E33" i="7" s="1"/>
  <c r="G95" i="10"/>
  <c r="E34" i="7" s="1"/>
  <c r="G106" i="10"/>
  <c r="E36" i="7" s="1"/>
  <c r="D92" i="1"/>
  <c r="D7" i="1" s="1"/>
  <c r="D19" i="1"/>
  <c r="D20" i="1"/>
  <c r="D23" i="1"/>
  <c r="D97" i="1"/>
  <c r="D27" i="1" s="1"/>
  <c r="D101" i="1"/>
  <c r="H17" i="10"/>
  <c r="I17" i="10" s="1"/>
  <c r="J17" i="10" s="1"/>
  <c r="K17" i="10" s="1"/>
  <c r="L17" i="10" s="1"/>
  <c r="M17" i="10" s="1"/>
  <c r="N17" i="10" s="1"/>
  <c r="O17" i="10" s="1"/>
  <c r="P17" i="10" s="1"/>
  <c r="Q17" i="10" s="1"/>
  <c r="R17" i="10" s="1"/>
  <c r="H70" i="10"/>
  <c r="H73" i="10" s="1"/>
  <c r="F33" i="7" s="1"/>
  <c r="H95" i="10"/>
  <c r="F34" i="7" s="1"/>
  <c r="H106" i="10"/>
  <c r="F36" i="7" s="1"/>
  <c r="E92" i="1"/>
  <c r="E7" i="1" s="1"/>
  <c r="E19" i="1"/>
  <c r="E20" i="1"/>
  <c r="E23" i="1"/>
  <c r="I95" i="10"/>
  <c r="G34" i="7" s="1"/>
  <c r="I106" i="10"/>
  <c r="G36" i="7"/>
  <c r="F19" i="1"/>
  <c r="F20" i="1"/>
  <c r="F23" i="1"/>
  <c r="J95" i="10"/>
  <c r="H34" i="7" s="1"/>
  <c r="J106" i="10"/>
  <c r="H36" i="7" s="1"/>
  <c r="G19" i="1"/>
  <c r="G20" i="1"/>
  <c r="G23" i="1"/>
  <c r="K95" i="10"/>
  <c r="I34" i="7" s="1"/>
  <c r="K106" i="10"/>
  <c r="I36" i="7" s="1"/>
  <c r="H19" i="1"/>
  <c r="H20" i="1"/>
  <c r="H23" i="1"/>
  <c r="L95" i="10"/>
  <c r="J34" i="7" s="1"/>
  <c r="L106" i="10"/>
  <c r="J36" i="7" s="1"/>
  <c r="I19" i="1"/>
  <c r="I20" i="1"/>
  <c r="I23" i="1"/>
  <c r="M95" i="10"/>
  <c r="K34" i="7" s="1"/>
  <c r="M106" i="10"/>
  <c r="K36" i="7" s="1"/>
  <c r="J19" i="1"/>
  <c r="J20" i="1"/>
  <c r="J23" i="1"/>
  <c r="N95" i="10"/>
  <c r="L34" i="7" s="1"/>
  <c r="N106" i="10"/>
  <c r="L36" i="7"/>
  <c r="K19" i="1"/>
  <c r="K20" i="1"/>
  <c r="K23" i="1"/>
  <c r="O95" i="10"/>
  <c r="M34" i="7" s="1"/>
  <c r="O106" i="10"/>
  <c r="M36" i="7" s="1"/>
  <c r="L19" i="1"/>
  <c r="L20" i="1"/>
  <c r="L23" i="1"/>
  <c r="P95" i="10"/>
  <c r="N34" i="7"/>
  <c r="P106" i="10"/>
  <c r="N36" i="7" s="1"/>
  <c r="M19" i="1"/>
  <c r="M20" i="1"/>
  <c r="M23" i="1"/>
  <c r="Q95" i="10"/>
  <c r="O34" i="7" s="1"/>
  <c r="Q106" i="10"/>
  <c r="O36" i="7" s="1"/>
  <c r="N19" i="1"/>
  <c r="N20" i="1"/>
  <c r="N23" i="1"/>
  <c r="R95" i="10"/>
  <c r="P34" i="7"/>
  <c r="R106" i="10"/>
  <c r="P36" i="7" s="1"/>
  <c r="O19" i="1"/>
  <c r="O20" i="1"/>
  <c r="O23" i="1"/>
  <c r="S95" i="10"/>
  <c r="Q34" i="7" s="1"/>
  <c r="S106" i="10"/>
  <c r="Q36" i="7" s="1"/>
  <c r="P19" i="1"/>
  <c r="P20" i="1"/>
  <c r="P23" i="1"/>
  <c r="T95" i="10"/>
  <c r="R34" i="7"/>
  <c r="T106" i="10"/>
  <c r="R36" i="7" s="1"/>
  <c r="Q19" i="1"/>
  <c r="Q20" i="1"/>
  <c r="Q23" i="1"/>
  <c r="U95" i="10"/>
  <c r="S34" i="7" s="1"/>
  <c r="U106" i="10"/>
  <c r="S36" i="7" s="1"/>
  <c r="R19" i="1"/>
  <c r="R20" i="1"/>
  <c r="R23" i="1"/>
  <c r="V95" i="10"/>
  <c r="T34" i="7" s="1"/>
  <c r="V106" i="10"/>
  <c r="T36" i="7" s="1"/>
  <c r="S19" i="1"/>
  <c r="S20" i="1"/>
  <c r="S23" i="1"/>
  <c r="W95" i="10"/>
  <c r="U34" i="7" s="1"/>
  <c r="W106" i="10"/>
  <c r="U36" i="7" s="1"/>
  <c r="T19" i="1"/>
  <c r="T20" i="1"/>
  <c r="T23" i="1"/>
  <c r="X95" i="10"/>
  <c r="V34" i="7" s="1"/>
  <c r="X106" i="10"/>
  <c r="V36" i="7" s="1"/>
  <c r="U94" i="1"/>
  <c r="U19" i="1" s="1"/>
  <c r="U20" i="1"/>
  <c r="U23" i="1"/>
  <c r="Y95" i="10"/>
  <c r="W34" i="7" s="1"/>
  <c r="Y106" i="10"/>
  <c r="W36" i="7" s="1"/>
  <c r="V20" i="1"/>
  <c r="V23" i="1"/>
  <c r="Z95" i="10"/>
  <c r="X34" i="7" s="1"/>
  <c r="Z106" i="10"/>
  <c r="X36" i="7"/>
  <c r="W20" i="1"/>
  <c r="W23" i="1"/>
  <c r="AA95" i="10"/>
  <c r="Y34" i="7" s="1"/>
  <c r="AA106" i="10"/>
  <c r="Y36" i="7"/>
  <c r="X20" i="1"/>
  <c r="X23" i="1"/>
  <c r="AB95" i="10"/>
  <c r="Z34" i="7" s="1"/>
  <c r="AB106" i="10"/>
  <c r="Z36" i="7" s="1"/>
  <c r="Y20" i="1"/>
  <c r="Y23" i="1"/>
  <c r="AC95" i="10"/>
  <c r="AA34" i="7" s="1"/>
  <c r="AC106" i="10"/>
  <c r="AA36" i="7" s="1"/>
  <c r="Z95" i="1"/>
  <c r="Z116" i="1"/>
  <c r="Z23" i="1" s="1"/>
  <c r="AD42" i="10"/>
  <c r="AD43" i="10"/>
  <c r="AP43" i="10" s="1"/>
  <c r="BB43" i="10" s="1"/>
  <c r="AD44" i="10"/>
  <c r="AP44" i="10" s="1"/>
  <c r="BB44" i="10" s="1"/>
  <c r="AD45" i="10"/>
  <c r="AP45" i="10" s="1"/>
  <c r="BB45" i="10" s="1"/>
  <c r="AD46" i="10"/>
  <c r="AD47" i="10"/>
  <c r="AP47" i="10" s="1"/>
  <c r="BB47" i="10" s="1"/>
  <c r="AD48" i="10"/>
  <c r="AD49" i="10"/>
  <c r="AD50" i="10"/>
  <c r="AP50" i="10" s="1"/>
  <c r="BB50" i="10" s="1"/>
  <c r="AD51" i="10"/>
  <c r="AP51" i="10" s="1"/>
  <c r="BB51" i="10" s="1"/>
  <c r="AD52" i="10"/>
  <c r="AP52" i="10" s="1"/>
  <c r="BB52" i="10" s="1"/>
  <c r="AD53" i="10"/>
  <c r="AP53" i="10" s="1"/>
  <c r="BB53" i="10" s="1"/>
  <c r="AD54" i="10"/>
  <c r="AD55" i="10"/>
  <c r="AP55" i="10" s="1"/>
  <c r="BB55" i="10" s="1"/>
  <c r="AD56" i="10"/>
  <c r="AP56" i="10" s="1"/>
  <c r="BB56" i="10" s="1"/>
  <c r="AD57" i="10"/>
  <c r="AD58" i="10"/>
  <c r="AD59" i="10"/>
  <c r="AP59" i="10" s="1"/>
  <c r="BB59" i="10" s="1"/>
  <c r="AD60" i="10"/>
  <c r="AP60" i="10" s="1"/>
  <c r="BB60" i="10" s="1"/>
  <c r="AD61" i="10"/>
  <c r="AP61" i="10" s="1"/>
  <c r="BB61" i="10" s="1"/>
  <c r="AD62" i="10"/>
  <c r="AD63" i="10"/>
  <c r="AP63" i="10" s="1"/>
  <c r="BB63" i="10" s="1"/>
  <c r="AD64" i="10"/>
  <c r="AP64" i="10" s="1"/>
  <c r="BB64" i="10" s="1"/>
  <c r="AD65" i="10"/>
  <c r="AD66" i="10"/>
  <c r="AP66" i="10" s="1"/>
  <c r="AD67" i="10"/>
  <c r="AP67" i="10" s="1"/>
  <c r="BB67" i="10" s="1"/>
  <c r="AD68" i="10"/>
  <c r="AP68" i="10" s="1"/>
  <c r="BB68" i="10" s="1"/>
  <c r="AD69" i="10"/>
  <c r="AP69" i="10" s="1"/>
  <c r="BB69" i="10" s="1"/>
  <c r="AD71" i="10"/>
  <c r="AD72" i="10"/>
  <c r="AP72" i="10" s="1"/>
  <c r="BB72" i="10" s="1"/>
  <c r="AD88" i="10"/>
  <c r="AD89" i="10"/>
  <c r="AD90" i="10"/>
  <c r="AP90" i="10" s="1"/>
  <c r="BB90" i="10" s="1"/>
  <c r="AD91" i="10"/>
  <c r="AP91" i="10" s="1"/>
  <c r="BB91" i="10" s="1"/>
  <c r="AD92" i="10"/>
  <c r="AP92" i="10" s="1"/>
  <c r="BB92" i="10" s="1"/>
  <c r="AD93" i="10"/>
  <c r="AD94" i="10"/>
  <c r="AD99" i="10"/>
  <c r="AP99" i="10" s="1"/>
  <c r="BB99" i="10" s="1"/>
  <c r="AD100" i="10"/>
  <c r="AD101" i="10"/>
  <c r="AD102" i="10"/>
  <c r="AD103" i="10"/>
  <c r="AD104" i="10"/>
  <c r="AP104" i="10" s="1"/>
  <c r="BB104" i="10" s="1"/>
  <c r="AD105" i="10"/>
  <c r="AP105" i="10" s="1"/>
  <c r="BB105" i="10" s="1"/>
  <c r="AA116" i="1"/>
  <c r="AA23" i="1"/>
  <c r="AE42" i="10"/>
  <c r="AQ42" i="10" s="1"/>
  <c r="BC42" i="10" s="1"/>
  <c r="AE43" i="10"/>
  <c r="AQ43" i="10" s="1"/>
  <c r="BC43" i="10" s="1"/>
  <c r="AE44" i="10"/>
  <c r="AQ44" i="10" s="1"/>
  <c r="BC44" i="10" s="1"/>
  <c r="AE45" i="10"/>
  <c r="AE46" i="10"/>
  <c r="AQ46" i="10" s="1"/>
  <c r="BC46" i="10" s="1"/>
  <c r="AE47" i="10"/>
  <c r="AE48" i="10"/>
  <c r="AQ48" i="10" s="1"/>
  <c r="BC48" i="10" s="1"/>
  <c r="AE49" i="10"/>
  <c r="AQ49" i="10" s="1"/>
  <c r="BC49" i="10" s="1"/>
  <c r="AE50" i="10"/>
  <c r="AQ50" i="10" s="1"/>
  <c r="BC50" i="10" s="1"/>
  <c r="AE51" i="10"/>
  <c r="AQ51" i="10" s="1"/>
  <c r="BC51" i="10" s="1"/>
  <c r="AE52" i="10"/>
  <c r="AQ52" i="10" s="1"/>
  <c r="BC52" i="10" s="1"/>
  <c r="AE53" i="10"/>
  <c r="AE54" i="10"/>
  <c r="AQ54" i="10" s="1"/>
  <c r="BC54" i="10" s="1"/>
  <c r="AE55" i="10"/>
  <c r="AQ55" i="10" s="1"/>
  <c r="BC55" i="10" s="1"/>
  <c r="AE56" i="10"/>
  <c r="AQ56" i="10" s="1"/>
  <c r="BC56" i="10" s="1"/>
  <c r="AE57" i="10"/>
  <c r="AQ57" i="10" s="1"/>
  <c r="BC57" i="10" s="1"/>
  <c r="AE58" i="10"/>
  <c r="AQ58" i="10" s="1"/>
  <c r="BC58" i="10" s="1"/>
  <c r="AE59" i="10"/>
  <c r="AQ59" i="10" s="1"/>
  <c r="BC59" i="10" s="1"/>
  <c r="AE60" i="10"/>
  <c r="AQ60" i="10" s="1"/>
  <c r="BC60" i="10" s="1"/>
  <c r="AE61" i="10"/>
  <c r="AE62" i="10"/>
  <c r="AQ62" i="10" s="1"/>
  <c r="BC62" i="10" s="1"/>
  <c r="AE63" i="10"/>
  <c r="AQ63" i="10" s="1"/>
  <c r="BC63" i="10" s="1"/>
  <c r="AE64" i="10"/>
  <c r="AQ64" i="10" s="1"/>
  <c r="BC64" i="10" s="1"/>
  <c r="AE65" i="10"/>
  <c r="AQ65" i="10" s="1"/>
  <c r="BC65" i="10" s="1"/>
  <c r="AE66" i="10"/>
  <c r="AQ66" i="10" s="1"/>
  <c r="BC66" i="10" s="1"/>
  <c r="AE67" i="10"/>
  <c r="AQ67" i="10" s="1"/>
  <c r="BC67" i="10" s="1"/>
  <c r="AE68" i="10"/>
  <c r="AE69" i="10"/>
  <c r="AE71" i="10"/>
  <c r="AQ71" i="10" s="1"/>
  <c r="BC71" i="10" s="1"/>
  <c r="AE72" i="10"/>
  <c r="AQ72" i="10" s="1"/>
  <c r="BC72" i="10" s="1"/>
  <c r="AE88" i="10"/>
  <c r="AQ88" i="10" s="1"/>
  <c r="AE89" i="10"/>
  <c r="AE90" i="10"/>
  <c r="AQ90" i="10" s="1"/>
  <c r="BC90" i="10" s="1"/>
  <c r="AE91" i="10"/>
  <c r="AQ91" i="10" s="1"/>
  <c r="BC91" i="10" s="1"/>
  <c r="AE92" i="10"/>
  <c r="AQ92" i="10" s="1"/>
  <c r="BC92" i="10" s="1"/>
  <c r="AE93" i="10"/>
  <c r="AE94" i="10"/>
  <c r="AQ94" i="10" s="1"/>
  <c r="BC94" i="10" s="1"/>
  <c r="AE99" i="10"/>
  <c r="AQ99" i="10" s="1"/>
  <c r="BC99" i="10" s="1"/>
  <c r="AE100" i="10"/>
  <c r="AQ100" i="10" s="1"/>
  <c r="BC100" i="10" s="1"/>
  <c r="AE101" i="10"/>
  <c r="AQ101" i="10" s="1"/>
  <c r="BC101" i="10" s="1"/>
  <c r="AE102" i="10"/>
  <c r="AE103" i="10"/>
  <c r="AQ103" i="10" s="1"/>
  <c r="BC103" i="10" s="1"/>
  <c r="AE104" i="10"/>
  <c r="AQ104" i="10" s="1"/>
  <c r="BC104" i="10" s="1"/>
  <c r="AE105" i="10"/>
  <c r="AB116" i="1"/>
  <c r="AF42" i="10"/>
  <c r="AR42" i="10" s="1"/>
  <c r="BD42" i="10" s="1"/>
  <c r="AF43" i="10"/>
  <c r="AR43" i="10" s="1"/>
  <c r="BD43" i="10" s="1"/>
  <c r="AF44" i="10"/>
  <c r="AF45" i="10"/>
  <c r="AR45" i="10" s="1"/>
  <c r="BD45" i="10" s="1"/>
  <c r="AF46" i="10"/>
  <c r="AR46" i="10" s="1"/>
  <c r="BD46" i="10" s="1"/>
  <c r="AF47" i="10"/>
  <c r="AF48" i="10"/>
  <c r="AR48" i="10" s="1"/>
  <c r="BD48" i="10" s="1"/>
  <c r="AF49" i="10"/>
  <c r="AR49" i="10" s="1"/>
  <c r="BD49" i="10" s="1"/>
  <c r="AF50" i="10"/>
  <c r="AR50" i="10" s="1"/>
  <c r="BD50" i="10" s="1"/>
  <c r="AF51" i="10"/>
  <c r="AR51" i="10" s="1"/>
  <c r="BD51" i="10" s="1"/>
  <c r="AF52" i="10"/>
  <c r="AF53" i="10"/>
  <c r="AR53" i="10" s="1"/>
  <c r="BD53" i="10" s="1"/>
  <c r="AF54" i="10"/>
  <c r="AR54" i="10" s="1"/>
  <c r="BD54" i="10" s="1"/>
  <c r="AF55" i="10"/>
  <c r="AF56" i="10"/>
  <c r="AF57" i="10"/>
  <c r="AR57" i="10" s="1"/>
  <c r="BD57" i="10" s="1"/>
  <c r="AF58" i="10"/>
  <c r="AR58" i="10" s="1"/>
  <c r="BD58" i="10" s="1"/>
  <c r="AF59" i="10"/>
  <c r="AR59" i="10" s="1"/>
  <c r="BD59" i="10" s="1"/>
  <c r="AF60" i="10"/>
  <c r="AR60" i="10" s="1"/>
  <c r="BD60" i="10" s="1"/>
  <c r="AF61" i="10"/>
  <c r="AF62" i="10"/>
  <c r="AR62" i="10" s="1"/>
  <c r="BD62" i="10" s="1"/>
  <c r="AF63" i="10"/>
  <c r="AF64" i="10"/>
  <c r="AR64" i="10" s="1"/>
  <c r="AF65" i="10"/>
  <c r="AR65" i="10" s="1"/>
  <c r="BD65" i="10" s="1"/>
  <c r="AF66" i="10"/>
  <c r="AR66" i="10" s="1"/>
  <c r="BD66" i="10" s="1"/>
  <c r="AF67" i="10"/>
  <c r="AR67" i="10" s="1"/>
  <c r="BD67" i="10" s="1"/>
  <c r="AF68" i="10"/>
  <c r="AR68" i="10" s="1"/>
  <c r="BD68" i="10" s="1"/>
  <c r="AF69" i="10"/>
  <c r="AR69" i="10" s="1"/>
  <c r="BD69" i="10" s="1"/>
  <c r="AF71" i="10"/>
  <c r="AR71" i="10" s="1"/>
  <c r="BD71" i="10" s="1"/>
  <c r="AF72" i="10"/>
  <c r="AF88" i="10"/>
  <c r="AR88" i="10" s="1"/>
  <c r="AF89" i="10"/>
  <c r="AR89" i="10" s="1"/>
  <c r="BD89" i="10" s="1"/>
  <c r="AF90" i="10"/>
  <c r="AR90" i="10" s="1"/>
  <c r="BD90" i="10" s="1"/>
  <c r="AF91" i="10"/>
  <c r="AR91" i="10" s="1"/>
  <c r="AF92" i="10"/>
  <c r="AR92" i="10" s="1"/>
  <c r="BD92" i="10" s="1"/>
  <c r="AF93" i="10"/>
  <c r="AF94" i="10"/>
  <c r="AR94" i="10" s="1"/>
  <c r="BD94" i="10" s="1"/>
  <c r="AF99" i="10"/>
  <c r="AF100" i="10"/>
  <c r="AF101" i="10"/>
  <c r="AR101" i="10" s="1"/>
  <c r="BD101" i="10" s="1"/>
  <c r="AF102" i="10"/>
  <c r="AR102" i="10" s="1"/>
  <c r="AF103" i="10"/>
  <c r="AR103" i="10" s="1"/>
  <c r="AF104" i="10"/>
  <c r="AR104" i="10" s="1"/>
  <c r="BD104" i="10" s="1"/>
  <c r="AF105" i="10"/>
  <c r="AR105" i="10" s="1"/>
  <c r="AG42" i="10"/>
  <c r="AS42" i="10" s="1"/>
  <c r="BE42" i="10" s="1"/>
  <c r="AG43" i="10"/>
  <c r="AG44" i="10"/>
  <c r="AS44" i="10" s="1"/>
  <c r="BE44" i="10" s="1"/>
  <c r="AG45" i="10"/>
  <c r="AS45" i="10" s="1"/>
  <c r="BE45" i="10" s="1"/>
  <c r="AG46" i="10"/>
  <c r="AS46" i="10" s="1"/>
  <c r="BE46" i="10" s="1"/>
  <c r="AG47" i="10"/>
  <c r="AG48" i="10"/>
  <c r="AS48" i="10" s="1"/>
  <c r="BE48" i="10" s="1"/>
  <c r="AG49" i="10"/>
  <c r="AG50" i="10"/>
  <c r="AS50" i="10" s="1"/>
  <c r="AG51" i="10"/>
  <c r="AG52" i="10"/>
  <c r="AG53" i="10"/>
  <c r="AS53" i="10" s="1"/>
  <c r="BE53" i="10" s="1"/>
  <c r="AG54" i="10"/>
  <c r="AG55" i="10"/>
  <c r="AS55" i="10" s="1"/>
  <c r="BE55" i="10" s="1"/>
  <c r="AG56" i="10"/>
  <c r="AS56" i="10" s="1"/>
  <c r="BE56" i="10" s="1"/>
  <c r="AG57" i="10"/>
  <c r="AG58" i="10"/>
  <c r="AS58" i="10" s="1"/>
  <c r="AG59" i="10"/>
  <c r="AG60" i="10"/>
  <c r="AS60" i="10" s="1"/>
  <c r="BE60" i="10" s="1"/>
  <c r="AG61" i="10"/>
  <c r="AS61" i="10" s="1"/>
  <c r="BE61" i="10" s="1"/>
  <c r="AG62" i="10"/>
  <c r="AS62" i="10" s="1"/>
  <c r="BE62" i="10" s="1"/>
  <c r="AG63" i="10"/>
  <c r="AG64" i="10"/>
  <c r="AS64" i="10" s="1"/>
  <c r="BE64" i="10" s="1"/>
  <c r="AG65" i="10"/>
  <c r="AG66" i="10"/>
  <c r="AS66" i="10" s="1"/>
  <c r="BE66" i="10" s="1"/>
  <c r="AG67" i="10"/>
  <c r="AG68" i="10"/>
  <c r="AG69" i="10"/>
  <c r="AS69" i="10" s="1"/>
  <c r="BE69" i="10" s="1"/>
  <c r="AG71" i="10"/>
  <c r="AS71" i="10" s="1"/>
  <c r="BE71" i="10" s="1"/>
  <c r="AG72" i="10"/>
  <c r="AG88" i="10"/>
  <c r="AG89" i="10"/>
  <c r="AG90" i="10"/>
  <c r="AS90" i="10" s="1"/>
  <c r="BE90" i="10" s="1"/>
  <c r="AG91" i="10"/>
  <c r="AG92" i="10"/>
  <c r="AS92" i="10" s="1"/>
  <c r="BE92" i="10" s="1"/>
  <c r="AG93" i="10"/>
  <c r="AS93" i="10" s="1"/>
  <c r="BE93" i="10" s="1"/>
  <c r="AG94" i="10"/>
  <c r="AS94" i="10" s="1"/>
  <c r="BE94" i="10" s="1"/>
  <c r="AG99" i="10"/>
  <c r="AG100" i="10"/>
  <c r="AS100" i="10" s="1"/>
  <c r="AG101" i="10"/>
  <c r="AG102" i="10"/>
  <c r="AG103" i="10"/>
  <c r="AS103" i="10" s="1"/>
  <c r="BE103" i="10" s="1"/>
  <c r="AG104" i="10"/>
  <c r="AS104" i="10" s="1"/>
  <c r="BE104" i="10" s="1"/>
  <c r="AG105" i="10"/>
  <c r="AS105" i="10" s="1"/>
  <c r="BE105" i="10" s="1"/>
  <c r="AH42" i="10"/>
  <c r="AT42" i="10" s="1"/>
  <c r="BF42" i="10" s="1"/>
  <c r="AH43" i="10"/>
  <c r="AH44" i="10"/>
  <c r="AT44" i="10" s="1"/>
  <c r="BF44" i="10" s="1"/>
  <c r="AH45" i="10"/>
  <c r="AH46" i="10"/>
  <c r="AH47" i="10"/>
  <c r="AH48" i="10"/>
  <c r="AH49" i="10"/>
  <c r="AT49" i="10" s="1"/>
  <c r="BF49" i="10" s="1"/>
  <c r="AH50" i="10"/>
  <c r="AT50" i="10" s="1"/>
  <c r="BF50" i="10" s="1"/>
  <c r="AH51" i="10"/>
  <c r="AT51" i="10" s="1"/>
  <c r="BF51" i="10" s="1"/>
  <c r="AH52" i="10"/>
  <c r="AT52" i="10" s="1"/>
  <c r="BF52" i="10" s="1"/>
  <c r="AH53" i="10"/>
  <c r="AH54" i="10"/>
  <c r="AT54" i="10" s="1"/>
  <c r="BF54" i="10" s="1"/>
  <c r="AH55" i="10"/>
  <c r="AH56" i="10"/>
  <c r="AH57" i="10"/>
  <c r="AT57" i="10" s="1"/>
  <c r="BF57" i="10" s="1"/>
  <c r="AH58" i="10"/>
  <c r="AT58" i="10" s="1"/>
  <c r="BF58" i="10" s="1"/>
  <c r="AH59" i="10"/>
  <c r="AT59" i="10" s="1"/>
  <c r="BF59" i="10" s="1"/>
  <c r="AH60" i="10"/>
  <c r="AT60" i="10" s="1"/>
  <c r="BF60" i="10" s="1"/>
  <c r="AH61" i="10"/>
  <c r="AH62" i="10"/>
  <c r="AT62" i="10" s="1"/>
  <c r="BF62" i="10" s="1"/>
  <c r="AH63" i="10"/>
  <c r="AH64" i="10"/>
  <c r="AT64" i="10" s="1"/>
  <c r="BF64" i="10" s="1"/>
  <c r="AH65" i="10"/>
  <c r="AT65" i="10" s="1"/>
  <c r="BF65" i="10" s="1"/>
  <c r="AH66" i="10"/>
  <c r="AH67" i="10"/>
  <c r="AT67" i="10" s="1"/>
  <c r="BF67" i="10" s="1"/>
  <c r="AH68" i="10"/>
  <c r="AT68" i="10" s="1"/>
  <c r="BF68" i="10" s="1"/>
  <c r="AH69" i="10"/>
  <c r="AH71" i="10"/>
  <c r="AT71" i="10" s="1"/>
  <c r="BF71" i="10" s="1"/>
  <c r="AH72" i="10"/>
  <c r="AH88" i="10"/>
  <c r="AT88" i="10" s="1"/>
  <c r="AH89" i="10"/>
  <c r="AT89" i="10" s="1"/>
  <c r="BF89" i="10" s="1"/>
  <c r="AH90" i="10"/>
  <c r="AH91" i="10"/>
  <c r="AT91" i="10" s="1"/>
  <c r="BF91" i="10" s="1"/>
  <c r="AH92" i="10"/>
  <c r="AT92" i="10" s="1"/>
  <c r="BF92" i="10" s="1"/>
  <c r="AH93" i="10"/>
  <c r="AH94" i="10"/>
  <c r="AT94" i="10" s="1"/>
  <c r="BF94" i="10" s="1"/>
  <c r="AH99" i="10"/>
  <c r="AH100" i="10"/>
  <c r="AH101" i="10"/>
  <c r="AT101" i="10" s="1"/>
  <c r="BF101" i="10" s="1"/>
  <c r="AH102" i="10"/>
  <c r="AT102" i="10" s="1"/>
  <c r="BF102" i="10" s="1"/>
  <c r="AH103" i="10"/>
  <c r="AH104" i="10"/>
  <c r="AT104" i="10" s="1"/>
  <c r="BF104" i="10" s="1"/>
  <c r="AH105" i="10"/>
  <c r="AI42" i="10"/>
  <c r="AU42" i="10" s="1"/>
  <c r="BG42" i="10" s="1"/>
  <c r="AI43" i="10"/>
  <c r="AI44" i="10"/>
  <c r="AU44" i="10" s="1"/>
  <c r="BG44" i="10" s="1"/>
  <c r="AI45" i="10"/>
  <c r="AU45" i="10" s="1"/>
  <c r="BG45" i="10" s="1"/>
  <c r="AI46" i="10"/>
  <c r="AU46" i="10" s="1"/>
  <c r="BG46" i="10" s="1"/>
  <c r="AI47" i="10"/>
  <c r="AU47" i="10" s="1"/>
  <c r="BG47" i="10" s="1"/>
  <c r="AI48" i="10"/>
  <c r="AU48" i="10" s="1"/>
  <c r="BG48" i="10" s="1"/>
  <c r="AI49" i="10"/>
  <c r="AU49" i="10" s="1"/>
  <c r="BG49" i="10" s="1"/>
  <c r="AI50" i="10"/>
  <c r="AU50" i="10" s="1"/>
  <c r="BG50" i="10" s="1"/>
  <c r="AI51" i="10"/>
  <c r="AI52" i="10"/>
  <c r="AU52" i="10" s="1"/>
  <c r="BG52" i="10" s="1"/>
  <c r="AI53" i="10"/>
  <c r="AU53" i="10" s="1"/>
  <c r="BG53" i="10" s="1"/>
  <c r="AI54" i="10"/>
  <c r="AU54" i="10" s="1"/>
  <c r="BG54" i="10" s="1"/>
  <c r="AI55" i="10"/>
  <c r="AI56" i="10"/>
  <c r="AU56" i="10" s="1"/>
  <c r="BG56" i="10" s="1"/>
  <c r="AI57" i="10"/>
  <c r="AI58" i="10"/>
  <c r="AI59" i="10"/>
  <c r="AI60" i="10"/>
  <c r="AU60" i="10" s="1"/>
  <c r="BG60" i="10" s="1"/>
  <c r="AI61" i="10"/>
  <c r="AU61" i="10" s="1"/>
  <c r="BG61" i="10" s="1"/>
  <c r="AI62" i="10"/>
  <c r="AU62" i="10" s="1"/>
  <c r="BG62" i="10" s="1"/>
  <c r="AI63" i="10"/>
  <c r="AI64" i="10"/>
  <c r="AU64" i="10" s="1"/>
  <c r="BG64" i="10" s="1"/>
  <c r="AI65" i="10"/>
  <c r="AU65" i="10" s="1"/>
  <c r="BG65" i="10" s="1"/>
  <c r="AI66" i="10"/>
  <c r="AU66" i="10" s="1"/>
  <c r="BG66" i="10" s="1"/>
  <c r="AI67" i="10"/>
  <c r="AI68" i="10"/>
  <c r="AU68" i="10" s="1"/>
  <c r="BG68" i="10" s="1"/>
  <c r="AI69" i="10"/>
  <c r="AU69" i="10" s="1"/>
  <c r="BG69" i="10" s="1"/>
  <c r="AI71" i="10"/>
  <c r="AU71" i="10" s="1"/>
  <c r="BG71" i="10" s="1"/>
  <c r="AI72" i="10"/>
  <c r="AU72" i="10" s="1"/>
  <c r="BG72" i="10" s="1"/>
  <c r="AI88" i="10"/>
  <c r="AU88" i="10" s="1"/>
  <c r="BG88" i="10" s="1"/>
  <c r="AI89" i="10"/>
  <c r="AU89" i="10" s="1"/>
  <c r="AI90" i="10"/>
  <c r="AU90" i="10" s="1"/>
  <c r="BG90" i="10" s="1"/>
  <c r="AI91" i="10"/>
  <c r="AI92" i="10"/>
  <c r="AI93" i="10"/>
  <c r="AU93" i="10" s="1"/>
  <c r="BG93" i="10" s="1"/>
  <c r="AI94" i="10"/>
  <c r="AU94" i="10" s="1"/>
  <c r="BG94" i="10" s="1"/>
  <c r="AI99" i="10"/>
  <c r="AU99" i="10" s="1"/>
  <c r="AI100" i="10"/>
  <c r="AU100" i="10" s="1"/>
  <c r="BG100" i="10" s="1"/>
  <c r="AI101" i="10"/>
  <c r="AU101" i="10" s="1"/>
  <c r="AI102" i="10"/>
  <c r="AI103" i="10"/>
  <c r="AI104" i="10"/>
  <c r="AU104" i="10" s="1"/>
  <c r="BG104" i="10" s="1"/>
  <c r="AI105" i="10"/>
  <c r="AU105" i="10" s="1"/>
  <c r="BG105" i="10" s="1"/>
  <c r="AJ42" i="10"/>
  <c r="AV42" i="10" s="1"/>
  <c r="BH42" i="10" s="1"/>
  <c r="AJ43" i="10"/>
  <c r="AV43" i="10" s="1"/>
  <c r="BH43" i="10" s="1"/>
  <c r="AJ44" i="10"/>
  <c r="AV44" i="10" s="1"/>
  <c r="BH44" i="10" s="1"/>
  <c r="AJ45" i="10"/>
  <c r="AJ46" i="10"/>
  <c r="AV46" i="10" s="1"/>
  <c r="BH46" i="10" s="1"/>
  <c r="AJ47" i="10"/>
  <c r="AJ48" i="10"/>
  <c r="AV48" i="10" s="1"/>
  <c r="BH48" i="10" s="1"/>
  <c r="AJ49" i="10"/>
  <c r="AV49" i="10" s="1"/>
  <c r="BH49" i="10" s="1"/>
  <c r="AJ50" i="10"/>
  <c r="AV50" i="10" s="1"/>
  <c r="BH50" i="10" s="1"/>
  <c r="AJ51" i="10"/>
  <c r="AJ52" i="10"/>
  <c r="AV52" i="10" s="1"/>
  <c r="BH52" i="10" s="1"/>
  <c r="AJ53" i="10"/>
  <c r="AJ54" i="10"/>
  <c r="AV54" i="10" s="1"/>
  <c r="BH54" i="10" s="1"/>
  <c r="AJ55" i="10"/>
  <c r="AJ56" i="10"/>
  <c r="AV56" i="10" s="1"/>
  <c r="BH56" i="10" s="1"/>
  <c r="AJ57" i="10"/>
  <c r="AV57" i="10" s="1"/>
  <c r="BH57" i="10" s="1"/>
  <c r="AJ58" i="10"/>
  <c r="AV58" i="10" s="1"/>
  <c r="BH58" i="10" s="1"/>
  <c r="AJ59" i="10"/>
  <c r="AV59" i="10" s="1"/>
  <c r="BH59" i="10" s="1"/>
  <c r="AJ60" i="10"/>
  <c r="AV60" i="10" s="1"/>
  <c r="BH60" i="10" s="1"/>
  <c r="AJ61" i="10"/>
  <c r="AJ62" i="10"/>
  <c r="AV62" i="10" s="1"/>
  <c r="BH62" i="10" s="1"/>
  <c r="AJ63" i="10"/>
  <c r="AJ64" i="10"/>
  <c r="AV64" i="10" s="1"/>
  <c r="BH64" i="10" s="1"/>
  <c r="AJ65" i="10"/>
  <c r="AV65" i="10" s="1"/>
  <c r="BH65" i="10" s="1"/>
  <c r="AJ66" i="10"/>
  <c r="AV66" i="10" s="1"/>
  <c r="BH66" i="10" s="1"/>
  <c r="AJ67" i="10"/>
  <c r="AJ68" i="10"/>
  <c r="AV68" i="10" s="1"/>
  <c r="BH68" i="10" s="1"/>
  <c r="AJ69" i="10"/>
  <c r="AJ71" i="10"/>
  <c r="AV71" i="10" s="1"/>
  <c r="BH71" i="10" s="1"/>
  <c r="AJ72" i="10"/>
  <c r="AJ88" i="10"/>
  <c r="AJ89" i="10"/>
  <c r="AV89" i="10" s="1"/>
  <c r="BH89" i="10" s="1"/>
  <c r="AJ90" i="10"/>
  <c r="AV90" i="10" s="1"/>
  <c r="BH90" i="10" s="1"/>
  <c r="AJ91" i="10"/>
  <c r="AV91" i="10" s="1"/>
  <c r="AJ92" i="10"/>
  <c r="AV92" i="10" s="1"/>
  <c r="BH92" i="10" s="1"/>
  <c r="AJ93" i="10"/>
  <c r="AJ94" i="10"/>
  <c r="AV94" i="10" s="1"/>
  <c r="BH94" i="10" s="1"/>
  <c r="AJ99" i="10"/>
  <c r="AJ100" i="10"/>
  <c r="AV100" i="10" s="1"/>
  <c r="BH100" i="10" s="1"/>
  <c r="AJ101" i="10"/>
  <c r="AV101" i="10" s="1"/>
  <c r="BH101" i="10" s="1"/>
  <c r="AJ102" i="10"/>
  <c r="AJ103" i="10"/>
  <c r="AJ104" i="10"/>
  <c r="AV104" i="10" s="1"/>
  <c r="BH104" i="10" s="1"/>
  <c r="AJ105" i="10"/>
  <c r="AK42" i="10"/>
  <c r="AW42" i="10" s="1"/>
  <c r="BI42" i="10" s="1"/>
  <c r="AK43" i="10"/>
  <c r="AK44" i="10"/>
  <c r="AW44" i="10" s="1"/>
  <c r="BI44" i="10" s="1"/>
  <c r="AK45" i="10"/>
  <c r="AW45" i="10" s="1"/>
  <c r="BI45" i="10" s="1"/>
  <c r="AK46" i="10"/>
  <c r="AW46" i="10" s="1"/>
  <c r="BI46" i="10" s="1"/>
  <c r="AK47" i="10"/>
  <c r="AW47" i="10" s="1"/>
  <c r="AK48" i="10"/>
  <c r="AW48" i="10" s="1"/>
  <c r="BI48" i="10" s="1"/>
  <c r="AK49" i="10"/>
  <c r="AK50" i="10"/>
  <c r="AW50" i="10" s="1"/>
  <c r="BI50" i="10" s="1"/>
  <c r="AK51" i="10"/>
  <c r="AK52" i="10"/>
  <c r="AW52" i="10" s="1"/>
  <c r="BI52" i="10" s="1"/>
  <c r="AK53" i="10"/>
  <c r="AW53" i="10" s="1"/>
  <c r="BI53" i="10" s="1"/>
  <c r="AK54" i="10"/>
  <c r="AW54" i="10" s="1"/>
  <c r="BI54" i="10" s="1"/>
  <c r="AK55" i="10"/>
  <c r="AK56" i="10"/>
  <c r="AW56" i="10" s="1"/>
  <c r="BI56" i="10" s="1"/>
  <c r="AK57" i="10"/>
  <c r="AK58" i="10"/>
  <c r="AK59" i="10"/>
  <c r="AK60" i="10"/>
  <c r="AW60" i="10" s="1"/>
  <c r="BI60" i="10" s="1"/>
  <c r="AK61" i="10"/>
  <c r="AW61" i="10" s="1"/>
  <c r="BI61" i="10" s="1"/>
  <c r="AK62" i="10"/>
  <c r="AW62" i="10" s="1"/>
  <c r="BI62" i="10" s="1"/>
  <c r="AK63" i="10"/>
  <c r="AK64" i="10"/>
  <c r="AW64" i="10" s="1"/>
  <c r="BI64" i="10" s="1"/>
  <c r="AK65" i="10"/>
  <c r="AK66" i="10"/>
  <c r="AW66" i="10" s="1"/>
  <c r="BI66" i="10" s="1"/>
  <c r="AK67" i="10"/>
  <c r="AK68" i="10"/>
  <c r="AW68" i="10" s="1"/>
  <c r="BI68" i="10" s="1"/>
  <c r="AK69" i="10"/>
  <c r="AW69" i="10" s="1"/>
  <c r="BI69" i="10" s="1"/>
  <c r="AK71" i="10"/>
  <c r="AW71" i="10" s="1"/>
  <c r="BI71" i="10" s="1"/>
  <c r="AK72" i="10"/>
  <c r="AW72" i="10" s="1"/>
  <c r="BI72" i="10" s="1"/>
  <c r="AK88" i="10"/>
  <c r="AW88" i="10" s="1"/>
  <c r="BI88" i="10" s="1"/>
  <c r="AK89" i="10"/>
  <c r="AK90" i="10"/>
  <c r="AW90" i="10" s="1"/>
  <c r="BI90" i="10" s="1"/>
  <c r="AK91" i="10"/>
  <c r="AK92" i="10"/>
  <c r="AK93" i="10"/>
  <c r="AW93" i="10" s="1"/>
  <c r="BI93" i="10" s="1"/>
  <c r="AK94" i="10"/>
  <c r="AW94" i="10" s="1"/>
  <c r="BI94" i="10" s="1"/>
  <c r="AK99" i="10"/>
  <c r="AW99" i="10" s="1"/>
  <c r="BI99" i="10" s="1"/>
  <c r="AK100" i="10"/>
  <c r="AW100" i="10" s="1"/>
  <c r="BI100" i="10" s="1"/>
  <c r="AK101" i="10"/>
  <c r="AK102" i="10"/>
  <c r="AW102" i="10" s="1"/>
  <c r="BI102" i="10" s="1"/>
  <c r="AK103" i="10"/>
  <c r="AK104" i="10"/>
  <c r="AW104" i="10" s="1"/>
  <c r="BI104" i="10" s="1"/>
  <c r="AK105" i="10"/>
  <c r="AW105" i="10" s="1"/>
  <c r="BI105" i="10" s="1"/>
  <c r="AL42" i="10"/>
  <c r="AX42" i="10" s="1"/>
  <c r="BJ42" i="10" s="1"/>
  <c r="AL43" i="10"/>
  <c r="AL44" i="10"/>
  <c r="AX44" i="10" s="1"/>
  <c r="BJ44" i="10" s="1"/>
  <c r="AL45" i="10"/>
  <c r="AL46" i="10"/>
  <c r="AX46" i="10" s="1"/>
  <c r="BJ46" i="10" s="1"/>
  <c r="AL47" i="10"/>
  <c r="AL48" i="10"/>
  <c r="AL49" i="10"/>
  <c r="AX49" i="10" s="1"/>
  <c r="BJ49" i="10" s="1"/>
  <c r="AL50" i="10"/>
  <c r="AX50" i="10" s="1"/>
  <c r="BJ50" i="10" s="1"/>
  <c r="AL51" i="10"/>
  <c r="AX51" i="10" s="1"/>
  <c r="AL52" i="10"/>
  <c r="AX52" i="10" s="1"/>
  <c r="BJ52" i="10" s="1"/>
  <c r="AL53" i="10"/>
  <c r="AL54" i="10"/>
  <c r="AX54" i="10" s="1"/>
  <c r="BJ54" i="10" s="1"/>
  <c r="AL55" i="10"/>
  <c r="AL56" i="10"/>
  <c r="AX56" i="10" s="1"/>
  <c r="BJ56" i="10" s="1"/>
  <c r="AL57" i="10"/>
  <c r="AX57" i="10" s="1"/>
  <c r="BJ57" i="10" s="1"/>
  <c r="AL58" i="10"/>
  <c r="AX58" i="10" s="1"/>
  <c r="BJ58" i="10" s="1"/>
  <c r="AL59" i="10"/>
  <c r="AL60" i="10"/>
  <c r="AX60" i="10" s="1"/>
  <c r="BJ60" i="10" s="1"/>
  <c r="AL61" i="10"/>
  <c r="AL62" i="10"/>
  <c r="AX62" i="10" s="1"/>
  <c r="BJ62" i="10" s="1"/>
  <c r="AL63" i="10"/>
  <c r="AL64" i="10"/>
  <c r="AL65" i="10"/>
  <c r="AX65" i="10" s="1"/>
  <c r="BJ65" i="10" s="1"/>
  <c r="AL66" i="10"/>
  <c r="AX66" i="10" s="1"/>
  <c r="BJ66" i="10" s="1"/>
  <c r="AL67" i="10"/>
  <c r="AX67" i="10" s="1"/>
  <c r="AL68" i="10"/>
  <c r="AX68" i="10" s="1"/>
  <c r="BJ68" i="10" s="1"/>
  <c r="AL69" i="10"/>
  <c r="AL71" i="10"/>
  <c r="AX71" i="10" s="1"/>
  <c r="BJ71" i="10" s="1"/>
  <c r="AL72" i="10"/>
  <c r="AL88" i="10"/>
  <c r="AL89" i="10"/>
  <c r="AX89" i="10" s="1"/>
  <c r="BJ89" i="10" s="1"/>
  <c r="AL90" i="10"/>
  <c r="AX90" i="10" s="1"/>
  <c r="BJ90" i="10" s="1"/>
  <c r="AL91" i="10"/>
  <c r="AL92" i="10"/>
  <c r="AX92" i="10" s="1"/>
  <c r="BJ92" i="10" s="1"/>
  <c r="AL93" i="10"/>
  <c r="AL94" i="10"/>
  <c r="AX94" i="10" s="1"/>
  <c r="BJ94" i="10" s="1"/>
  <c r="AL99" i="10"/>
  <c r="AL100" i="10"/>
  <c r="AX100" i="10" s="1"/>
  <c r="AL101" i="10"/>
  <c r="AX101" i="10" s="1"/>
  <c r="BJ101" i="10" s="1"/>
  <c r="AL102" i="10"/>
  <c r="AL103" i="10"/>
  <c r="AX103" i="10" s="1"/>
  <c r="BJ103" i="10" s="1"/>
  <c r="AL104" i="10"/>
  <c r="AX104" i="10" s="1"/>
  <c r="BJ104" i="10" s="1"/>
  <c r="AL105" i="10"/>
  <c r="AM42" i="10"/>
  <c r="AY42" i="10" s="1"/>
  <c r="BK42" i="10" s="1"/>
  <c r="AM43" i="10"/>
  <c r="AY43" i="10" s="1"/>
  <c r="BK43" i="10" s="1"/>
  <c r="AM44" i="10"/>
  <c r="AY44" i="10" s="1"/>
  <c r="BK44" i="10" s="1"/>
  <c r="AM45" i="10"/>
  <c r="AY45" i="10" s="1"/>
  <c r="BK45" i="10" s="1"/>
  <c r="AM46" i="10"/>
  <c r="AM47" i="10"/>
  <c r="AM48" i="10"/>
  <c r="AY48" i="10" s="1"/>
  <c r="BK48" i="10" s="1"/>
  <c r="AM49" i="10"/>
  <c r="AM50" i="10"/>
  <c r="AY50" i="10" s="1"/>
  <c r="BK50" i="10" s="1"/>
  <c r="AM51" i="10"/>
  <c r="AY51" i="10" s="1"/>
  <c r="AM52" i="10"/>
  <c r="AY52" i="10" s="1"/>
  <c r="BK52" i="10" s="1"/>
  <c r="AM53" i="10"/>
  <c r="AY53" i="10" s="1"/>
  <c r="BK53" i="10" s="1"/>
  <c r="AM54" i="10"/>
  <c r="AY54" i="10" s="1"/>
  <c r="BK54" i="10" s="1"/>
  <c r="AM55" i="10"/>
  <c r="AY55" i="10" s="1"/>
  <c r="BK55" i="10" s="1"/>
  <c r="AM56" i="10"/>
  <c r="AY56" i="10" s="1"/>
  <c r="BK56" i="10" s="1"/>
  <c r="AM57" i="10"/>
  <c r="AM58" i="10"/>
  <c r="AY58" i="10" s="1"/>
  <c r="BK58" i="10" s="1"/>
  <c r="AM59" i="10"/>
  <c r="AY59" i="10" s="1"/>
  <c r="BK59" i="10" s="1"/>
  <c r="AM60" i="10"/>
  <c r="AY60" i="10" s="1"/>
  <c r="BK60" i="10" s="1"/>
  <c r="AM61" i="10"/>
  <c r="AY61" i="10" s="1"/>
  <c r="BK61" i="10" s="1"/>
  <c r="AM62" i="10"/>
  <c r="AY62" i="10" s="1"/>
  <c r="BK62" i="10" s="1"/>
  <c r="AM63" i="10"/>
  <c r="AY63" i="10" s="1"/>
  <c r="AM64" i="10"/>
  <c r="AY64" i="10" s="1"/>
  <c r="BK64" i="10" s="1"/>
  <c r="AM65" i="10"/>
  <c r="AM66" i="10"/>
  <c r="AY66" i="10" s="1"/>
  <c r="BK66" i="10" s="1"/>
  <c r="AM67" i="10"/>
  <c r="AY67" i="10" s="1"/>
  <c r="BK67" i="10" s="1"/>
  <c r="AM68" i="10"/>
  <c r="AY68" i="10" s="1"/>
  <c r="BK68" i="10" s="1"/>
  <c r="AM69" i="10"/>
  <c r="AY69" i="10" s="1"/>
  <c r="BK69" i="10" s="1"/>
  <c r="AM71" i="10"/>
  <c r="AY71" i="10" s="1"/>
  <c r="BK71" i="10" s="1"/>
  <c r="AM72" i="10"/>
  <c r="AM88" i="10"/>
  <c r="AY88" i="10" s="1"/>
  <c r="BK88" i="10" s="1"/>
  <c r="AM89" i="10"/>
  <c r="AM90" i="10"/>
  <c r="AY90" i="10" s="1"/>
  <c r="BK90" i="10" s="1"/>
  <c r="AM91" i="10"/>
  <c r="AY91" i="10" s="1"/>
  <c r="AM92" i="10"/>
  <c r="AY92" i="10" s="1"/>
  <c r="AM93" i="10"/>
  <c r="AY93" i="10" s="1"/>
  <c r="BK93" i="10" s="1"/>
  <c r="AM94" i="10"/>
  <c r="AY94" i="10" s="1"/>
  <c r="BK94" i="10" s="1"/>
  <c r="AM99" i="10"/>
  <c r="AY99" i="10" s="1"/>
  <c r="BK99" i="10" s="1"/>
  <c r="AM100" i="10"/>
  <c r="AY100" i="10" s="1"/>
  <c r="BK100" i="10" s="1"/>
  <c r="AM101" i="10"/>
  <c r="AM102" i="10"/>
  <c r="AY102" i="10" s="1"/>
  <c r="BK102" i="10" s="1"/>
  <c r="AM103" i="10"/>
  <c r="AY103" i="10" s="1"/>
  <c r="AM104" i="10"/>
  <c r="AM105" i="10"/>
  <c r="AY105" i="10" s="1"/>
  <c r="BK105" i="10" s="1"/>
  <c r="AN42" i="10"/>
  <c r="AZ42" i="10" s="1"/>
  <c r="BL42" i="10" s="1"/>
  <c r="AN43" i="10"/>
  <c r="AN44" i="10"/>
  <c r="AZ44" i="10" s="1"/>
  <c r="BL44" i="10" s="1"/>
  <c r="AN45" i="10"/>
  <c r="AN46" i="10"/>
  <c r="AZ46" i="10" s="1"/>
  <c r="BL46" i="10" s="1"/>
  <c r="AN47" i="10"/>
  <c r="AN48" i="10"/>
  <c r="AN49" i="10"/>
  <c r="AZ49" i="10" s="1"/>
  <c r="BL49" i="10" s="1"/>
  <c r="AN50" i="10"/>
  <c r="AN51" i="10"/>
  <c r="AN52" i="10"/>
  <c r="AZ52" i="10" s="1"/>
  <c r="BL52" i="10" s="1"/>
  <c r="AN53" i="10"/>
  <c r="AN54" i="10"/>
  <c r="AZ54" i="10" s="1"/>
  <c r="BL54" i="10" s="1"/>
  <c r="AN55" i="10"/>
  <c r="AN56" i="10"/>
  <c r="AZ56" i="10" s="1"/>
  <c r="BL56" i="10" s="1"/>
  <c r="AN57" i="10"/>
  <c r="AZ57" i="10" s="1"/>
  <c r="BL57" i="10" s="1"/>
  <c r="AN58" i="10"/>
  <c r="AZ58" i="10" s="1"/>
  <c r="BL58" i="10" s="1"/>
  <c r="AN59" i="10"/>
  <c r="AN60" i="10"/>
  <c r="AZ60" i="10" s="1"/>
  <c r="BL60" i="10" s="1"/>
  <c r="AN61" i="10"/>
  <c r="AN62" i="10"/>
  <c r="AZ62" i="10" s="1"/>
  <c r="BL62" i="10" s="1"/>
  <c r="AN63" i="10"/>
  <c r="AN64" i="10"/>
  <c r="AZ64" i="10" s="1"/>
  <c r="BL64" i="10" s="1"/>
  <c r="AN65" i="10"/>
  <c r="AZ65" i="10" s="1"/>
  <c r="BL65" i="10" s="1"/>
  <c r="AN66" i="10"/>
  <c r="AN67" i="10"/>
  <c r="AN68" i="10"/>
  <c r="AZ68" i="10" s="1"/>
  <c r="BL68" i="10" s="1"/>
  <c r="AN69" i="10"/>
  <c r="AN71" i="10"/>
  <c r="AZ71" i="10" s="1"/>
  <c r="BL71" i="10" s="1"/>
  <c r="AN72" i="10"/>
  <c r="AN88" i="10"/>
  <c r="AN89" i="10"/>
  <c r="AN90" i="10"/>
  <c r="AN91" i="10"/>
  <c r="AZ91" i="10" s="1"/>
  <c r="BL91" i="10" s="1"/>
  <c r="AN92" i="10"/>
  <c r="AZ92" i="10" s="1"/>
  <c r="BL92" i="10" s="1"/>
  <c r="AN93" i="10"/>
  <c r="AN94" i="10"/>
  <c r="AZ94" i="10" s="1"/>
  <c r="BL94" i="10" s="1"/>
  <c r="AN99" i="10"/>
  <c r="AN100" i="10"/>
  <c r="AZ100" i="10" s="1"/>
  <c r="BL100" i="10" s="1"/>
  <c r="AN101" i="10"/>
  <c r="AZ101" i="10" s="1"/>
  <c r="BL101" i="10" s="1"/>
  <c r="AN102" i="10"/>
  <c r="AZ102" i="10" s="1"/>
  <c r="BL102" i="10" s="1"/>
  <c r="AN103" i="10"/>
  <c r="AN104" i="10"/>
  <c r="AZ104" i="10" s="1"/>
  <c r="BL104" i="10" s="1"/>
  <c r="AN105" i="10"/>
  <c r="AO42" i="10"/>
  <c r="BA42" i="10" s="1"/>
  <c r="BM42" i="10" s="1"/>
  <c r="AO43" i="10"/>
  <c r="BA43" i="10" s="1"/>
  <c r="BM43" i="10" s="1"/>
  <c r="AO44" i="10"/>
  <c r="BA44" i="10" s="1"/>
  <c r="BM44" i="10" s="1"/>
  <c r="AO45" i="10"/>
  <c r="BA45" i="10" s="1"/>
  <c r="BM45" i="10" s="1"/>
  <c r="AO46" i="10"/>
  <c r="BA46" i="10" s="1"/>
  <c r="BM46" i="10" s="1"/>
  <c r="AO47" i="10"/>
  <c r="AO48" i="10"/>
  <c r="BA48" i="10" s="1"/>
  <c r="BM48" i="10" s="1"/>
  <c r="AO49" i="10"/>
  <c r="AO50" i="10"/>
  <c r="BA50" i="10" s="1"/>
  <c r="BM50" i="10" s="1"/>
  <c r="AO51" i="10"/>
  <c r="BA51" i="10" s="1"/>
  <c r="BM51" i="10" s="1"/>
  <c r="AO52" i="10"/>
  <c r="BA52" i="10" s="1"/>
  <c r="BM52" i="10" s="1"/>
  <c r="AO53" i="10"/>
  <c r="BA53" i="10" s="1"/>
  <c r="BM53" i="10" s="1"/>
  <c r="AO54" i="10"/>
  <c r="BA54" i="10" s="1"/>
  <c r="BM54" i="10" s="1"/>
  <c r="AO55" i="10"/>
  <c r="BA55" i="10" s="1"/>
  <c r="BM55" i="10" s="1"/>
  <c r="AO56" i="10"/>
  <c r="BA56" i="10" s="1"/>
  <c r="BM56" i="10" s="1"/>
  <c r="AO57" i="10"/>
  <c r="BA57" i="10" s="1"/>
  <c r="BM57" i="10" s="1"/>
  <c r="AO58" i="10"/>
  <c r="BA58" i="10" s="1"/>
  <c r="BM58" i="10" s="1"/>
  <c r="AO59" i="10"/>
  <c r="AO60" i="10"/>
  <c r="BA60" i="10" s="1"/>
  <c r="BM60" i="10" s="1"/>
  <c r="AO61" i="10"/>
  <c r="BA61" i="10" s="1"/>
  <c r="BM61" i="10" s="1"/>
  <c r="AO62" i="10"/>
  <c r="BA62" i="10" s="1"/>
  <c r="BM62" i="10" s="1"/>
  <c r="AO63" i="10"/>
  <c r="AO64" i="10"/>
  <c r="BA64" i="10" s="1"/>
  <c r="BM64" i="10" s="1"/>
  <c r="AO65" i="10"/>
  <c r="AO66" i="10"/>
  <c r="BA66" i="10" s="1"/>
  <c r="AO67" i="10"/>
  <c r="AO68" i="10"/>
  <c r="AO69" i="10"/>
  <c r="BA69" i="10" s="1"/>
  <c r="BM69" i="10" s="1"/>
  <c r="AO71" i="10"/>
  <c r="AO72" i="10"/>
  <c r="BA72" i="10" s="1"/>
  <c r="BM72" i="10" s="1"/>
  <c r="AO88" i="10"/>
  <c r="BA88" i="10" s="1"/>
  <c r="BM88" i="10" s="1"/>
  <c r="AO89" i="10"/>
  <c r="AO90" i="10"/>
  <c r="BA90" i="10" s="1"/>
  <c r="BM90" i="10" s="1"/>
  <c r="AO91" i="10"/>
  <c r="AO92" i="10"/>
  <c r="BA92" i="10" s="1"/>
  <c r="BM92" i="10" s="1"/>
  <c r="AO93" i="10"/>
  <c r="BA93" i="10" s="1"/>
  <c r="BM93" i="10" s="1"/>
  <c r="AO94" i="10"/>
  <c r="BA94" i="10" s="1"/>
  <c r="BM94" i="10" s="1"/>
  <c r="AO99" i="10"/>
  <c r="BA99" i="10" s="1"/>
  <c r="AO100" i="10"/>
  <c r="BA100" i="10" s="1"/>
  <c r="BM100" i="10" s="1"/>
  <c r="AO101" i="10"/>
  <c r="AO102" i="10"/>
  <c r="BA102" i="10" s="1"/>
  <c r="BM102" i="10" s="1"/>
  <c r="AO103" i="10"/>
  <c r="AO104" i="10"/>
  <c r="BA104" i="10" s="1"/>
  <c r="BM104" i="10" s="1"/>
  <c r="AO105" i="10"/>
  <c r="BA105" i="10" s="1"/>
  <c r="BM105" i="10" s="1"/>
  <c r="AP46" i="10"/>
  <c r="BB46" i="10" s="1"/>
  <c r="AP48" i="10"/>
  <c r="BB48" i="10" s="1"/>
  <c r="AP49" i="10"/>
  <c r="AP54" i="10"/>
  <c r="BB54" i="10" s="1"/>
  <c r="AP57" i="10"/>
  <c r="BB57" i="10" s="1"/>
  <c r="AP62" i="10"/>
  <c r="BB62" i="10" s="1"/>
  <c r="AP65" i="10"/>
  <c r="BB65" i="10" s="1"/>
  <c r="AP71" i="10"/>
  <c r="AP88" i="10"/>
  <c r="AP89" i="10"/>
  <c r="BB89" i="10" s="1"/>
  <c r="AP93" i="10"/>
  <c r="BB93" i="10" s="1"/>
  <c r="AP94" i="10"/>
  <c r="AP100" i="10"/>
  <c r="BB100" i="10" s="1"/>
  <c r="AP101" i="10"/>
  <c r="AP103" i="10"/>
  <c r="BB103" i="10" s="1"/>
  <c r="AQ45" i="10"/>
  <c r="AQ47" i="10"/>
  <c r="BC47" i="10" s="1"/>
  <c r="AQ53" i="10"/>
  <c r="BC53" i="10" s="1"/>
  <c r="AQ61" i="10"/>
  <c r="BC61" i="10" s="1"/>
  <c r="AQ68" i="10"/>
  <c r="BC68" i="10" s="1"/>
  <c r="AQ69" i="10"/>
  <c r="BC69" i="10" s="1"/>
  <c r="AQ89" i="10"/>
  <c r="BC89" i="10" s="1"/>
  <c r="AQ93" i="10"/>
  <c r="BC93" i="10" s="1"/>
  <c r="AQ102" i="10"/>
  <c r="BC102" i="10" s="1"/>
  <c r="AQ105" i="10"/>
  <c r="BC105" i="10" s="1"/>
  <c r="AR44" i="10"/>
  <c r="BD44" i="10" s="1"/>
  <c r="AR47" i="10"/>
  <c r="BD47" i="10" s="1"/>
  <c r="AR52" i="10"/>
  <c r="AR55" i="10"/>
  <c r="BD55" i="10" s="1"/>
  <c r="AR56" i="10"/>
  <c r="BD56" i="10" s="1"/>
  <c r="AR61" i="10"/>
  <c r="BD61" i="10" s="1"/>
  <c r="AR63" i="10"/>
  <c r="BD63" i="10" s="1"/>
  <c r="AR72" i="10"/>
  <c r="BD72" i="10" s="1"/>
  <c r="AR93" i="10"/>
  <c r="BD93" i="10" s="1"/>
  <c r="AR99" i="10"/>
  <c r="AR100" i="10"/>
  <c r="BD100" i="10" s="1"/>
  <c r="AS43" i="10"/>
  <c r="BE43" i="10" s="1"/>
  <c r="AS47" i="10"/>
  <c r="BE47" i="10" s="1"/>
  <c r="AS49" i="10"/>
  <c r="BE49" i="10" s="1"/>
  <c r="AS51" i="10"/>
  <c r="BE51" i="10" s="1"/>
  <c r="AS54" i="10"/>
  <c r="BE54" i="10" s="1"/>
  <c r="AS57" i="10"/>
  <c r="BE57" i="10" s="1"/>
  <c r="AS59" i="10"/>
  <c r="AS63" i="10"/>
  <c r="BE63" i="10" s="1"/>
  <c r="AS65" i="10"/>
  <c r="BE65" i="10" s="1"/>
  <c r="AS67" i="10"/>
  <c r="BE67" i="10" s="1"/>
  <c r="AS72" i="10"/>
  <c r="BE72" i="10" s="1"/>
  <c r="AS89" i="10"/>
  <c r="BE89" i="10" s="1"/>
  <c r="AS91" i="10"/>
  <c r="BE91" i="10" s="1"/>
  <c r="AS99" i="10"/>
  <c r="AS101" i="10"/>
  <c r="AS102" i="10"/>
  <c r="BE102" i="10" s="1"/>
  <c r="AT43" i="10"/>
  <c r="BF43" i="10" s="1"/>
  <c r="AT45" i="10"/>
  <c r="AT47" i="10"/>
  <c r="BF47" i="10" s="1"/>
  <c r="AT48" i="10"/>
  <c r="BF48" i="10" s="1"/>
  <c r="AT53" i="10"/>
  <c r="BF53" i="10" s="1"/>
  <c r="AT55" i="10"/>
  <c r="AT56" i="10"/>
  <c r="BF56" i="10" s="1"/>
  <c r="AT61" i="10"/>
  <c r="AT63" i="10"/>
  <c r="BF63" i="10" s="1"/>
  <c r="AT66" i="10"/>
  <c r="BF66" i="10" s="1"/>
  <c r="AT69" i="10"/>
  <c r="BF69" i="10" s="1"/>
  <c r="AT72" i="10"/>
  <c r="BF72" i="10" s="1"/>
  <c r="AT90" i="10"/>
  <c r="BF90" i="10" s="1"/>
  <c r="AT93" i="10"/>
  <c r="BF93" i="10" s="1"/>
  <c r="AT99" i="10"/>
  <c r="AT100" i="10"/>
  <c r="BF100" i="10" s="1"/>
  <c r="AT103" i="10"/>
  <c r="BF103" i="10" s="1"/>
  <c r="AT105" i="10"/>
  <c r="BF105" i="10" s="1"/>
  <c r="AU43" i="10"/>
  <c r="BG43" i="10" s="1"/>
  <c r="AU51" i="10"/>
  <c r="BG51" i="10" s="1"/>
  <c r="AU55" i="10"/>
  <c r="AU58" i="10"/>
  <c r="BG58" i="10" s="1"/>
  <c r="AU59" i="10"/>
  <c r="BG59" i="10" s="1"/>
  <c r="AU63" i="10"/>
  <c r="BG63" i="10" s="1"/>
  <c r="AU67" i="10"/>
  <c r="BG67" i="10" s="1"/>
  <c r="AU91" i="10"/>
  <c r="AU92" i="10"/>
  <c r="BG92" i="10" s="1"/>
  <c r="AU102" i="10"/>
  <c r="BG102" i="10" s="1"/>
  <c r="AU103" i="10"/>
  <c r="BG103" i="10" s="1"/>
  <c r="AV45" i="10"/>
  <c r="BH45" i="10" s="1"/>
  <c r="AV47" i="10"/>
  <c r="BH47" i="10" s="1"/>
  <c r="AV51" i="10"/>
  <c r="BH51" i="10" s="1"/>
  <c r="AV53" i="10"/>
  <c r="AV55" i="10"/>
  <c r="BH55" i="10" s="1"/>
  <c r="AV61" i="10"/>
  <c r="BH61" i="10" s="1"/>
  <c r="AV63" i="10"/>
  <c r="BH63" i="10" s="1"/>
  <c r="AV67" i="10"/>
  <c r="BH67" i="10" s="1"/>
  <c r="AV69" i="10"/>
  <c r="BH69" i="10" s="1"/>
  <c r="AV72" i="10"/>
  <c r="BH72" i="10" s="1"/>
  <c r="AV88" i="10"/>
  <c r="BH88" i="10" s="1"/>
  <c r="AV93" i="10"/>
  <c r="AV99" i="10"/>
  <c r="BH99" i="10" s="1"/>
  <c r="AV102" i="10"/>
  <c r="BH102" i="10" s="1"/>
  <c r="AV103" i="10"/>
  <c r="BH103" i="10" s="1"/>
  <c r="AV105" i="10"/>
  <c r="AW43" i="10"/>
  <c r="BI43" i="10" s="1"/>
  <c r="AW49" i="10"/>
  <c r="BI49" i="10" s="1"/>
  <c r="AW51" i="10"/>
  <c r="BI51" i="10" s="1"/>
  <c r="AW55" i="10"/>
  <c r="BI55" i="10" s="1"/>
  <c r="AW57" i="10"/>
  <c r="AW58" i="10"/>
  <c r="BI58" i="10" s="1"/>
  <c r="AW59" i="10"/>
  <c r="BI59" i="10" s="1"/>
  <c r="AW63" i="10"/>
  <c r="BI63" i="10" s="1"/>
  <c r="AW65" i="10"/>
  <c r="BI65" i="10" s="1"/>
  <c r="AW67" i="10"/>
  <c r="AW89" i="10"/>
  <c r="BI89" i="10" s="1"/>
  <c r="AW91" i="10"/>
  <c r="AW92" i="10"/>
  <c r="BI92" i="10" s="1"/>
  <c r="AW101" i="10"/>
  <c r="BI101" i="10" s="1"/>
  <c r="AW103" i="10"/>
  <c r="AX43" i="10"/>
  <c r="BJ43" i="10" s="1"/>
  <c r="AX45" i="10"/>
  <c r="AX47" i="10"/>
  <c r="BJ47" i="10" s="1"/>
  <c r="AX53" i="10"/>
  <c r="BJ53" i="10" s="1"/>
  <c r="AX55" i="10"/>
  <c r="BJ55" i="10" s="1"/>
  <c r="AX59" i="10"/>
  <c r="BJ59" i="10" s="1"/>
  <c r="AX61" i="10"/>
  <c r="BJ61" i="10" s="1"/>
  <c r="AX63" i="10"/>
  <c r="BJ63" i="10" s="1"/>
  <c r="AX69" i="10"/>
  <c r="BJ69" i="10" s="1"/>
  <c r="AX72" i="10"/>
  <c r="BJ72" i="10" s="1"/>
  <c r="AX91" i="10"/>
  <c r="BJ91" i="10" s="1"/>
  <c r="AX93" i="10"/>
  <c r="BJ93" i="10" s="1"/>
  <c r="AX99" i="10"/>
  <c r="BJ99" i="10" s="1"/>
  <c r="AX102" i="10"/>
  <c r="BJ102" i="10" s="1"/>
  <c r="AX105" i="10"/>
  <c r="BJ105" i="10" s="1"/>
  <c r="AY46" i="10"/>
  <c r="BK46" i="10" s="1"/>
  <c r="AY47" i="10"/>
  <c r="BK47" i="10" s="1"/>
  <c r="AY49" i="10"/>
  <c r="AY57" i="10"/>
  <c r="BK57" i="10" s="1"/>
  <c r="AY65" i="10"/>
  <c r="AY72" i="10"/>
  <c r="BK72" i="10" s="1"/>
  <c r="AY89" i="10"/>
  <c r="BK89" i="10" s="1"/>
  <c r="AY101" i="10"/>
  <c r="BK101" i="10" s="1"/>
  <c r="AY104" i="10"/>
  <c r="BK104" i="10" s="1"/>
  <c r="AZ43" i="10"/>
  <c r="BL43" i="10" s="1"/>
  <c r="AZ45" i="10"/>
  <c r="BL45" i="10" s="1"/>
  <c r="AZ47" i="10"/>
  <c r="BL47" i="10" s="1"/>
  <c r="AZ48" i="10"/>
  <c r="BL48" i="10" s="1"/>
  <c r="AZ50" i="10"/>
  <c r="BL50" i="10" s="1"/>
  <c r="AZ51" i="10"/>
  <c r="BL51" i="10" s="1"/>
  <c r="AZ53" i="10"/>
  <c r="AZ55" i="10"/>
  <c r="BL55" i="10" s="1"/>
  <c r="AZ59" i="10"/>
  <c r="BL59" i="10" s="1"/>
  <c r="AZ61" i="10"/>
  <c r="BL61" i="10" s="1"/>
  <c r="AZ63" i="10"/>
  <c r="AZ66" i="10"/>
  <c r="BL66" i="10" s="1"/>
  <c r="AZ67" i="10"/>
  <c r="BL67" i="10" s="1"/>
  <c r="AZ69" i="10"/>
  <c r="AZ72" i="10"/>
  <c r="BL72" i="10" s="1"/>
  <c r="AZ88" i="10"/>
  <c r="BL88" i="10" s="1"/>
  <c r="AZ89" i="10"/>
  <c r="BL89" i="10" s="1"/>
  <c r="AZ90" i="10"/>
  <c r="BL90" i="10" s="1"/>
  <c r="AZ93" i="10"/>
  <c r="BL93" i="10" s="1"/>
  <c r="AZ99" i="10"/>
  <c r="BL99" i="10" s="1"/>
  <c r="AZ103" i="10"/>
  <c r="BL103" i="10" s="1"/>
  <c r="AZ105" i="10"/>
  <c r="BL105" i="10" s="1"/>
  <c r="BA47" i="10"/>
  <c r="BM47" i="10" s="1"/>
  <c r="BA49" i="10"/>
  <c r="BM49" i="10" s="1"/>
  <c r="BA59" i="10"/>
  <c r="BM59" i="10" s="1"/>
  <c r="BA63" i="10"/>
  <c r="BM63" i="10" s="1"/>
  <c r="BA65" i="10"/>
  <c r="BM65" i="10" s="1"/>
  <c r="BA67" i="10"/>
  <c r="BM67" i="10" s="1"/>
  <c r="BA68" i="10"/>
  <c r="BM68" i="10" s="1"/>
  <c r="BA71" i="10"/>
  <c r="BM71" i="10" s="1"/>
  <c r="BA89" i="10"/>
  <c r="BM89" i="10" s="1"/>
  <c r="BA91" i="10"/>
  <c r="BM91" i="10" s="1"/>
  <c r="BA101" i="10"/>
  <c r="BA103" i="10"/>
  <c r="BM103" i="10" s="1"/>
  <c r="BB49" i="10"/>
  <c r="BB71" i="10"/>
  <c r="BB94" i="10"/>
  <c r="BB101" i="10"/>
  <c r="BC45" i="10"/>
  <c r="BC88" i="10"/>
  <c r="BD52" i="10"/>
  <c r="BD64" i="10"/>
  <c r="BD88" i="10"/>
  <c r="BD91" i="10"/>
  <c r="BD99" i="10"/>
  <c r="BD103" i="10"/>
  <c r="BD105" i="10"/>
  <c r="BE50" i="10"/>
  <c r="BE58" i="10"/>
  <c r="BE59" i="10"/>
  <c r="BE99" i="10"/>
  <c r="BE101" i="10"/>
  <c r="BF45" i="10"/>
  <c r="BF55" i="10"/>
  <c r="BF61" i="10"/>
  <c r="BF88" i="10"/>
  <c r="BF99" i="10"/>
  <c r="BG55" i="10"/>
  <c r="BG91" i="10"/>
  <c r="BG99" i="10"/>
  <c r="BH53" i="10"/>
  <c r="BH91" i="10"/>
  <c r="BH93" i="10"/>
  <c r="BH105" i="10"/>
  <c r="BI47" i="10"/>
  <c r="BI57" i="10"/>
  <c r="BI67" i="10"/>
  <c r="BI91" i="10"/>
  <c r="BI103" i="10"/>
  <c r="BJ51" i="10"/>
  <c r="BJ67" i="10"/>
  <c r="BK49" i="10"/>
  <c r="BK63" i="10"/>
  <c r="BK65" i="10"/>
  <c r="BK92" i="10"/>
  <c r="BL53" i="10"/>
  <c r="BL63" i="10"/>
  <c r="BL69" i="10"/>
  <c r="BM66" i="10"/>
  <c r="BM101" i="10"/>
  <c r="O16" i="7"/>
  <c r="AA16" i="7"/>
  <c r="AM16" i="7"/>
  <c r="AY16" i="7"/>
  <c r="BK16" i="7"/>
  <c r="BL16" i="7"/>
  <c r="BM16" i="7"/>
  <c r="BN16" i="7"/>
  <c r="BO16" i="7"/>
  <c r="BP14" i="7"/>
  <c r="BP15" i="7"/>
  <c r="BQ15" i="7" s="1"/>
  <c r="BR15" i="7" s="1"/>
  <c r="BS15" i="7" s="1"/>
  <c r="BT15" i="7" s="1"/>
  <c r="BU15" i="7" s="1"/>
  <c r="CE32" i="21"/>
  <c r="CE33" i="21" s="1"/>
  <c r="BV39" i="21"/>
  <c r="BW39" i="21"/>
  <c r="BX39" i="21"/>
  <c r="BY38" i="21"/>
  <c r="BZ38" i="21" s="1"/>
  <c r="BU39" i="21"/>
  <c r="BT39" i="21"/>
  <c r="BH39" i="21"/>
  <c r="AV39" i="21"/>
  <c r="AJ39" i="21"/>
  <c r="X39" i="21"/>
  <c r="BD98" i="21"/>
  <c r="BD88" i="21" s="1"/>
  <c r="BC98" i="21"/>
  <c r="BC88" i="21" s="1"/>
  <c r="BB98" i="21"/>
  <c r="BB88" i="21" s="1"/>
  <c r="BA98" i="21"/>
  <c r="BA88" i="21" s="1"/>
  <c r="AZ98" i="21"/>
  <c r="AZ88" i="21" s="1"/>
  <c r="AR98" i="21"/>
  <c r="AR88" i="21" s="1"/>
  <c r="AQ98" i="21"/>
  <c r="AQ88" i="21" s="1"/>
  <c r="AP98" i="21"/>
  <c r="AP88" i="21" s="1"/>
  <c r="AO98" i="21"/>
  <c r="AO88" i="21" s="1"/>
  <c r="AN98" i="21"/>
  <c r="AN88" i="21" s="1"/>
  <c r="AF98" i="21"/>
  <c r="AF88" i="21" s="1"/>
  <c r="AE98" i="21"/>
  <c r="AE88" i="21" s="1"/>
  <c r="AD98" i="21"/>
  <c r="AD88" i="21" s="1"/>
  <c r="AC98" i="21"/>
  <c r="AC88" i="21" s="1"/>
  <c r="AB98" i="21"/>
  <c r="AB88" i="21" s="1"/>
  <c r="T98" i="21"/>
  <c r="T88" i="21" s="1"/>
  <c r="S98" i="21"/>
  <c r="S88" i="21" s="1"/>
  <c r="R98" i="21"/>
  <c r="R88" i="21" s="1"/>
  <c r="Q98" i="21"/>
  <c r="Q88" i="21" s="1"/>
  <c r="P98" i="21"/>
  <c r="P88" i="21" s="1"/>
  <c r="I98" i="21"/>
  <c r="I88" i="21" s="1"/>
  <c r="H98" i="21"/>
  <c r="H88" i="21" s="1"/>
  <c r="G98" i="21"/>
  <c r="G88" i="21" s="1"/>
  <c r="F98" i="21"/>
  <c r="F88" i="21" s="1"/>
  <c r="E98" i="21"/>
  <c r="E88" i="21" s="1"/>
  <c r="D98" i="21"/>
  <c r="D88" i="21" s="1"/>
  <c r="BD97" i="21"/>
  <c r="BD87" i="21" s="1"/>
  <c r="BC97" i="21"/>
  <c r="BC87" i="21" s="1"/>
  <c r="BB97" i="21"/>
  <c r="BB87" i="21" s="1"/>
  <c r="BA97" i="21"/>
  <c r="BA87" i="21" s="1"/>
  <c r="AZ97" i="21"/>
  <c r="AZ87" i="21" s="1"/>
  <c r="AR97" i="21"/>
  <c r="AR87" i="21" s="1"/>
  <c r="AQ97" i="21"/>
  <c r="AQ87" i="21" s="1"/>
  <c r="AP97" i="21"/>
  <c r="AP87" i="21" s="1"/>
  <c r="AO97" i="21"/>
  <c r="AO87" i="21" s="1"/>
  <c r="AN97" i="21"/>
  <c r="AN87" i="21" s="1"/>
  <c r="AF97" i="21"/>
  <c r="AF87" i="21" s="1"/>
  <c r="AE97" i="21"/>
  <c r="AE87" i="21" s="1"/>
  <c r="AD97" i="21"/>
  <c r="AD87" i="21" s="1"/>
  <c r="AC97" i="21"/>
  <c r="AC87" i="21" s="1"/>
  <c r="AB97" i="21"/>
  <c r="AB87" i="21" s="1"/>
  <c r="T97" i="21"/>
  <c r="T87" i="21" s="1"/>
  <c r="S97" i="21"/>
  <c r="S87" i="21" s="1"/>
  <c r="R97" i="21"/>
  <c r="R87" i="21" s="1"/>
  <c r="Q97" i="21"/>
  <c r="Q87" i="21" s="1"/>
  <c r="P97" i="21"/>
  <c r="P87" i="21" s="1"/>
  <c r="I97" i="21"/>
  <c r="I87" i="21" s="1"/>
  <c r="H97" i="21"/>
  <c r="H87" i="21" s="1"/>
  <c r="G97" i="21"/>
  <c r="G87" i="21" s="1"/>
  <c r="F97" i="21"/>
  <c r="F87" i="21" s="1"/>
  <c r="E97" i="21"/>
  <c r="E87" i="21" s="1"/>
  <c r="D97" i="21"/>
  <c r="D87" i="21" s="1"/>
  <c r="BD96" i="21"/>
  <c r="BC96" i="21"/>
  <c r="BB96" i="21"/>
  <c r="BA96" i="21"/>
  <c r="AZ96" i="21"/>
  <c r="AR96" i="21"/>
  <c r="AQ96" i="21"/>
  <c r="AP96" i="21"/>
  <c r="AO96" i="21"/>
  <c r="AN96" i="21"/>
  <c r="AF96" i="21"/>
  <c r="AE96" i="21"/>
  <c r="AD96" i="21"/>
  <c r="AC96" i="21"/>
  <c r="AB96" i="21"/>
  <c r="T96" i="21"/>
  <c r="S96" i="21"/>
  <c r="R96" i="21"/>
  <c r="Q96" i="21"/>
  <c r="P96" i="21"/>
  <c r="I96" i="21"/>
  <c r="H96" i="21"/>
  <c r="G96" i="21"/>
  <c r="F96" i="21"/>
  <c r="E96" i="21"/>
  <c r="D96" i="21"/>
  <c r="D86" i="21" s="1"/>
  <c r="CE93" i="21"/>
  <c r="CE92" i="21"/>
  <c r="CE91" i="21"/>
  <c r="CF88" i="21"/>
  <c r="AA57" i="21"/>
  <c r="Z57" i="21"/>
  <c r="Y57" i="21"/>
  <c r="X57" i="21"/>
  <c r="W57" i="21"/>
  <c r="V57" i="21"/>
  <c r="T57" i="21"/>
  <c r="S57" i="21"/>
  <c r="R57" i="21"/>
  <c r="Q57" i="21"/>
  <c r="P57" i="21"/>
  <c r="M57" i="21"/>
  <c r="L57" i="21"/>
  <c r="K57" i="21"/>
  <c r="J57" i="21"/>
  <c r="I57" i="21"/>
  <c r="H57" i="21"/>
  <c r="G57" i="21"/>
  <c r="F57" i="21"/>
  <c r="E57" i="21"/>
  <c r="D57" i="21"/>
  <c r="Y55" i="21"/>
  <c r="X55" i="21"/>
  <c r="W55" i="21"/>
  <c r="V55" i="21"/>
  <c r="T55" i="21"/>
  <c r="S55" i="21"/>
  <c r="R55" i="21"/>
  <c r="Q55" i="21"/>
  <c r="P55" i="21"/>
  <c r="O55" i="21"/>
  <c r="N55" i="21"/>
  <c r="L55" i="21"/>
  <c r="K55" i="21"/>
  <c r="J55" i="21"/>
  <c r="H55" i="21"/>
  <c r="G55" i="21"/>
  <c r="F55" i="21"/>
  <c r="E55" i="21"/>
  <c r="D55" i="21"/>
  <c r="F54" i="21"/>
  <c r="E54" i="21"/>
  <c r="B52" i="21"/>
  <c r="D51" i="21"/>
  <c r="G138" i="2"/>
  <c r="G108" i="2"/>
  <c r="G107" i="2"/>
  <c r="G115" i="2"/>
  <c r="G103" i="2"/>
  <c r="G67" i="2"/>
  <c r="G78" i="2"/>
  <c r="G63" i="2"/>
  <c r="G149" i="2"/>
  <c r="G145" i="2"/>
  <c r="G139" i="2"/>
  <c r="G124" i="2"/>
  <c r="G90" i="2"/>
  <c r="G77" i="2"/>
  <c r="G84" i="2"/>
  <c r="G61" i="2"/>
  <c r="G42" i="2"/>
  <c r="G37" i="2"/>
  <c r="G25" i="2"/>
  <c r="C154" i="2"/>
  <c r="C177" i="2" s="1"/>
  <c r="D154" i="2"/>
  <c r="D178" i="2" s="1"/>
  <c r="E154" i="2"/>
  <c r="E179" i="2" s="1"/>
  <c r="F154" i="2"/>
  <c r="F180" i="2" s="1"/>
  <c r="G136" i="2"/>
  <c r="G119" i="2"/>
  <c r="G111" i="2"/>
  <c r="G98" i="2"/>
  <c r="G85" i="2"/>
  <c r="G73" i="2"/>
  <c r="G74" i="2"/>
  <c r="G60" i="2"/>
  <c r="G55" i="2"/>
  <c r="G52" i="2"/>
  <c r="G45" i="2"/>
  <c r="G36" i="2"/>
  <c r="G28" i="2"/>
  <c r="G21" i="2"/>
  <c r="G16" i="2"/>
  <c r="BU26" i="7"/>
  <c r="BT26" i="7"/>
  <c r="BS26" i="7"/>
  <c r="BR26" i="7"/>
  <c r="BQ26" i="7"/>
  <c r="BP26" i="7"/>
  <c r="BO26" i="7"/>
  <c r="BN26" i="7"/>
  <c r="BM26" i="7"/>
  <c r="BL26" i="7"/>
  <c r="BK26" i="7"/>
  <c r="AY26" i="7"/>
  <c r="AM26" i="7"/>
  <c r="AA26" i="7"/>
  <c r="O26" i="7"/>
  <c r="C11" i="10"/>
  <c r="B34" i="8" s="1"/>
  <c r="C10" i="10"/>
  <c r="B33" i="8" s="1"/>
  <c r="C9" i="10"/>
  <c r="B32" i="8" s="1"/>
  <c r="C8" i="10"/>
  <c r="B31" i="8" s="1"/>
  <c r="BK57" i="1"/>
  <c r="BK58" i="1"/>
  <c r="BK59" i="1"/>
  <c r="BK60" i="1"/>
  <c r="BK61" i="1"/>
  <c r="BK62" i="1"/>
  <c r="BK63" i="1"/>
  <c r="BL63" i="1" s="1"/>
  <c r="BK64" i="1"/>
  <c r="BL64" i="1" s="1"/>
  <c r="BK65" i="1"/>
  <c r="BK66" i="1"/>
  <c r="BL66" i="1" s="1"/>
  <c r="BK67" i="1"/>
  <c r="BK68" i="1"/>
  <c r="BK69" i="1"/>
  <c r="BK70" i="1"/>
  <c r="BK71" i="1"/>
  <c r="BK72" i="1"/>
  <c r="BL72" i="1" s="1"/>
  <c r="BK73" i="1"/>
  <c r="BK74" i="1"/>
  <c r="BK75" i="1"/>
  <c r="BK76" i="1"/>
  <c r="BK77" i="1"/>
  <c r="BK78" i="1"/>
  <c r="BK79" i="1"/>
  <c r="BK80" i="1"/>
  <c r="BL80" i="1" s="1"/>
  <c r="BK81" i="1"/>
  <c r="BK82" i="1"/>
  <c r="BK84" i="1"/>
  <c r="G12" i="2"/>
  <c r="I161" i="2"/>
  <c r="J161" i="2"/>
  <c r="K161" i="2"/>
  <c r="L161" i="2"/>
  <c r="M161" i="2"/>
  <c r="N161" i="2"/>
  <c r="O161" i="2"/>
  <c r="P161" i="2"/>
  <c r="H161" i="2"/>
  <c r="H154" i="2"/>
  <c r="D28" i="21" s="1"/>
  <c r="H176" i="2"/>
  <c r="G13" i="2"/>
  <c r="G15" i="2"/>
  <c r="G14" i="2"/>
  <c r="BV25" i="7"/>
  <c r="BV24" i="7"/>
  <c r="BN78" i="10"/>
  <c r="BN79" i="10"/>
  <c r="BN80" i="10"/>
  <c r="BN81" i="10"/>
  <c r="BN82" i="10"/>
  <c r="BN83" i="10"/>
  <c r="BN84" i="10"/>
  <c r="BN77" i="10"/>
  <c r="BN37" i="10"/>
  <c r="BN35" i="10"/>
  <c r="BN36" i="10"/>
  <c r="G91" i="2"/>
  <c r="I154" i="2"/>
  <c r="I157" i="2" s="1"/>
  <c r="J154" i="2"/>
  <c r="F28" i="21" s="1"/>
  <c r="K154" i="2"/>
  <c r="M159" i="2" s="1"/>
  <c r="F13" i="16" s="1"/>
  <c r="L154" i="2"/>
  <c r="H28" i="21" s="1"/>
  <c r="M154" i="2"/>
  <c r="I28" i="21" s="1"/>
  <c r="N154" i="2"/>
  <c r="N157" i="2" s="1"/>
  <c r="O154" i="2"/>
  <c r="P154" i="2"/>
  <c r="P157" i="2" s="1"/>
  <c r="D10" i="7"/>
  <c r="G102" i="2"/>
  <c r="G94" i="2"/>
  <c r="G69" i="2"/>
  <c r="I11" i="2"/>
  <c r="G153" i="2"/>
  <c r="G152" i="2"/>
  <c r="G151" i="2"/>
  <c r="B151" i="2"/>
  <c r="B152" i="2" s="1"/>
  <c r="B153" i="2" s="1"/>
  <c r="G150" i="2"/>
  <c r="G148" i="2"/>
  <c r="B148" i="2"/>
  <c r="G147" i="2"/>
  <c r="G146" i="2"/>
  <c r="G144" i="2"/>
  <c r="G143" i="2"/>
  <c r="G142" i="2"/>
  <c r="G141" i="2"/>
  <c r="G140" i="2"/>
  <c r="B139" i="2"/>
  <c r="B140" i="2" s="1"/>
  <c r="B141" i="2" s="1"/>
  <c r="G137" i="2"/>
  <c r="B136" i="2"/>
  <c r="G135" i="2"/>
  <c r="G134" i="2"/>
  <c r="G133" i="2"/>
  <c r="G132" i="2"/>
  <c r="G131" i="2"/>
  <c r="G130" i="2"/>
  <c r="G129" i="2"/>
  <c r="G128" i="2"/>
  <c r="G127" i="2"/>
  <c r="B127" i="2"/>
  <c r="B128" i="2" s="1"/>
  <c r="B129" i="2" s="1"/>
  <c r="G126" i="2"/>
  <c r="G125" i="2"/>
  <c r="B124" i="2"/>
  <c r="G123" i="2"/>
  <c r="G122" i="2"/>
  <c r="G121" i="2"/>
  <c r="G120" i="2"/>
  <c r="G118" i="2"/>
  <c r="G117" i="2"/>
  <c r="G116" i="2"/>
  <c r="B115" i="2"/>
  <c r="B116" i="2" s="1"/>
  <c r="B117" i="2" s="1"/>
  <c r="G114" i="2"/>
  <c r="G113" i="2"/>
  <c r="G112" i="2"/>
  <c r="B112" i="2"/>
  <c r="G110" i="2"/>
  <c r="G109" i="2"/>
  <c r="G106" i="2"/>
  <c r="G105" i="2"/>
  <c r="B105" i="2"/>
  <c r="G104" i="2"/>
  <c r="G101" i="2"/>
  <c r="G100" i="2"/>
  <c r="G99" i="2"/>
  <c r="G97" i="2"/>
  <c r="B97" i="2"/>
  <c r="B98" i="2" s="1"/>
  <c r="B99" i="2" s="1"/>
  <c r="B100" i="2" s="1"/>
  <c r="B101" i="2" s="1"/>
  <c r="B102" i="2" s="1"/>
  <c r="B103" i="2" s="1"/>
  <c r="G96" i="2"/>
  <c r="G95" i="2"/>
  <c r="G87" i="2"/>
  <c r="G83" i="2"/>
  <c r="G72" i="2"/>
  <c r="G71" i="2"/>
  <c r="G68" i="2"/>
  <c r="B42" i="2"/>
  <c r="B43" i="2" s="1"/>
  <c r="B44" i="2" s="1"/>
  <c r="B45" i="2" s="1"/>
  <c r="B46" i="2" s="1"/>
  <c r="B47" i="2" s="1"/>
  <c r="B48" i="2" s="1"/>
  <c r="B50" i="2"/>
  <c r="B51" i="2" s="1"/>
  <c r="B54" i="2"/>
  <c r="B55" i="2"/>
  <c r="B56" i="2" s="1"/>
  <c r="B57" i="2" s="1"/>
  <c r="B58" i="2" s="1"/>
  <c r="B62" i="2"/>
  <c r="B63" i="2" s="1"/>
  <c r="B64" i="2" s="1"/>
  <c r="B65" i="2" s="1"/>
  <c r="B66" i="2" s="1"/>
  <c r="B67" i="2" s="1"/>
  <c r="B68" i="2" s="1"/>
  <c r="G86" i="2"/>
  <c r="G92" i="2"/>
  <c r="G89" i="2"/>
  <c r="G93" i="2"/>
  <c r="G88" i="2"/>
  <c r="G82" i="2"/>
  <c r="G80" i="2"/>
  <c r="G76" i="2"/>
  <c r="G81" i="2"/>
  <c r="G79" i="2"/>
  <c r="G75" i="2"/>
  <c r="G70" i="2"/>
  <c r="G66" i="2"/>
  <c r="G65" i="2"/>
  <c r="G64" i="2"/>
  <c r="G62" i="2"/>
  <c r="G59" i="2"/>
  <c r="G49" i="2"/>
  <c r="G57" i="2"/>
  <c r="G58" i="2"/>
  <c r="G53" i="2"/>
  <c r="G51" i="2"/>
  <c r="G47" i="2"/>
  <c r="G41" i="2"/>
  <c r="G56" i="2"/>
  <c r="G54" i="2"/>
  <c r="G50" i="2"/>
  <c r="G48" i="2"/>
  <c r="G46" i="2"/>
  <c r="G44" i="2"/>
  <c r="G43" i="2"/>
  <c r="G40" i="2"/>
  <c r="B76" i="2"/>
  <c r="B79" i="2"/>
  <c r="B80" i="2" s="1"/>
  <c r="B81" i="2" s="1"/>
  <c r="B85" i="2"/>
  <c r="B86" i="2" s="1"/>
  <c r="B87" i="2" s="1"/>
  <c r="B88" i="2" s="1"/>
  <c r="B89" i="2" s="1"/>
  <c r="B90" i="2" s="1"/>
  <c r="B91" i="2" s="1"/>
  <c r="G27" i="2"/>
  <c r="AF179" i="2"/>
  <c r="AG179" i="2" s="1"/>
  <c r="AF178" i="2"/>
  <c r="AG178" i="2" s="1"/>
  <c r="AF177" i="2"/>
  <c r="AG177" i="2" s="1"/>
  <c r="B93" i="2"/>
  <c r="G39" i="2"/>
  <c r="G33" i="2"/>
  <c r="G34" i="2"/>
  <c r="G20" i="2"/>
  <c r="G30" i="2"/>
  <c r="G24" i="2"/>
  <c r="G22" i="2"/>
  <c r="G18" i="2"/>
  <c r="G17" i="2"/>
  <c r="G19" i="2"/>
  <c r="G23" i="2"/>
  <c r="G26" i="2"/>
  <c r="G29" i="2"/>
  <c r="G32" i="2"/>
  <c r="G35" i="2"/>
  <c r="B31" i="7"/>
  <c r="D1" i="19"/>
  <c r="E1" i="19" s="1"/>
  <c r="F1" i="19" s="1"/>
  <c r="G1" i="19" s="1"/>
  <c r="H1" i="19" s="1"/>
  <c r="I1" i="19" s="1"/>
  <c r="J1" i="19" s="1"/>
  <c r="K1" i="19" s="1"/>
  <c r="L1" i="19" s="1"/>
  <c r="M1" i="19" s="1"/>
  <c r="N1" i="19" s="1"/>
  <c r="O1" i="19" s="1"/>
  <c r="P1" i="19" s="1"/>
  <c r="Q1" i="19" s="1"/>
  <c r="R1" i="19" s="1"/>
  <c r="S1" i="19" s="1"/>
  <c r="T1" i="19" s="1"/>
  <c r="U1" i="19" s="1"/>
  <c r="V1" i="19" s="1"/>
  <c r="W1" i="19" s="1"/>
  <c r="X1" i="19" s="1"/>
  <c r="Y1" i="19" s="1"/>
  <c r="Z1" i="19" s="1"/>
  <c r="I64" i="7"/>
  <c r="I54" i="7" s="1"/>
  <c r="I65" i="7"/>
  <c r="I55" i="7" s="1"/>
  <c r="I66" i="7"/>
  <c r="I56" i="7" s="1"/>
  <c r="H64" i="7"/>
  <c r="H54" i="7" s="1"/>
  <c r="BL61" i="1"/>
  <c r="BL58" i="1"/>
  <c r="BD66" i="7"/>
  <c r="BD56" i="7" s="1"/>
  <c r="BC66" i="7"/>
  <c r="BC56" i="7" s="1"/>
  <c r="BB66" i="7"/>
  <c r="BB56" i="7" s="1"/>
  <c r="BA66" i="7"/>
  <c r="BA56" i="7" s="1"/>
  <c r="AZ66" i="7"/>
  <c r="AZ56" i="7" s="1"/>
  <c r="BD65" i="7"/>
  <c r="BD55" i="7" s="1"/>
  <c r="BC65" i="7"/>
  <c r="BC55" i="7" s="1"/>
  <c r="BB65" i="7"/>
  <c r="BB55" i="7" s="1"/>
  <c r="BA65" i="7"/>
  <c r="BA55" i="7" s="1"/>
  <c r="AZ65" i="7"/>
  <c r="AZ55" i="7" s="1"/>
  <c r="BD64" i="7"/>
  <c r="BD54" i="7" s="1"/>
  <c r="BC64" i="7"/>
  <c r="BC54" i="7" s="1"/>
  <c r="BB64" i="7"/>
  <c r="BB54" i="7" s="1"/>
  <c r="BA64" i="7"/>
  <c r="BA54" i="7" s="1"/>
  <c r="AZ64" i="7"/>
  <c r="AZ54" i="7" s="1"/>
  <c r="AR66" i="7"/>
  <c r="AR56" i="7" s="1"/>
  <c r="AQ66" i="7"/>
  <c r="AQ56" i="7" s="1"/>
  <c r="AP66" i="7"/>
  <c r="AP56" i="7" s="1"/>
  <c r="AO66" i="7"/>
  <c r="AO56" i="7" s="1"/>
  <c r="AN66" i="7"/>
  <c r="AN56" i="7" s="1"/>
  <c r="AR65" i="7"/>
  <c r="AR55" i="7" s="1"/>
  <c r="AQ65" i="7"/>
  <c r="AQ55" i="7" s="1"/>
  <c r="AP65" i="7"/>
  <c r="AP55" i="7" s="1"/>
  <c r="AO65" i="7"/>
  <c r="AO55" i="7" s="1"/>
  <c r="AN65" i="7"/>
  <c r="AN55" i="7" s="1"/>
  <c r="AR64" i="7"/>
  <c r="AR54" i="7" s="1"/>
  <c r="AQ64" i="7"/>
  <c r="AQ54" i="7" s="1"/>
  <c r="AP64" i="7"/>
  <c r="AP54" i="7" s="1"/>
  <c r="AO64" i="7"/>
  <c r="AO54" i="7" s="1"/>
  <c r="AN64" i="7"/>
  <c r="AN54" i="7" s="1"/>
  <c r="AF66" i="7"/>
  <c r="AF56" i="7" s="1"/>
  <c r="AE66" i="7"/>
  <c r="AE56" i="7" s="1"/>
  <c r="AD66" i="7"/>
  <c r="AD56" i="7" s="1"/>
  <c r="AC66" i="7"/>
  <c r="AC56" i="7" s="1"/>
  <c r="AB66" i="7"/>
  <c r="AB56" i="7" s="1"/>
  <c r="AF65" i="7"/>
  <c r="AF55" i="7" s="1"/>
  <c r="AE65" i="7"/>
  <c r="AE55" i="7" s="1"/>
  <c r="AD65" i="7"/>
  <c r="AD55" i="7" s="1"/>
  <c r="AC65" i="7"/>
  <c r="AC55" i="7" s="1"/>
  <c r="AB65" i="7"/>
  <c r="AB55" i="7" s="1"/>
  <c r="AF64" i="7"/>
  <c r="AF54" i="7" s="1"/>
  <c r="AE64" i="7"/>
  <c r="AE54" i="7" s="1"/>
  <c r="AD64" i="7"/>
  <c r="AD54" i="7" s="1"/>
  <c r="AC64" i="7"/>
  <c r="AC54" i="7" s="1"/>
  <c r="AB64" i="7"/>
  <c r="AB54" i="7" s="1"/>
  <c r="T66" i="7"/>
  <c r="T56" i="7" s="1"/>
  <c r="S66" i="7"/>
  <c r="S56" i="7" s="1"/>
  <c r="R66" i="7"/>
  <c r="R56" i="7" s="1"/>
  <c r="Q66" i="7"/>
  <c r="Q56" i="7" s="1"/>
  <c r="P66" i="7"/>
  <c r="P56" i="7" s="1"/>
  <c r="T65" i="7"/>
  <c r="T55" i="7" s="1"/>
  <c r="S65" i="7"/>
  <c r="S55" i="7" s="1"/>
  <c r="R65" i="7"/>
  <c r="R55" i="7" s="1"/>
  <c r="Q65" i="7"/>
  <c r="Q55" i="7" s="1"/>
  <c r="P65" i="7"/>
  <c r="P55" i="7" s="1"/>
  <c r="T64" i="7"/>
  <c r="T54" i="7" s="1"/>
  <c r="S64" i="7"/>
  <c r="S54" i="7" s="1"/>
  <c r="R64" i="7"/>
  <c r="R54" i="7" s="1"/>
  <c r="Q64" i="7"/>
  <c r="Q54" i="7" s="1"/>
  <c r="P64" i="7"/>
  <c r="P54" i="7" s="1"/>
  <c r="H66" i="7"/>
  <c r="H56" i="7" s="1"/>
  <c r="G66" i="7"/>
  <c r="G56" i="7" s="1"/>
  <c r="F66" i="7"/>
  <c r="F56" i="7" s="1"/>
  <c r="E66" i="7"/>
  <c r="E56" i="7" s="1"/>
  <c r="D66" i="7"/>
  <c r="D56" i="7" s="1"/>
  <c r="H65" i="7"/>
  <c r="H55" i="7" s="1"/>
  <c r="G65" i="7"/>
  <c r="G55" i="7" s="1"/>
  <c r="F65" i="7"/>
  <c r="F55" i="7" s="1"/>
  <c r="E65" i="7"/>
  <c r="E55" i="7" s="1"/>
  <c r="D65" i="7"/>
  <c r="D55" i="7" s="1"/>
  <c r="G64" i="7"/>
  <c r="G54" i="7" s="1"/>
  <c r="F64" i="7"/>
  <c r="F54" i="7" s="1"/>
  <c r="E64" i="7"/>
  <c r="E54" i="7" s="1"/>
  <c r="D64" i="7"/>
  <c r="D54" i="7" s="1"/>
  <c r="BV61" i="7"/>
  <c r="BV60" i="7"/>
  <c r="BV59" i="7"/>
  <c r="L116" i="10"/>
  <c r="K116" i="10"/>
  <c r="N116" i="10"/>
  <c r="P116" i="10"/>
  <c r="BB85" i="10"/>
  <c r="BC85" i="10"/>
  <c r="BD85" i="10"/>
  <c r="BE85" i="10"/>
  <c r="BF85" i="10"/>
  <c r="BG85" i="10"/>
  <c r="BH85" i="10"/>
  <c r="BI85" i="10"/>
  <c r="BJ85" i="10"/>
  <c r="BK85" i="10"/>
  <c r="BL85" i="10"/>
  <c r="BM85" i="10"/>
  <c r="AP85" i="10"/>
  <c r="AQ85" i="10"/>
  <c r="AR85" i="10"/>
  <c r="AS85" i="10"/>
  <c r="AT85" i="10"/>
  <c r="AU85" i="10"/>
  <c r="AV85" i="10"/>
  <c r="AW85" i="10"/>
  <c r="AX85" i="10"/>
  <c r="AY85" i="10"/>
  <c r="AZ85" i="10"/>
  <c r="BA85" i="10"/>
  <c r="AD85" i="10"/>
  <c r="AE85" i="10"/>
  <c r="AF85" i="10"/>
  <c r="AG85" i="10"/>
  <c r="AH85" i="10"/>
  <c r="AI85" i="10"/>
  <c r="AJ85" i="10"/>
  <c r="AK85" i="10"/>
  <c r="AL85" i="10"/>
  <c r="AM85" i="10"/>
  <c r="AN85" i="10"/>
  <c r="AO85" i="10"/>
  <c r="R85" i="10"/>
  <c r="S85" i="10"/>
  <c r="T85" i="10"/>
  <c r="U85" i="10"/>
  <c r="V85" i="10"/>
  <c r="W85" i="10"/>
  <c r="X85" i="10"/>
  <c r="Y85" i="10"/>
  <c r="Z85" i="10"/>
  <c r="AA85" i="10"/>
  <c r="AB85" i="10"/>
  <c r="AC85" i="10"/>
  <c r="L85" i="10"/>
  <c r="M85" i="10"/>
  <c r="N85" i="10"/>
  <c r="O85" i="10"/>
  <c r="P85" i="10"/>
  <c r="Q85" i="10"/>
  <c r="F85" i="10"/>
  <c r="G85" i="10"/>
  <c r="H85" i="10"/>
  <c r="I85" i="10"/>
  <c r="J85" i="10"/>
  <c r="K85" i="10"/>
  <c r="C33" i="18"/>
  <c r="H10" i="18"/>
  <c r="H9" i="18"/>
  <c r="H8" i="18"/>
  <c r="W30" i="16"/>
  <c r="AB30" i="16"/>
  <c r="R30" i="16"/>
  <c r="M30" i="16"/>
  <c r="H30" i="16"/>
  <c r="R116" i="10"/>
  <c r="S116" i="10"/>
  <c r="T116" i="10"/>
  <c r="U116" i="10"/>
  <c r="V116" i="10"/>
  <c r="W116" i="10"/>
  <c r="X116" i="10"/>
  <c r="Y116" i="10"/>
  <c r="Z116" i="10"/>
  <c r="AA116" i="10"/>
  <c r="AB116" i="10"/>
  <c r="AC116" i="10"/>
  <c r="H116" i="10"/>
  <c r="M116" i="10"/>
  <c r="BL65" i="1"/>
  <c r="AA11" i="16"/>
  <c r="Z11" i="16"/>
  <c r="Y11" i="16"/>
  <c r="X11" i="16"/>
  <c r="V11" i="16"/>
  <c r="U11" i="16"/>
  <c r="T11" i="16"/>
  <c r="S11" i="16"/>
  <c r="Q11" i="16"/>
  <c r="P11" i="16"/>
  <c r="O11" i="16"/>
  <c r="N11" i="16"/>
  <c r="L11" i="16"/>
  <c r="K11" i="16"/>
  <c r="J11" i="16"/>
  <c r="I11" i="16"/>
  <c r="G11" i="16"/>
  <c r="F11" i="16"/>
  <c r="E11" i="16"/>
  <c r="D11" i="16"/>
  <c r="E8" i="16"/>
  <c r="E9" i="16" s="1"/>
  <c r="F8" i="16" s="1"/>
  <c r="F9" i="16" s="1"/>
  <c r="G8" i="16" s="1"/>
  <c r="G9" i="16" s="1"/>
  <c r="I8" i="16" s="1"/>
  <c r="I9" i="16" s="1"/>
  <c r="J8" i="16" s="1"/>
  <c r="J9" i="16" s="1"/>
  <c r="K8" i="16" s="1"/>
  <c r="K9" i="16" s="1"/>
  <c r="L8" i="16" s="1"/>
  <c r="L9" i="16" s="1"/>
  <c r="N8" i="16" s="1"/>
  <c r="N9" i="16" s="1"/>
  <c r="O8" i="16" s="1"/>
  <c r="O9" i="16" s="1"/>
  <c r="P8" i="16" s="1"/>
  <c r="P9" i="16" s="1"/>
  <c r="Q8" i="16" s="1"/>
  <c r="Q9" i="16" s="1"/>
  <c r="S8" i="16" s="1"/>
  <c r="S9" i="16" s="1"/>
  <c r="T8" i="16" s="1"/>
  <c r="T9" i="16" s="1"/>
  <c r="U8" i="16" s="1"/>
  <c r="U9" i="16" s="1"/>
  <c r="V8" i="16" s="1"/>
  <c r="V9" i="16" s="1"/>
  <c r="X8" i="16" s="1"/>
  <c r="X9" i="16" s="1"/>
  <c r="Y8" i="16" s="1"/>
  <c r="Y9" i="16" s="1"/>
  <c r="Z8" i="16" s="1"/>
  <c r="Z9" i="16" s="1"/>
  <c r="AA8" i="16" s="1"/>
  <c r="AA9" i="16" s="1"/>
  <c r="D8" i="16"/>
  <c r="BL84" i="1"/>
  <c r="BL82" i="1"/>
  <c r="BL81" i="1"/>
  <c r="BL79" i="1"/>
  <c r="BL78" i="1"/>
  <c r="BL77" i="1"/>
  <c r="BL76" i="1"/>
  <c r="BL75" i="1"/>
  <c r="BL74" i="1"/>
  <c r="BL73" i="1"/>
  <c r="BL71" i="1"/>
  <c r="BL70" i="1"/>
  <c r="BL69" i="1"/>
  <c r="BL68" i="1"/>
  <c r="BL67" i="1"/>
  <c r="BL62" i="1"/>
  <c r="BL60" i="1"/>
  <c r="BL59" i="1"/>
  <c r="BL57" i="1"/>
  <c r="BL22" i="1"/>
  <c r="G116" i="10"/>
  <c r="Q116" i="10"/>
  <c r="I116" i="10"/>
  <c r="J116" i="10"/>
  <c r="O116" i="10"/>
  <c r="H36" i="16"/>
  <c r="BW56" i="7"/>
  <c r="W36" i="16"/>
  <c r="R36" i="16"/>
  <c r="M36" i="16"/>
  <c r="AB36" i="16"/>
  <c r="F10" i="7"/>
  <c r="H115" i="10" s="1"/>
  <c r="E10" i="7"/>
  <c r="G115" i="10" s="1"/>
  <c r="G118" i="10" s="1"/>
  <c r="E28" i="21"/>
  <c r="L10" i="7"/>
  <c r="N115" i="10" s="1"/>
  <c r="N118" i="10" s="1"/>
  <c r="L28" i="21"/>
  <c r="K10" i="7"/>
  <c r="M115" i="10" s="1"/>
  <c r="M118" i="10" s="1"/>
  <c r="K28" i="21"/>
  <c r="J10" i="7"/>
  <c r="L115" i="10" s="1"/>
  <c r="L118" i="10" s="1"/>
  <c r="J28" i="21"/>
  <c r="N155" i="2"/>
  <c r="O155" i="2"/>
  <c r="O158" i="2" s="1"/>
  <c r="U161" i="2"/>
  <c r="O157" i="2"/>
  <c r="S154" i="2"/>
  <c r="O10" i="7" s="1"/>
  <c r="Q115" i="10" s="1"/>
  <c r="Q118" i="10" s="1"/>
  <c r="U154" i="2"/>
  <c r="U155" i="2" s="1"/>
  <c r="Y154" i="2"/>
  <c r="Y157" i="2" s="1"/>
  <c r="J157" i="2"/>
  <c r="P159" i="2"/>
  <c r="G13" i="16"/>
  <c r="Z243" i="2"/>
  <c r="Z245" i="2" s="1"/>
  <c r="I10" i="7"/>
  <c r="K115" i="10" s="1"/>
  <c r="K118" i="10" s="1"/>
  <c r="M155" i="2"/>
  <c r="M157" i="2"/>
  <c r="Z154" i="2"/>
  <c r="H10" i="7"/>
  <c r="J115" i="10" s="1"/>
  <c r="J118" i="10" s="1"/>
  <c r="L157" i="2"/>
  <c r="L155" i="2"/>
  <c r="L158" i="2" s="1"/>
  <c r="J11" i="2"/>
  <c r="J176" i="2" s="1"/>
  <c r="I176" i="2"/>
  <c r="T161" i="2"/>
  <c r="T154" i="2"/>
  <c r="T157" i="2" s="1"/>
  <c r="R154" i="2"/>
  <c r="R161" i="2"/>
  <c r="S161" i="2"/>
  <c r="Y161" i="2"/>
  <c r="V161" i="2"/>
  <c r="Q154" i="2"/>
  <c r="Q155" i="2" s="1"/>
  <c r="Q161" i="2"/>
  <c r="Z161" i="2"/>
  <c r="Z240" i="2"/>
  <c r="Z241" i="2" s="1"/>
  <c r="Z237" i="2"/>
  <c r="Z238" i="2" s="1"/>
  <c r="N243" i="2"/>
  <c r="N244" i="2" s="1"/>
  <c r="N240" i="2"/>
  <c r="N241" i="2" s="1"/>
  <c r="X243" i="2"/>
  <c r="X244" i="2" s="1"/>
  <c r="X237" i="2"/>
  <c r="X238" i="2" s="1"/>
  <c r="X240" i="2"/>
  <c r="X242" i="2" s="1"/>
  <c r="H243" i="2"/>
  <c r="H244" i="2" s="1"/>
  <c r="H240" i="2"/>
  <c r="H241" i="2" s="1"/>
  <c r="H237" i="2"/>
  <c r="H239" i="2" s="1"/>
  <c r="N237" i="2"/>
  <c r="N238" i="2" s="1"/>
  <c r="R155" i="2"/>
  <c r="R157" i="2"/>
  <c r="Z244" i="2"/>
  <c r="X248" i="2"/>
  <c r="X247" i="2"/>
  <c r="N247" i="2"/>
  <c r="N248" i="2"/>
  <c r="H245" i="2"/>
  <c r="Z242" i="2"/>
  <c r="N245" i="2"/>
  <c r="H248" i="2"/>
  <c r="H247" i="2"/>
  <c r="BV15" i="7"/>
  <c r="FJ163" i="22" l="1"/>
  <c r="FJ164" i="22" s="1"/>
  <c r="FK194" i="22"/>
  <c r="FK161" i="22"/>
  <c r="FK163" i="22" s="1"/>
  <c r="FL192" i="22"/>
  <c r="FL193" i="22" s="1"/>
  <c r="FM172" i="22"/>
  <c r="B108" i="21"/>
  <c r="F86" i="21"/>
  <c r="T86" i="21"/>
  <c r="AP86" i="21"/>
  <c r="G86" i="21"/>
  <c r="AB86" i="21"/>
  <c r="AQ86" i="21"/>
  <c r="H86" i="21"/>
  <c r="AC86" i="21"/>
  <c r="AR86" i="21"/>
  <c r="I86" i="21"/>
  <c r="AD86" i="21"/>
  <c r="AZ86" i="21"/>
  <c r="P86" i="21"/>
  <c r="AE86" i="21"/>
  <c r="BA86" i="21"/>
  <c r="Q86" i="21"/>
  <c r="AF86" i="21"/>
  <c r="BB86" i="21"/>
  <c r="R86" i="21"/>
  <c r="AN86" i="21"/>
  <c r="BC86" i="21"/>
  <c r="E86" i="21"/>
  <c r="S86" i="21"/>
  <c r="AO86" i="21"/>
  <c r="BD86" i="21"/>
  <c r="Z180" i="2"/>
  <c r="FE111" i="2" s="1"/>
  <c r="Z247" i="2"/>
  <c r="Z248" i="2"/>
  <c r="N158" i="2"/>
  <c r="H155" i="2"/>
  <c r="N242" i="2"/>
  <c r="H39" i="7"/>
  <c r="J119" i="10" s="1"/>
  <c r="E97" i="1"/>
  <c r="F97" i="1" s="1"/>
  <c r="G97" i="1" s="1"/>
  <c r="C112" i="1"/>
  <c r="C13" i="1"/>
  <c r="C89" i="1"/>
  <c r="C4" i="1" s="1"/>
  <c r="FR174" i="2"/>
  <c r="FR156" i="2" s="1"/>
  <c r="FH174" i="2"/>
  <c r="FH156" i="2" s="1"/>
  <c r="ET174" i="2"/>
  <c r="ET156" i="2" s="1"/>
  <c r="CJ174" i="2"/>
  <c r="CJ156" i="2" s="1"/>
  <c r="CM165" i="2" s="1"/>
  <c r="BT174" i="2"/>
  <c r="BT156" i="2" s="1"/>
  <c r="BE174" i="2"/>
  <c r="BE156" i="2" s="1"/>
  <c r="AR174" i="2"/>
  <c r="AR156" i="2" s="1"/>
  <c r="H242" i="2"/>
  <c r="M10" i="7"/>
  <c r="O115" i="10" s="1"/>
  <c r="O118" i="10" s="1"/>
  <c r="Q157" i="2"/>
  <c r="D111" i="1"/>
  <c r="C110" i="1"/>
  <c r="D110" i="1" s="1"/>
  <c r="E110" i="1" s="1"/>
  <c r="GE174" i="2"/>
  <c r="GE156" i="2" s="1"/>
  <c r="EW174" i="2"/>
  <c r="EW156" i="2" s="1"/>
  <c r="CN174" i="2"/>
  <c r="CN156" i="2" s="1"/>
  <c r="F92" i="1"/>
  <c r="G92" i="1" s="1"/>
  <c r="D105" i="1"/>
  <c r="C107" i="1"/>
  <c r="B6" i="1"/>
  <c r="GD174" i="2"/>
  <c r="GD156" i="2" s="1"/>
  <c r="X241" i="2"/>
  <c r="C96" i="1"/>
  <c r="C21" i="1" s="1"/>
  <c r="M158" i="2"/>
  <c r="I155" i="2"/>
  <c r="E90" i="1"/>
  <c r="D113" i="1"/>
  <c r="D31" i="1" s="1"/>
  <c r="FI174" i="2"/>
  <c r="FI156" i="2" s="1"/>
  <c r="DK174" i="2"/>
  <c r="DK156" i="2" s="1"/>
  <c r="DA174" i="2"/>
  <c r="DA156" i="2" s="1"/>
  <c r="CL174" i="2"/>
  <c r="CL156" i="2" s="1"/>
  <c r="H157" i="2"/>
  <c r="C43" i="1"/>
  <c r="EJ174" i="2"/>
  <c r="EJ156" i="2" s="1"/>
  <c r="GK167" i="22"/>
  <c r="GK168" i="22" s="1"/>
  <c r="BL88" i="1"/>
  <c r="D91" i="1"/>
  <c r="E91" i="1" s="1"/>
  <c r="C6" i="1"/>
  <c r="AT16" i="2"/>
  <c r="BC21" i="2"/>
  <c r="DX77" i="2"/>
  <c r="GD136" i="2"/>
  <c r="BK25" i="2"/>
  <c r="DS73" i="2"/>
  <c r="BO28" i="2"/>
  <c r="DP67" i="2"/>
  <c r="CD37" i="2"/>
  <c r="DG61" i="2"/>
  <c r="CA36" i="2"/>
  <c r="CK42" i="2"/>
  <c r="CN45" i="2"/>
  <c r="DF60" i="2"/>
  <c r="CU52" i="2"/>
  <c r="CZ55" i="2"/>
  <c r="EM90" i="2"/>
  <c r="EU98" i="2"/>
  <c r="FN119" i="2"/>
  <c r="FR124" i="2"/>
  <c r="F96" i="10"/>
  <c r="G96" i="10" s="1"/>
  <c r="H96" i="10" s="1"/>
  <c r="I96" i="10" s="1"/>
  <c r="J96" i="10" s="1"/>
  <c r="K96" i="10" s="1"/>
  <c r="L96" i="10" s="1"/>
  <c r="M96" i="10" s="1"/>
  <c r="N96" i="10" s="1"/>
  <c r="O96" i="10" s="1"/>
  <c r="P96" i="10" s="1"/>
  <c r="Q96" i="10" s="1"/>
  <c r="R96" i="10" s="1"/>
  <c r="S96" i="10" s="1"/>
  <c r="T96" i="10" s="1"/>
  <c r="U96" i="10" s="1"/>
  <c r="V96" i="10" s="1"/>
  <c r="W96" i="10" s="1"/>
  <c r="X96" i="10" s="1"/>
  <c r="Y96" i="10" s="1"/>
  <c r="Z96" i="10" s="1"/>
  <c r="AA96" i="10" s="1"/>
  <c r="AB96" i="10" s="1"/>
  <c r="AC96" i="10" s="1"/>
  <c r="D34" i="7"/>
  <c r="FC174" i="2"/>
  <c r="FC156" i="2" s="1"/>
  <c r="CZ174" i="2"/>
  <c r="CZ156" i="2" s="1"/>
  <c r="C40" i="8"/>
  <c r="Q174" i="2"/>
  <c r="Q156" i="2" s="1"/>
  <c r="M39" i="7" s="1"/>
  <c r="H238" i="2"/>
  <c r="R158" i="2"/>
  <c r="J155" i="2"/>
  <c r="K155" i="2"/>
  <c r="F115" i="10"/>
  <c r="F118" i="10" s="1"/>
  <c r="I55" i="21"/>
  <c r="U57" i="21"/>
  <c r="Z20" i="1"/>
  <c r="AA95" i="1"/>
  <c r="E106" i="1"/>
  <c r="D13" i="1"/>
  <c r="FU174" i="2"/>
  <c r="FU156" i="2" s="1"/>
  <c r="FG174" i="2"/>
  <c r="FG156" i="2" s="1"/>
  <c r="BH174" i="2"/>
  <c r="BH156" i="2" s="1"/>
  <c r="AR16" i="2"/>
  <c r="X180" i="2"/>
  <c r="Z239" i="2"/>
  <c r="X245" i="2"/>
  <c r="D39" i="7"/>
  <c r="F119" i="10" s="1"/>
  <c r="BP16" i="7"/>
  <c r="C100" i="1"/>
  <c r="D100" i="1" s="1"/>
  <c r="CY174" i="2"/>
  <c r="CY156" i="2" s="1"/>
  <c r="AJ174" i="2"/>
  <c r="AJ156" i="2" s="1"/>
  <c r="EY103" i="2"/>
  <c r="EG85" i="2"/>
  <c r="H180" i="2"/>
  <c r="BN85" i="10"/>
  <c r="O57" i="21"/>
  <c r="C98" i="1"/>
  <c r="C108" i="1"/>
  <c r="C14" i="1" s="1"/>
  <c r="K11" i="2"/>
  <c r="J159" i="2"/>
  <c r="H158" i="2"/>
  <c r="C104" i="1"/>
  <c r="C99" i="1"/>
  <c r="C28" i="1" s="1"/>
  <c r="AN174" i="2"/>
  <c r="AN156" i="2" s="1"/>
  <c r="DY78" i="2"/>
  <c r="N180" i="2"/>
  <c r="AH16" i="2" s="1"/>
  <c r="G28" i="21"/>
  <c r="K157" i="2"/>
  <c r="G10" i="7"/>
  <c r="AC116" i="1"/>
  <c r="AB23" i="1"/>
  <c r="C37" i="1"/>
  <c r="D103" i="1"/>
  <c r="Z55" i="21"/>
  <c r="BV26" i="7"/>
  <c r="AV174" i="2"/>
  <c r="AV156" i="2" s="1"/>
  <c r="X174" i="2"/>
  <c r="X156" i="2" s="1"/>
  <c r="AE165" i="2" s="1"/>
  <c r="FO174" i="2"/>
  <c r="FO156" i="2" s="1"/>
  <c r="EK174" i="2"/>
  <c r="EK156" i="2" s="1"/>
  <c r="DX174" i="2"/>
  <c r="DX156" i="2" s="1"/>
  <c r="DT174" i="2"/>
  <c r="DT156" i="2" s="1"/>
  <c r="DD174" i="2"/>
  <c r="DD156" i="2" s="1"/>
  <c r="BZ174" i="2"/>
  <c r="BZ156" i="2" s="1"/>
  <c r="BQ174" i="2"/>
  <c r="BQ156" i="2" s="1"/>
  <c r="BD174" i="2"/>
  <c r="BD156" i="2" s="1"/>
  <c r="D36" i="7"/>
  <c r="F107" i="10"/>
  <c r="G107" i="10" s="1"/>
  <c r="H107" i="10" s="1"/>
  <c r="I107" i="10" s="1"/>
  <c r="J107" i="10" s="1"/>
  <c r="K107" i="10" s="1"/>
  <c r="L107" i="10" s="1"/>
  <c r="M107" i="10" s="1"/>
  <c r="N107" i="10" s="1"/>
  <c r="O107" i="10" s="1"/>
  <c r="P107" i="10" s="1"/>
  <c r="Q107" i="10" s="1"/>
  <c r="R107" i="10" s="1"/>
  <c r="S107" i="10" s="1"/>
  <c r="T107" i="10" s="1"/>
  <c r="U107" i="10" s="1"/>
  <c r="V107" i="10" s="1"/>
  <c r="W107" i="10" s="1"/>
  <c r="X107" i="10" s="1"/>
  <c r="Y107" i="10" s="1"/>
  <c r="Z107" i="10" s="1"/>
  <c r="AA107" i="10" s="1"/>
  <c r="AB107" i="10" s="1"/>
  <c r="AC107" i="10" s="1"/>
  <c r="EN174" i="2"/>
  <c r="EN156" i="2" s="1"/>
  <c r="EU165" i="2" s="1"/>
  <c r="DS174" i="2"/>
  <c r="DS156" i="2" s="1"/>
  <c r="BP174" i="2"/>
  <c r="BP156" i="2" s="1"/>
  <c r="AD174" i="2"/>
  <c r="AD156" i="2" s="1"/>
  <c r="V234" i="2"/>
  <c r="AG95" i="10"/>
  <c r="B24" i="1"/>
  <c r="C39" i="8"/>
  <c r="EE174" i="2"/>
  <c r="EE156" i="2" s="1"/>
  <c r="DJ174" i="2"/>
  <c r="DJ156" i="2" s="1"/>
  <c r="CU174" i="2"/>
  <c r="CU156" i="2" s="1"/>
  <c r="CO174" i="2"/>
  <c r="CO156" i="2" s="1"/>
  <c r="AA154" i="2"/>
  <c r="AA155" i="2" s="1"/>
  <c r="X154" i="2"/>
  <c r="W161" i="2"/>
  <c r="AD234" i="2"/>
  <c r="P234" i="2"/>
  <c r="V154" i="2"/>
  <c r="I70" i="10"/>
  <c r="J70" i="10" s="1"/>
  <c r="D33" i="7"/>
  <c r="D24" i="16" s="1"/>
  <c r="H24" i="16" s="1"/>
  <c r="F74" i="10"/>
  <c r="G74" i="10" s="1"/>
  <c r="H74" i="10" s="1"/>
  <c r="I74" i="10" s="1"/>
  <c r="J74" i="10" s="1"/>
  <c r="GA174" i="2"/>
  <c r="GA156" i="2" s="1"/>
  <c r="FL174" i="2"/>
  <c r="FL156" i="2" s="1"/>
  <c r="FS165" i="2" s="1"/>
  <c r="EQ174" i="2"/>
  <c r="EQ156" i="2" s="1"/>
  <c r="DM174" i="2"/>
  <c r="DM156" i="2" s="1"/>
  <c r="DI174" i="2"/>
  <c r="DI156" i="2" s="1"/>
  <c r="BM174" i="2"/>
  <c r="BM156" i="2" s="1"/>
  <c r="BI174" i="2"/>
  <c r="BI156" i="2" s="1"/>
  <c r="AW174" i="2"/>
  <c r="AW156" i="2" s="1"/>
  <c r="AS174" i="2"/>
  <c r="AS156" i="2" s="1"/>
  <c r="AO174" i="2"/>
  <c r="AO156" i="2" s="1"/>
  <c r="GF152" i="2"/>
  <c r="AN106" i="10"/>
  <c r="AL36" i="7" s="1"/>
  <c r="BI106" i="10"/>
  <c r="BG36" i="7" s="1"/>
  <c r="AJ106" i="10"/>
  <c r="AH36" i="7" s="1"/>
  <c r="BC106" i="10"/>
  <c r="BA36" i="7" s="1"/>
  <c r="AS88" i="10"/>
  <c r="AE95" i="10"/>
  <c r="AC34" i="7" s="1"/>
  <c r="AL95" i="10"/>
  <c r="AJ34" i="7" s="1"/>
  <c r="AK95" i="10"/>
  <c r="AI34" i="7" s="1"/>
  <c r="S17" i="10"/>
  <c r="AD17" i="10"/>
  <c r="AP17" i="10" s="1"/>
  <c r="BB17" i="10" s="1"/>
  <c r="BN63" i="10"/>
  <c r="GL162" i="22"/>
  <c r="GL157" i="22"/>
  <c r="GL171" i="22"/>
  <c r="GN14" i="22"/>
  <c r="GM156" i="22"/>
  <c r="G23" i="16"/>
  <c r="F23" i="16"/>
  <c r="BC95" i="10"/>
  <c r="BJ100" i="10"/>
  <c r="BJ106" i="10" s="1"/>
  <c r="BH57" i="21" s="1"/>
  <c r="AR106" i="10"/>
  <c r="BD102" i="10"/>
  <c r="BD106" i="10" s="1"/>
  <c r="BG57" i="21"/>
  <c r="AY106" i="10"/>
  <c r="BK103" i="10"/>
  <c r="BK106" i="10" s="1"/>
  <c r="BK91" i="10"/>
  <c r="BN91" i="10" s="1"/>
  <c r="BK51" i="10"/>
  <c r="BN51" i="10" s="1"/>
  <c r="BB66" i="10"/>
  <c r="BN66" i="10" s="1"/>
  <c r="S16" i="10"/>
  <c r="AD16" i="10"/>
  <c r="AP16" i="10" s="1"/>
  <c r="BB16" i="10" s="1"/>
  <c r="BM95" i="10"/>
  <c r="BK55" i="21" s="1"/>
  <c r="AU106" i="10"/>
  <c r="BG101" i="10"/>
  <c r="BN101" i="10" s="1"/>
  <c r="AU95" i="10"/>
  <c r="BG89" i="10"/>
  <c r="BN89" i="10" s="1"/>
  <c r="S19" i="10"/>
  <c r="AD19" i="10"/>
  <c r="AP19" i="10" s="1"/>
  <c r="BB19" i="10" s="1"/>
  <c r="BG95" i="10"/>
  <c r="BA106" i="10"/>
  <c r="BM99" i="10"/>
  <c r="BM106" i="10" s="1"/>
  <c r="AE34" i="7"/>
  <c r="AE55" i="21"/>
  <c r="BL106" i="10"/>
  <c r="BN90" i="10"/>
  <c r="BN56" i="10"/>
  <c r="BN71" i="10"/>
  <c r="BN43" i="10"/>
  <c r="BN94" i="10"/>
  <c r="AA55" i="21"/>
  <c r="BL95" i="10"/>
  <c r="BJ55" i="21" s="1"/>
  <c r="BI95" i="10"/>
  <c r="BF95" i="10"/>
  <c r="BD95" i="10"/>
  <c r="AZ95" i="10"/>
  <c r="AY95" i="10"/>
  <c r="AO95" i="10"/>
  <c r="AI95" i="10"/>
  <c r="AF106" i="10"/>
  <c r="AD106" i="10"/>
  <c r="BN104" i="10"/>
  <c r="BN65" i="10"/>
  <c r="BN93" i="10"/>
  <c r="BN44" i="10"/>
  <c r="BA95" i="10"/>
  <c r="AZ106" i="10"/>
  <c r="AT106" i="10"/>
  <c r="AI106" i="10"/>
  <c r="AF95" i="10"/>
  <c r="AS106" i="10"/>
  <c r="BN105" i="10"/>
  <c r="BN54" i="10"/>
  <c r="BN59" i="10"/>
  <c r="BN50" i="10"/>
  <c r="BN55" i="10"/>
  <c r="BN62" i="10"/>
  <c r="M55" i="21"/>
  <c r="U55" i="21"/>
  <c r="N57" i="21"/>
  <c r="AL57" i="21"/>
  <c r="AW106" i="10"/>
  <c r="AT95" i="10"/>
  <c r="AQ95" i="10"/>
  <c r="AM95" i="10"/>
  <c r="AJ95" i="10"/>
  <c r="AP95" i="10"/>
  <c r="BN67" i="10"/>
  <c r="BN49" i="10"/>
  <c r="BN60" i="10"/>
  <c r="BN61" i="10"/>
  <c r="BN92" i="10"/>
  <c r="BN72" i="10"/>
  <c r="AX106" i="10"/>
  <c r="AQ106" i="10"/>
  <c r="AM106" i="10"/>
  <c r="AG106" i="10"/>
  <c r="BH95" i="10"/>
  <c r="AX88" i="10"/>
  <c r="AX64" i="10"/>
  <c r="BJ64" i="10" s="1"/>
  <c r="AX48" i="10"/>
  <c r="BJ48" i="10" s="1"/>
  <c r="AU57" i="10"/>
  <c r="BG57" i="10" s="1"/>
  <c r="AT46" i="10"/>
  <c r="BF46" i="10" s="1"/>
  <c r="AS68" i="10"/>
  <c r="BE68" i="10" s="1"/>
  <c r="AS52" i="10"/>
  <c r="BE52" i="10" s="1"/>
  <c r="AK106" i="10"/>
  <c r="AH106" i="10"/>
  <c r="AD95" i="10"/>
  <c r="K23" i="16"/>
  <c r="J23" i="16"/>
  <c r="BN53" i="10"/>
  <c r="BN69" i="10"/>
  <c r="BJ45" i="10"/>
  <c r="BN45" i="10" s="1"/>
  <c r="BH106" i="10"/>
  <c r="BE100" i="10"/>
  <c r="BB88" i="10"/>
  <c r="BB95" i="10" s="1"/>
  <c r="AV95" i="10"/>
  <c r="AR95" i="10"/>
  <c r="AP102" i="10"/>
  <c r="AP58" i="10"/>
  <c r="BB58" i="10" s="1"/>
  <c r="AP42" i="10"/>
  <c r="BB42" i="10" s="1"/>
  <c r="AN95" i="10"/>
  <c r="AL106" i="10"/>
  <c r="AH95" i="10"/>
  <c r="AE106" i="10"/>
  <c r="BF106" i="10"/>
  <c r="BN47" i="10"/>
  <c r="D54" i="21"/>
  <c r="AW95" i="10"/>
  <c r="AV106" i="10"/>
  <c r="AO106" i="10"/>
  <c r="E23" i="16"/>
  <c r="I43" i="21"/>
  <c r="I44" i="21"/>
  <c r="CA38" i="21"/>
  <c r="CB38" i="21" s="1"/>
  <c r="CC38" i="21" s="1"/>
  <c r="CD38" i="21" s="1"/>
  <c r="BZ39" i="21"/>
  <c r="BY39" i="21"/>
  <c r="W154" i="2"/>
  <c r="W157" i="2" s="1"/>
  <c r="GF102" i="2"/>
  <c r="S163" i="2"/>
  <c r="S168" i="2"/>
  <c r="S155" i="2"/>
  <c r="N39" i="7"/>
  <c r="P119" i="10" s="1"/>
  <c r="GF104" i="2"/>
  <c r="GF128" i="2"/>
  <c r="GF80" i="2"/>
  <c r="X161" i="2"/>
  <c r="GF79" i="2"/>
  <c r="Q10" i="7"/>
  <c r="S115" i="10" s="1"/>
  <c r="S118" i="10" s="1"/>
  <c r="U157" i="2"/>
  <c r="Q39" i="7" s="1"/>
  <c r="GF141" i="2"/>
  <c r="P10" i="7"/>
  <c r="R115" i="10" s="1"/>
  <c r="R118" i="10" s="1"/>
  <c r="T155" i="2"/>
  <c r="T158" i="2" s="1"/>
  <c r="S157" i="2"/>
  <c r="S166" i="2" s="1"/>
  <c r="GF147" i="2"/>
  <c r="GF127" i="2"/>
  <c r="GF130" i="2"/>
  <c r="AU174" i="2"/>
  <c r="AU156" i="2" s="1"/>
  <c r="EI174" i="2"/>
  <c r="EI156" i="2" s="1"/>
  <c r="BB174" i="2"/>
  <c r="BB156" i="2" s="1"/>
  <c r="GF123" i="2"/>
  <c r="GF76" i="2"/>
  <c r="EH174" i="2"/>
  <c r="EH156" i="2" s="1"/>
  <c r="BA174" i="2"/>
  <c r="BA156" i="2" s="1"/>
  <c r="GF95" i="2"/>
  <c r="AZ174" i="2"/>
  <c r="AZ156" i="2" s="1"/>
  <c r="GF129" i="2"/>
  <c r="GF101" i="2"/>
  <c r="GF96" i="2"/>
  <c r="Y155" i="2"/>
  <c r="U39" i="7" s="1"/>
  <c r="W119" i="10" s="1"/>
  <c r="AA161" i="2"/>
  <c r="Z157" i="2"/>
  <c r="V10" i="7"/>
  <c r="U10" i="7"/>
  <c r="T10" i="7"/>
  <c r="V115" i="10" s="1"/>
  <c r="V118" i="10" s="1"/>
  <c r="X157" i="2"/>
  <c r="GF144" i="2"/>
  <c r="GF150" i="2"/>
  <c r="V159" i="2"/>
  <c r="I13" i="16" s="1"/>
  <c r="H19" i="7"/>
  <c r="I20" i="7" s="1"/>
  <c r="L23" i="16"/>
  <c r="I23" i="16"/>
  <c r="D23" i="16"/>
  <c r="BV54" i="7"/>
  <c r="BV55" i="7"/>
  <c r="BV64" i="7"/>
  <c r="CE96" i="21"/>
  <c r="BV65" i="7"/>
  <c r="CE87" i="21"/>
  <c r="CE97" i="21"/>
  <c r="CE98" i="21"/>
  <c r="BV66" i="7"/>
  <c r="H118" i="10"/>
  <c r="N239" i="2"/>
  <c r="Q158" i="2"/>
  <c r="I115" i="10"/>
  <c r="I118" i="10" s="1"/>
  <c r="R10" i="7"/>
  <c r="B154" i="2"/>
  <c r="B176" i="2" s="1"/>
  <c r="X239" i="2"/>
  <c r="V155" i="2"/>
  <c r="BJ36" i="7"/>
  <c r="BJ57" i="21"/>
  <c r="K39" i="7"/>
  <c r="S159" i="2"/>
  <c r="N10" i="7"/>
  <c r="Z155" i="2"/>
  <c r="BJ34" i="7"/>
  <c r="BG34" i="7"/>
  <c r="BG55" i="21"/>
  <c r="X155" i="2"/>
  <c r="BV56" i="7"/>
  <c r="V157" i="2"/>
  <c r="J39" i="7"/>
  <c r="I39" i="7"/>
  <c r="CE88" i="21"/>
  <c r="BS55" i="21"/>
  <c r="BR55" i="21"/>
  <c r="BQ55" i="21"/>
  <c r="BP55" i="21"/>
  <c r="BO55" i="21"/>
  <c r="BK34" i="7"/>
  <c r="BL34" i="7" s="1"/>
  <c r="BM34" i="7" s="1"/>
  <c r="BN34" i="7" s="1"/>
  <c r="BO34" i="7" s="1"/>
  <c r="BP34" i="7" s="1"/>
  <c r="BQ34" i="7" s="1"/>
  <c r="BR34" i="7" s="1"/>
  <c r="BS34" i="7" s="1"/>
  <c r="BT34" i="7" s="1"/>
  <c r="BU34" i="7" s="1"/>
  <c r="BN55" i="21"/>
  <c r="BM55" i="21"/>
  <c r="BL55" i="21"/>
  <c r="BK57" i="21"/>
  <c r="BS57" i="21"/>
  <c r="P155" i="2"/>
  <c r="BL57" i="21"/>
  <c r="BT57" i="21"/>
  <c r="BM57" i="21"/>
  <c r="BN57" i="21"/>
  <c r="BO57" i="21"/>
  <c r="BQ14" i="7"/>
  <c r="BP57" i="21"/>
  <c r="BQ57" i="21"/>
  <c r="AD20" i="10"/>
  <c r="AP20" i="10" s="1"/>
  <c r="BB20" i="10" s="1"/>
  <c r="S20" i="10"/>
  <c r="T17" i="10"/>
  <c r="AE17" i="10"/>
  <c r="AQ17" i="10" s="1"/>
  <c r="BC17" i="10" s="1"/>
  <c r="S18" i="10"/>
  <c r="AD18" i="10"/>
  <c r="AP18" i="10" s="1"/>
  <c r="BB18" i="10" s="1"/>
  <c r="J156" i="2"/>
  <c r="V94" i="1"/>
  <c r="AA20" i="1"/>
  <c r="AB95" i="1"/>
  <c r="T16" i="10"/>
  <c r="AE16" i="10"/>
  <c r="AQ16" i="10" s="1"/>
  <c r="BC16" i="10" s="1"/>
  <c r="D15" i="1"/>
  <c r="E109" i="1"/>
  <c r="H28" i="10"/>
  <c r="C38" i="1"/>
  <c r="D104" i="1"/>
  <c r="B32" i="1"/>
  <c r="E5" i="1"/>
  <c r="F90" i="1"/>
  <c r="E102" i="1"/>
  <c r="D36" i="1"/>
  <c r="D43" i="1"/>
  <c r="E114" i="1"/>
  <c r="C42" i="1"/>
  <c r="D112" i="1"/>
  <c r="K70" i="10"/>
  <c r="J73" i="10"/>
  <c r="D39" i="1"/>
  <c r="E105" i="1"/>
  <c r="B44" i="1"/>
  <c r="F91" i="1"/>
  <c r="E6" i="1"/>
  <c r="C24" i="1"/>
  <c r="G9" i="10" s="1"/>
  <c r="B16" i="1"/>
  <c r="B9" i="1"/>
  <c r="GF140" i="2"/>
  <c r="H92" i="1"/>
  <c r="G7" i="1"/>
  <c r="D35" i="1"/>
  <c r="E101" i="1"/>
  <c r="E100" i="1"/>
  <c r="D30" i="1"/>
  <c r="GF131" i="2"/>
  <c r="GF105" i="2"/>
  <c r="D96" i="1"/>
  <c r="D108" i="1"/>
  <c r="D93" i="1"/>
  <c r="D89" i="1"/>
  <c r="GF148" i="2"/>
  <c r="GF132" i="2"/>
  <c r="GF94" i="2"/>
  <c r="GF172" i="2"/>
  <c r="GF133" i="2"/>
  <c r="GF112" i="2"/>
  <c r="FB93" i="2"/>
  <c r="FC93" i="2" s="1"/>
  <c r="FD93" i="2" s="1"/>
  <c r="FE93" i="2" s="1"/>
  <c r="FF93" i="2" s="1"/>
  <c r="FG93" i="2" s="1"/>
  <c r="FH93" i="2" s="1"/>
  <c r="FI93" i="2" s="1"/>
  <c r="FJ93" i="2" s="1"/>
  <c r="FK93" i="2" s="1"/>
  <c r="FL93" i="2" s="1"/>
  <c r="FM93" i="2" s="1"/>
  <c r="FN93" i="2" s="1"/>
  <c r="FO93" i="2" s="1"/>
  <c r="FP93" i="2" s="1"/>
  <c r="FQ93" i="2" s="1"/>
  <c r="FR93" i="2" s="1"/>
  <c r="FS93" i="2" s="1"/>
  <c r="FT93" i="2" s="1"/>
  <c r="FU93" i="2" s="1"/>
  <c r="FV93" i="2" s="1"/>
  <c r="FW93" i="2" s="1"/>
  <c r="FX93" i="2" s="1"/>
  <c r="FY93" i="2" s="1"/>
  <c r="FZ93" i="2" s="1"/>
  <c r="GA93" i="2" s="1"/>
  <c r="GB93" i="2" s="1"/>
  <c r="GC93" i="2" s="1"/>
  <c r="GD93" i="2" s="1"/>
  <c r="GE93" i="2" s="1"/>
  <c r="C36" i="1"/>
  <c r="C30" i="1"/>
  <c r="GF173" i="2"/>
  <c r="DW174" i="2"/>
  <c r="DW156" i="2" s="1"/>
  <c r="DL174" i="2"/>
  <c r="DL156" i="2" s="1"/>
  <c r="GF142" i="2"/>
  <c r="GF138" i="2"/>
  <c r="GF137" i="2"/>
  <c r="GF134" i="2"/>
  <c r="GF107" i="2"/>
  <c r="F7" i="1"/>
  <c r="I73" i="10"/>
  <c r="D6" i="1"/>
  <c r="C15" i="1"/>
  <c r="C5" i="1"/>
  <c r="C9" i="1" s="1"/>
  <c r="G7" i="10" s="1"/>
  <c r="GF135" i="2"/>
  <c r="GF126" i="2"/>
  <c r="GF122" i="2"/>
  <c r="GF121" i="2"/>
  <c r="GF113" i="2"/>
  <c r="GF110" i="2"/>
  <c r="GF109" i="2"/>
  <c r="GF108" i="2"/>
  <c r="GF146" i="2"/>
  <c r="GF118" i="2"/>
  <c r="GF115" i="2"/>
  <c r="GF114" i="2"/>
  <c r="GF100" i="2"/>
  <c r="FB97" i="2"/>
  <c r="FC97" i="2" s="1"/>
  <c r="FD97" i="2" s="1"/>
  <c r="FE97" i="2" s="1"/>
  <c r="FF97" i="2" s="1"/>
  <c r="FG97" i="2" s="1"/>
  <c r="FH97" i="2" s="1"/>
  <c r="FI97" i="2" s="1"/>
  <c r="FJ97" i="2" s="1"/>
  <c r="FK97" i="2" s="1"/>
  <c r="FL97" i="2" s="1"/>
  <c r="FM97" i="2" s="1"/>
  <c r="FN97" i="2" s="1"/>
  <c r="FO97" i="2" s="1"/>
  <c r="FP97" i="2" s="1"/>
  <c r="FQ97" i="2" s="1"/>
  <c r="FR97" i="2" s="1"/>
  <c r="FS97" i="2" s="1"/>
  <c r="FT97" i="2" s="1"/>
  <c r="FU97" i="2" s="1"/>
  <c r="FV97" i="2" s="1"/>
  <c r="FW97" i="2" s="1"/>
  <c r="FX97" i="2" s="1"/>
  <c r="FY97" i="2" s="1"/>
  <c r="FZ97" i="2" s="1"/>
  <c r="GA97" i="2" s="1"/>
  <c r="GB97" i="2" s="1"/>
  <c r="GC97" i="2" s="1"/>
  <c r="GD97" i="2" s="1"/>
  <c r="GE97" i="2" s="1"/>
  <c r="EF174" i="2"/>
  <c r="EF156" i="2" s="1"/>
  <c r="DY174" i="2"/>
  <c r="DY156" i="2" s="1"/>
  <c r="GF125" i="2"/>
  <c r="GF117" i="2"/>
  <c r="GF99" i="2"/>
  <c r="GF120" i="2"/>
  <c r="GF116" i="2"/>
  <c r="FJ106" i="2"/>
  <c r="FK106" i="2" s="1"/>
  <c r="FL106" i="2" s="1"/>
  <c r="FM106" i="2" s="1"/>
  <c r="FN106" i="2" s="1"/>
  <c r="FO106" i="2" s="1"/>
  <c r="FP106" i="2" s="1"/>
  <c r="FQ106" i="2" s="1"/>
  <c r="FR106" i="2" s="1"/>
  <c r="FS106" i="2" s="1"/>
  <c r="FT106" i="2" s="1"/>
  <c r="FU106" i="2" s="1"/>
  <c r="FV106" i="2" s="1"/>
  <c r="FW106" i="2" s="1"/>
  <c r="FX106" i="2" s="1"/>
  <c r="FY106" i="2" s="1"/>
  <c r="FZ106" i="2" s="1"/>
  <c r="GA106" i="2" s="1"/>
  <c r="GB106" i="2" s="1"/>
  <c r="GC106" i="2" s="1"/>
  <c r="GD106" i="2" s="1"/>
  <c r="GE106" i="2" s="1"/>
  <c r="GF91" i="2"/>
  <c r="GF87" i="2"/>
  <c r="GF84" i="2"/>
  <c r="GF86" i="2"/>
  <c r="GF81" i="2"/>
  <c r="GF70" i="2"/>
  <c r="GF89" i="2"/>
  <c r="GF88" i="2"/>
  <c r="GF82" i="2"/>
  <c r="GF92" i="2"/>
  <c r="GF72" i="2"/>
  <c r="GF83" i="2"/>
  <c r="GF74" i="2"/>
  <c r="GF75" i="2"/>
  <c r="GF71" i="2"/>
  <c r="GF65" i="2"/>
  <c r="DP59" i="2"/>
  <c r="DQ59" i="2" s="1"/>
  <c r="DR59" i="2" s="1"/>
  <c r="DS59" i="2" s="1"/>
  <c r="DT59" i="2" s="1"/>
  <c r="DU59" i="2" s="1"/>
  <c r="DV59" i="2" s="1"/>
  <c r="DW59" i="2" s="1"/>
  <c r="DX59" i="2" s="1"/>
  <c r="DY59" i="2" s="1"/>
  <c r="DZ59" i="2" s="1"/>
  <c r="EA59" i="2" s="1"/>
  <c r="EB59" i="2" s="1"/>
  <c r="EC59" i="2" s="1"/>
  <c r="ED59" i="2" s="1"/>
  <c r="EE59" i="2" s="1"/>
  <c r="EF59" i="2" s="1"/>
  <c r="EG59" i="2" s="1"/>
  <c r="EH59" i="2" s="1"/>
  <c r="EI59" i="2" s="1"/>
  <c r="EJ59" i="2" s="1"/>
  <c r="EK59" i="2" s="1"/>
  <c r="EL59" i="2" s="1"/>
  <c r="EM59" i="2" s="1"/>
  <c r="EN59" i="2" s="1"/>
  <c r="EO59" i="2" s="1"/>
  <c r="EP59" i="2" s="1"/>
  <c r="EQ59" i="2" s="1"/>
  <c r="ER59" i="2" s="1"/>
  <c r="ES59" i="2" s="1"/>
  <c r="ET59" i="2" s="1"/>
  <c r="EU59" i="2" s="1"/>
  <c r="EV59" i="2" s="1"/>
  <c r="EW59" i="2" s="1"/>
  <c r="EX59" i="2" s="1"/>
  <c r="EY59" i="2" s="1"/>
  <c r="EZ59" i="2" s="1"/>
  <c r="FA59" i="2" s="1"/>
  <c r="FB59" i="2" s="1"/>
  <c r="FC59" i="2" s="1"/>
  <c r="FD59" i="2" s="1"/>
  <c r="FE59" i="2" s="1"/>
  <c r="FF59" i="2" s="1"/>
  <c r="FG59" i="2" s="1"/>
  <c r="FH59" i="2" s="1"/>
  <c r="FI59" i="2" s="1"/>
  <c r="FJ59" i="2" s="1"/>
  <c r="FK59" i="2" s="1"/>
  <c r="FL59" i="2" s="1"/>
  <c r="FM59" i="2" s="1"/>
  <c r="FN59" i="2" s="1"/>
  <c r="FO59" i="2" s="1"/>
  <c r="FP59" i="2" s="1"/>
  <c r="FQ59" i="2" s="1"/>
  <c r="FR59" i="2" s="1"/>
  <c r="FS59" i="2" s="1"/>
  <c r="FT59" i="2" s="1"/>
  <c r="FU59" i="2" s="1"/>
  <c r="FV59" i="2" s="1"/>
  <c r="FW59" i="2" s="1"/>
  <c r="FX59" i="2" s="1"/>
  <c r="FY59" i="2" s="1"/>
  <c r="FZ59" i="2" s="1"/>
  <c r="GA59" i="2" s="1"/>
  <c r="GB59" i="2" s="1"/>
  <c r="GC59" i="2" s="1"/>
  <c r="GD59" i="2" s="1"/>
  <c r="GE59" i="2" s="1"/>
  <c r="GF68" i="2"/>
  <c r="GF66" i="2"/>
  <c r="GF57" i="2"/>
  <c r="GF53" i="2"/>
  <c r="GF54" i="2"/>
  <c r="DC50" i="2"/>
  <c r="DD50" i="2" s="1"/>
  <c r="DE50" i="2" s="1"/>
  <c r="DF50" i="2" s="1"/>
  <c r="DG50" i="2" s="1"/>
  <c r="DH50" i="2" s="1"/>
  <c r="DI50" i="2" s="1"/>
  <c r="DJ50" i="2" s="1"/>
  <c r="DK50" i="2" s="1"/>
  <c r="DL50" i="2" s="1"/>
  <c r="DM50" i="2" s="1"/>
  <c r="DN50" i="2" s="1"/>
  <c r="DO50" i="2" s="1"/>
  <c r="DP50" i="2" s="1"/>
  <c r="DQ50" i="2" s="1"/>
  <c r="DR50" i="2" s="1"/>
  <c r="DS50" i="2" s="1"/>
  <c r="DT50" i="2" s="1"/>
  <c r="DU50" i="2" s="1"/>
  <c r="DV50" i="2" s="1"/>
  <c r="DW50" i="2" s="1"/>
  <c r="DX50" i="2" s="1"/>
  <c r="DY50" i="2" s="1"/>
  <c r="DZ50" i="2" s="1"/>
  <c r="EA50" i="2" s="1"/>
  <c r="EB50" i="2" s="1"/>
  <c r="EC50" i="2" s="1"/>
  <c r="ED50" i="2" s="1"/>
  <c r="EE50" i="2" s="1"/>
  <c r="EF50" i="2" s="1"/>
  <c r="EG50" i="2" s="1"/>
  <c r="EH50" i="2" s="1"/>
  <c r="EI50" i="2" s="1"/>
  <c r="EJ50" i="2" s="1"/>
  <c r="EK50" i="2" s="1"/>
  <c r="EL50" i="2" s="1"/>
  <c r="EM50" i="2" s="1"/>
  <c r="EN50" i="2" s="1"/>
  <c r="EO50" i="2" s="1"/>
  <c r="EP50" i="2" s="1"/>
  <c r="EQ50" i="2" s="1"/>
  <c r="ER50" i="2" s="1"/>
  <c r="ES50" i="2" s="1"/>
  <c r="ET50" i="2" s="1"/>
  <c r="EU50" i="2" s="1"/>
  <c r="EV50" i="2" s="1"/>
  <c r="EW50" i="2" s="1"/>
  <c r="EX50" i="2" s="1"/>
  <c r="EY50" i="2" s="1"/>
  <c r="EZ50" i="2" s="1"/>
  <c r="FA50" i="2" s="1"/>
  <c r="FB50" i="2" s="1"/>
  <c r="FC50" i="2" s="1"/>
  <c r="FD50" i="2" s="1"/>
  <c r="FE50" i="2" s="1"/>
  <c r="FF50" i="2" s="1"/>
  <c r="FG50" i="2" s="1"/>
  <c r="FH50" i="2" s="1"/>
  <c r="FI50" i="2" s="1"/>
  <c r="FJ50" i="2" s="1"/>
  <c r="FK50" i="2" s="1"/>
  <c r="FL50" i="2" s="1"/>
  <c r="FM50" i="2" s="1"/>
  <c r="FN50" i="2" s="1"/>
  <c r="FO50" i="2" s="1"/>
  <c r="FP50" i="2" s="1"/>
  <c r="FQ50" i="2" s="1"/>
  <c r="FR50" i="2" s="1"/>
  <c r="FS50" i="2" s="1"/>
  <c r="FT50" i="2" s="1"/>
  <c r="FU50" i="2" s="1"/>
  <c r="FV50" i="2" s="1"/>
  <c r="FW50" i="2" s="1"/>
  <c r="FX50" i="2" s="1"/>
  <c r="FY50" i="2" s="1"/>
  <c r="FZ50" i="2" s="1"/>
  <c r="GA50" i="2" s="1"/>
  <c r="GB50" i="2" s="1"/>
  <c r="GC50" i="2" s="1"/>
  <c r="GD50" i="2" s="1"/>
  <c r="GE50" i="2" s="1"/>
  <c r="GF63" i="2"/>
  <c r="GF62" i="2"/>
  <c r="GF69" i="2"/>
  <c r="GF64" i="2"/>
  <c r="GF56" i="2"/>
  <c r="GF46" i="2"/>
  <c r="GF51" i="2"/>
  <c r="GF49" i="2"/>
  <c r="GF48" i="2"/>
  <c r="GF41" i="2"/>
  <c r="GF58" i="2"/>
  <c r="GF40" i="2"/>
  <c r="GF39" i="2"/>
  <c r="CN38" i="2"/>
  <c r="CO38" i="2" s="1"/>
  <c r="CP38" i="2" s="1"/>
  <c r="CQ38" i="2" s="1"/>
  <c r="CR38" i="2" s="1"/>
  <c r="CS38" i="2" s="1"/>
  <c r="CT38" i="2" s="1"/>
  <c r="CU38" i="2" s="1"/>
  <c r="CV38" i="2" s="1"/>
  <c r="CW38" i="2" s="1"/>
  <c r="CX38" i="2" s="1"/>
  <c r="CY38" i="2" s="1"/>
  <c r="CZ38" i="2" s="1"/>
  <c r="DA38" i="2" s="1"/>
  <c r="DB38" i="2" s="1"/>
  <c r="DC38" i="2" s="1"/>
  <c r="DD38" i="2" s="1"/>
  <c r="DE38" i="2" s="1"/>
  <c r="DF38" i="2" s="1"/>
  <c r="DG38" i="2" s="1"/>
  <c r="DH38" i="2" s="1"/>
  <c r="DI38" i="2" s="1"/>
  <c r="DJ38" i="2" s="1"/>
  <c r="DK38" i="2" s="1"/>
  <c r="DL38" i="2" s="1"/>
  <c r="DM38" i="2" s="1"/>
  <c r="DN38" i="2" s="1"/>
  <c r="DO38" i="2" s="1"/>
  <c r="DP38" i="2" s="1"/>
  <c r="DQ38" i="2" s="1"/>
  <c r="DR38" i="2" s="1"/>
  <c r="DS38" i="2" s="1"/>
  <c r="DT38" i="2" s="1"/>
  <c r="DU38" i="2" s="1"/>
  <c r="DV38" i="2" s="1"/>
  <c r="DW38" i="2" s="1"/>
  <c r="DX38" i="2" s="1"/>
  <c r="DY38" i="2" s="1"/>
  <c r="DZ38" i="2" s="1"/>
  <c r="EA38" i="2" s="1"/>
  <c r="EB38" i="2" s="1"/>
  <c r="EC38" i="2" s="1"/>
  <c r="ED38" i="2" s="1"/>
  <c r="EE38" i="2" s="1"/>
  <c r="EF38" i="2" s="1"/>
  <c r="EG38" i="2" s="1"/>
  <c r="EH38" i="2" s="1"/>
  <c r="EI38" i="2" s="1"/>
  <c r="EJ38" i="2" s="1"/>
  <c r="EK38" i="2" s="1"/>
  <c r="EL38" i="2" s="1"/>
  <c r="EM38" i="2" s="1"/>
  <c r="EN38" i="2" s="1"/>
  <c r="EO38" i="2" s="1"/>
  <c r="EP38" i="2" s="1"/>
  <c r="EQ38" i="2" s="1"/>
  <c r="ER38" i="2" s="1"/>
  <c r="ES38" i="2" s="1"/>
  <c r="ET38" i="2" s="1"/>
  <c r="EU38" i="2" s="1"/>
  <c r="EV38" i="2" s="1"/>
  <c r="EW38" i="2" s="1"/>
  <c r="EX38" i="2" s="1"/>
  <c r="EY38" i="2" s="1"/>
  <c r="EZ38" i="2" s="1"/>
  <c r="FA38" i="2" s="1"/>
  <c r="FB38" i="2" s="1"/>
  <c r="FC38" i="2" s="1"/>
  <c r="FD38" i="2" s="1"/>
  <c r="FE38" i="2" s="1"/>
  <c r="FF38" i="2" s="1"/>
  <c r="FG38" i="2" s="1"/>
  <c r="FH38" i="2" s="1"/>
  <c r="FI38" i="2" s="1"/>
  <c r="FJ38" i="2" s="1"/>
  <c r="FK38" i="2" s="1"/>
  <c r="FL38" i="2" s="1"/>
  <c r="FM38" i="2" s="1"/>
  <c r="FN38" i="2" s="1"/>
  <c r="FO38" i="2" s="1"/>
  <c r="FP38" i="2" s="1"/>
  <c r="FQ38" i="2" s="1"/>
  <c r="FR38" i="2" s="1"/>
  <c r="FS38" i="2" s="1"/>
  <c r="FT38" i="2" s="1"/>
  <c r="FU38" i="2" s="1"/>
  <c r="FV38" i="2" s="1"/>
  <c r="FW38" i="2" s="1"/>
  <c r="FX38" i="2" s="1"/>
  <c r="FY38" i="2" s="1"/>
  <c r="FZ38" i="2" s="1"/>
  <c r="GA38" i="2" s="1"/>
  <c r="GB38" i="2" s="1"/>
  <c r="GC38" i="2" s="1"/>
  <c r="GD38" i="2" s="1"/>
  <c r="GE38" i="2" s="1"/>
  <c r="GF34" i="2"/>
  <c r="GF43" i="2"/>
  <c r="GF44" i="2"/>
  <c r="GF47" i="2"/>
  <c r="GF35" i="2"/>
  <c r="GF30" i="2"/>
  <c r="GF29" i="2"/>
  <c r="GF32" i="2"/>
  <c r="GF33" i="2"/>
  <c r="GF31" i="2"/>
  <c r="GF27" i="2"/>
  <c r="GF18" i="2"/>
  <c r="BQ20" i="2"/>
  <c r="BR20" i="2" s="1"/>
  <c r="BS20" i="2" s="1"/>
  <c r="BT20" i="2" s="1"/>
  <c r="BU20" i="2" s="1"/>
  <c r="BV20" i="2" s="1"/>
  <c r="BW20" i="2" s="1"/>
  <c r="BX20" i="2" s="1"/>
  <c r="BY20" i="2" s="1"/>
  <c r="BZ20" i="2" s="1"/>
  <c r="CA20" i="2" s="1"/>
  <c r="CB20" i="2" s="1"/>
  <c r="CC20" i="2" s="1"/>
  <c r="CD20" i="2" s="1"/>
  <c r="CE20" i="2" s="1"/>
  <c r="CF20" i="2" s="1"/>
  <c r="CG20" i="2" s="1"/>
  <c r="CH20" i="2" s="1"/>
  <c r="CI20" i="2" s="1"/>
  <c r="CJ20" i="2" s="1"/>
  <c r="CK20" i="2" s="1"/>
  <c r="CL20" i="2" s="1"/>
  <c r="CM20" i="2" s="1"/>
  <c r="CN20" i="2" s="1"/>
  <c r="CO20" i="2" s="1"/>
  <c r="CP20" i="2" s="1"/>
  <c r="CQ20" i="2" s="1"/>
  <c r="CR20" i="2" s="1"/>
  <c r="CS20" i="2" s="1"/>
  <c r="CT20" i="2" s="1"/>
  <c r="CU20" i="2" s="1"/>
  <c r="CV20" i="2" s="1"/>
  <c r="CW20" i="2" s="1"/>
  <c r="CX20" i="2" s="1"/>
  <c r="CY20" i="2" s="1"/>
  <c r="CZ20" i="2" s="1"/>
  <c r="DA20" i="2" s="1"/>
  <c r="DB20" i="2" s="1"/>
  <c r="DC20" i="2" s="1"/>
  <c r="DD20" i="2" s="1"/>
  <c r="DE20" i="2" s="1"/>
  <c r="DF20" i="2" s="1"/>
  <c r="DG20" i="2" s="1"/>
  <c r="DH20" i="2" s="1"/>
  <c r="DI20" i="2" s="1"/>
  <c r="DJ20" i="2" s="1"/>
  <c r="DK20" i="2" s="1"/>
  <c r="DL20" i="2" s="1"/>
  <c r="DM20" i="2" s="1"/>
  <c r="DN20" i="2" s="1"/>
  <c r="DO20" i="2" s="1"/>
  <c r="DP20" i="2" s="1"/>
  <c r="DQ20" i="2" s="1"/>
  <c r="DR20" i="2" s="1"/>
  <c r="DS20" i="2" s="1"/>
  <c r="DT20" i="2" s="1"/>
  <c r="DU20" i="2" s="1"/>
  <c r="DV20" i="2" s="1"/>
  <c r="DW20" i="2" s="1"/>
  <c r="DX20" i="2" s="1"/>
  <c r="DY20" i="2" s="1"/>
  <c r="DZ20" i="2" s="1"/>
  <c r="EA20" i="2" s="1"/>
  <c r="EB20" i="2" s="1"/>
  <c r="EC20" i="2" s="1"/>
  <c r="ED20" i="2" s="1"/>
  <c r="EE20" i="2" s="1"/>
  <c r="EF20" i="2" s="1"/>
  <c r="EG20" i="2" s="1"/>
  <c r="EH20" i="2" s="1"/>
  <c r="EI20" i="2" s="1"/>
  <c r="EJ20" i="2" s="1"/>
  <c r="EK20" i="2" s="1"/>
  <c r="EL20" i="2" s="1"/>
  <c r="EM20" i="2" s="1"/>
  <c r="EN20" i="2" s="1"/>
  <c r="EO20" i="2" s="1"/>
  <c r="EP20" i="2" s="1"/>
  <c r="EQ20" i="2" s="1"/>
  <c r="ER20" i="2" s="1"/>
  <c r="ES20" i="2" s="1"/>
  <c r="ET20" i="2" s="1"/>
  <c r="EU20" i="2" s="1"/>
  <c r="EV20" i="2" s="1"/>
  <c r="EW20" i="2" s="1"/>
  <c r="EX20" i="2" s="1"/>
  <c r="EY20" i="2" s="1"/>
  <c r="EZ20" i="2" s="1"/>
  <c r="FA20" i="2" s="1"/>
  <c r="FB20" i="2" s="1"/>
  <c r="FC20" i="2" s="1"/>
  <c r="FD20" i="2" s="1"/>
  <c r="FE20" i="2" s="1"/>
  <c r="FF20" i="2" s="1"/>
  <c r="FG20" i="2" s="1"/>
  <c r="FH20" i="2" s="1"/>
  <c r="FI20" i="2" s="1"/>
  <c r="FJ20" i="2" s="1"/>
  <c r="FK20" i="2" s="1"/>
  <c r="FL20" i="2" s="1"/>
  <c r="FM20" i="2" s="1"/>
  <c r="FN20" i="2" s="1"/>
  <c r="FO20" i="2" s="1"/>
  <c r="FP20" i="2" s="1"/>
  <c r="FQ20" i="2" s="1"/>
  <c r="FR20" i="2" s="1"/>
  <c r="FS20" i="2" s="1"/>
  <c r="FT20" i="2" s="1"/>
  <c r="FU20" i="2" s="1"/>
  <c r="FV20" i="2" s="1"/>
  <c r="FW20" i="2" s="1"/>
  <c r="FX20" i="2" s="1"/>
  <c r="FY20" i="2" s="1"/>
  <c r="FZ20" i="2" s="1"/>
  <c r="GA20" i="2" s="1"/>
  <c r="GB20" i="2" s="1"/>
  <c r="GC20" i="2" s="1"/>
  <c r="GD20" i="2" s="1"/>
  <c r="GE20" i="2" s="1"/>
  <c r="GF24" i="2"/>
  <c r="GF26" i="2"/>
  <c r="GF23" i="2"/>
  <c r="GF19" i="2"/>
  <c r="GF22" i="2"/>
  <c r="GF17" i="2"/>
  <c r="GF13" i="2"/>
  <c r="GF14" i="2"/>
  <c r="GF15" i="2"/>
  <c r="I234" i="2"/>
  <c r="K234" i="2"/>
  <c r="M234" i="2"/>
  <c r="O234" i="2"/>
  <c r="Q234" i="2"/>
  <c r="S234" i="2"/>
  <c r="U234" i="2"/>
  <c r="W234" i="2"/>
  <c r="Y234" i="2"/>
  <c r="AA234" i="2"/>
  <c r="AC234" i="2"/>
  <c r="AE234" i="2"/>
  <c r="R234" i="2"/>
  <c r="J234" i="2"/>
  <c r="AB234" i="2"/>
  <c r="T234" i="2"/>
  <c r="L234" i="2"/>
  <c r="AQ12" i="2"/>
  <c r="FK164" i="22" l="1"/>
  <c r="FL194" i="22"/>
  <c r="FL161" i="22"/>
  <c r="FL163" i="22" s="1"/>
  <c r="FM192" i="22"/>
  <c r="FM193" i="22" s="1"/>
  <c r="FN172" i="22"/>
  <c r="CE86" i="21"/>
  <c r="D41" i="1"/>
  <c r="E111" i="1"/>
  <c r="D40" i="1"/>
  <c r="O39" i="7"/>
  <c r="D107" i="1"/>
  <c r="C12" i="1"/>
  <c r="C16" i="1"/>
  <c r="G8" i="10" s="1"/>
  <c r="BA57" i="21"/>
  <c r="I158" i="2"/>
  <c r="E39" i="7"/>
  <c r="G119" i="10" s="1"/>
  <c r="C40" i="1"/>
  <c r="E27" i="1"/>
  <c r="D99" i="1"/>
  <c r="F27" i="1"/>
  <c r="AD96" i="10"/>
  <c r="AE96" i="10" s="1"/>
  <c r="AF96" i="10" s="1"/>
  <c r="AG96" i="10" s="1"/>
  <c r="AH96" i="10" s="1"/>
  <c r="AI96" i="10" s="1"/>
  <c r="AJ96" i="10" s="1"/>
  <c r="AK96" i="10" s="1"/>
  <c r="AL96" i="10" s="1"/>
  <c r="AM96" i="10" s="1"/>
  <c r="AN96" i="10" s="1"/>
  <c r="AO96" i="10" s="1"/>
  <c r="AP96" i="10" s="1"/>
  <c r="AQ96" i="10" s="1"/>
  <c r="AR96" i="10" s="1"/>
  <c r="BN103" i="10"/>
  <c r="FG165" i="2"/>
  <c r="AA157" i="2"/>
  <c r="BN100" i="10"/>
  <c r="AD107" i="10"/>
  <c r="E113" i="1"/>
  <c r="CA39" i="21"/>
  <c r="GL167" i="22"/>
  <c r="GL168" i="22" s="1"/>
  <c r="F8" i="10"/>
  <c r="P39" i="7"/>
  <c r="CA165" i="2"/>
  <c r="AD116" i="1"/>
  <c r="AC23" i="1"/>
  <c r="GE165" i="2"/>
  <c r="F10" i="10"/>
  <c r="CC52" i="2"/>
  <c r="CH55" i="2"/>
  <c r="DU90" i="2"/>
  <c r="EC98" i="2"/>
  <c r="EV119" i="2"/>
  <c r="EZ124" i="2"/>
  <c r="DO85" i="2"/>
  <c r="DG78" i="2"/>
  <c r="AK21" i="2"/>
  <c r="DF77" i="2"/>
  <c r="FL136" i="2"/>
  <c r="AS25" i="2"/>
  <c r="AW28" i="2"/>
  <c r="CX67" i="2"/>
  <c r="FZ149" i="2"/>
  <c r="FQ139" i="2"/>
  <c r="BI36" i="2"/>
  <c r="FU145" i="2"/>
  <c r="BV45" i="2"/>
  <c r="BL37" i="2"/>
  <c r="DA73" i="2"/>
  <c r="EG103" i="2"/>
  <c r="BS42" i="2"/>
  <c r="CN60" i="2"/>
  <c r="CO61" i="2"/>
  <c r="EM111" i="2"/>
  <c r="DK165" i="2"/>
  <c r="W155" i="2"/>
  <c r="P246" i="2"/>
  <c r="P237" i="2"/>
  <c r="P240" i="2"/>
  <c r="P243" i="2"/>
  <c r="AB16" i="2"/>
  <c r="E13" i="1"/>
  <c r="F106" i="1"/>
  <c r="V246" i="2"/>
  <c r="V237" i="2"/>
  <c r="V243" i="2"/>
  <c r="V240" i="2"/>
  <c r="CY165" i="2"/>
  <c r="DW165" i="2"/>
  <c r="Y159" i="2"/>
  <c r="J13" i="16" s="1"/>
  <c r="CE38" i="21"/>
  <c r="AH57" i="21"/>
  <c r="AD246" i="2"/>
  <c r="AD237" i="2"/>
  <c r="AD240" i="2"/>
  <c r="AD243" i="2"/>
  <c r="E13" i="16"/>
  <c r="D13" i="16"/>
  <c r="G39" i="7"/>
  <c r="I119" i="10" s="1"/>
  <c r="K158" i="2"/>
  <c r="C29" i="1"/>
  <c r="D98" i="1"/>
  <c r="C44" i="1"/>
  <c r="W10" i="7"/>
  <c r="F9" i="10"/>
  <c r="BO36" i="2"/>
  <c r="BY42" i="2"/>
  <c r="CB45" i="2"/>
  <c r="CT60" i="2"/>
  <c r="EM103" i="2"/>
  <c r="ES111" i="2"/>
  <c r="CI52" i="2"/>
  <c r="CN55" i="2"/>
  <c r="EA90" i="2"/>
  <c r="EI98" i="2"/>
  <c r="FB119" i="2"/>
  <c r="FF124" i="2"/>
  <c r="DU85" i="2"/>
  <c r="DM78" i="2"/>
  <c r="AQ21" i="2"/>
  <c r="AY25" i="2"/>
  <c r="DG73" i="2"/>
  <c r="FW139" i="2"/>
  <c r="DD67" i="2"/>
  <c r="CU61" i="2"/>
  <c r="FR136" i="2"/>
  <c r="GA145" i="2"/>
  <c r="BR37" i="2"/>
  <c r="BC28" i="2"/>
  <c r="DL77" i="2"/>
  <c r="L11" i="2"/>
  <c r="K176" i="2"/>
  <c r="BI25" i="2"/>
  <c r="DQ73" i="2"/>
  <c r="BM28" i="2"/>
  <c r="DN67" i="2"/>
  <c r="CB37" i="2"/>
  <c r="DE61" i="2"/>
  <c r="BY36" i="2"/>
  <c r="CI42" i="2"/>
  <c r="CL45" i="2"/>
  <c r="DD60" i="2"/>
  <c r="EW103" i="2"/>
  <c r="FC111" i="2"/>
  <c r="CS52" i="2"/>
  <c r="CX55" i="2"/>
  <c r="EE85" i="2"/>
  <c r="BA21" i="2"/>
  <c r="DW78" i="2"/>
  <c r="ES98" i="2"/>
  <c r="FL119" i="2"/>
  <c r="DV77" i="2"/>
  <c r="GB136" i="2"/>
  <c r="FP124" i="2"/>
  <c r="EK90" i="2"/>
  <c r="F7" i="10"/>
  <c r="BO165" i="2"/>
  <c r="D37" i="1"/>
  <c r="E103" i="1"/>
  <c r="AH161" i="2"/>
  <c r="AH154" i="2"/>
  <c r="AQ165" i="2"/>
  <c r="AE107" i="10"/>
  <c r="AF107" i="10" s="1"/>
  <c r="AG107" i="10" s="1"/>
  <c r="AH107" i="10" s="1"/>
  <c r="AI107" i="10" s="1"/>
  <c r="AJ107" i="10" s="1"/>
  <c r="AK107" i="10" s="1"/>
  <c r="AL107" i="10" s="1"/>
  <c r="AM107" i="10" s="1"/>
  <c r="AN107" i="10" s="1"/>
  <c r="AO107" i="10" s="1"/>
  <c r="BN99" i="10"/>
  <c r="AJ55" i="21"/>
  <c r="AI55" i="21"/>
  <c r="AC55" i="21"/>
  <c r="AS95" i="10"/>
  <c r="BE88" i="10"/>
  <c r="BE95" i="10" s="1"/>
  <c r="BC34" i="7" s="1"/>
  <c r="BN58" i="10"/>
  <c r="BN52" i="10"/>
  <c r="M23" i="16"/>
  <c r="GM171" i="22"/>
  <c r="GM162" i="22"/>
  <c r="GM157" i="22"/>
  <c r="GN156" i="22"/>
  <c r="GN174" i="22" s="1"/>
  <c r="GO14" i="22"/>
  <c r="H23" i="16"/>
  <c r="BI57" i="21"/>
  <c r="BI36" i="7"/>
  <c r="AF34" i="7"/>
  <c r="AF55" i="21"/>
  <c r="AN34" i="7"/>
  <c r="AN55" i="21"/>
  <c r="BB36" i="7"/>
  <c r="BB57" i="21"/>
  <c r="AU34" i="7"/>
  <c r="AU55" i="21"/>
  <c r="AX95" i="10"/>
  <c r="BJ88" i="10"/>
  <c r="BJ95" i="10" s="1"/>
  <c r="BE34" i="7"/>
  <c r="BE55" i="21"/>
  <c r="BE106" i="10"/>
  <c r="AL34" i="7"/>
  <c r="AL55" i="21"/>
  <c r="BF36" i="7"/>
  <c r="BF57" i="21"/>
  <c r="AI36" i="7"/>
  <c r="AI57" i="21"/>
  <c r="AK34" i="7"/>
  <c r="AK55" i="21"/>
  <c r="AQ36" i="7"/>
  <c r="AQ57" i="21"/>
  <c r="AB36" i="7"/>
  <c r="AB57" i="21"/>
  <c r="AW36" i="7"/>
  <c r="AW57" i="21"/>
  <c r="AB34" i="7"/>
  <c r="AB55" i="21"/>
  <c r="BB34" i="7"/>
  <c r="BB55" i="21"/>
  <c r="AJ36" i="7"/>
  <c r="AJ57" i="21"/>
  <c r="AS36" i="7"/>
  <c r="AS57" i="21"/>
  <c r="BF34" i="7"/>
  <c r="BF55" i="21"/>
  <c r="AO34" i="7"/>
  <c r="AO55" i="21"/>
  <c r="AD34" i="7"/>
  <c r="AD55" i="21"/>
  <c r="AD36" i="7"/>
  <c r="AD57" i="21"/>
  <c r="BG106" i="10"/>
  <c r="BK95" i="10"/>
  <c r="BN68" i="10"/>
  <c r="AZ34" i="7"/>
  <c r="AZ55" i="21"/>
  <c r="AY36" i="7"/>
  <c r="AY57" i="21"/>
  <c r="AH34" i="7"/>
  <c r="AH55" i="21"/>
  <c r="BH36" i="7"/>
  <c r="AE36" i="7"/>
  <c r="AE57" i="21"/>
  <c r="AR34" i="7"/>
  <c r="AR55" i="21"/>
  <c r="AG36" i="7"/>
  <c r="AG57" i="21"/>
  <c r="AG34" i="7"/>
  <c r="AG55" i="21"/>
  <c r="T19" i="10"/>
  <c r="AE19" i="10"/>
  <c r="AQ19" i="10" s="1"/>
  <c r="BC19" i="10" s="1"/>
  <c r="BN42" i="10"/>
  <c r="BA34" i="7"/>
  <c r="BA55" i="21"/>
  <c r="AT36" i="7"/>
  <c r="AT57" i="21"/>
  <c r="AF36" i="7"/>
  <c r="AF57" i="21"/>
  <c r="BD36" i="7"/>
  <c r="BD57" i="21"/>
  <c r="AP106" i="10"/>
  <c r="BB102" i="10"/>
  <c r="BB106" i="10" s="1"/>
  <c r="AK36" i="7"/>
  <c r="AK57" i="21"/>
  <c r="AU36" i="7"/>
  <c r="AU57" i="21"/>
  <c r="AR36" i="7"/>
  <c r="AR57" i="21"/>
  <c r="AM34" i="7"/>
  <c r="AM55" i="21"/>
  <c r="BN57" i="10"/>
  <c r="AP34" i="7"/>
  <c r="AP55" i="21"/>
  <c r="AO36" i="7"/>
  <c r="AO57" i="21"/>
  <c r="AX36" i="7"/>
  <c r="AX57" i="21"/>
  <c r="AW34" i="7"/>
  <c r="AW55" i="21"/>
  <c r="BN46" i="10"/>
  <c r="BN48" i="10"/>
  <c r="BD34" i="7"/>
  <c r="BD55" i="21"/>
  <c r="AP36" i="7"/>
  <c r="AP57" i="21"/>
  <c r="BT55" i="21"/>
  <c r="AM36" i="7"/>
  <c r="AM57" i="21"/>
  <c r="AC36" i="7"/>
  <c r="AC57" i="21"/>
  <c r="AT34" i="7"/>
  <c r="AT55" i="21"/>
  <c r="AV36" i="7"/>
  <c r="AV57" i="21"/>
  <c r="AY34" i="7"/>
  <c r="AY55" i="21"/>
  <c r="AX34" i="7"/>
  <c r="AX55" i="21"/>
  <c r="BK36" i="7"/>
  <c r="BL36" i="7" s="1"/>
  <c r="BM36" i="7" s="1"/>
  <c r="BN36" i="7" s="1"/>
  <c r="BO36" i="7" s="1"/>
  <c r="BP36" i="7" s="1"/>
  <c r="BQ36" i="7" s="1"/>
  <c r="BR36" i="7" s="1"/>
  <c r="BS36" i="7" s="1"/>
  <c r="BT36" i="7" s="1"/>
  <c r="BU36" i="7" s="1"/>
  <c r="BR57" i="21"/>
  <c r="AS34" i="7"/>
  <c r="AS55" i="21"/>
  <c r="BN64" i="10"/>
  <c r="J43" i="21"/>
  <c r="J44" i="21"/>
  <c r="Y158" i="2"/>
  <c r="S10" i="7"/>
  <c r="U115" i="10" s="1"/>
  <c r="U118" i="10" s="1"/>
  <c r="S39" i="7"/>
  <c r="U119" i="10" s="1"/>
  <c r="W158" i="2"/>
  <c r="U158" i="2"/>
  <c r="S158" i="2"/>
  <c r="GF106" i="2"/>
  <c r="BC165" i="2"/>
  <c r="GG174" i="2"/>
  <c r="GF93" i="2"/>
  <c r="AA158" i="2"/>
  <c r="Z158" i="2"/>
  <c r="W39" i="7"/>
  <c r="Y119" i="10" s="1"/>
  <c r="Y115" i="10"/>
  <c r="Y118" i="10" s="1"/>
  <c r="X115" i="10"/>
  <c r="W115" i="10"/>
  <c r="W118" i="10" s="1"/>
  <c r="I19" i="7"/>
  <c r="J20" i="7" s="1"/>
  <c r="AB246" i="2"/>
  <c r="AB180" i="2" s="1"/>
  <c r="AB237" i="2"/>
  <c r="AB243" i="2"/>
  <c r="AB240" i="2"/>
  <c r="U246" i="2"/>
  <c r="U180" i="2" s="1"/>
  <c r="U237" i="2"/>
  <c r="U243" i="2"/>
  <c r="U240" i="2"/>
  <c r="E89" i="1"/>
  <c r="D4" i="1"/>
  <c r="F101" i="1"/>
  <c r="E35" i="1"/>
  <c r="F105" i="1"/>
  <c r="E39" i="1"/>
  <c r="G27" i="1"/>
  <c r="H97" i="1"/>
  <c r="E104" i="1"/>
  <c r="D38" i="1"/>
  <c r="U16" i="10"/>
  <c r="AF16" i="10"/>
  <c r="AR16" i="10" s="1"/>
  <c r="BD16" i="10" s="1"/>
  <c r="GF174" i="2"/>
  <c r="L119" i="10"/>
  <c r="G33" i="7"/>
  <c r="G54" i="21"/>
  <c r="E93" i="1"/>
  <c r="D8" i="1"/>
  <c r="AB20" i="1"/>
  <c r="AC95" i="1"/>
  <c r="S165" i="2"/>
  <c r="F39" i="7"/>
  <c r="GF156" i="2"/>
  <c r="Q119" i="10"/>
  <c r="M119" i="10"/>
  <c r="V158" i="2"/>
  <c r="R39" i="7"/>
  <c r="AE246" i="2"/>
  <c r="AE180" i="2" s="1"/>
  <c r="AE240" i="2"/>
  <c r="AE237" i="2"/>
  <c r="AE243" i="2"/>
  <c r="L246" i="2"/>
  <c r="L180" i="2" s="1"/>
  <c r="L243" i="2"/>
  <c r="L240" i="2"/>
  <c r="L237" i="2"/>
  <c r="J246" i="2"/>
  <c r="J180" i="2" s="1"/>
  <c r="J243" i="2"/>
  <c r="J240" i="2"/>
  <c r="J237" i="2"/>
  <c r="S246" i="2"/>
  <c r="S180" i="2" s="1"/>
  <c r="S243" i="2"/>
  <c r="S237" i="2"/>
  <c r="S240" i="2"/>
  <c r="R246" i="2"/>
  <c r="R180" i="2" s="1"/>
  <c r="R243" i="2"/>
  <c r="R237" i="2"/>
  <c r="R240" i="2"/>
  <c r="Q246" i="2"/>
  <c r="Q180" i="2" s="1"/>
  <c r="Q243" i="2"/>
  <c r="Q237" i="2"/>
  <c r="Q240" i="2"/>
  <c r="GF20" i="2"/>
  <c r="GF97" i="2"/>
  <c r="E108" i="1"/>
  <c r="D14" i="1"/>
  <c r="I28" i="10"/>
  <c r="H29" i="10"/>
  <c r="H31" i="10" s="1"/>
  <c r="H32" i="10" s="1"/>
  <c r="GF38" i="2"/>
  <c r="E96" i="1"/>
  <c r="D21" i="1"/>
  <c r="F6" i="1"/>
  <c r="G91" i="1"/>
  <c r="E112" i="1"/>
  <c r="D42" i="1"/>
  <c r="E30" i="7"/>
  <c r="E51" i="21"/>
  <c r="T18" i="10"/>
  <c r="AE18" i="10"/>
  <c r="AQ18" i="10" s="1"/>
  <c r="BC18" i="10" s="1"/>
  <c r="R119" i="10"/>
  <c r="V39" i="7"/>
  <c r="T115" i="10"/>
  <c r="T118" i="10" s="1"/>
  <c r="F11" i="10"/>
  <c r="B47" i="1"/>
  <c r="H33" i="7"/>
  <c r="H54" i="21"/>
  <c r="E99" i="1"/>
  <c r="D28" i="1"/>
  <c r="C32" i="1"/>
  <c r="G10" i="10" s="1"/>
  <c r="V19" i="1"/>
  <c r="W94" i="1"/>
  <c r="AE20" i="10"/>
  <c r="AQ20" i="10" s="1"/>
  <c r="BC20" i="10" s="1"/>
  <c r="T20" i="10"/>
  <c r="O119" i="10"/>
  <c r="C41" i="8" s="1"/>
  <c r="S119" i="10"/>
  <c r="P115" i="10"/>
  <c r="AC246" i="2"/>
  <c r="AC180" i="2" s="1"/>
  <c r="AC243" i="2"/>
  <c r="AC237" i="2"/>
  <c r="AC240" i="2"/>
  <c r="M246" i="2"/>
  <c r="M180" i="2" s="1"/>
  <c r="M237" i="2"/>
  <c r="M240" i="2"/>
  <c r="M243" i="2"/>
  <c r="AR12" i="2"/>
  <c r="AA246" i="2"/>
  <c r="AA180" i="2" s="1"/>
  <c r="AA243" i="2"/>
  <c r="AA237" i="2"/>
  <c r="AA240" i="2"/>
  <c r="K246" i="2"/>
  <c r="K180" i="2" s="1"/>
  <c r="K243" i="2"/>
  <c r="K237" i="2"/>
  <c r="K240" i="2"/>
  <c r="GF50" i="2"/>
  <c r="GF59" i="2"/>
  <c r="H7" i="1"/>
  <c r="I92" i="1"/>
  <c r="K73" i="10"/>
  <c r="K74" i="10" s="1"/>
  <c r="L70" i="10"/>
  <c r="F114" i="1"/>
  <c r="E43" i="1"/>
  <c r="G90" i="1"/>
  <c r="F5" i="1"/>
  <c r="E15" i="1"/>
  <c r="F109" i="1"/>
  <c r="U17" i="10"/>
  <c r="AF17" i="10"/>
  <c r="AR17" i="10" s="1"/>
  <c r="BD17" i="10" s="1"/>
  <c r="O11" i="7"/>
  <c r="T39" i="7"/>
  <c r="X158" i="2"/>
  <c r="B177" i="2"/>
  <c r="B179" i="2"/>
  <c r="B180" i="2"/>
  <c r="B178" i="2"/>
  <c r="E40" i="1"/>
  <c r="F110" i="1"/>
  <c r="BQ16" i="7"/>
  <c r="BR14" i="7"/>
  <c r="P158" i="2"/>
  <c r="L39" i="7"/>
  <c r="S164" i="2"/>
  <c r="X29" i="21"/>
  <c r="J158" i="2"/>
  <c r="O246" i="2"/>
  <c r="O180" i="2" s="1"/>
  <c r="O237" i="2"/>
  <c r="O243" i="2"/>
  <c r="O240" i="2"/>
  <c r="Y246" i="2"/>
  <c r="Y180" i="2" s="1"/>
  <c r="Y243" i="2"/>
  <c r="Y237" i="2"/>
  <c r="Y240" i="2"/>
  <c r="I246" i="2"/>
  <c r="I180" i="2" s="1"/>
  <c r="I240" i="2"/>
  <c r="AF234" i="2"/>
  <c r="I237" i="2"/>
  <c r="I243" i="2"/>
  <c r="T246" i="2"/>
  <c r="T180" i="2" s="1"/>
  <c r="T243" i="2"/>
  <c r="T237" i="2"/>
  <c r="T240" i="2"/>
  <c r="W246" i="2"/>
  <c r="W180" i="2" s="1"/>
  <c r="W237" i="2"/>
  <c r="W243" i="2"/>
  <c r="W240" i="2"/>
  <c r="EI165" i="2"/>
  <c r="E30" i="1"/>
  <c r="F100" i="1"/>
  <c r="E36" i="1"/>
  <c r="F102" i="1"/>
  <c r="CB39" i="21"/>
  <c r="K119" i="10"/>
  <c r="FL164" i="22" l="1"/>
  <c r="GQ48" i="22"/>
  <c r="FM194" i="22"/>
  <c r="FM161" i="22"/>
  <c r="FM163" i="22" s="1"/>
  <c r="FM164" i="22" s="1"/>
  <c r="FN192" i="22"/>
  <c r="FN193" i="22" s="1"/>
  <c r="FO172" i="22"/>
  <c r="BU57" i="21"/>
  <c r="BV57" i="21"/>
  <c r="F113" i="1"/>
  <c r="E31" i="1"/>
  <c r="E107" i="1"/>
  <c r="D12" i="1"/>
  <c r="D16" i="1" s="1"/>
  <c r="H8" i="10" s="1"/>
  <c r="BN102" i="10"/>
  <c r="CD28" i="21"/>
  <c r="CD5" i="21"/>
  <c r="F111" i="1"/>
  <c r="E41" i="1"/>
  <c r="GM167" i="22"/>
  <c r="GM168" i="22" s="1"/>
  <c r="AD244" i="2"/>
  <c r="AD245" i="2"/>
  <c r="L176" i="2"/>
  <c r="M11" i="2"/>
  <c r="AD242" i="2"/>
  <c r="AD241" i="2"/>
  <c r="P245" i="2"/>
  <c r="P244" i="2"/>
  <c r="G11" i="10"/>
  <c r="G12" i="10" s="1"/>
  <c r="AD10" i="7"/>
  <c r="AF115" i="10" s="1"/>
  <c r="AF118" i="10" s="1"/>
  <c r="AH157" i="2"/>
  <c r="AH155" i="2"/>
  <c r="AD238" i="2"/>
  <c r="AD239" i="2"/>
  <c r="V242" i="2"/>
  <c r="V241" i="2"/>
  <c r="P241" i="2"/>
  <c r="P242" i="2"/>
  <c r="AD180" i="2"/>
  <c r="AD247" i="2"/>
  <c r="AD248" i="2"/>
  <c r="V244" i="2"/>
  <c r="V245" i="2"/>
  <c r="P239" i="2"/>
  <c r="P238" i="2"/>
  <c r="F103" i="1"/>
  <c r="E37" i="1"/>
  <c r="V238" i="2"/>
  <c r="V239" i="2"/>
  <c r="P180" i="2"/>
  <c r="P248" i="2"/>
  <c r="P247" i="2"/>
  <c r="D29" i="1"/>
  <c r="D32" i="1" s="1"/>
  <c r="H10" i="10" s="1"/>
  <c r="E98" i="1"/>
  <c r="AB154" i="2"/>
  <c r="AB161" i="2"/>
  <c r="V180" i="2"/>
  <c r="V248" i="2"/>
  <c r="V247" i="2"/>
  <c r="V11" i="7"/>
  <c r="AD23" i="1"/>
  <c r="AE116" i="1"/>
  <c r="D44" i="1"/>
  <c r="H11" i="10" s="1"/>
  <c r="H13" i="16"/>
  <c r="C17" i="18" s="1"/>
  <c r="C30" i="18" s="1"/>
  <c r="G106" i="1"/>
  <c r="F13" i="1"/>
  <c r="BC55" i="21"/>
  <c r="AP107" i="10"/>
  <c r="AQ107" i="10" s="1"/>
  <c r="AR107" i="10" s="1"/>
  <c r="AS107" i="10" s="1"/>
  <c r="AT107" i="10" s="1"/>
  <c r="AU107" i="10" s="1"/>
  <c r="AV107" i="10" s="1"/>
  <c r="AW107" i="10" s="1"/>
  <c r="AX107" i="10" s="1"/>
  <c r="AY107" i="10" s="1"/>
  <c r="AZ107" i="10" s="1"/>
  <c r="BA107" i="10" s="1"/>
  <c r="BB107" i="10" s="1"/>
  <c r="BC107" i="10" s="1"/>
  <c r="BD107" i="10" s="1"/>
  <c r="BE107" i="10" s="1"/>
  <c r="BF107" i="10" s="1"/>
  <c r="BG107" i="10" s="1"/>
  <c r="BH107" i="10" s="1"/>
  <c r="BI107" i="10" s="1"/>
  <c r="BJ107" i="10" s="1"/>
  <c r="BK107" i="10" s="1"/>
  <c r="BL107" i="10" s="1"/>
  <c r="BM107" i="10" s="1"/>
  <c r="AS96" i="10"/>
  <c r="AT96" i="10" s="1"/>
  <c r="AU96" i="10" s="1"/>
  <c r="AV96" i="10" s="1"/>
  <c r="AW96" i="10" s="1"/>
  <c r="AX96" i="10" s="1"/>
  <c r="AY96" i="10" s="1"/>
  <c r="AZ96" i="10" s="1"/>
  <c r="BA96" i="10" s="1"/>
  <c r="BB96" i="10" s="1"/>
  <c r="BC96" i="10" s="1"/>
  <c r="BD96" i="10" s="1"/>
  <c r="BE96" i="10" s="1"/>
  <c r="BF96" i="10" s="1"/>
  <c r="BG96" i="10" s="1"/>
  <c r="BH96" i="10" s="1"/>
  <c r="BI96" i="10" s="1"/>
  <c r="BJ96" i="10" s="1"/>
  <c r="BK96" i="10" s="1"/>
  <c r="BL96" i="10" s="1"/>
  <c r="BM96" i="10" s="1"/>
  <c r="BN88" i="10"/>
  <c r="BN95" i="10"/>
  <c r="AQ34" i="7"/>
  <c r="T23" i="16" s="1"/>
  <c r="AQ55" i="21"/>
  <c r="GN162" i="22"/>
  <c r="GN180" i="22" s="1"/>
  <c r="GN157" i="22"/>
  <c r="GN175" i="22" s="1"/>
  <c r="GN171" i="22"/>
  <c r="GN182" i="22" s="1"/>
  <c r="GO156" i="22"/>
  <c r="GO174" i="22" s="1"/>
  <c r="N23" i="16"/>
  <c r="Q23" i="16"/>
  <c r="BH55" i="21"/>
  <c r="BH34" i="7"/>
  <c r="Z23" i="16" s="1"/>
  <c r="AV34" i="7"/>
  <c r="U23" i="16" s="1"/>
  <c r="AV55" i="21"/>
  <c r="U19" i="10"/>
  <c r="AF19" i="10"/>
  <c r="AR19" i="10" s="1"/>
  <c r="BD19" i="10" s="1"/>
  <c r="O23" i="16"/>
  <c r="V23" i="16"/>
  <c r="BI34" i="7"/>
  <c r="AA23" i="16" s="1"/>
  <c r="BI55" i="21"/>
  <c r="AZ36" i="7"/>
  <c r="X23" i="16" s="1"/>
  <c r="AZ57" i="21"/>
  <c r="BE36" i="7"/>
  <c r="BE57" i="21"/>
  <c r="BN106" i="10"/>
  <c r="AN36" i="7"/>
  <c r="S23" i="16" s="1"/>
  <c r="AN57" i="21"/>
  <c r="P23" i="16"/>
  <c r="BC36" i="7"/>
  <c r="BC57" i="21"/>
  <c r="K43" i="21"/>
  <c r="K44" i="21"/>
  <c r="X118" i="10"/>
  <c r="J19" i="7"/>
  <c r="K20" i="7" s="1"/>
  <c r="F12" i="10"/>
  <c r="D50" i="21" s="1"/>
  <c r="G14" i="16"/>
  <c r="G15" i="16" s="1"/>
  <c r="F14" i="16"/>
  <c r="F15" i="16" s="1"/>
  <c r="E14" i="16"/>
  <c r="E15" i="16" s="1"/>
  <c r="W244" i="2"/>
  <c r="W245" i="2"/>
  <c r="F30" i="1"/>
  <c r="G100" i="1"/>
  <c r="T241" i="2"/>
  <c r="T242" i="2"/>
  <c r="O248" i="2"/>
  <c r="O247" i="2"/>
  <c r="F40" i="1"/>
  <c r="G110" i="1"/>
  <c r="V119" i="10"/>
  <c r="I7" i="1"/>
  <c r="J92" i="1"/>
  <c r="K239" i="2"/>
  <c r="K238" i="2"/>
  <c r="AC245" i="2"/>
  <c r="AC244" i="2"/>
  <c r="U18" i="10"/>
  <c r="AF18" i="10"/>
  <c r="AR18" i="10" s="1"/>
  <c r="BD18" i="10" s="1"/>
  <c r="F112" i="1"/>
  <c r="E42" i="1"/>
  <c r="F96" i="1"/>
  <c r="E21" i="1"/>
  <c r="E24" i="1" s="1"/>
  <c r="I9" i="10" s="1"/>
  <c r="R244" i="2"/>
  <c r="R245" i="2"/>
  <c r="J244" i="2"/>
  <c r="J245" i="2"/>
  <c r="AE242" i="2"/>
  <c r="AE241" i="2"/>
  <c r="H27" i="1"/>
  <c r="I97" i="1"/>
  <c r="G101" i="1"/>
  <c r="F35" i="1"/>
  <c r="AB241" i="2"/>
  <c r="AB242" i="2"/>
  <c r="W241" i="2"/>
  <c r="W242" i="2"/>
  <c r="I247" i="2"/>
  <c r="AF246" i="2"/>
  <c r="I248" i="2"/>
  <c r="Y242" i="2"/>
  <c r="Y241" i="2"/>
  <c r="H90" i="1"/>
  <c r="G5" i="1"/>
  <c r="K244" i="2"/>
  <c r="K245" i="2"/>
  <c r="AS12" i="2"/>
  <c r="AC248" i="2"/>
  <c r="AC247" i="2"/>
  <c r="R248" i="2"/>
  <c r="R247" i="2"/>
  <c r="J248" i="2"/>
  <c r="J247" i="2"/>
  <c r="AE247" i="2"/>
  <c r="AE248" i="2"/>
  <c r="F93" i="1"/>
  <c r="E8" i="1"/>
  <c r="D9" i="1"/>
  <c r="AB244" i="2"/>
  <c r="AB245" i="2"/>
  <c r="I245" i="2"/>
  <c r="AF243" i="2"/>
  <c r="I244" i="2"/>
  <c r="I238" i="2"/>
  <c r="I239" i="2"/>
  <c r="AF237" i="2"/>
  <c r="T238" i="2"/>
  <c r="T239" i="2"/>
  <c r="T245" i="2"/>
  <c r="T244" i="2"/>
  <c r="Y239" i="2"/>
  <c r="Y238" i="2"/>
  <c r="S167" i="2"/>
  <c r="BS14" i="7"/>
  <c r="BR16" i="7"/>
  <c r="K248" i="2"/>
  <c r="K247" i="2"/>
  <c r="M245" i="2"/>
  <c r="M244" i="2"/>
  <c r="F30" i="7"/>
  <c r="D20" i="16" s="1"/>
  <c r="F51" i="21"/>
  <c r="Q242" i="2"/>
  <c r="Q241" i="2"/>
  <c r="S241" i="2"/>
  <c r="S242" i="2"/>
  <c r="L238" i="2"/>
  <c r="L239" i="2"/>
  <c r="F89" i="1"/>
  <c r="E4" i="1"/>
  <c r="AB239" i="2"/>
  <c r="AB238" i="2"/>
  <c r="F36" i="1"/>
  <c r="G102" i="1"/>
  <c r="T247" i="2"/>
  <c r="T248" i="2"/>
  <c r="Y245" i="2"/>
  <c r="Y244" i="2"/>
  <c r="AA242" i="2"/>
  <c r="AA241" i="2"/>
  <c r="M242" i="2"/>
  <c r="M241" i="2"/>
  <c r="X119" i="10"/>
  <c r="G6" i="1"/>
  <c r="H91" i="1"/>
  <c r="J28" i="10"/>
  <c r="I29" i="10"/>
  <c r="I31" i="10" s="1"/>
  <c r="I32" i="10" s="1"/>
  <c r="Q239" i="2"/>
  <c r="Q238" i="2"/>
  <c r="S239" i="2"/>
  <c r="S238" i="2"/>
  <c r="L241" i="2"/>
  <c r="L242" i="2"/>
  <c r="T119" i="10"/>
  <c r="I14" i="16" s="1"/>
  <c r="AB248" i="2"/>
  <c r="AB247" i="2"/>
  <c r="G114" i="1"/>
  <c r="F43" i="1"/>
  <c r="AA238" i="2"/>
  <c r="AA239" i="2"/>
  <c r="M239" i="2"/>
  <c r="M238" i="2"/>
  <c r="F99" i="1"/>
  <c r="E28" i="1"/>
  <c r="Q244" i="2"/>
  <c r="Q245" i="2"/>
  <c r="S244" i="2"/>
  <c r="S245" i="2"/>
  <c r="L244" i="2"/>
  <c r="L245" i="2"/>
  <c r="H119" i="10"/>
  <c r="U242" i="2"/>
  <c r="U241" i="2"/>
  <c r="V17" i="10"/>
  <c r="AG17" i="10"/>
  <c r="AS17" i="10" s="1"/>
  <c r="BE17" i="10" s="1"/>
  <c r="AA245" i="2"/>
  <c r="AA244" i="2"/>
  <c r="M247" i="2"/>
  <c r="M248" i="2"/>
  <c r="U20" i="10"/>
  <c r="AF20" i="10"/>
  <c r="AR20" i="10" s="1"/>
  <c r="BD20" i="10" s="1"/>
  <c r="Q247" i="2"/>
  <c r="Q248" i="2"/>
  <c r="W239" i="2"/>
  <c r="W238" i="2"/>
  <c r="G109" i="1"/>
  <c r="F15" i="1"/>
  <c r="L73" i="10"/>
  <c r="L74" i="10" s="1"/>
  <c r="M70" i="10"/>
  <c r="AA248" i="2"/>
  <c r="AA247" i="2"/>
  <c r="AC241" i="2"/>
  <c r="AC242" i="2"/>
  <c r="R242" i="2"/>
  <c r="R241" i="2"/>
  <c r="J239" i="2"/>
  <c r="J238" i="2"/>
  <c r="AE245" i="2"/>
  <c r="AE244" i="2"/>
  <c r="GF165" i="2"/>
  <c r="G105" i="1"/>
  <c r="F39" i="1"/>
  <c r="U238" i="2"/>
  <c r="U239" i="2"/>
  <c r="C47" i="1"/>
  <c r="Y248" i="2"/>
  <c r="Y247" i="2"/>
  <c r="O242" i="2"/>
  <c r="O241" i="2"/>
  <c r="P118" i="10"/>
  <c r="F108" i="1"/>
  <c r="E14" i="1"/>
  <c r="S248" i="2"/>
  <c r="S247" i="2"/>
  <c r="L248" i="2"/>
  <c r="L247" i="2"/>
  <c r="AG16" i="10"/>
  <c r="AS16" i="10" s="1"/>
  <c r="BE16" i="10" s="1"/>
  <c r="V16" i="10"/>
  <c r="U245" i="2"/>
  <c r="U244" i="2"/>
  <c r="O245" i="2"/>
  <c r="O244" i="2"/>
  <c r="CC39" i="21"/>
  <c r="W247" i="2"/>
  <c r="W248" i="2"/>
  <c r="I242" i="2"/>
  <c r="I241" i="2"/>
  <c r="AF240" i="2"/>
  <c r="O239" i="2"/>
  <c r="O238" i="2"/>
  <c r="N119" i="10"/>
  <c r="I33" i="7"/>
  <c r="E24" i="16" s="1"/>
  <c r="I54" i="21"/>
  <c r="K242" i="2"/>
  <c r="K241" i="2"/>
  <c r="AC239" i="2"/>
  <c r="AC238" i="2"/>
  <c r="W19" i="1"/>
  <c r="X94" i="1"/>
  <c r="D24" i="1"/>
  <c r="R239" i="2"/>
  <c r="R238" i="2"/>
  <c r="J241" i="2"/>
  <c r="J242" i="2"/>
  <c r="AE238" i="2"/>
  <c r="AE239" i="2"/>
  <c r="AC20" i="1"/>
  <c r="AD95" i="1"/>
  <c r="F104" i="1"/>
  <c r="E38" i="1"/>
  <c r="E44" i="1"/>
  <c r="U248" i="2"/>
  <c r="U247" i="2"/>
  <c r="CD9" i="21" l="1"/>
  <c r="CD10" i="21" s="1"/>
  <c r="FN194" i="22"/>
  <c r="FN161" i="22"/>
  <c r="FN163" i="22" s="1"/>
  <c r="FN164" i="22" s="1"/>
  <c r="FO192" i="22"/>
  <c r="FO193" i="22" s="1"/>
  <c r="FP172" i="22"/>
  <c r="CE28" i="21"/>
  <c r="BU55" i="21"/>
  <c r="BW57" i="21"/>
  <c r="G111" i="1"/>
  <c r="F41" i="1"/>
  <c r="CD7" i="21"/>
  <c r="CE5" i="21"/>
  <c r="CD6" i="21"/>
  <c r="CE6" i="21" s="1"/>
  <c r="E16" i="1"/>
  <c r="I8" i="10" s="1"/>
  <c r="AF244" i="2"/>
  <c r="F107" i="1"/>
  <c r="E12" i="1"/>
  <c r="F31" i="1"/>
  <c r="G113" i="1"/>
  <c r="G38" i="10"/>
  <c r="G39" i="10" s="1"/>
  <c r="G109" i="10"/>
  <c r="E35" i="7" s="1"/>
  <c r="G15" i="10"/>
  <c r="G21" i="10" s="1"/>
  <c r="G23" i="10" s="1"/>
  <c r="EC78" i="2"/>
  <c r="BG21" i="2"/>
  <c r="EB77" i="2"/>
  <c r="BO25" i="2"/>
  <c r="DW73" i="2"/>
  <c r="BS28" i="2"/>
  <c r="DT67" i="2"/>
  <c r="CH37" i="2"/>
  <c r="DK61" i="2"/>
  <c r="CE36" i="2"/>
  <c r="CO42" i="2"/>
  <c r="CR45" i="2"/>
  <c r="DJ60" i="2"/>
  <c r="FC103" i="2"/>
  <c r="FI111" i="2"/>
  <c r="EQ90" i="2"/>
  <c r="CY52" i="2"/>
  <c r="EY98" i="2"/>
  <c r="FR119" i="2"/>
  <c r="DD55" i="2"/>
  <c r="EK85" i="2"/>
  <c r="FV124" i="2"/>
  <c r="G13" i="1"/>
  <c r="H106" i="1"/>
  <c r="BK28" i="2"/>
  <c r="DL67" i="2"/>
  <c r="BZ37" i="2"/>
  <c r="DC61" i="2"/>
  <c r="BW36" i="2"/>
  <c r="CG42" i="2"/>
  <c r="CJ45" i="2"/>
  <c r="DB60" i="2"/>
  <c r="EU103" i="2"/>
  <c r="FA111" i="2"/>
  <c r="CQ52" i="2"/>
  <c r="CV55" i="2"/>
  <c r="EI90" i="2"/>
  <c r="EQ98" i="2"/>
  <c r="FJ119" i="2"/>
  <c r="FN124" i="2"/>
  <c r="DU78" i="2"/>
  <c r="AY21" i="2"/>
  <c r="GE139" i="2"/>
  <c r="BG25" i="2"/>
  <c r="EC85" i="2"/>
  <c r="FZ136" i="2"/>
  <c r="DO73" i="2"/>
  <c r="DT77" i="2"/>
  <c r="AX16" i="2"/>
  <c r="AP16" i="2"/>
  <c r="AH158" i="2"/>
  <c r="AD39" i="7"/>
  <c r="AF119" i="10" s="1"/>
  <c r="N11" i="2"/>
  <c r="M176" i="2"/>
  <c r="G103" i="1"/>
  <c r="F37" i="1"/>
  <c r="BT37" i="2"/>
  <c r="CW61" i="2"/>
  <c r="GC145" i="2"/>
  <c r="BQ36" i="2"/>
  <c r="CA42" i="2"/>
  <c r="CD45" i="2"/>
  <c r="CV60" i="2"/>
  <c r="EO103" i="2"/>
  <c r="EU111" i="2"/>
  <c r="CK52" i="2"/>
  <c r="CP55" i="2"/>
  <c r="EC90" i="2"/>
  <c r="EK98" i="2"/>
  <c r="FD119" i="2"/>
  <c r="FH124" i="2"/>
  <c r="DW85" i="2"/>
  <c r="AS21" i="2"/>
  <c r="DN77" i="2"/>
  <c r="FT136" i="2"/>
  <c r="DO78" i="2"/>
  <c r="DF67" i="2"/>
  <c r="FY139" i="2"/>
  <c r="BA25" i="2"/>
  <c r="DI73" i="2"/>
  <c r="BE28" i="2"/>
  <c r="AE23" i="1"/>
  <c r="AF116" i="1"/>
  <c r="AJ16" i="2"/>
  <c r="H7" i="10"/>
  <c r="X10" i="7"/>
  <c r="AB155" i="2"/>
  <c r="AB157" i="2"/>
  <c r="AB159" i="2"/>
  <c r="F98" i="1"/>
  <c r="E29" i="1"/>
  <c r="E32" i="1" s="1"/>
  <c r="H9" i="10"/>
  <c r="GO162" i="22"/>
  <c r="GN167" i="22"/>
  <c r="GN181" i="22" s="1"/>
  <c r="GO157" i="22"/>
  <c r="GO171" i="22"/>
  <c r="GO182" i="22"/>
  <c r="GO180" i="22"/>
  <c r="E29" i="7"/>
  <c r="D29" i="7"/>
  <c r="Y23" i="16"/>
  <c r="AB23" i="16" s="1"/>
  <c r="F38" i="10"/>
  <c r="F109" i="10"/>
  <c r="E50" i="21"/>
  <c r="R23" i="16"/>
  <c r="G112" i="10"/>
  <c r="G120" i="10" s="1"/>
  <c r="G122" i="10" s="1"/>
  <c r="F15" i="10"/>
  <c r="F21" i="10" s="1"/>
  <c r="F23" i="10" s="1"/>
  <c r="V19" i="10"/>
  <c r="AG19" i="10"/>
  <c r="AS19" i="10" s="1"/>
  <c r="BE19" i="10" s="1"/>
  <c r="W23" i="16"/>
  <c r="BV34" i="7"/>
  <c r="BV36" i="7"/>
  <c r="L43" i="21"/>
  <c r="L44" i="21"/>
  <c r="K19" i="7"/>
  <c r="L20" i="7" s="1"/>
  <c r="AI16" i="2"/>
  <c r="AR21" i="2"/>
  <c r="AZ25" i="2"/>
  <c r="BD28" i="2"/>
  <c r="BP36" i="2"/>
  <c r="BS37" i="2"/>
  <c r="CC45" i="2"/>
  <c r="CJ52" i="2"/>
  <c r="BZ42" i="2"/>
  <c r="CO55" i="2"/>
  <c r="CU60" i="2"/>
  <c r="DE67" i="2"/>
  <c r="CV61" i="2"/>
  <c r="DM77" i="2"/>
  <c r="DV85" i="2"/>
  <c r="EB90" i="2"/>
  <c r="DH73" i="2"/>
  <c r="DN78" i="2"/>
  <c r="EJ98" i="2"/>
  <c r="ET111" i="2"/>
  <c r="GB145" i="2"/>
  <c r="FC119" i="2"/>
  <c r="FS136" i="2"/>
  <c r="EN103" i="2"/>
  <c r="FG124" i="2"/>
  <c r="FX139" i="2"/>
  <c r="AE16" i="2"/>
  <c r="AN21" i="2"/>
  <c r="AV25" i="2"/>
  <c r="AZ28" i="2"/>
  <c r="BY45" i="2"/>
  <c r="BL36" i="2"/>
  <c r="BO37" i="2"/>
  <c r="BV42" i="2"/>
  <c r="CK55" i="2"/>
  <c r="CR61" i="2"/>
  <c r="CF52" i="2"/>
  <c r="CQ60" i="2"/>
  <c r="DA67" i="2"/>
  <c r="DD73" i="2"/>
  <c r="DJ78" i="2"/>
  <c r="DI77" i="2"/>
  <c r="DR85" i="2"/>
  <c r="DX90" i="2"/>
  <c r="FO136" i="2"/>
  <c r="GC149" i="2"/>
  <c r="EJ103" i="2"/>
  <c r="FC124" i="2"/>
  <c r="FT139" i="2"/>
  <c r="EF98" i="2"/>
  <c r="EP111" i="2"/>
  <c r="FX145" i="2"/>
  <c r="EY119" i="2"/>
  <c r="G93" i="1"/>
  <c r="F8" i="1"/>
  <c r="AW16" i="2"/>
  <c r="BF21" i="2"/>
  <c r="BN25" i="2"/>
  <c r="CD36" i="2"/>
  <c r="CG37" i="2"/>
  <c r="BR28" i="2"/>
  <c r="CN42" i="2"/>
  <c r="CQ45" i="2"/>
  <c r="CX52" i="2"/>
  <c r="DI60" i="2"/>
  <c r="DS67" i="2"/>
  <c r="DJ61" i="2"/>
  <c r="DC55" i="2"/>
  <c r="DV73" i="2"/>
  <c r="EB78" i="2"/>
  <c r="EA77" i="2"/>
  <c r="EJ85" i="2"/>
  <c r="EP90" i="2"/>
  <c r="FQ119" i="2"/>
  <c r="FB103" i="2"/>
  <c r="FU124" i="2"/>
  <c r="EX98" i="2"/>
  <c r="FH111" i="2"/>
  <c r="I90" i="1"/>
  <c r="H5" i="1"/>
  <c r="J14" i="16"/>
  <c r="J15" i="16" s="1"/>
  <c r="H102" i="1"/>
  <c r="G36" i="1"/>
  <c r="D14" i="16"/>
  <c r="AF245" i="2"/>
  <c r="AL16" i="2"/>
  <c r="AU21" i="2"/>
  <c r="BC25" i="2"/>
  <c r="BG28" i="2"/>
  <c r="CF45" i="2"/>
  <c r="BS36" i="2"/>
  <c r="BV37" i="2"/>
  <c r="CC42" i="2"/>
  <c r="CR55" i="2"/>
  <c r="CM52" i="2"/>
  <c r="CX60" i="2"/>
  <c r="DH67" i="2"/>
  <c r="CY61" i="2"/>
  <c r="DK73" i="2"/>
  <c r="DQ78" i="2"/>
  <c r="DP77" i="2"/>
  <c r="EQ103" i="2"/>
  <c r="FJ124" i="2"/>
  <c r="GA139" i="2"/>
  <c r="EE90" i="2"/>
  <c r="EM98" i="2"/>
  <c r="EW111" i="2"/>
  <c r="GE145" i="2"/>
  <c r="FF119" i="2"/>
  <c r="DY85" i="2"/>
  <c r="FV136" i="2"/>
  <c r="G96" i="1"/>
  <c r="F21" i="1"/>
  <c r="G16" i="16"/>
  <c r="AF241" i="2"/>
  <c r="X19" i="1"/>
  <c r="Y94" i="1"/>
  <c r="AF242" i="2"/>
  <c r="AU16" i="2"/>
  <c r="BD21" i="2"/>
  <c r="BL25" i="2"/>
  <c r="BP28" i="2"/>
  <c r="CO45" i="2"/>
  <c r="CB36" i="2"/>
  <c r="CE37" i="2"/>
  <c r="CL42" i="2"/>
  <c r="CV52" i="2"/>
  <c r="DH61" i="2"/>
  <c r="DA55" i="2"/>
  <c r="DG60" i="2"/>
  <c r="DQ67" i="2"/>
  <c r="DT73" i="2"/>
  <c r="DZ78" i="2"/>
  <c r="DY77" i="2"/>
  <c r="EH85" i="2"/>
  <c r="EN90" i="2"/>
  <c r="GE136" i="2"/>
  <c r="EZ103" i="2"/>
  <c r="FS124" i="2"/>
  <c r="EV98" i="2"/>
  <c r="FF111" i="2"/>
  <c r="FO119" i="2"/>
  <c r="AG16" i="2"/>
  <c r="AP21" i="2"/>
  <c r="AX25" i="2"/>
  <c r="BB28" i="2"/>
  <c r="BN36" i="2"/>
  <c r="BQ37" i="2"/>
  <c r="BX42" i="2"/>
  <c r="CA45" i="2"/>
  <c r="CH52" i="2"/>
  <c r="CM55" i="2"/>
  <c r="CS60" i="2"/>
  <c r="DC67" i="2"/>
  <c r="CT61" i="2"/>
  <c r="DF73" i="2"/>
  <c r="DL78" i="2"/>
  <c r="DK77" i="2"/>
  <c r="DT85" i="2"/>
  <c r="DZ90" i="2"/>
  <c r="FA119" i="2"/>
  <c r="FQ136" i="2"/>
  <c r="GE149" i="2"/>
  <c r="EL103" i="2"/>
  <c r="FE124" i="2"/>
  <c r="FV139" i="2"/>
  <c r="EH98" i="2"/>
  <c r="ER111" i="2"/>
  <c r="FZ145" i="2"/>
  <c r="H110" i="1"/>
  <c r="G40" i="1"/>
  <c r="H100" i="1"/>
  <c r="G30" i="1"/>
  <c r="CD39" i="21"/>
  <c r="CE39" i="21" s="1"/>
  <c r="AV16" i="2"/>
  <c r="BE21" i="2"/>
  <c r="BM25" i="2"/>
  <c r="CC36" i="2"/>
  <c r="CF37" i="2"/>
  <c r="BQ28" i="2"/>
  <c r="CM42" i="2"/>
  <c r="CP45" i="2"/>
  <c r="DB55" i="2"/>
  <c r="DH60" i="2"/>
  <c r="DR67" i="2"/>
  <c r="CW52" i="2"/>
  <c r="DI61" i="2"/>
  <c r="DU73" i="2"/>
  <c r="EA78" i="2"/>
  <c r="DZ77" i="2"/>
  <c r="EI85" i="2"/>
  <c r="EO90" i="2"/>
  <c r="FA103" i="2"/>
  <c r="FT124" i="2"/>
  <c r="EW98" i="2"/>
  <c r="FG111" i="2"/>
  <c r="FP119" i="2"/>
  <c r="F16" i="16"/>
  <c r="AO16" i="2"/>
  <c r="BF25" i="2"/>
  <c r="AX21" i="2"/>
  <c r="BV36" i="2"/>
  <c r="BY37" i="2"/>
  <c r="BJ28" i="2"/>
  <c r="CF42" i="2"/>
  <c r="CI45" i="2"/>
  <c r="CP52" i="2"/>
  <c r="DA60" i="2"/>
  <c r="DK67" i="2"/>
  <c r="DB61" i="2"/>
  <c r="CU55" i="2"/>
  <c r="DN73" i="2"/>
  <c r="DT78" i="2"/>
  <c r="DS77" i="2"/>
  <c r="EB85" i="2"/>
  <c r="EH90" i="2"/>
  <c r="FI119" i="2"/>
  <c r="FY136" i="2"/>
  <c r="ET103" i="2"/>
  <c r="FM124" i="2"/>
  <c r="GD139" i="2"/>
  <c r="EP98" i="2"/>
  <c r="EZ111" i="2"/>
  <c r="N70" i="10"/>
  <c r="M73" i="10"/>
  <c r="M74" i="10" s="1"/>
  <c r="H114" i="1"/>
  <c r="G43" i="1"/>
  <c r="E9" i="1"/>
  <c r="I7" i="10" s="1"/>
  <c r="BS16" i="7"/>
  <c r="BT14" i="7"/>
  <c r="AY16" i="2"/>
  <c r="AZ16" i="2" s="1"/>
  <c r="BA16" i="2" s="1"/>
  <c r="BB16" i="2" s="1"/>
  <c r="BC16" i="2" s="1"/>
  <c r="BD16" i="2" s="1"/>
  <c r="BE16" i="2" s="1"/>
  <c r="BF16" i="2" s="1"/>
  <c r="BG16" i="2" s="1"/>
  <c r="BH16" i="2" s="1"/>
  <c r="BI16" i="2" s="1"/>
  <c r="BJ16" i="2" s="1"/>
  <c r="BK16" i="2" s="1"/>
  <c r="BL16" i="2" s="1"/>
  <c r="BM16" i="2" s="1"/>
  <c r="BN16" i="2" s="1"/>
  <c r="BO16" i="2" s="1"/>
  <c r="BP16" i="2" s="1"/>
  <c r="BQ16" i="2" s="1"/>
  <c r="BR16" i="2" s="1"/>
  <c r="BS16" i="2" s="1"/>
  <c r="BT16" i="2" s="1"/>
  <c r="BU16" i="2" s="1"/>
  <c r="BV16" i="2" s="1"/>
  <c r="BW16" i="2" s="1"/>
  <c r="BX16" i="2" s="1"/>
  <c r="BY16" i="2" s="1"/>
  <c r="BZ16" i="2" s="1"/>
  <c r="CA16" i="2" s="1"/>
  <c r="CB16" i="2" s="1"/>
  <c r="CC16" i="2" s="1"/>
  <c r="CD16" i="2" s="1"/>
  <c r="CE16" i="2" s="1"/>
  <c r="CF16" i="2" s="1"/>
  <c r="CG16" i="2" s="1"/>
  <c r="CH16" i="2" s="1"/>
  <c r="CI16" i="2" s="1"/>
  <c r="CJ16" i="2" s="1"/>
  <c r="CK16" i="2" s="1"/>
  <c r="CL16" i="2" s="1"/>
  <c r="CM16" i="2" s="1"/>
  <c r="CN16" i="2" s="1"/>
  <c r="CO16" i="2" s="1"/>
  <c r="CP16" i="2" s="1"/>
  <c r="CQ16" i="2" s="1"/>
  <c r="CR16" i="2" s="1"/>
  <c r="CS16" i="2" s="1"/>
  <c r="CT16" i="2" s="1"/>
  <c r="CU16" i="2" s="1"/>
  <c r="CV16" i="2" s="1"/>
  <c r="CW16" i="2" s="1"/>
  <c r="CX16" i="2" s="1"/>
  <c r="CY16" i="2" s="1"/>
  <c r="CZ16" i="2" s="1"/>
  <c r="DA16" i="2" s="1"/>
  <c r="DB16" i="2" s="1"/>
  <c r="DC16" i="2" s="1"/>
  <c r="DD16" i="2" s="1"/>
  <c r="DE16" i="2" s="1"/>
  <c r="DF16" i="2" s="1"/>
  <c r="DG16" i="2" s="1"/>
  <c r="DH16" i="2" s="1"/>
  <c r="DI16" i="2" s="1"/>
  <c r="DJ16" i="2" s="1"/>
  <c r="DK16" i="2" s="1"/>
  <c r="DL16" i="2" s="1"/>
  <c r="DM16" i="2" s="1"/>
  <c r="DN16" i="2" s="1"/>
  <c r="DO16" i="2" s="1"/>
  <c r="DP16" i="2" s="1"/>
  <c r="DQ16" i="2" s="1"/>
  <c r="DR16" i="2" s="1"/>
  <c r="DS16" i="2" s="1"/>
  <c r="DT16" i="2" s="1"/>
  <c r="DU16" i="2" s="1"/>
  <c r="DV16" i="2" s="1"/>
  <c r="DW16" i="2" s="1"/>
  <c r="DX16" i="2" s="1"/>
  <c r="DY16" i="2" s="1"/>
  <c r="DZ16" i="2" s="1"/>
  <c r="EA16" i="2" s="1"/>
  <c r="EB16" i="2" s="1"/>
  <c r="EC16" i="2" s="1"/>
  <c r="ED16" i="2" s="1"/>
  <c r="EE16" i="2" s="1"/>
  <c r="EF16" i="2" s="1"/>
  <c r="EG16" i="2" s="1"/>
  <c r="EH16" i="2" s="1"/>
  <c r="EI16" i="2" s="1"/>
  <c r="EJ16" i="2" s="1"/>
  <c r="EK16" i="2" s="1"/>
  <c r="EL16" i="2" s="1"/>
  <c r="EM16" i="2" s="1"/>
  <c r="EN16" i="2" s="1"/>
  <c r="EO16" i="2" s="1"/>
  <c r="EP16" i="2" s="1"/>
  <c r="EQ16" i="2" s="1"/>
  <c r="ER16" i="2" s="1"/>
  <c r="ES16" i="2" s="1"/>
  <c r="ET16" i="2" s="1"/>
  <c r="EU16" i="2" s="1"/>
  <c r="EV16" i="2" s="1"/>
  <c r="EW16" i="2" s="1"/>
  <c r="EX16" i="2" s="1"/>
  <c r="EY16" i="2" s="1"/>
  <c r="EZ16" i="2" s="1"/>
  <c r="FA16" i="2" s="1"/>
  <c r="FB16" i="2" s="1"/>
  <c r="FC16" i="2" s="1"/>
  <c r="FD16" i="2" s="1"/>
  <c r="FE16" i="2" s="1"/>
  <c r="FF16" i="2" s="1"/>
  <c r="FG16" i="2" s="1"/>
  <c r="FH16" i="2" s="1"/>
  <c r="FI16" i="2" s="1"/>
  <c r="FJ16" i="2" s="1"/>
  <c r="FK16" i="2" s="1"/>
  <c r="FL16" i="2" s="1"/>
  <c r="FM16" i="2" s="1"/>
  <c r="FN16" i="2" s="1"/>
  <c r="FO16" i="2" s="1"/>
  <c r="FP16" i="2" s="1"/>
  <c r="FQ16" i="2" s="1"/>
  <c r="FR16" i="2" s="1"/>
  <c r="FS16" i="2" s="1"/>
  <c r="FT16" i="2" s="1"/>
  <c r="FU16" i="2" s="1"/>
  <c r="FV16" i="2" s="1"/>
  <c r="FW16" i="2" s="1"/>
  <c r="FX16" i="2" s="1"/>
  <c r="FY16" i="2" s="1"/>
  <c r="FZ16" i="2" s="1"/>
  <c r="GA16" i="2" s="1"/>
  <c r="GB16" i="2" s="1"/>
  <c r="GC16" i="2" s="1"/>
  <c r="GD16" i="2" s="1"/>
  <c r="GE16" i="2" s="1"/>
  <c r="BH21" i="2"/>
  <c r="BI21" i="2" s="1"/>
  <c r="BJ21" i="2" s="1"/>
  <c r="BK21" i="2" s="1"/>
  <c r="BL21" i="2" s="1"/>
  <c r="BM21" i="2" s="1"/>
  <c r="BN21" i="2" s="1"/>
  <c r="BO21" i="2" s="1"/>
  <c r="BP21" i="2" s="1"/>
  <c r="BQ21" i="2" s="1"/>
  <c r="BR21" i="2" s="1"/>
  <c r="BS21" i="2" s="1"/>
  <c r="BT21" i="2" s="1"/>
  <c r="BU21" i="2" s="1"/>
  <c r="BV21" i="2" s="1"/>
  <c r="BW21" i="2" s="1"/>
  <c r="BX21" i="2" s="1"/>
  <c r="BY21" i="2" s="1"/>
  <c r="BZ21" i="2" s="1"/>
  <c r="CA21" i="2" s="1"/>
  <c r="CB21" i="2" s="1"/>
  <c r="CC21" i="2" s="1"/>
  <c r="CD21" i="2" s="1"/>
  <c r="CE21" i="2" s="1"/>
  <c r="CF21" i="2" s="1"/>
  <c r="CG21" i="2" s="1"/>
  <c r="CH21" i="2" s="1"/>
  <c r="CI21" i="2" s="1"/>
  <c r="CJ21" i="2" s="1"/>
  <c r="CK21" i="2" s="1"/>
  <c r="CL21" i="2" s="1"/>
  <c r="CM21" i="2" s="1"/>
  <c r="CN21" i="2" s="1"/>
  <c r="CO21" i="2" s="1"/>
  <c r="CP21" i="2" s="1"/>
  <c r="CQ21" i="2" s="1"/>
  <c r="CR21" i="2" s="1"/>
  <c r="CS21" i="2" s="1"/>
  <c r="CT21" i="2" s="1"/>
  <c r="CU21" i="2" s="1"/>
  <c r="CV21" i="2" s="1"/>
  <c r="CW21" i="2" s="1"/>
  <c r="CX21" i="2" s="1"/>
  <c r="CY21" i="2" s="1"/>
  <c r="CZ21" i="2" s="1"/>
  <c r="DA21" i="2" s="1"/>
  <c r="DB21" i="2" s="1"/>
  <c r="DC21" i="2" s="1"/>
  <c r="DD21" i="2" s="1"/>
  <c r="DE21" i="2" s="1"/>
  <c r="DF21" i="2" s="1"/>
  <c r="DG21" i="2" s="1"/>
  <c r="DH21" i="2" s="1"/>
  <c r="DI21" i="2" s="1"/>
  <c r="DJ21" i="2" s="1"/>
  <c r="DK21" i="2" s="1"/>
  <c r="DL21" i="2" s="1"/>
  <c r="DM21" i="2" s="1"/>
  <c r="DN21" i="2" s="1"/>
  <c r="DO21" i="2" s="1"/>
  <c r="DP21" i="2" s="1"/>
  <c r="DQ21" i="2" s="1"/>
  <c r="DR21" i="2" s="1"/>
  <c r="DS21" i="2" s="1"/>
  <c r="DT21" i="2" s="1"/>
  <c r="DU21" i="2" s="1"/>
  <c r="DV21" i="2" s="1"/>
  <c r="DW21" i="2" s="1"/>
  <c r="DX21" i="2" s="1"/>
  <c r="DY21" i="2" s="1"/>
  <c r="DZ21" i="2" s="1"/>
  <c r="EA21" i="2" s="1"/>
  <c r="EB21" i="2" s="1"/>
  <c r="EC21" i="2" s="1"/>
  <c r="ED21" i="2" s="1"/>
  <c r="EE21" i="2" s="1"/>
  <c r="EF21" i="2" s="1"/>
  <c r="EG21" i="2" s="1"/>
  <c r="EH21" i="2" s="1"/>
  <c r="EI21" i="2" s="1"/>
  <c r="EJ21" i="2" s="1"/>
  <c r="EK21" i="2" s="1"/>
  <c r="EL21" i="2" s="1"/>
  <c r="EM21" i="2" s="1"/>
  <c r="EN21" i="2" s="1"/>
  <c r="EO21" i="2" s="1"/>
  <c r="EP21" i="2" s="1"/>
  <c r="EQ21" i="2" s="1"/>
  <c r="ER21" i="2" s="1"/>
  <c r="ES21" i="2" s="1"/>
  <c r="ET21" i="2" s="1"/>
  <c r="EU21" i="2" s="1"/>
  <c r="EV21" i="2" s="1"/>
  <c r="EW21" i="2" s="1"/>
  <c r="EX21" i="2" s="1"/>
  <c r="EY21" i="2" s="1"/>
  <c r="EZ21" i="2" s="1"/>
  <c r="FA21" i="2" s="1"/>
  <c r="FB21" i="2" s="1"/>
  <c r="FC21" i="2" s="1"/>
  <c r="FD21" i="2" s="1"/>
  <c r="FE21" i="2" s="1"/>
  <c r="FF21" i="2" s="1"/>
  <c r="FG21" i="2" s="1"/>
  <c r="FH21" i="2" s="1"/>
  <c r="FI21" i="2" s="1"/>
  <c r="FJ21" i="2" s="1"/>
  <c r="FK21" i="2" s="1"/>
  <c r="FL21" i="2" s="1"/>
  <c r="FM21" i="2" s="1"/>
  <c r="FN21" i="2" s="1"/>
  <c r="FO21" i="2" s="1"/>
  <c r="FP21" i="2" s="1"/>
  <c r="FQ21" i="2" s="1"/>
  <c r="FR21" i="2" s="1"/>
  <c r="FS21" i="2" s="1"/>
  <c r="FT21" i="2" s="1"/>
  <c r="FU21" i="2" s="1"/>
  <c r="FV21" i="2" s="1"/>
  <c r="FW21" i="2" s="1"/>
  <c r="FX21" i="2" s="1"/>
  <c r="FY21" i="2" s="1"/>
  <c r="FZ21" i="2" s="1"/>
  <c r="GA21" i="2" s="1"/>
  <c r="GB21" i="2" s="1"/>
  <c r="GC21" i="2" s="1"/>
  <c r="GD21" i="2" s="1"/>
  <c r="GE21" i="2" s="1"/>
  <c r="BP25" i="2"/>
  <c r="BQ25" i="2" s="1"/>
  <c r="BR25" i="2" s="1"/>
  <c r="BS25" i="2" s="1"/>
  <c r="BT25" i="2" s="1"/>
  <c r="BU25" i="2" s="1"/>
  <c r="BV25" i="2" s="1"/>
  <c r="BW25" i="2" s="1"/>
  <c r="BX25" i="2" s="1"/>
  <c r="BY25" i="2" s="1"/>
  <c r="BZ25" i="2" s="1"/>
  <c r="CA25" i="2" s="1"/>
  <c r="CB25" i="2" s="1"/>
  <c r="CC25" i="2" s="1"/>
  <c r="CD25" i="2" s="1"/>
  <c r="CE25" i="2" s="1"/>
  <c r="CF25" i="2" s="1"/>
  <c r="CG25" i="2" s="1"/>
  <c r="CH25" i="2" s="1"/>
  <c r="CI25" i="2" s="1"/>
  <c r="CJ25" i="2" s="1"/>
  <c r="CK25" i="2" s="1"/>
  <c r="CL25" i="2" s="1"/>
  <c r="CM25" i="2" s="1"/>
  <c r="CN25" i="2" s="1"/>
  <c r="CO25" i="2" s="1"/>
  <c r="CP25" i="2" s="1"/>
  <c r="CQ25" i="2" s="1"/>
  <c r="CR25" i="2" s="1"/>
  <c r="CS25" i="2" s="1"/>
  <c r="CT25" i="2" s="1"/>
  <c r="CU25" i="2" s="1"/>
  <c r="CV25" i="2" s="1"/>
  <c r="CW25" i="2" s="1"/>
  <c r="CX25" i="2" s="1"/>
  <c r="CY25" i="2" s="1"/>
  <c r="CZ25" i="2" s="1"/>
  <c r="DA25" i="2" s="1"/>
  <c r="DB25" i="2" s="1"/>
  <c r="DC25" i="2" s="1"/>
  <c r="DD25" i="2" s="1"/>
  <c r="DE25" i="2" s="1"/>
  <c r="DF25" i="2" s="1"/>
  <c r="DG25" i="2" s="1"/>
  <c r="DH25" i="2" s="1"/>
  <c r="DI25" i="2" s="1"/>
  <c r="DJ25" i="2" s="1"/>
  <c r="DK25" i="2" s="1"/>
  <c r="DL25" i="2" s="1"/>
  <c r="DM25" i="2" s="1"/>
  <c r="DN25" i="2" s="1"/>
  <c r="DO25" i="2" s="1"/>
  <c r="DP25" i="2" s="1"/>
  <c r="DQ25" i="2" s="1"/>
  <c r="DR25" i="2" s="1"/>
  <c r="DS25" i="2" s="1"/>
  <c r="DT25" i="2" s="1"/>
  <c r="DU25" i="2" s="1"/>
  <c r="DV25" i="2" s="1"/>
  <c r="DW25" i="2" s="1"/>
  <c r="DX25" i="2" s="1"/>
  <c r="DY25" i="2" s="1"/>
  <c r="DZ25" i="2" s="1"/>
  <c r="EA25" i="2" s="1"/>
  <c r="EB25" i="2" s="1"/>
  <c r="EC25" i="2" s="1"/>
  <c r="ED25" i="2" s="1"/>
  <c r="EE25" i="2" s="1"/>
  <c r="EF25" i="2" s="1"/>
  <c r="EG25" i="2" s="1"/>
  <c r="EH25" i="2" s="1"/>
  <c r="EI25" i="2" s="1"/>
  <c r="EJ25" i="2" s="1"/>
  <c r="EK25" i="2" s="1"/>
  <c r="EL25" i="2" s="1"/>
  <c r="EM25" i="2" s="1"/>
  <c r="EN25" i="2" s="1"/>
  <c r="EO25" i="2" s="1"/>
  <c r="EP25" i="2" s="1"/>
  <c r="EQ25" i="2" s="1"/>
  <c r="ER25" i="2" s="1"/>
  <c r="ES25" i="2" s="1"/>
  <c r="ET25" i="2" s="1"/>
  <c r="EU25" i="2" s="1"/>
  <c r="EV25" i="2" s="1"/>
  <c r="EW25" i="2" s="1"/>
  <c r="EX25" i="2" s="1"/>
  <c r="EY25" i="2" s="1"/>
  <c r="EZ25" i="2" s="1"/>
  <c r="FA25" i="2" s="1"/>
  <c r="FB25" i="2" s="1"/>
  <c r="FC25" i="2" s="1"/>
  <c r="FD25" i="2" s="1"/>
  <c r="FE25" i="2" s="1"/>
  <c r="FF25" i="2" s="1"/>
  <c r="FG25" i="2" s="1"/>
  <c r="FH25" i="2" s="1"/>
  <c r="FI25" i="2" s="1"/>
  <c r="FJ25" i="2" s="1"/>
  <c r="FK25" i="2" s="1"/>
  <c r="FL25" i="2" s="1"/>
  <c r="FM25" i="2" s="1"/>
  <c r="FN25" i="2" s="1"/>
  <c r="FO25" i="2" s="1"/>
  <c r="FP25" i="2" s="1"/>
  <c r="FQ25" i="2" s="1"/>
  <c r="FR25" i="2" s="1"/>
  <c r="FS25" i="2" s="1"/>
  <c r="FT25" i="2" s="1"/>
  <c r="FU25" i="2" s="1"/>
  <c r="FV25" i="2" s="1"/>
  <c r="FW25" i="2" s="1"/>
  <c r="FX25" i="2" s="1"/>
  <c r="FY25" i="2" s="1"/>
  <c r="FZ25" i="2" s="1"/>
  <c r="GA25" i="2" s="1"/>
  <c r="GB25" i="2" s="1"/>
  <c r="GC25" i="2" s="1"/>
  <c r="GD25" i="2" s="1"/>
  <c r="GE25" i="2" s="1"/>
  <c r="BT28" i="2"/>
  <c r="BU28" i="2" s="1"/>
  <c r="BV28" i="2" s="1"/>
  <c r="BW28" i="2" s="1"/>
  <c r="BX28" i="2" s="1"/>
  <c r="BY28" i="2" s="1"/>
  <c r="BZ28" i="2" s="1"/>
  <c r="CA28" i="2" s="1"/>
  <c r="CB28" i="2" s="1"/>
  <c r="CC28" i="2" s="1"/>
  <c r="CD28" i="2" s="1"/>
  <c r="CE28" i="2" s="1"/>
  <c r="CF28" i="2" s="1"/>
  <c r="CG28" i="2" s="1"/>
  <c r="CH28" i="2" s="1"/>
  <c r="CI28" i="2" s="1"/>
  <c r="CJ28" i="2" s="1"/>
  <c r="CK28" i="2" s="1"/>
  <c r="CL28" i="2" s="1"/>
  <c r="CM28" i="2" s="1"/>
  <c r="CN28" i="2" s="1"/>
  <c r="CO28" i="2" s="1"/>
  <c r="CP28" i="2" s="1"/>
  <c r="CQ28" i="2" s="1"/>
  <c r="CR28" i="2" s="1"/>
  <c r="CS28" i="2" s="1"/>
  <c r="CT28" i="2" s="1"/>
  <c r="CU28" i="2" s="1"/>
  <c r="CV28" i="2" s="1"/>
  <c r="CW28" i="2" s="1"/>
  <c r="CX28" i="2" s="1"/>
  <c r="CY28" i="2" s="1"/>
  <c r="CZ28" i="2" s="1"/>
  <c r="DA28" i="2" s="1"/>
  <c r="DB28" i="2" s="1"/>
  <c r="DC28" i="2" s="1"/>
  <c r="DD28" i="2" s="1"/>
  <c r="DE28" i="2" s="1"/>
  <c r="DF28" i="2" s="1"/>
  <c r="DG28" i="2" s="1"/>
  <c r="DH28" i="2" s="1"/>
  <c r="DI28" i="2" s="1"/>
  <c r="DJ28" i="2" s="1"/>
  <c r="DK28" i="2" s="1"/>
  <c r="DL28" i="2" s="1"/>
  <c r="DM28" i="2" s="1"/>
  <c r="DN28" i="2" s="1"/>
  <c r="DO28" i="2" s="1"/>
  <c r="DP28" i="2" s="1"/>
  <c r="DQ28" i="2" s="1"/>
  <c r="DR28" i="2" s="1"/>
  <c r="DS28" i="2" s="1"/>
  <c r="DT28" i="2" s="1"/>
  <c r="DU28" i="2" s="1"/>
  <c r="DV28" i="2" s="1"/>
  <c r="DW28" i="2" s="1"/>
  <c r="DX28" i="2" s="1"/>
  <c r="DY28" i="2" s="1"/>
  <c r="DZ28" i="2" s="1"/>
  <c r="EA28" i="2" s="1"/>
  <c r="EB28" i="2" s="1"/>
  <c r="EC28" i="2" s="1"/>
  <c r="ED28" i="2" s="1"/>
  <c r="EE28" i="2" s="1"/>
  <c r="EF28" i="2" s="1"/>
  <c r="EG28" i="2" s="1"/>
  <c r="EH28" i="2" s="1"/>
  <c r="EI28" i="2" s="1"/>
  <c r="EJ28" i="2" s="1"/>
  <c r="EK28" i="2" s="1"/>
  <c r="EL28" i="2" s="1"/>
  <c r="EM28" i="2" s="1"/>
  <c r="EN28" i="2" s="1"/>
  <c r="EO28" i="2" s="1"/>
  <c r="EP28" i="2" s="1"/>
  <c r="EQ28" i="2" s="1"/>
  <c r="ER28" i="2" s="1"/>
  <c r="ES28" i="2" s="1"/>
  <c r="ET28" i="2" s="1"/>
  <c r="EU28" i="2" s="1"/>
  <c r="EV28" i="2" s="1"/>
  <c r="EW28" i="2" s="1"/>
  <c r="EX28" i="2" s="1"/>
  <c r="EY28" i="2" s="1"/>
  <c r="EZ28" i="2" s="1"/>
  <c r="FA28" i="2" s="1"/>
  <c r="FB28" i="2" s="1"/>
  <c r="FC28" i="2" s="1"/>
  <c r="FD28" i="2" s="1"/>
  <c r="FE28" i="2" s="1"/>
  <c r="FF28" i="2" s="1"/>
  <c r="FG28" i="2" s="1"/>
  <c r="FH28" i="2" s="1"/>
  <c r="FI28" i="2" s="1"/>
  <c r="FJ28" i="2" s="1"/>
  <c r="FK28" i="2" s="1"/>
  <c r="FL28" i="2" s="1"/>
  <c r="FM28" i="2" s="1"/>
  <c r="FN28" i="2" s="1"/>
  <c r="FO28" i="2" s="1"/>
  <c r="FP28" i="2" s="1"/>
  <c r="FQ28" i="2" s="1"/>
  <c r="FR28" i="2" s="1"/>
  <c r="FS28" i="2" s="1"/>
  <c r="FT28" i="2" s="1"/>
  <c r="FU28" i="2" s="1"/>
  <c r="FV28" i="2" s="1"/>
  <c r="FW28" i="2" s="1"/>
  <c r="FX28" i="2" s="1"/>
  <c r="FY28" i="2" s="1"/>
  <c r="FZ28" i="2" s="1"/>
  <c r="GA28" i="2" s="1"/>
  <c r="GB28" i="2" s="1"/>
  <c r="GC28" i="2" s="1"/>
  <c r="GD28" i="2" s="1"/>
  <c r="GE28" i="2" s="1"/>
  <c r="CF36" i="2"/>
  <c r="CG36" i="2" s="1"/>
  <c r="CH36" i="2" s="1"/>
  <c r="CI36" i="2" s="1"/>
  <c r="CJ36" i="2" s="1"/>
  <c r="CK36" i="2" s="1"/>
  <c r="CL36" i="2" s="1"/>
  <c r="CM36" i="2" s="1"/>
  <c r="CN36" i="2" s="1"/>
  <c r="CO36" i="2" s="1"/>
  <c r="CP36" i="2" s="1"/>
  <c r="CQ36" i="2" s="1"/>
  <c r="CR36" i="2" s="1"/>
  <c r="CS36" i="2" s="1"/>
  <c r="CT36" i="2" s="1"/>
  <c r="CU36" i="2" s="1"/>
  <c r="CV36" i="2" s="1"/>
  <c r="CW36" i="2" s="1"/>
  <c r="CX36" i="2" s="1"/>
  <c r="CY36" i="2" s="1"/>
  <c r="CZ36" i="2" s="1"/>
  <c r="DA36" i="2" s="1"/>
  <c r="DB36" i="2" s="1"/>
  <c r="DC36" i="2" s="1"/>
  <c r="DD36" i="2" s="1"/>
  <c r="DE36" i="2" s="1"/>
  <c r="DF36" i="2" s="1"/>
  <c r="DG36" i="2" s="1"/>
  <c r="DH36" i="2" s="1"/>
  <c r="DI36" i="2" s="1"/>
  <c r="DJ36" i="2" s="1"/>
  <c r="DK36" i="2" s="1"/>
  <c r="DL36" i="2" s="1"/>
  <c r="DM36" i="2" s="1"/>
  <c r="DN36" i="2" s="1"/>
  <c r="DO36" i="2" s="1"/>
  <c r="DP36" i="2" s="1"/>
  <c r="DQ36" i="2" s="1"/>
  <c r="DR36" i="2" s="1"/>
  <c r="DS36" i="2" s="1"/>
  <c r="DT36" i="2" s="1"/>
  <c r="DU36" i="2" s="1"/>
  <c r="DV36" i="2" s="1"/>
  <c r="DW36" i="2" s="1"/>
  <c r="DX36" i="2" s="1"/>
  <c r="DY36" i="2" s="1"/>
  <c r="DZ36" i="2" s="1"/>
  <c r="EA36" i="2" s="1"/>
  <c r="EB36" i="2" s="1"/>
  <c r="EC36" i="2" s="1"/>
  <c r="ED36" i="2" s="1"/>
  <c r="EE36" i="2" s="1"/>
  <c r="EF36" i="2" s="1"/>
  <c r="EG36" i="2" s="1"/>
  <c r="EH36" i="2" s="1"/>
  <c r="EI36" i="2" s="1"/>
  <c r="EJ36" i="2" s="1"/>
  <c r="EK36" i="2" s="1"/>
  <c r="EL36" i="2" s="1"/>
  <c r="EM36" i="2" s="1"/>
  <c r="EN36" i="2" s="1"/>
  <c r="EO36" i="2" s="1"/>
  <c r="EP36" i="2" s="1"/>
  <c r="EQ36" i="2" s="1"/>
  <c r="ER36" i="2" s="1"/>
  <c r="ES36" i="2" s="1"/>
  <c r="ET36" i="2" s="1"/>
  <c r="EU36" i="2" s="1"/>
  <c r="EV36" i="2" s="1"/>
  <c r="EW36" i="2" s="1"/>
  <c r="EX36" i="2" s="1"/>
  <c r="EY36" i="2" s="1"/>
  <c r="EZ36" i="2" s="1"/>
  <c r="FA36" i="2" s="1"/>
  <c r="FB36" i="2" s="1"/>
  <c r="FC36" i="2" s="1"/>
  <c r="FD36" i="2" s="1"/>
  <c r="FE36" i="2" s="1"/>
  <c r="FF36" i="2" s="1"/>
  <c r="FG36" i="2" s="1"/>
  <c r="FH36" i="2" s="1"/>
  <c r="FI36" i="2" s="1"/>
  <c r="FJ36" i="2" s="1"/>
  <c r="FK36" i="2" s="1"/>
  <c r="FL36" i="2" s="1"/>
  <c r="FM36" i="2" s="1"/>
  <c r="FN36" i="2" s="1"/>
  <c r="FO36" i="2" s="1"/>
  <c r="FP36" i="2" s="1"/>
  <c r="FQ36" i="2" s="1"/>
  <c r="FR36" i="2" s="1"/>
  <c r="FS36" i="2" s="1"/>
  <c r="FT36" i="2" s="1"/>
  <c r="FU36" i="2" s="1"/>
  <c r="FV36" i="2" s="1"/>
  <c r="FW36" i="2" s="1"/>
  <c r="FX36" i="2" s="1"/>
  <c r="FY36" i="2" s="1"/>
  <c r="FZ36" i="2" s="1"/>
  <c r="GA36" i="2" s="1"/>
  <c r="GB36" i="2" s="1"/>
  <c r="GC36" i="2" s="1"/>
  <c r="GD36" i="2" s="1"/>
  <c r="GE36" i="2" s="1"/>
  <c r="CI37" i="2"/>
  <c r="CJ37" i="2" s="1"/>
  <c r="CK37" i="2" s="1"/>
  <c r="CL37" i="2" s="1"/>
  <c r="CM37" i="2" s="1"/>
  <c r="CN37" i="2" s="1"/>
  <c r="CO37" i="2" s="1"/>
  <c r="CP37" i="2" s="1"/>
  <c r="CQ37" i="2" s="1"/>
  <c r="CR37" i="2" s="1"/>
  <c r="CS37" i="2" s="1"/>
  <c r="CT37" i="2" s="1"/>
  <c r="CU37" i="2" s="1"/>
  <c r="CV37" i="2" s="1"/>
  <c r="CW37" i="2" s="1"/>
  <c r="CX37" i="2" s="1"/>
  <c r="CY37" i="2" s="1"/>
  <c r="CZ37" i="2" s="1"/>
  <c r="DA37" i="2" s="1"/>
  <c r="DB37" i="2" s="1"/>
  <c r="DC37" i="2" s="1"/>
  <c r="DD37" i="2" s="1"/>
  <c r="DE37" i="2" s="1"/>
  <c r="DF37" i="2" s="1"/>
  <c r="DG37" i="2" s="1"/>
  <c r="DH37" i="2" s="1"/>
  <c r="DI37" i="2" s="1"/>
  <c r="DJ37" i="2" s="1"/>
  <c r="DK37" i="2" s="1"/>
  <c r="DL37" i="2" s="1"/>
  <c r="DM37" i="2" s="1"/>
  <c r="DN37" i="2" s="1"/>
  <c r="DO37" i="2" s="1"/>
  <c r="DP37" i="2" s="1"/>
  <c r="DQ37" i="2" s="1"/>
  <c r="DR37" i="2" s="1"/>
  <c r="DS37" i="2" s="1"/>
  <c r="DT37" i="2" s="1"/>
  <c r="DU37" i="2" s="1"/>
  <c r="DV37" i="2" s="1"/>
  <c r="DW37" i="2" s="1"/>
  <c r="DX37" i="2" s="1"/>
  <c r="DY37" i="2" s="1"/>
  <c r="DZ37" i="2" s="1"/>
  <c r="EA37" i="2" s="1"/>
  <c r="EB37" i="2" s="1"/>
  <c r="EC37" i="2" s="1"/>
  <c r="ED37" i="2" s="1"/>
  <c r="EE37" i="2" s="1"/>
  <c r="EF37" i="2" s="1"/>
  <c r="EG37" i="2" s="1"/>
  <c r="EH37" i="2" s="1"/>
  <c r="EI37" i="2" s="1"/>
  <c r="EJ37" i="2" s="1"/>
  <c r="EK37" i="2" s="1"/>
  <c r="EL37" i="2" s="1"/>
  <c r="EM37" i="2" s="1"/>
  <c r="EN37" i="2" s="1"/>
  <c r="EO37" i="2" s="1"/>
  <c r="EP37" i="2" s="1"/>
  <c r="EQ37" i="2" s="1"/>
  <c r="ER37" i="2" s="1"/>
  <c r="ES37" i="2" s="1"/>
  <c r="ET37" i="2" s="1"/>
  <c r="EU37" i="2" s="1"/>
  <c r="EV37" i="2" s="1"/>
  <c r="EW37" i="2" s="1"/>
  <c r="EX37" i="2" s="1"/>
  <c r="EY37" i="2" s="1"/>
  <c r="EZ37" i="2" s="1"/>
  <c r="FA37" i="2" s="1"/>
  <c r="FB37" i="2" s="1"/>
  <c r="FC37" i="2" s="1"/>
  <c r="FD37" i="2" s="1"/>
  <c r="FE37" i="2" s="1"/>
  <c r="FF37" i="2" s="1"/>
  <c r="FG37" i="2" s="1"/>
  <c r="FH37" i="2" s="1"/>
  <c r="FI37" i="2" s="1"/>
  <c r="FJ37" i="2" s="1"/>
  <c r="FK37" i="2" s="1"/>
  <c r="FL37" i="2" s="1"/>
  <c r="FM37" i="2" s="1"/>
  <c r="FN37" i="2" s="1"/>
  <c r="FO37" i="2" s="1"/>
  <c r="FP37" i="2" s="1"/>
  <c r="FQ37" i="2" s="1"/>
  <c r="FR37" i="2" s="1"/>
  <c r="FS37" i="2" s="1"/>
  <c r="FT37" i="2" s="1"/>
  <c r="FU37" i="2" s="1"/>
  <c r="FV37" i="2" s="1"/>
  <c r="FW37" i="2" s="1"/>
  <c r="FX37" i="2" s="1"/>
  <c r="FY37" i="2" s="1"/>
  <c r="FZ37" i="2" s="1"/>
  <c r="GA37" i="2" s="1"/>
  <c r="GB37" i="2" s="1"/>
  <c r="GC37" i="2" s="1"/>
  <c r="GD37" i="2" s="1"/>
  <c r="GE37" i="2" s="1"/>
  <c r="CS45" i="2"/>
  <c r="CT45" i="2" s="1"/>
  <c r="CU45" i="2" s="1"/>
  <c r="CV45" i="2" s="1"/>
  <c r="CW45" i="2" s="1"/>
  <c r="CX45" i="2" s="1"/>
  <c r="CY45" i="2" s="1"/>
  <c r="CZ45" i="2" s="1"/>
  <c r="DA45" i="2" s="1"/>
  <c r="DB45" i="2" s="1"/>
  <c r="DC45" i="2" s="1"/>
  <c r="DD45" i="2" s="1"/>
  <c r="DE45" i="2" s="1"/>
  <c r="DF45" i="2" s="1"/>
  <c r="DG45" i="2" s="1"/>
  <c r="DH45" i="2" s="1"/>
  <c r="DI45" i="2" s="1"/>
  <c r="DJ45" i="2" s="1"/>
  <c r="DK45" i="2" s="1"/>
  <c r="DL45" i="2" s="1"/>
  <c r="DM45" i="2" s="1"/>
  <c r="DN45" i="2" s="1"/>
  <c r="DO45" i="2" s="1"/>
  <c r="DP45" i="2" s="1"/>
  <c r="DQ45" i="2" s="1"/>
  <c r="DR45" i="2" s="1"/>
  <c r="DS45" i="2" s="1"/>
  <c r="DT45" i="2" s="1"/>
  <c r="DU45" i="2" s="1"/>
  <c r="DV45" i="2" s="1"/>
  <c r="DW45" i="2" s="1"/>
  <c r="DX45" i="2" s="1"/>
  <c r="DY45" i="2" s="1"/>
  <c r="DZ45" i="2" s="1"/>
  <c r="EA45" i="2" s="1"/>
  <c r="EB45" i="2" s="1"/>
  <c r="EC45" i="2" s="1"/>
  <c r="ED45" i="2" s="1"/>
  <c r="EE45" i="2" s="1"/>
  <c r="EF45" i="2" s="1"/>
  <c r="EG45" i="2" s="1"/>
  <c r="EH45" i="2" s="1"/>
  <c r="EI45" i="2" s="1"/>
  <c r="EJ45" i="2" s="1"/>
  <c r="EK45" i="2" s="1"/>
  <c r="EL45" i="2" s="1"/>
  <c r="EM45" i="2" s="1"/>
  <c r="EN45" i="2" s="1"/>
  <c r="EO45" i="2" s="1"/>
  <c r="EP45" i="2" s="1"/>
  <c r="EQ45" i="2" s="1"/>
  <c r="ER45" i="2" s="1"/>
  <c r="ES45" i="2" s="1"/>
  <c r="ET45" i="2" s="1"/>
  <c r="EU45" i="2" s="1"/>
  <c r="EV45" i="2" s="1"/>
  <c r="EW45" i="2" s="1"/>
  <c r="EX45" i="2" s="1"/>
  <c r="EY45" i="2" s="1"/>
  <c r="EZ45" i="2" s="1"/>
  <c r="FA45" i="2" s="1"/>
  <c r="FB45" i="2" s="1"/>
  <c r="FC45" i="2" s="1"/>
  <c r="FD45" i="2" s="1"/>
  <c r="FE45" i="2" s="1"/>
  <c r="FF45" i="2" s="1"/>
  <c r="FG45" i="2" s="1"/>
  <c r="FH45" i="2" s="1"/>
  <c r="FI45" i="2" s="1"/>
  <c r="FJ45" i="2" s="1"/>
  <c r="FK45" i="2" s="1"/>
  <c r="FL45" i="2" s="1"/>
  <c r="FM45" i="2" s="1"/>
  <c r="FN45" i="2" s="1"/>
  <c r="FO45" i="2" s="1"/>
  <c r="FP45" i="2" s="1"/>
  <c r="FQ45" i="2" s="1"/>
  <c r="FR45" i="2" s="1"/>
  <c r="FS45" i="2" s="1"/>
  <c r="FT45" i="2" s="1"/>
  <c r="FU45" i="2" s="1"/>
  <c r="FV45" i="2" s="1"/>
  <c r="FW45" i="2" s="1"/>
  <c r="FX45" i="2" s="1"/>
  <c r="FY45" i="2" s="1"/>
  <c r="FZ45" i="2" s="1"/>
  <c r="GA45" i="2" s="1"/>
  <c r="GB45" i="2" s="1"/>
  <c r="GC45" i="2" s="1"/>
  <c r="GD45" i="2" s="1"/>
  <c r="GE45" i="2" s="1"/>
  <c r="CZ52" i="2"/>
  <c r="DA52" i="2" s="1"/>
  <c r="DB52" i="2" s="1"/>
  <c r="DC52" i="2" s="1"/>
  <c r="DD52" i="2" s="1"/>
  <c r="DE52" i="2" s="1"/>
  <c r="DF52" i="2" s="1"/>
  <c r="DG52" i="2" s="1"/>
  <c r="DH52" i="2" s="1"/>
  <c r="DI52" i="2" s="1"/>
  <c r="DJ52" i="2" s="1"/>
  <c r="DK52" i="2" s="1"/>
  <c r="DL52" i="2" s="1"/>
  <c r="DM52" i="2" s="1"/>
  <c r="DN52" i="2" s="1"/>
  <c r="DO52" i="2" s="1"/>
  <c r="DP52" i="2" s="1"/>
  <c r="DQ52" i="2" s="1"/>
  <c r="DR52" i="2" s="1"/>
  <c r="DS52" i="2" s="1"/>
  <c r="DT52" i="2" s="1"/>
  <c r="DU52" i="2" s="1"/>
  <c r="DV52" i="2" s="1"/>
  <c r="DW52" i="2" s="1"/>
  <c r="DX52" i="2" s="1"/>
  <c r="DY52" i="2" s="1"/>
  <c r="DZ52" i="2" s="1"/>
  <c r="EA52" i="2" s="1"/>
  <c r="EB52" i="2" s="1"/>
  <c r="EC52" i="2" s="1"/>
  <c r="ED52" i="2" s="1"/>
  <c r="EE52" i="2" s="1"/>
  <c r="EF52" i="2" s="1"/>
  <c r="EG52" i="2" s="1"/>
  <c r="EH52" i="2" s="1"/>
  <c r="EI52" i="2" s="1"/>
  <c r="EJ52" i="2" s="1"/>
  <c r="EK52" i="2" s="1"/>
  <c r="EL52" i="2" s="1"/>
  <c r="EM52" i="2" s="1"/>
  <c r="EN52" i="2" s="1"/>
  <c r="EO52" i="2" s="1"/>
  <c r="EP52" i="2" s="1"/>
  <c r="EQ52" i="2" s="1"/>
  <c r="ER52" i="2" s="1"/>
  <c r="ES52" i="2" s="1"/>
  <c r="ET52" i="2" s="1"/>
  <c r="EU52" i="2" s="1"/>
  <c r="EV52" i="2" s="1"/>
  <c r="EW52" i="2" s="1"/>
  <c r="EX52" i="2" s="1"/>
  <c r="EY52" i="2" s="1"/>
  <c r="EZ52" i="2" s="1"/>
  <c r="FA52" i="2" s="1"/>
  <c r="FB52" i="2" s="1"/>
  <c r="FC52" i="2" s="1"/>
  <c r="FD52" i="2" s="1"/>
  <c r="FE52" i="2" s="1"/>
  <c r="FF52" i="2" s="1"/>
  <c r="FG52" i="2" s="1"/>
  <c r="FH52" i="2" s="1"/>
  <c r="FI52" i="2" s="1"/>
  <c r="FJ52" i="2" s="1"/>
  <c r="FK52" i="2" s="1"/>
  <c r="FL52" i="2" s="1"/>
  <c r="FM52" i="2" s="1"/>
  <c r="FN52" i="2" s="1"/>
  <c r="FO52" i="2" s="1"/>
  <c r="FP52" i="2" s="1"/>
  <c r="FQ52" i="2" s="1"/>
  <c r="FR52" i="2" s="1"/>
  <c r="FS52" i="2" s="1"/>
  <c r="FT52" i="2" s="1"/>
  <c r="FU52" i="2" s="1"/>
  <c r="FV52" i="2" s="1"/>
  <c r="FW52" i="2" s="1"/>
  <c r="FX52" i="2" s="1"/>
  <c r="FY52" i="2" s="1"/>
  <c r="FZ52" i="2" s="1"/>
  <c r="GA52" i="2" s="1"/>
  <c r="GB52" i="2" s="1"/>
  <c r="GC52" i="2" s="1"/>
  <c r="GD52" i="2" s="1"/>
  <c r="GE52" i="2" s="1"/>
  <c r="CP42" i="2"/>
  <c r="CQ42" i="2" s="1"/>
  <c r="CR42" i="2" s="1"/>
  <c r="CS42" i="2" s="1"/>
  <c r="CT42" i="2" s="1"/>
  <c r="CU42" i="2" s="1"/>
  <c r="CV42" i="2" s="1"/>
  <c r="CW42" i="2" s="1"/>
  <c r="CX42" i="2" s="1"/>
  <c r="CY42" i="2" s="1"/>
  <c r="CZ42" i="2" s="1"/>
  <c r="DA42" i="2" s="1"/>
  <c r="DB42" i="2" s="1"/>
  <c r="DC42" i="2" s="1"/>
  <c r="DD42" i="2" s="1"/>
  <c r="DE42" i="2" s="1"/>
  <c r="DF42" i="2" s="1"/>
  <c r="DG42" i="2" s="1"/>
  <c r="DH42" i="2" s="1"/>
  <c r="DI42" i="2" s="1"/>
  <c r="DJ42" i="2" s="1"/>
  <c r="DK42" i="2" s="1"/>
  <c r="DL42" i="2" s="1"/>
  <c r="DM42" i="2" s="1"/>
  <c r="DN42" i="2" s="1"/>
  <c r="DO42" i="2" s="1"/>
  <c r="DP42" i="2" s="1"/>
  <c r="DQ42" i="2" s="1"/>
  <c r="DR42" i="2" s="1"/>
  <c r="DS42" i="2" s="1"/>
  <c r="DT42" i="2" s="1"/>
  <c r="DU42" i="2" s="1"/>
  <c r="DV42" i="2" s="1"/>
  <c r="DW42" i="2" s="1"/>
  <c r="DX42" i="2" s="1"/>
  <c r="DY42" i="2" s="1"/>
  <c r="DZ42" i="2" s="1"/>
  <c r="EA42" i="2" s="1"/>
  <c r="EB42" i="2" s="1"/>
  <c r="EC42" i="2" s="1"/>
  <c r="ED42" i="2" s="1"/>
  <c r="EE42" i="2" s="1"/>
  <c r="EF42" i="2" s="1"/>
  <c r="EG42" i="2" s="1"/>
  <c r="EH42" i="2" s="1"/>
  <c r="EI42" i="2" s="1"/>
  <c r="EJ42" i="2" s="1"/>
  <c r="EK42" i="2" s="1"/>
  <c r="EL42" i="2" s="1"/>
  <c r="EM42" i="2" s="1"/>
  <c r="EN42" i="2" s="1"/>
  <c r="EO42" i="2" s="1"/>
  <c r="EP42" i="2" s="1"/>
  <c r="EQ42" i="2" s="1"/>
  <c r="ER42" i="2" s="1"/>
  <c r="ES42" i="2" s="1"/>
  <c r="ET42" i="2" s="1"/>
  <c r="EU42" i="2" s="1"/>
  <c r="EV42" i="2" s="1"/>
  <c r="EW42" i="2" s="1"/>
  <c r="EX42" i="2" s="1"/>
  <c r="EY42" i="2" s="1"/>
  <c r="EZ42" i="2" s="1"/>
  <c r="FA42" i="2" s="1"/>
  <c r="FB42" i="2" s="1"/>
  <c r="FC42" i="2" s="1"/>
  <c r="FD42" i="2" s="1"/>
  <c r="FE42" i="2" s="1"/>
  <c r="FF42" i="2" s="1"/>
  <c r="FG42" i="2" s="1"/>
  <c r="FH42" i="2" s="1"/>
  <c r="FI42" i="2" s="1"/>
  <c r="FJ42" i="2" s="1"/>
  <c r="FK42" i="2" s="1"/>
  <c r="FL42" i="2" s="1"/>
  <c r="FM42" i="2" s="1"/>
  <c r="FN42" i="2" s="1"/>
  <c r="FO42" i="2" s="1"/>
  <c r="FP42" i="2" s="1"/>
  <c r="FQ42" i="2" s="1"/>
  <c r="FR42" i="2" s="1"/>
  <c r="FS42" i="2" s="1"/>
  <c r="FT42" i="2" s="1"/>
  <c r="FU42" i="2" s="1"/>
  <c r="FV42" i="2" s="1"/>
  <c r="FW42" i="2" s="1"/>
  <c r="FX42" i="2" s="1"/>
  <c r="FY42" i="2" s="1"/>
  <c r="FZ42" i="2" s="1"/>
  <c r="GA42" i="2" s="1"/>
  <c r="GB42" i="2" s="1"/>
  <c r="GC42" i="2" s="1"/>
  <c r="GD42" i="2" s="1"/>
  <c r="GE42" i="2" s="1"/>
  <c r="DK60" i="2"/>
  <c r="DL60" i="2" s="1"/>
  <c r="DM60" i="2" s="1"/>
  <c r="DN60" i="2" s="1"/>
  <c r="DO60" i="2" s="1"/>
  <c r="DP60" i="2" s="1"/>
  <c r="DQ60" i="2" s="1"/>
  <c r="DR60" i="2" s="1"/>
  <c r="DS60" i="2" s="1"/>
  <c r="DT60" i="2" s="1"/>
  <c r="DU60" i="2" s="1"/>
  <c r="DV60" i="2" s="1"/>
  <c r="DW60" i="2" s="1"/>
  <c r="DX60" i="2" s="1"/>
  <c r="DY60" i="2" s="1"/>
  <c r="DZ60" i="2" s="1"/>
  <c r="EA60" i="2" s="1"/>
  <c r="EB60" i="2" s="1"/>
  <c r="EC60" i="2" s="1"/>
  <c r="ED60" i="2" s="1"/>
  <c r="EE60" i="2" s="1"/>
  <c r="EF60" i="2" s="1"/>
  <c r="EG60" i="2" s="1"/>
  <c r="EH60" i="2" s="1"/>
  <c r="EI60" i="2" s="1"/>
  <c r="EJ60" i="2" s="1"/>
  <c r="EK60" i="2" s="1"/>
  <c r="EL60" i="2" s="1"/>
  <c r="EM60" i="2" s="1"/>
  <c r="EN60" i="2" s="1"/>
  <c r="EO60" i="2" s="1"/>
  <c r="EP60" i="2" s="1"/>
  <c r="EQ60" i="2" s="1"/>
  <c r="ER60" i="2" s="1"/>
  <c r="ES60" i="2" s="1"/>
  <c r="ET60" i="2" s="1"/>
  <c r="EU60" i="2" s="1"/>
  <c r="EV60" i="2" s="1"/>
  <c r="EW60" i="2" s="1"/>
  <c r="EX60" i="2" s="1"/>
  <c r="EY60" i="2" s="1"/>
  <c r="EZ60" i="2" s="1"/>
  <c r="FA60" i="2" s="1"/>
  <c r="FB60" i="2" s="1"/>
  <c r="FC60" i="2" s="1"/>
  <c r="FD60" i="2" s="1"/>
  <c r="FE60" i="2" s="1"/>
  <c r="FF60" i="2" s="1"/>
  <c r="FG60" i="2" s="1"/>
  <c r="FH60" i="2" s="1"/>
  <c r="FI60" i="2" s="1"/>
  <c r="FJ60" i="2" s="1"/>
  <c r="FK60" i="2" s="1"/>
  <c r="FL60" i="2" s="1"/>
  <c r="FM60" i="2" s="1"/>
  <c r="FN60" i="2" s="1"/>
  <c r="FO60" i="2" s="1"/>
  <c r="FP60" i="2" s="1"/>
  <c r="FQ60" i="2" s="1"/>
  <c r="FR60" i="2" s="1"/>
  <c r="FS60" i="2" s="1"/>
  <c r="FT60" i="2" s="1"/>
  <c r="FU60" i="2" s="1"/>
  <c r="FV60" i="2" s="1"/>
  <c r="FW60" i="2" s="1"/>
  <c r="FX60" i="2" s="1"/>
  <c r="FY60" i="2" s="1"/>
  <c r="FZ60" i="2" s="1"/>
  <c r="GA60" i="2" s="1"/>
  <c r="GB60" i="2" s="1"/>
  <c r="GC60" i="2" s="1"/>
  <c r="GD60" i="2" s="1"/>
  <c r="GE60" i="2" s="1"/>
  <c r="DU67" i="2"/>
  <c r="DV67" i="2" s="1"/>
  <c r="DW67" i="2" s="1"/>
  <c r="DX67" i="2" s="1"/>
  <c r="DY67" i="2" s="1"/>
  <c r="DZ67" i="2" s="1"/>
  <c r="EA67" i="2" s="1"/>
  <c r="EB67" i="2" s="1"/>
  <c r="EC67" i="2" s="1"/>
  <c r="ED67" i="2" s="1"/>
  <c r="EE67" i="2" s="1"/>
  <c r="EF67" i="2" s="1"/>
  <c r="EG67" i="2" s="1"/>
  <c r="EH67" i="2" s="1"/>
  <c r="EI67" i="2" s="1"/>
  <c r="EJ67" i="2" s="1"/>
  <c r="EK67" i="2" s="1"/>
  <c r="EL67" i="2" s="1"/>
  <c r="EM67" i="2" s="1"/>
  <c r="EN67" i="2" s="1"/>
  <c r="EO67" i="2" s="1"/>
  <c r="EP67" i="2" s="1"/>
  <c r="EQ67" i="2" s="1"/>
  <c r="ER67" i="2" s="1"/>
  <c r="ES67" i="2" s="1"/>
  <c r="ET67" i="2" s="1"/>
  <c r="EU67" i="2" s="1"/>
  <c r="EV67" i="2" s="1"/>
  <c r="EW67" i="2" s="1"/>
  <c r="EX67" i="2" s="1"/>
  <c r="EY67" i="2" s="1"/>
  <c r="EZ67" i="2" s="1"/>
  <c r="FA67" i="2" s="1"/>
  <c r="FB67" i="2" s="1"/>
  <c r="FC67" i="2" s="1"/>
  <c r="FD67" i="2" s="1"/>
  <c r="FE67" i="2" s="1"/>
  <c r="FF67" i="2" s="1"/>
  <c r="FG67" i="2" s="1"/>
  <c r="FH67" i="2" s="1"/>
  <c r="FI67" i="2" s="1"/>
  <c r="FJ67" i="2" s="1"/>
  <c r="FK67" i="2" s="1"/>
  <c r="FL67" i="2" s="1"/>
  <c r="FM67" i="2" s="1"/>
  <c r="FN67" i="2" s="1"/>
  <c r="FO67" i="2" s="1"/>
  <c r="FP67" i="2" s="1"/>
  <c r="FQ67" i="2" s="1"/>
  <c r="FR67" i="2" s="1"/>
  <c r="FS67" i="2" s="1"/>
  <c r="FT67" i="2" s="1"/>
  <c r="FU67" i="2" s="1"/>
  <c r="FV67" i="2" s="1"/>
  <c r="FW67" i="2" s="1"/>
  <c r="FX67" i="2" s="1"/>
  <c r="FY67" i="2" s="1"/>
  <c r="FZ67" i="2" s="1"/>
  <c r="GA67" i="2" s="1"/>
  <c r="GB67" i="2" s="1"/>
  <c r="GC67" i="2" s="1"/>
  <c r="GD67" i="2" s="1"/>
  <c r="GE67" i="2" s="1"/>
  <c r="DL61" i="2"/>
  <c r="DM61" i="2" s="1"/>
  <c r="DN61" i="2" s="1"/>
  <c r="DO61" i="2" s="1"/>
  <c r="DP61" i="2" s="1"/>
  <c r="DQ61" i="2" s="1"/>
  <c r="DR61" i="2" s="1"/>
  <c r="DS61" i="2" s="1"/>
  <c r="DT61" i="2" s="1"/>
  <c r="DU61" i="2" s="1"/>
  <c r="DV61" i="2" s="1"/>
  <c r="DW61" i="2" s="1"/>
  <c r="DX61" i="2" s="1"/>
  <c r="DY61" i="2" s="1"/>
  <c r="DZ61" i="2" s="1"/>
  <c r="EA61" i="2" s="1"/>
  <c r="EB61" i="2" s="1"/>
  <c r="EC61" i="2" s="1"/>
  <c r="ED61" i="2" s="1"/>
  <c r="EE61" i="2" s="1"/>
  <c r="EF61" i="2" s="1"/>
  <c r="EG61" i="2" s="1"/>
  <c r="EH61" i="2" s="1"/>
  <c r="EI61" i="2" s="1"/>
  <c r="EJ61" i="2" s="1"/>
  <c r="EK61" i="2" s="1"/>
  <c r="EL61" i="2" s="1"/>
  <c r="EM61" i="2" s="1"/>
  <c r="EN61" i="2" s="1"/>
  <c r="EO61" i="2" s="1"/>
  <c r="EP61" i="2" s="1"/>
  <c r="EQ61" i="2" s="1"/>
  <c r="ER61" i="2" s="1"/>
  <c r="ES61" i="2" s="1"/>
  <c r="ET61" i="2" s="1"/>
  <c r="EU61" i="2" s="1"/>
  <c r="EV61" i="2" s="1"/>
  <c r="EW61" i="2" s="1"/>
  <c r="EX61" i="2" s="1"/>
  <c r="EY61" i="2" s="1"/>
  <c r="EZ61" i="2" s="1"/>
  <c r="FA61" i="2" s="1"/>
  <c r="FB61" i="2" s="1"/>
  <c r="FC61" i="2" s="1"/>
  <c r="FD61" i="2" s="1"/>
  <c r="FE61" i="2" s="1"/>
  <c r="FF61" i="2" s="1"/>
  <c r="FG61" i="2" s="1"/>
  <c r="FH61" i="2" s="1"/>
  <c r="FI61" i="2" s="1"/>
  <c r="FJ61" i="2" s="1"/>
  <c r="FK61" i="2" s="1"/>
  <c r="FL61" i="2" s="1"/>
  <c r="FM61" i="2" s="1"/>
  <c r="FN61" i="2" s="1"/>
  <c r="FO61" i="2" s="1"/>
  <c r="FP61" i="2" s="1"/>
  <c r="FQ61" i="2" s="1"/>
  <c r="FR61" i="2" s="1"/>
  <c r="FS61" i="2" s="1"/>
  <c r="FT61" i="2" s="1"/>
  <c r="FU61" i="2" s="1"/>
  <c r="FV61" i="2" s="1"/>
  <c r="FW61" i="2" s="1"/>
  <c r="FX61" i="2" s="1"/>
  <c r="FY61" i="2" s="1"/>
  <c r="FZ61" i="2" s="1"/>
  <c r="GA61" i="2" s="1"/>
  <c r="GB61" i="2" s="1"/>
  <c r="GC61" i="2" s="1"/>
  <c r="GD61" i="2" s="1"/>
  <c r="GE61" i="2" s="1"/>
  <c r="DE55" i="2"/>
  <c r="DF55" i="2" s="1"/>
  <c r="DG55" i="2" s="1"/>
  <c r="DH55" i="2" s="1"/>
  <c r="DI55" i="2" s="1"/>
  <c r="DJ55" i="2" s="1"/>
  <c r="DK55" i="2" s="1"/>
  <c r="DL55" i="2" s="1"/>
  <c r="DM55" i="2" s="1"/>
  <c r="DN55" i="2" s="1"/>
  <c r="DO55" i="2" s="1"/>
  <c r="DP55" i="2" s="1"/>
  <c r="DQ55" i="2" s="1"/>
  <c r="DR55" i="2" s="1"/>
  <c r="DS55" i="2" s="1"/>
  <c r="DT55" i="2" s="1"/>
  <c r="DU55" i="2" s="1"/>
  <c r="DV55" i="2" s="1"/>
  <c r="DW55" i="2" s="1"/>
  <c r="DX55" i="2" s="1"/>
  <c r="DY55" i="2" s="1"/>
  <c r="DZ55" i="2" s="1"/>
  <c r="EA55" i="2" s="1"/>
  <c r="EB55" i="2" s="1"/>
  <c r="EC55" i="2" s="1"/>
  <c r="ED55" i="2" s="1"/>
  <c r="EE55" i="2" s="1"/>
  <c r="EF55" i="2" s="1"/>
  <c r="EG55" i="2" s="1"/>
  <c r="EH55" i="2" s="1"/>
  <c r="EI55" i="2" s="1"/>
  <c r="EJ55" i="2" s="1"/>
  <c r="EK55" i="2" s="1"/>
  <c r="EL55" i="2" s="1"/>
  <c r="EM55" i="2" s="1"/>
  <c r="EN55" i="2" s="1"/>
  <c r="EO55" i="2" s="1"/>
  <c r="EP55" i="2" s="1"/>
  <c r="EQ55" i="2" s="1"/>
  <c r="ER55" i="2" s="1"/>
  <c r="ES55" i="2" s="1"/>
  <c r="ET55" i="2" s="1"/>
  <c r="EU55" i="2" s="1"/>
  <c r="EV55" i="2" s="1"/>
  <c r="EW55" i="2" s="1"/>
  <c r="EX55" i="2" s="1"/>
  <c r="EY55" i="2" s="1"/>
  <c r="EZ55" i="2" s="1"/>
  <c r="FA55" i="2" s="1"/>
  <c r="FB55" i="2" s="1"/>
  <c r="FC55" i="2" s="1"/>
  <c r="FD55" i="2" s="1"/>
  <c r="FE55" i="2" s="1"/>
  <c r="FF55" i="2" s="1"/>
  <c r="FG55" i="2" s="1"/>
  <c r="FH55" i="2" s="1"/>
  <c r="FI55" i="2" s="1"/>
  <c r="FJ55" i="2" s="1"/>
  <c r="FK55" i="2" s="1"/>
  <c r="FL55" i="2" s="1"/>
  <c r="FM55" i="2" s="1"/>
  <c r="FN55" i="2" s="1"/>
  <c r="FO55" i="2" s="1"/>
  <c r="FP55" i="2" s="1"/>
  <c r="FQ55" i="2" s="1"/>
  <c r="FR55" i="2" s="1"/>
  <c r="FS55" i="2" s="1"/>
  <c r="FT55" i="2" s="1"/>
  <c r="FU55" i="2" s="1"/>
  <c r="FV55" i="2" s="1"/>
  <c r="FW55" i="2" s="1"/>
  <c r="FX55" i="2" s="1"/>
  <c r="FY55" i="2" s="1"/>
  <c r="FZ55" i="2" s="1"/>
  <c r="GA55" i="2" s="1"/>
  <c r="GB55" i="2" s="1"/>
  <c r="GC55" i="2" s="1"/>
  <c r="GD55" i="2" s="1"/>
  <c r="GE55" i="2" s="1"/>
  <c r="EC77" i="2"/>
  <c r="ED77" i="2" s="1"/>
  <c r="EE77" i="2" s="1"/>
  <c r="EF77" i="2" s="1"/>
  <c r="EG77" i="2" s="1"/>
  <c r="EH77" i="2" s="1"/>
  <c r="EI77" i="2" s="1"/>
  <c r="EJ77" i="2" s="1"/>
  <c r="EK77" i="2" s="1"/>
  <c r="EL77" i="2" s="1"/>
  <c r="EM77" i="2" s="1"/>
  <c r="EN77" i="2" s="1"/>
  <c r="EO77" i="2" s="1"/>
  <c r="EP77" i="2" s="1"/>
  <c r="EQ77" i="2" s="1"/>
  <c r="ER77" i="2" s="1"/>
  <c r="ES77" i="2" s="1"/>
  <c r="ET77" i="2" s="1"/>
  <c r="EU77" i="2" s="1"/>
  <c r="EV77" i="2" s="1"/>
  <c r="EW77" i="2" s="1"/>
  <c r="EX77" i="2" s="1"/>
  <c r="EY77" i="2" s="1"/>
  <c r="EZ77" i="2" s="1"/>
  <c r="FA77" i="2" s="1"/>
  <c r="FB77" i="2" s="1"/>
  <c r="FC77" i="2" s="1"/>
  <c r="FD77" i="2" s="1"/>
  <c r="FE77" i="2" s="1"/>
  <c r="FF77" i="2" s="1"/>
  <c r="FG77" i="2" s="1"/>
  <c r="FH77" i="2" s="1"/>
  <c r="FI77" i="2" s="1"/>
  <c r="FJ77" i="2" s="1"/>
  <c r="FK77" i="2" s="1"/>
  <c r="FL77" i="2" s="1"/>
  <c r="FM77" i="2" s="1"/>
  <c r="FN77" i="2" s="1"/>
  <c r="FO77" i="2" s="1"/>
  <c r="FP77" i="2" s="1"/>
  <c r="FQ77" i="2" s="1"/>
  <c r="FR77" i="2" s="1"/>
  <c r="FS77" i="2" s="1"/>
  <c r="FT77" i="2" s="1"/>
  <c r="FU77" i="2" s="1"/>
  <c r="FV77" i="2" s="1"/>
  <c r="FW77" i="2" s="1"/>
  <c r="FX77" i="2" s="1"/>
  <c r="FY77" i="2" s="1"/>
  <c r="FZ77" i="2" s="1"/>
  <c r="GA77" i="2" s="1"/>
  <c r="GB77" i="2" s="1"/>
  <c r="GC77" i="2" s="1"/>
  <c r="GD77" i="2" s="1"/>
  <c r="GE77" i="2" s="1"/>
  <c r="EL85" i="2"/>
  <c r="EM85" i="2" s="1"/>
  <c r="EN85" i="2" s="1"/>
  <c r="EO85" i="2" s="1"/>
  <c r="EP85" i="2" s="1"/>
  <c r="EQ85" i="2" s="1"/>
  <c r="ER85" i="2" s="1"/>
  <c r="ES85" i="2" s="1"/>
  <c r="ET85" i="2" s="1"/>
  <c r="EU85" i="2" s="1"/>
  <c r="EV85" i="2" s="1"/>
  <c r="EW85" i="2" s="1"/>
  <c r="EX85" i="2" s="1"/>
  <c r="EY85" i="2" s="1"/>
  <c r="EZ85" i="2" s="1"/>
  <c r="FA85" i="2" s="1"/>
  <c r="FB85" i="2" s="1"/>
  <c r="FC85" i="2" s="1"/>
  <c r="FD85" i="2" s="1"/>
  <c r="FE85" i="2" s="1"/>
  <c r="FF85" i="2" s="1"/>
  <c r="FG85" i="2" s="1"/>
  <c r="FH85" i="2" s="1"/>
  <c r="FI85" i="2" s="1"/>
  <c r="FJ85" i="2" s="1"/>
  <c r="FK85" i="2" s="1"/>
  <c r="FL85" i="2" s="1"/>
  <c r="FM85" i="2" s="1"/>
  <c r="FN85" i="2" s="1"/>
  <c r="FO85" i="2" s="1"/>
  <c r="FP85" i="2" s="1"/>
  <c r="FQ85" i="2" s="1"/>
  <c r="FR85" i="2" s="1"/>
  <c r="FS85" i="2" s="1"/>
  <c r="FT85" i="2" s="1"/>
  <c r="FU85" i="2" s="1"/>
  <c r="FV85" i="2" s="1"/>
  <c r="FW85" i="2" s="1"/>
  <c r="FX85" i="2" s="1"/>
  <c r="FY85" i="2" s="1"/>
  <c r="FZ85" i="2" s="1"/>
  <c r="GA85" i="2" s="1"/>
  <c r="GB85" i="2" s="1"/>
  <c r="GC85" i="2" s="1"/>
  <c r="GD85" i="2" s="1"/>
  <c r="GE85" i="2" s="1"/>
  <c r="ER90" i="2"/>
  <c r="ES90" i="2" s="1"/>
  <c r="ET90" i="2" s="1"/>
  <c r="EU90" i="2" s="1"/>
  <c r="EV90" i="2" s="1"/>
  <c r="EW90" i="2" s="1"/>
  <c r="EX90" i="2" s="1"/>
  <c r="EY90" i="2" s="1"/>
  <c r="EZ90" i="2" s="1"/>
  <c r="FA90" i="2" s="1"/>
  <c r="FB90" i="2" s="1"/>
  <c r="FC90" i="2" s="1"/>
  <c r="FD90" i="2" s="1"/>
  <c r="FE90" i="2" s="1"/>
  <c r="FF90" i="2" s="1"/>
  <c r="FG90" i="2" s="1"/>
  <c r="FH90" i="2" s="1"/>
  <c r="FI90" i="2" s="1"/>
  <c r="FJ90" i="2" s="1"/>
  <c r="FK90" i="2" s="1"/>
  <c r="FL90" i="2" s="1"/>
  <c r="FM90" i="2" s="1"/>
  <c r="FN90" i="2" s="1"/>
  <c r="FO90" i="2" s="1"/>
  <c r="FP90" i="2" s="1"/>
  <c r="FQ90" i="2" s="1"/>
  <c r="FR90" i="2" s="1"/>
  <c r="FS90" i="2" s="1"/>
  <c r="FT90" i="2" s="1"/>
  <c r="FU90" i="2" s="1"/>
  <c r="FV90" i="2" s="1"/>
  <c r="FW90" i="2" s="1"/>
  <c r="FX90" i="2" s="1"/>
  <c r="FY90" i="2" s="1"/>
  <c r="FZ90" i="2" s="1"/>
  <c r="GA90" i="2" s="1"/>
  <c r="GB90" i="2" s="1"/>
  <c r="GC90" i="2" s="1"/>
  <c r="GD90" i="2" s="1"/>
  <c r="GE90" i="2" s="1"/>
  <c r="DX73" i="2"/>
  <c r="DY73" i="2" s="1"/>
  <c r="DZ73" i="2" s="1"/>
  <c r="EA73" i="2" s="1"/>
  <c r="EB73" i="2" s="1"/>
  <c r="EC73" i="2" s="1"/>
  <c r="ED73" i="2" s="1"/>
  <c r="EE73" i="2" s="1"/>
  <c r="EF73" i="2" s="1"/>
  <c r="EG73" i="2" s="1"/>
  <c r="EH73" i="2" s="1"/>
  <c r="EI73" i="2" s="1"/>
  <c r="EJ73" i="2" s="1"/>
  <c r="EK73" i="2" s="1"/>
  <c r="EL73" i="2" s="1"/>
  <c r="EM73" i="2" s="1"/>
  <c r="EN73" i="2" s="1"/>
  <c r="EO73" i="2" s="1"/>
  <c r="EP73" i="2" s="1"/>
  <c r="EQ73" i="2" s="1"/>
  <c r="ER73" i="2" s="1"/>
  <c r="ES73" i="2" s="1"/>
  <c r="ET73" i="2" s="1"/>
  <c r="EU73" i="2" s="1"/>
  <c r="EV73" i="2" s="1"/>
  <c r="EW73" i="2" s="1"/>
  <c r="EX73" i="2" s="1"/>
  <c r="EY73" i="2" s="1"/>
  <c r="EZ73" i="2" s="1"/>
  <c r="FA73" i="2" s="1"/>
  <c r="FB73" i="2" s="1"/>
  <c r="FC73" i="2" s="1"/>
  <c r="FD73" i="2" s="1"/>
  <c r="FE73" i="2" s="1"/>
  <c r="FF73" i="2" s="1"/>
  <c r="FG73" i="2" s="1"/>
  <c r="FH73" i="2" s="1"/>
  <c r="FI73" i="2" s="1"/>
  <c r="FJ73" i="2" s="1"/>
  <c r="FK73" i="2" s="1"/>
  <c r="FL73" i="2" s="1"/>
  <c r="FM73" i="2" s="1"/>
  <c r="FN73" i="2" s="1"/>
  <c r="FO73" i="2" s="1"/>
  <c r="FP73" i="2" s="1"/>
  <c r="FQ73" i="2" s="1"/>
  <c r="FR73" i="2" s="1"/>
  <c r="FS73" i="2" s="1"/>
  <c r="FT73" i="2" s="1"/>
  <c r="FU73" i="2" s="1"/>
  <c r="FV73" i="2" s="1"/>
  <c r="FW73" i="2" s="1"/>
  <c r="FX73" i="2" s="1"/>
  <c r="FY73" i="2" s="1"/>
  <c r="FZ73" i="2" s="1"/>
  <c r="GA73" i="2" s="1"/>
  <c r="GB73" i="2" s="1"/>
  <c r="GC73" i="2" s="1"/>
  <c r="GD73" i="2" s="1"/>
  <c r="GE73" i="2" s="1"/>
  <c r="ED78" i="2"/>
  <c r="EE78" i="2" s="1"/>
  <c r="EF78" i="2" s="1"/>
  <c r="EG78" i="2" s="1"/>
  <c r="EH78" i="2" s="1"/>
  <c r="EI78" i="2" s="1"/>
  <c r="EJ78" i="2" s="1"/>
  <c r="EK78" i="2" s="1"/>
  <c r="EL78" i="2" s="1"/>
  <c r="EM78" i="2" s="1"/>
  <c r="EN78" i="2" s="1"/>
  <c r="EO78" i="2" s="1"/>
  <c r="EP78" i="2" s="1"/>
  <c r="EQ78" i="2" s="1"/>
  <c r="ER78" i="2" s="1"/>
  <c r="ES78" i="2" s="1"/>
  <c r="ET78" i="2" s="1"/>
  <c r="EU78" i="2" s="1"/>
  <c r="EV78" i="2" s="1"/>
  <c r="EW78" i="2" s="1"/>
  <c r="EX78" i="2" s="1"/>
  <c r="EY78" i="2" s="1"/>
  <c r="EZ78" i="2" s="1"/>
  <c r="FA78" i="2" s="1"/>
  <c r="FB78" i="2" s="1"/>
  <c r="FC78" i="2" s="1"/>
  <c r="FD78" i="2" s="1"/>
  <c r="FE78" i="2" s="1"/>
  <c r="FF78" i="2" s="1"/>
  <c r="FG78" i="2" s="1"/>
  <c r="FH78" i="2" s="1"/>
  <c r="FI78" i="2" s="1"/>
  <c r="FJ78" i="2" s="1"/>
  <c r="FK78" i="2" s="1"/>
  <c r="FL78" i="2" s="1"/>
  <c r="FM78" i="2" s="1"/>
  <c r="FN78" i="2" s="1"/>
  <c r="FO78" i="2" s="1"/>
  <c r="FP78" i="2" s="1"/>
  <c r="FQ78" i="2" s="1"/>
  <c r="FR78" i="2" s="1"/>
  <c r="FS78" i="2" s="1"/>
  <c r="FT78" i="2" s="1"/>
  <c r="FU78" i="2" s="1"/>
  <c r="FV78" i="2" s="1"/>
  <c r="FW78" i="2" s="1"/>
  <c r="FX78" i="2" s="1"/>
  <c r="FY78" i="2" s="1"/>
  <c r="FZ78" i="2" s="1"/>
  <c r="GA78" i="2" s="1"/>
  <c r="GB78" i="2" s="1"/>
  <c r="GC78" i="2" s="1"/>
  <c r="GD78" i="2" s="1"/>
  <c r="GE78" i="2" s="1"/>
  <c r="EZ98" i="2"/>
  <c r="FA98" i="2" s="1"/>
  <c r="FB98" i="2" s="1"/>
  <c r="FC98" i="2" s="1"/>
  <c r="FD98" i="2" s="1"/>
  <c r="FE98" i="2" s="1"/>
  <c r="FF98" i="2" s="1"/>
  <c r="FG98" i="2" s="1"/>
  <c r="FH98" i="2" s="1"/>
  <c r="FI98" i="2" s="1"/>
  <c r="FJ98" i="2" s="1"/>
  <c r="FK98" i="2" s="1"/>
  <c r="FL98" i="2" s="1"/>
  <c r="FM98" i="2" s="1"/>
  <c r="FN98" i="2" s="1"/>
  <c r="FO98" i="2" s="1"/>
  <c r="FP98" i="2" s="1"/>
  <c r="FQ98" i="2" s="1"/>
  <c r="FR98" i="2" s="1"/>
  <c r="FS98" i="2" s="1"/>
  <c r="FT98" i="2" s="1"/>
  <c r="FU98" i="2" s="1"/>
  <c r="FV98" i="2" s="1"/>
  <c r="FW98" i="2" s="1"/>
  <c r="FX98" i="2" s="1"/>
  <c r="FY98" i="2" s="1"/>
  <c r="FZ98" i="2" s="1"/>
  <c r="GA98" i="2" s="1"/>
  <c r="GB98" i="2" s="1"/>
  <c r="GC98" i="2" s="1"/>
  <c r="GD98" i="2" s="1"/>
  <c r="GE98" i="2" s="1"/>
  <c r="FJ111" i="2"/>
  <c r="FK111" i="2" s="1"/>
  <c r="FL111" i="2" s="1"/>
  <c r="FM111" i="2" s="1"/>
  <c r="FN111" i="2" s="1"/>
  <c r="FO111" i="2" s="1"/>
  <c r="FP111" i="2" s="1"/>
  <c r="FQ111" i="2" s="1"/>
  <c r="FR111" i="2" s="1"/>
  <c r="FS111" i="2" s="1"/>
  <c r="FT111" i="2" s="1"/>
  <c r="FU111" i="2" s="1"/>
  <c r="FV111" i="2" s="1"/>
  <c r="FW111" i="2" s="1"/>
  <c r="FX111" i="2" s="1"/>
  <c r="FY111" i="2" s="1"/>
  <c r="FZ111" i="2" s="1"/>
  <c r="GA111" i="2" s="1"/>
  <c r="GB111" i="2" s="1"/>
  <c r="GC111" i="2" s="1"/>
  <c r="GD111" i="2" s="1"/>
  <c r="GE111" i="2" s="1"/>
  <c r="FS119" i="2"/>
  <c r="FT119" i="2" s="1"/>
  <c r="FU119" i="2" s="1"/>
  <c r="FV119" i="2" s="1"/>
  <c r="FW119" i="2" s="1"/>
  <c r="FX119" i="2" s="1"/>
  <c r="FY119" i="2" s="1"/>
  <c r="FZ119" i="2" s="1"/>
  <c r="GA119" i="2" s="1"/>
  <c r="GB119" i="2" s="1"/>
  <c r="GC119" i="2" s="1"/>
  <c r="GD119" i="2" s="1"/>
  <c r="GE119" i="2" s="1"/>
  <c r="FD103" i="2"/>
  <c r="FE103" i="2" s="1"/>
  <c r="FF103" i="2" s="1"/>
  <c r="FG103" i="2" s="1"/>
  <c r="FH103" i="2" s="1"/>
  <c r="FI103" i="2" s="1"/>
  <c r="FJ103" i="2" s="1"/>
  <c r="FK103" i="2" s="1"/>
  <c r="FL103" i="2" s="1"/>
  <c r="FM103" i="2" s="1"/>
  <c r="FN103" i="2" s="1"/>
  <c r="FO103" i="2" s="1"/>
  <c r="FP103" i="2" s="1"/>
  <c r="FQ103" i="2" s="1"/>
  <c r="FR103" i="2" s="1"/>
  <c r="FS103" i="2" s="1"/>
  <c r="FT103" i="2" s="1"/>
  <c r="FU103" i="2" s="1"/>
  <c r="FV103" i="2" s="1"/>
  <c r="FW103" i="2" s="1"/>
  <c r="FX103" i="2" s="1"/>
  <c r="FY103" i="2" s="1"/>
  <c r="FZ103" i="2" s="1"/>
  <c r="GA103" i="2" s="1"/>
  <c r="GB103" i="2" s="1"/>
  <c r="GC103" i="2" s="1"/>
  <c r="GD103" i="2" s="1"/>
  <c r="GE103" i="2" s="1"/>
  <c r="FW124" i="2"/>
  <c r="FX124" i="2" s="1"/>
  <c r="FY124" i="2" s="1"/>
  <c r="FZ124" i="2" s="1"/>
  <c r="GA124" i="2" s="1"/>
  <c r="GB124" i="2" s="1"/>
  <c r="GC124" i="2" s="1"/>
  <c r="GD124" i="2" s="1"/>
  <c r="GE124" i="2" s="1"/>
  <c r="AF248" i="2"/>
  <c r="G112" i="1"/>
  <c r="F42" i="1"/>
  <c r="E32" i="7"/>
  <c r="E53" i="21"/>
  <c r="AE95" i="1"/>
  <c r="AD20" i="1"/>
  <c r="V20" i="10"/>
  <c r="AG20" i="10"/>
  <c r="AS20" i="10" s="1"/>
  <c r="BE20" i="10" s="1"/>
  <c r="H105" i="1"/>
  <c r="G39" i="1"/>
  <c r="J33" i="7"/>
  <c r="J54" i="21"/>
  <c r="AT12" i="2"/>
  <c r="G108" i="1"/>
  <c r="F14" i="1"/>
  <c r="I11" i="10"/>
  <c r="G89" i="1"/>
  <c r="F4" i="1"/>
  <c r="AQ16" i="2"/>
  <c r="BH25" i="2"/>
  <c r="AZ21" i="2"/>
  <c r="BL28" i="2"/>
  <c r="CK45" i="2"/>
  <c r="BX36" i="2"/>
  <c r="CA37" i="2"/>
  <c r="CR52" i="2"/>
  <c r="CH42" i="2"/>
  <c r="CW55" i="2"/>
  <c r="DC60" i="2"/>
  <c r="DM67" i="2"/>
  <c r="DD61" i="2"/>
  <c r="DU77" i="2"/>
  <c r="ED85" i="2"/>
  <c r="EJ90" i="2"/>
  <c r="DP73" i="2"/>
  <c r="DV78" i="2"/>
  <c r="ER98" i="2"/>
  <c r="FB111" i="2"/>
  <c r="FK119" i="2"/>
  <c r="GA136" i="2"/>
  <c r="EV103" i="2"/>
  <c r="FO124" i="2"/>
  <c r="AK16" i="2"/>
  <c r="AT21" i="2"/>
  <c r="BB25" i="2"/>
  <c r="BF28" i="2"/>
  <c r="BR36" i="2"/>
  <c r="BU37" i="2"/>
  <c r="CB42" i="2"/>
  <c r="CE45" i="2"/>
  <c r="CQ55" i="2"/>
  <c r="CL52" i="2"/>
  <c r="CX61" i="2"/>
  <c r="DG67" i="2"/>
  <c r="DP78" i="2"/>
  <c r="CW60" i="2"/>
  <c r="DO77" i="2"/>
  <c r="DX85" i="2"/>
  <c r="ED90" i="2"/>
  <c r="DJ73" i="2"/>
  <c r="EP103" i="2"/>
  <c r="FZ139" i="2"/>
  <c r="EL98" i="2"/>
  <c r="EV111" i="2"/>
  <c r="GD145" i="2"/>
  <c r="FE119" i="2"/>
  <c r="FU136" i="2"/>
  <c r="FI124" i="2"/>
  <c r="G99" i="1"/>
  <c r="F28" i="1"/>
  <c r="K28" i="10"/>
  <c r="J29" i="10"/>
  <c r="J31" i="10" s="1"/>
  <c r="J32" i="10" s="1"/>
  <c r="AF239" i="2"/>
  <c r="H12" i="10"/>
  <c r="AF247" i="2"/>
  <c r="H101" i="1"/>
  <c r="G35" i="1"/>
  <c r="V18" i="10"/>
  <c r="AG18" i="10"/>
  <c r="AS18" i="10" s="1"/>
  <c r="BE18" i="10" s="1"/>
  <c r="AF16" i="2"/>
  <c r="AO21" i="2"/>
  <c r="AW25" i="2"/>
  <c r="BM36" i="2"/>
  <c r="BP37" i="2"/>
  <c r="BA28" i="2"/>
  <c r="BW42" i="2"/>
  <c r="BZ45" i="2"/>
  <c r="CL55" i="2"/>
  <c r="CR60" i="2"/>
  <c r="DB67" i="2"/>
  <c r="CS61" i="2"/>
  <c r="CG52" i="2"/>
  <c r="DE73" i="2"/>
  <c r="DK78" i="2"/>
  <c r="DJ77" i="2"/>
  <c r="DS85" i="2"/>
  <c r="DY90" i="2"/>
  <c r="FP136" i="2"/>
  <c r="GD149" i="2"/>
  <c r="EK103" i="2"/>
  <c r="FD124" i="2"/>
  <c r="FU139" i="2"/>
  <c r="EG98" i="2"/>
  <c r="EQ111" i="2"/>
  <c r="FY145" i="2"/>
  <c r="EZ119" i="2"/>
  <c r="AS16" i="2"/>
  <c r="AS161" i="2" s="1"/>
  <c r="BB21" i="2"/>
  <c r="BN28" i="2"/>
  <c r="BJ25" i="2"/>
  <c r="BZ36" i="2"/>
  <c r="CC37" i="2"/>
  <c r="CJ42" i="2"/>
  <c r="CM45" i="2"/>
  <c r="CY55" i="2"/>
  <c r="CT52" i="2"/>
  <c r="DF61" i="2"/>
  <c r="DX78" i="2"/>
  <c r="DW77" i="2"/>
  <c r="EF85" i="2"/>
  <c r="EL90" i="2"/>
  <c r="DO67" i="2"/>
  <c r="DE60" i="2"/>
  <c r="DR73" i="2"/>
  <c r="EX103" i="2"/>
  <c r="ET98" i="2"/>
  <c r="FD111" i="2"/>
  <c r="FM119" i="2"/>
  <c r="GC136" i="2"/>
  <c r="FQ124" i="2"/>
  <c r="I15" i="16"/>
  <c r="G30" i="7"/>
  <c r="G51" i="21"/>
  <c r="W16" i="10"/>
  <c r="AH16" i="10"/>
  <c r="AT16" i="10" s="1"/>
  <c r="BF16" i="10" s="1"/>
  <c r="G104" i="1"/>
  <c r="F38" i="1"/>
  <c r="AM16" i="2"/>
  <c r="AV21" i="2"/>
  <c r="BD25" i="2"/>
  <c r="BH28" i="2"/>
  <c r="CG45" i="2"/>
  <c r="BT36" i="2"/>
  <c r="BW37" i="2"/>
  <c r="CD42" i="2"/>
  <c r="CZ61" i="2"/>
  <c r="CN52" i="2"/>
  <c r="CY60" i="2"/>
  <c r="DI67" i="2"/>
  <c r="CS55" i="2"/>
  <c r="DL73" i="2"/>
  <c r="DR78" i="2"/>
  <c r="DQ77" i="2"/>
  <c r="DZ85" i="2"/>
  <c r="EF90" i="2"/>
  <c r="FW136" i="2"/>
  <c r="ER103" i="2"/>
  <c r="FK124" i="2"/>
  <c r="GB139" i="2"/>
  <c r="EN98" i="2"/>
  <c r="EX111" i="2"/>
  <c r="FG119" i="2"/>
  <c r="H109" i="1"/>
  <c r="G15" i="1"/>
  <c r="AH17" i="10"/>
  <c r="AT17" i="10" s="1"/>
  <c r="BF17" i="10" s="1"/>
  <c r="W17" i="10"/>
  <c r="I91" i="1"/>
  <c r="H6" i="1"/>
  <c r="AN16" i="2"/>
  <c r="AW21" i="2"/>
  <c r="BE25" i="2"/>
  <c r="BU36" i="2"/>
  <c r="BX37" i="2"/>
  <c r="BI28" i="2"/>
  <c r="CE42" i="2"/>
  <c r="CT55" i="2"/>
  <c r="CH45" i="2"/>
  <c r="CZ60" i="2"/>
  <c r="DJ67" i="2"/>
  <c r="DA61" i="2"/>
  <c r="CO52" i="2"/>
  <c r="DM73" i="2"/>
  <c r="DS78" i="2"/>
  <c r="DR77" i="2"/>
  <c r="EA85" i="2"/>
  <c r="EG90" i="2"/>
  <c r="FX136" i="2"/>
  <c r="ES103" i="2"/>
  <c r="FL124" i="2"/>
  <c r="GC139" i="2"/>
  <c r="EO98" i="2"/>
  <c r="EY111" i="2"/>
  <c r="FH119" i="2"/>
  <c r="AF238" i="2"/>
  <c r="AD16" i="2"/>
  <c r="AM21" i="2"/>
  <c r="AU25" i="2"/>
  <c r="AY28" i="2"/>
  <c r="BX45" i="2"/>
  <c r="BU42" i="2"/>
  <c r="BK36" i="2"/>
  <c r="BN37" i="2"/>
  <c r="CJ55" i="2"/>
  <c r="CE52" i="2"/>
  <c r="CP60" i="2"/>
  <c r="CZ67" i="2"/>
  <c r="CQ61" i="2"/>
  <c r="DC73" i="2"/>
  <c r="DI78" i="2"/>
  <c r="DH77" i="2"/>
  <c r="DW90" i="2"/>
  <c r="EI103" i="2"/>
  <c r="FB124" i="2"/>
  <c r="FS139" i="2"/>
  <c r="EE98" i="2"/>
  <c r="DQ85" i="2"/>
  <c r="EO111" i="2"/>
  <c r="FW145" i="2"/>
  <c r="EX119" i="2"/>
  <c r="FN136" i="2"/>
  <c r="GB149" i="2"/>
  <c r="AC16" i="2"/>
  <c r="AL21" i="2"/>
  <c r="AX28" i="2"/>
  <c r="AT25" i="2"/>
  <c r="BT42" i="2"/>
  <c r="BJ36" i="2"/>
  <c r="BM37" i="2"/>
  <c r="BW45" i="2"/>
  <c r="CI55" i="2"/>
  <c r="CD52" i="2"/>
  <c r="CP61" i="2"/>
  <c r="DH78" i="2"/>
  <c r="DG77" i="2"/>
  <c r="DP85" i="2"/>
  <c r="DV90" i="2"/>
  <c r="CY67" i="2"/>
  <c r="CO60" i="2"/>
  <c r="DB73" i="2"/>
  <c r="EH103" i="2"/>
  <c r="FR139" i="2"/>
  <c r="ED98" i="2"/>
  <c r="EN111" i="2"/>
  <c r="FV145" i="2"/>
  <c r="EW119" i="2"/>
  <c r="FM136" i="2"/>
  <c r="GA149" i="2"/>
  <c r="FA124" i="2"/>
  <c r="AF180" i="2"/>
  <c r="AG180" i="2" s="1"/>
  <c r="J97" i="1"/>
  <c r="I27" i="1"/>
  <c r="K92" i="1"/>
  <c r="J7" i="1"/>
  <c r="E16" i="16"/>
  <c r="F39" i="10"/>
  <c r="D47" i="1"/>
  <c r="CE9" i="21" l="1"/>
  <c r="CE10" i="21" s="1"/>
  <c r="FO194" i="22"/>
  <c r="FO161" i="22"/>
  <c r="FO163" i="22" s="1"/>
  <c r="FO164" i="22" s="1"/>
  <c r="FP192" i="22"/>
  <c r="FP193" i="22" s="1"/>
  <c r="FQ172" i="22"/>
  <c r="GO175" i="22"/>
  <c r="BV55" i="21"/>
  <c r="BX57" i="21"/>
  <c r="I10" i="10"/>
  <c r="E47" i="1"/>
  <c r="X39" i="7"/>
  <c r="Z119" i="10" s="1"/>
  <c r="K14" i="16" s="1"/>
  <c r="F44" i="1"/>
  <c r="F12" i="1"/>
  <c r="F16" i="1" s="1"/>
  <c r="J8" i="10" s="1"/>
  <c r="G107" i="1"/>
  <c r="GN169" i="22"/>
  <c r="E52" i="21"/>
  <c r="G31" i="1"/>
  <c r="H113" i="1"/>
  <c r="E56" i="21"/>
  <c r="F9" i="1"/>
  <c r="J7" i="10" s="1"/>
  <c r="GN168" i="22"/>
  <c r="GO168" i="22" s="1"/>
  <c r="E31" i="7"/>
  <c r="E37" i="7" s="1"/>
  <c r="E40" i="7" s="1"/>
  <c r="G41" i="1"/>
  <c r="H111" i="1"/>
  <c r="Z115" i="10"/>
  <c r="X11" i="7"/>
  <c r="G37" i="1"/>
  <c r="H103" i="1"/>
  <c r="I106" i="1"/>
  <c r="H13" i="1"/>
  <c r="G98" i="1"/>
  <c r="F29" i="1"/>
  <c r="AJ154" i="2"/>
  <c r="AJ161" i="2"/>
  <c r="O11" i="2"/>
  <c r="N176" i="2"/>
  <c r="D35" i="7"/>
  <c r="F110" i="10"/>
  <c r="G110" i="10" s="1"/>
  <c r="AB158" i="2"/>
  <c r="AG116" i="1"/>
  <c r="AF23" i="1"/>
  <c r="F32" i="1"/>
  <c r="J10" i="10" s="1"/>
  <c r="F24" i="10"/>
  <c r="G24" i="10" s="1"/>
  <c r="D56" i="21"/>
  <c r="W19" i="10"/>
  <c r="AH19" i="10"/>
  <c r="AT19" i="10" s="1"/>
  <c r="BF19" i="10" s="1"/>
  <c r="M44" i="21"/>
  <c r="M43" i="21"/>
  <c r="GF145" i="2"/>
  <c r="GF139" i="2"/>
  <c r="GF25" i="2"/>
  <c r="GF90" i="2"/>
  <c r="GF78" i="2"/>
  <c r="L19" i="7"/>
  <c r="M20" i="7" s="1"/>
  <c r="I109" i="1"/>
  <c r="H15" i="1"/>
  <c r="AF95" i="1"/>
  <c r="AE20" i="1"/>
  <c r="GF136" i="2"/>
  <c r="GF60" i="2"/>
  <c r="GF55" i="2"/>
  <c r="AC154" i="2"/>
  <c r="AC161" i="2"/>
  <c r="GF16" i="2"/>
  <c r="AM154" i="2"/>
  <c r="AM161" i="2"/>
  <c r="AU12" i="2"/>
  <c r="AT154" i="2"/>
  <c r="AT161" i="2"/>
  <c r="H39" i="1"/>
  <c r="I105" i="1"/>
  <c r="H43" i="1"/>
  <c r="I114" i="1"/>
  <c r="AL154" i="2"/>
  <c r="AL161" i="2"/>
  <c r="H14" i="16"/>
  <c r="D15" i="16"/>
  <c r="GF45" i="2"/>
  <c r="H35" i="1"/>
  <c r="I101" i="1"/>
  <c r="H30" i="7"/>
  <c r="H51" i="21"/>
  <c r="H89" i="1"/>
  <c r="G4" i="1"/>
  <c r="H112" i="1"/>
  <c r="G42" i="1"/>
  <c r="AP154" i="2"/>
  <c r="AP161" i="2"/>
  <c r="D31" i="7"/>
  <c r="D52" i="21"/>
  <c r="F112" i="10"/>
  <c r="F113" i="10" s="1"/>
  <c r="G113" i="10" s="1"/>
  <c r="AE154" i="2"/>
  <c r="AE161" i="2"/>
  <c r="GF119" i="2"/>
  <c r="GF37" i="2"/>
  <c r="X17" i="10"/>
  <c r="AI17" i="10"/>
  <c r="AU17" i="10" s="1"/>
  <c r="BG17" i="10" s="1"/>
  <c r="H104" i="1"/>
  <c r="G38" i="1"/>
  <c r="G44" i="1" s="1"/>
  <c r="L28" i="10"/>
  <c r="K29" i="10"/>
  <c r="K31" i="10" s="1"/>
  <c r="K32" i="10" s="1"/>
  <c r="K33" i="7"/>
  <c r="K54" i="21"/>
  <c r="I100" i="1"/>
  <c r="H30" i="1"/>
  <c r="AG154" i="2"/>
  <c r="AG161" i="2"/>
  <c r="J16" i="16"/>
  <c r="J91" i="1"/>
  <c r="I6" i="1"/>
  <c r="L92" i="1"/>
  <c r="K7" i="1"/>
  <c r="GF111" i="2"/>
  <c r="GF85" i="2"/>
  <c r="GF36" i="2"/>
  <c r="AD154" i="2"/>
  <c r="AD161" i="2"/>
  <c r="I16" i="16"/>
  <c r="H15" i="10"/>
  <c r="H38" i="10"/>
  <c r="H109" i="10"/>
  <c r="F29" i="7"/>
  <c r="F50" i="21"/>
  <c r="W20" i="10"/>
  <c r="AH20" i="10"/>
  <c r="AT20" i="10" s="1"/>
  <c r="BF20" i="10" s="1"/>
  <c r="O70" i="10"/>
  <c r="N73" i="10"/>
  <c r="N74" i="10" s="1"/>
  <c r="AR154" i="2"/>
  <c r="AR161" i="2"/>
  <c r="X16" i="10"/>
  <c r="AI16" i="10"/>
  <c r="AU16" i="10" s="1"/>
  <c r="BG16" i="10" s="1"/>
  <c r="J11" i="10"/>
  <c r="GF67" i="2"/>
  <c r="K97" i="1"/>
  <c r="J27" i="1"/>
  <c r="GF98" i="2"/>
  <c r="GF77" i="2"/>
  <c r="GF42" i="2"/>
  <c r="H99" i="1"/>
  <c r="G28" i="1"/>
  <c r="BT16" i="7"/>
  <c r="BU14" i="7"/>
  <c r="BU16" i="7" s="1"/>
  <c r="BV16" i="7" s="1"/>
  <c r="C12" i="8" s="1"/>
  <c r="AO154" i="2"/>
  <c r="AO161" i="2"/>
  <c r="I110" i="1"/>
  <c r="H40" i="1"/>
  <c r="AI154" i="2"/>
  <c r="AI161" i="2"/>
  <c r="F24" i="1"/>
  <c r="I5" i="1"/>
  <c r="J90" i="1"/>
  <c r="GF124" i="2"/>
  <c r="GF61" i="2"/>
  <c r="AK161" i="2"/>
  <c r="AK154" i="2"/>
  <c r="AQ161" i="2"/>
  <c r="AQ154" i="2"/>
  <c r="H108" i="1"/>
  <c r="G14" i="1"/>
  <c r="AS154" i="2"/>
  <c r="I12" i="10"/>
  <c r="H96" i="1"/>
  <c r="G21" i="1"/>
  <c r="G24" i="1" s="1"/>
  <c r="K9" i="10" s="1"/>
  <c r="H93" i="1"/>
  <c r="G8" i="1"/>
  <c r="D32" i="7"/>
  <c r="D53" i="21"/>
  <c r="GF103" i="2"/>
  <c r="GF28" i="2"/>
  <c r="GF149" i="2"/>
  <c r="GF73" i="2"/>
  <c r="GF52" i="2"/>
  <c r="GF21" i="2"/>
  <c r="AN154" i="2"/>
  <c r="AN161" i="2"/>
  <c r="AF154" i="2"/>
  <c r="AF161" i="2"/>
  <c r="W18" i="10"/>
  <c r="AH18" i="10"/>
  <c r="AT18" i="10" s="1"/>
  <c r="BF18" i="10" s="1"/>
  <c r="Y19" i="1"/>
  <c r="Z94" i="1"/>
  <c r="I102" i="1"/>
  <c r="H36" i="1"/>
  <c r="FP195" i="22" l="1"/>
  <c r="FP161" i="22"/>
  <c r="FP194" i="22"/>
  <c r="FQ192" i="22"/>
  <c r="FQ193" i="22" s="1"/>
  <c r="FQ161" i="22" s="1"/>
  <c r="FR172" i="22"/>
  <c r="BW55" i="21"/>
  <c r="BY57" i="21"/>
  <c r="E58" i="21"/>
  <c r="H107" i="1"/>
  <c r="G12" i="1"/>
  <c r="G16" i="1" s="1"/>
  <c r="K8" i="10" s="1"/>
  <c r="H31" i="1"/>
  <c r="I113" i="1"/>
  <c r="H41" i="1"/>
  <c r="I111" i="1"/>
  <c r="CD14" i="21"/>
  <c r="GO169" i="22"/>
  <c r="O176" i="2"/>
  <c r="P11" i="2"/>
  <c r="AF10" i="7"/>
  <c r="AH115" i="10" s="1"/>
  <c r="AH118" i="10" s="1"/>
  <c r="AJ157" i="2"/>
  <c r="AJ155" i="2"/>
  <c r="AF39" i="7" s="1"/>
  <c r="AH119" i="10" s="1"/>
  <c r="AH116" i="1"/>
  <c r="AG23" i="1"/>
  <c r="H98" i="1"/>
  <c r="G29" i="1"/>
  <c r="G32" i="1" s="1"/>
  <c r="Z118" i="10"/>
  <c r="K13" i="16"/>
  <c r="K15" i="16" s="1"/>
  <c r="K16" i="16" s="1"/>
  <c r="H110" i="10"/>
  <c r="J9" i="10"/>
  <c r="J12" i="10" s="1"/>
  <c r="I13" i="1"/>
  <c r="J106" i="1"/>
  <c r="H37" i="1"/>
  <c r="I103" i="1"/>
  <c r="E42" i="7"/>
  <c r="E6" i="7" s="1"/>
  <c r="X19" i="10"/>
  <c r="AI19" i="10"/>
  <c r="AU19" i="10" s="1"/>
  <c r="BG19" i="10" s="1"/>
  <c r="N44" i="21"/>
  <c r="N43" i="21"/>
  <c r="M19" i="7"/>
  <c r="N20" i="7" s="1"/>
  <c r="K11" i="10"/>
  <c r="Z19" i="1"/>
  <c r="AA94" i="1"/>
  <c r="J110" i="1"/>
  <c r="I40" i="1"/>
  <c r="M92" i="1"/>
  <c r="L7" i="1"/>
  <c r="J105" i="1"/>
  <c r="I39" i="1"/>
  <c r="AG157" i="2"/>
  <c r="AG155" i="2"/>
  <c r="AC10" i="7"/>
  <c r="I104" i="1"/>
  <c r="H38" i="1"/>
  <c r="AA10" i="7"/>
  <c r="AE168" i="2"/>
  <c r="AE157" i="2"/>
  <c r="AE155" i="2"/>
  <c r="I112" i="1"/>
  <c r="H42" i="1"/>
  <c r="H15" i="16"/>
  <c r="D16" i="16"/>
  <c r="AK159" i="2"/>
  <c r="AI157" i="2"/>
  <c r="AI155" i="2"/>
  <c r="AE10" i="7"/>
  <c r="AO155" i="2"/>
  <c r="AQ159" i="2"/>
  <c r="AO157" i="2"/>
  <c r="AK10" i="7"/>
  <c r="Y16" i="10"/>
  <c r="AJ16" i="10"/>
  <c r="AV16" i="10" s="1"/>
  <c r="BH16" i="10" s="1"/>
  <c r="D19" i="16"/>
  <c r="AD155" i="2"/>
  <c r="Z10" i="7"/>
  <c r="AD157" i="2"/>
  <c r="K91" i="1"/>
  <c r="J6" i="1"/>
  <c r="F120" i="10"/>
  <c r="G9" i="1"/>
  <c r="AI10" i="7"/>
  <c r="AM157" i="2"/>
  <c r="AM155" i="2"/>
  <c r="AF20" i="1"/>
  <c r="AG95" i="1"/>
  <c r="G29" i="7"/>
  <c r="I38" i="10"/>
  <c r="I39" i="10" s="1"/>
  <c r="I109" i="10"/>
  <c r="I15" i="10"/>
  <c r="I21" i="10" s="1"/>
  <c r="I23" i="10" s="1"/>
  <c r="G50" i="21"/>
  <c r="I93" i="1"/>
  <c r="H8" i="1"/>
  <c r="I108" i="1"/>
  <c r="H14" i="1"/>
  <c r="L33" i="7"/>
  <c r="F24" i="16" s="1"/>
  <c r="L54" i="21"/>
  <c r="F35" i="7"/>
  <c r="F56" i="21"/>
  <c r="J100" i="1"/>
  <c r="I30" i="1"/>
  <c r="I89" i="1"/>
  <c r="H4" i="1"/>
  <c r="AP10" i="7"/>
  <c r="AT157" i="2"/>
  <c r="AT155" i="2"/>
  <c r="I96" i="1"/>
  <c r="H21" i="1"/>
  <c r="H24" i="1" s="1"/>
  <c r="L9" i="10" s="1"/>
  <c r="L97" i="1"/>
  <c r="K27" i="1"/>
  <c r="H39" i="10"/>
  <c r="Y17" i="10"/>
  <c r="AJ17" i="10"/>
  <c r="AV17" i="10" s="1"/>
  <c r="BH17" i="10" s="1"/>
  <c r="D58" i="21"/>
  <c r="AH10" i="7"/>
  <c r="AN159" i="2"/>
  <c r="AL157" i="2"/>
  <c r="AL155" i="2"/>
  <c r="AV12" i="2"/>
  <c r="AU161" i="2"/>
  <c r="AU154" i="2"/>
  <c r="I15" i="1"/>
  <c r="J109" i="1"/>
  <c r="BV14" i="7"/>
  <c r="AQ155" i="2"/>
  <c r="AM10" i="7"/>
  <c r="AQ157" i="2"/>
  <c r="AQ168" i="2"/>
  <c r="AN157" i="2"/>
  <c r="AN155" i="2"/>
  <c r="AJ10" i="7"/>
  <c r="D37" i="7"/>
  <c r="Y10" i="7"/>
  <c r="Y11" i="7" s="1"/>
  <c r="AC155" i="2"/>
  <c r="AC157" i="2"/>
  <c r="AE163" i="2"/>
  <c r="AE159" i="2"/>
  <c r="AF157" i="2"/>
  <c r="AH159" i="2"/>
  <c r="AB10" i="7"/>
  <c r="AQ163" i="2"/>
  <c r="AF155" i="2"/>
  <c r="K90" i="1"/>
  <c r="J5" i="1"/>
  <c r="P70" i="10"/>
  <c r="O73" i="10"/>
  <c r="O74" i="10" s="1"/>
  <c r="AK157" i="2"/>
  <c r="AG10" i="7"/>
  <c r="AK155" i="2"/>
  <c r="X20" i="10"/>
  <c r="AI20" i="10"/>
  <c r="AU20" i="10" s="1"/>
  <c r="BG20" i="10" s="1"/>
  <c r="I30" i="7"/>
  <c r="E20" i="16" s="1"/>
  <c r="I51" i="21"/>
  <c r="J101" i="1"/>
  <c r="I35" i="1"/>
  <c r="J114" i="1"/>
  <c r="I43" i="1"/>
  <c r="AS157" i="2"/>
  <c r="AS155" i="2"/>
  <c r="AO10" i="7"/>
  <c r="AR157" i="2"/>
  <c r="AT159" i="2"/>
  <c r="AN10" i="7"/>
  <c r="AR155" i="2"/>
  <c r="H21" i="10"/>
  <c r="H23" i="10" s="1"/>
  <c r="J102" i="1"/>
  <c r="I36" i="1"/>
  <c r="AI18" i="10"/>
  <c r="AU18" i="10" s="1"/>
  <c r="BG18" i="10" s="1"/>
  <c r="X18" i="10"/>
  <c r="I99" i="1"/>
  <c r="H28" i="1"/>
  <c r="F47" i="1"/>
  <c r="M28" i="10"/>
  <c r="L29" i="10"/>
  <c r="L31" i="10" s="1"/>
  <c r="L32" i="10" s="1"/>
  <c r="AP157" i="2"/>
  <c r="AL10" i="7"/>
  <c r="AP155" i="2"/>
  <c r="AP158" i="2" s="1"/>
  <c r="H44" i="1"/>
  <c r="FQ163" i="22" l="1"/>
  <c r="FP163" i="22"/>
  <c r="FP164" i="22" s="1"/>
  <c r="FP179" i="22"/>
  <c r="FP184" i="22" s="1"/>
  <c r="FQ194" i="22"/>
  <c r="FR192" i="22"/>
  <c r="FR193" i="22" s="1"/>
  <c r="FR161" i="22" s="1"/>
  <c r="FR163" i="22" s="1"/>
  <c r="FS172" i="22"/>
  <c r="BX55" i="21"/>
  <c r="E61" i="21"/>
  <c r="E73" i="21" s="1"/>
  <c r="BZ57" i="21"/>
  <c r="J113" i="1"/>
  <c r="I31" i="1"/>
  <c r="J111" i="1"/>
  <c r="I41" i="1"/>
  <c r="CD16" i="21"/>
  <c r="CE14" i="21"/>
  <c r="CD15" i="21"/>
  <c r="CE15" i="21" s="1"/>
  <c r="I107" i="1"/>
  <c r="H12" i="1"/>
  <c r="H9" i="1"/>
  <c r="L7" i="10" s="1"/>
  <c r="J15" i="10"/>
  <c r="J21" i="10" s="1"/>
  <c r="J23" i="10" s="1"/>
  <c r="J38" i="10"/>
  <c r="J39" i="10" s="1"/>
  <c r="J109" i="10"/>
  <c r="H50" i="21"/>
  <c r="J112" i="10"/>
  <c r="J120" i="10" s="1"/>
  <c r="J122" i="10" s="1"/>
  <c r="H29" i="7"/>
  <c r="K10" i="10"/>
  <c r="K7" i="10"/>
  <c r="I37" i="1"/>
  <c r="J103" i="1"/>
  <c r="J13" i="1"/>
  <c r="K106" i="1"/>
  <c r="H29" i="1"/>
  <c r="H32" i="1" s="1"/>
  <c r="I98" i="1"/>
  <c r="P176" i="2"/>
  <c r="Q11" i="2"/>
  <c r="AH23" i="1"/>
  <c r="AI116" i="1"/>
  <c r="AO158" i="2"/>
  <c r="I110" i="10"/>
  <c r="AJ158" i="2"/>
  <c r="H24" i="10"/>
  <c r="I24" i="10"/>
  <c r="J24" i="10" s="1"/>
  <c r="Y19" i="10"/>
  <c r="AJ19" i="10"/>
  <c r="AV19" i="10" s="1"/>
  <c r="BH19" i="10" s="1"/>
  <c r="O44" i="21"/>
  <c r="O43" i="21"/>
  <c r="AM158" i="2"/>
  <c r="AL158" i="2"/>
  <c r="AN158" i="2"/>
  <c r="AK158" i="2"/>
  <c r="AG158" i="2"/>
  <c r="AF158" i="2"/>
  <c r="AD158" i="2"/>
  <c r="AS158" i="2"/>
  <c r="AE158" i="2"/>
  <c r="AR158" i="2"/>
  <c r="N19" i="7"/>
  <c r="O20" i="7" s="1"/>
  <c r="I112" i="10"/>
  <c r="I120" i="10" s="1"/>
  <c r="I122" i="10" s="1"/>
  <c r="AP39" i="7"/>
  <c r="AJ115" i="10"/>
  <c r="F32" i="7"/>
  <c r="F53" i="21"/>
  <c r="J108" i="1"/>
  <c r="I14" i="1"/>
  <c r="AB115" i="10"/>
  <c r="AB118" i="10" s="1"/>
  <c r="AG115" i="10"/>
  <c r="AC39" i="7"/>
  <c r="H16" i="1"/>
  <c r="L8" i="10" s="1"/>
  <c r="Y20" i="10"/>
  <c r="AJ20" i="10"/>
  <c r="AV20" i="10" s="1"/>
  <c r="BH20" i="10" s="1"/>
  <c r="Y39" i="7"/>
  <c r="AE164" i="2"/>
  <c r="AL115" i="10"/>
  <c r="AL118" i="10" s="1"/>
  <c r="AO115" i="10"/>
  <c r="AO118" i="10" s="1"/>
  <c r="AQ10" i="7"/>
  <c r="AU155" i="2"/>
  <c r="AU157" i="2"/>
  <c r="AT158" i="2"/>
  <c r="AG20" i="1"/>
  <c r="AH95" i="1"/>
  <c r="K12" i="10"/>
  <c r="Z16" i="10"/>
  <c r="AK16" i="10"/>
  <c r="AW16" i="10" s="1"/>
  <c r="BI16" i="10" s="1"/>
  <c r="AE39" i="7"/>
  <c r="J40" i="1"/>
  <c r="K110" i="1"/>
  <c r="AN115" i="10"/>
  <c r="AN118" i="10" s="1"/>
  <c r="M33" i="7"/>
  <c r="M54" i="21"/>
  <c r="AK115" i="10"/>
  <c r="AK118" i="10" s="1"/>
  <c r="AI115" i="10"/>
  <c r="AI118" i="10" s="1"/>
  <c r="L90" i="1"/>
  <c r="K5" i="1"/>
  <c r="AQ166" i="2"/>
  <c r="AJ29" i="21"/>
  <c r="AJ39" i="7"/>
  <c r="AM39" i="7"/>
  <c r="D61" i="21"/>
  <c r="L27" i="1"/>
  <c r="M97" i="1"/>
  <c r="AR115" i="10"/>
  <c r="AR118" i="10" s="1"/>
  <c r="J93" i="1"/>
  <c r="I8" i="1"/>
  <c r="Z39" i="7"/>
  <c r="AM115" i="10"/>
  <c r="AI158" i="2"/>
  <c r="C19" i="18"/>
  <c r="H16" i="16"/>
  <c r="AC115" i="10"/>
  <c r="AC118" i="10" s="1"/>
  <c r="AB94" i="1"/>
  <c r="AA19" i="1"/>
  <c r="J36" i="1"/>
  <c r="K102" i="1"/>
  <c r="K114" i="1"/>
  <c r="J43" i="1"/>
  <c r="AA115" i="10"/>
  <c r="AA11" i="7"/>
  <c r="AW12" i="2"/>
  <c r="AV154" i="2"/>
  <c r="AV161" i="2"/>
  <c r="F122" i="10"/>
  <c r="H35" i="7"/>
  <c r="H56" i="21"/>
  <c r="I28" i="1"/>
  <c r="J99" i="1"/>
  <c r="AM11" i="7"/>
  <c r="AD115" i="10"/>
  <c r="J30" i="7"/>
  <c r="J51" i="21"/>
  <c r="M29" i="10"/>
  <c r="M31" i="10" s="1"/>
  <c r="M32" i="10" s="1"/>
  <c r="N28" i="10"/>
  <c r="I42" i="1"/>
  <c r="J112" i="1"/>
  <c r="I38" i="1"/>
  <c r="J104" i="1"/>
  <c r="H32" i="7"/>
  <c r="H53" i="21"/>
  <c r="G32" i="7"/>
  <c r="G53" i="21"/>
  <c r="P73" i="10"/>
  <c r="P74" i="10" s="1"/>
  <c r="Q70" i="10"/>
  <c r="F31" i="7"/>
  <c r="F52" i="21"/>
  <c r="H112" i="10"/>
  <c r="H113" i="10" s="1"/>
  <c r="I113" i="10" s="1"/>
  <c r="AJ18" i="10"/>
  <c r="AV18" i="10" s="1"/>
  <c r="BH18" i="10" s="1"/>
  <c r="Y18" i="10"/>
  <c r="AQ115" i="10"/>
  <c r="AQ118" i="10" s="1"/>
  <c r="K101" i="1"/>
  <c r="J35" i="1"/>
  <c r="AG39" i="7"/>
  <c r="AB39" i="7"/>
  <c r="AQ164" i="2"/>
  <c r="AC158" i="2"/>
  <c r="AQ158" i="2"/>
  <c r="AH39" i="7"/>
  <c r="Z17" i="10"/>
  <c r="AK17" i="10"/>
  <c r="AW17" i="10" s="1"/>
  <c r="BI17" i="10" s="1"/>
  <c r="J89" i="1"/>
  <c r="I4" i="1"/>
  <c r="G31" i="7"/>
  <c r="G52" i="21"/>
  <c r="AI39" i="7"/>
  <c r="K6" i="1"/>
  <c r="L91" i="1"/>
  <c r="AE115" i="10"/>
  <c r="AE118" i="10" s="1"/>
  <c r="K105" i="1"/>
  <c r="J39" i="1"/>
  <c r="H31" i="7"/>
  <c r="H52" i="21"/>
  <c r="J30" i="1"/>
  <c r="K100" i="1"/>
  <c r="M7" i="1"/>
  <c r="N92" i="1"/>
  <c r="AE166" i="2"/>
  <c r="L11" i="10"/>
  <c r="AN39" i="7"/>
  <c r="D40" i="7"/>
  <c r="D42" i="7" s="1"/>
  <c r="AL39" i="7"/>
  <c r="AP115" i="10"/>
  <c r="AO39" i="7"/>
  <c r="K109" i="1"/>
  <c r="J15" i="1"/>
  <c r="J96" i="1"/>
  <c r="I21" i="1"/>
  <c r="G35" i="7"/>
  <c r="G56" i="21"/>
  <c r="AK39" i="7"/>
  <c r="AA39" i="7"/>
  <c r="G47" i="1"/>
  <c r="FQ164" i="22" l="1"/>
  <c r="FR164" i="22" s="1"/>
  <c r="D73" i="21"/>
  <c r="CB60" i="21"/>
  <c r="CB77" i="21" s="1"/>
  <c r="FR194" i="22"/>
  <c r="FS192" i="22"/>
  <c r="FS193" i="22" s="1"/>
  <c r="FS161" i="22" s="1"/>
  <c r="FS163" i="22" s="1"/>
  <c r="FT172" i="22"/>
  <c r="BY55" i="21"/>
  <c r="E64" i="21"/>
  <c r="E130" i="21"/>
  <c r="E114" i="21"/>
  <c r="E117" i="21"/>
  <c r="E123" i="21"/>
  <c r="E105" i="21"/>
  <c r="E102" i="21"/>
  <c r="E111" i="21"/>
  <c r="E120" i="21"/>
  <c r="E108" i="21"/>
  <c r="D130" i="21"/>
  <c r="D117" i="21"/>
  <c r="D123" i="21"/>
  <c r="D114" i="21"/>
  <c r="D102" i="21"/>
  <c r="D111" i="21"/>
  <c r="D120" i="21"/>
  <c r="CA57" i="21"/>
  <c r="L10" i="10"/>
  <c r="H47" i="1"/>
  <c r="J107" i="1"/>
  <c r="I12" i="1"/>
  <c r="I16" i="1"/>
  <c r="M8" i="10" s="1"/>
  <c r="K111" i="1"/>
  <c r="J41" i="1"/>
  <c r="J113" i="10"/>
  <c r="K113" i="1"/>
  <c r="J31" i="1"/>
  <c r="AI23" i="1"/>
  <c r="AJ116" i="1"/>
  <c r="K13" i="1"/>
  <c r="L106" i="1"/>
  <c r="J37" i="1"/>
  <c r="K103" i="1"/>
  <c r="Q176" i="2"/>
  <c r="R11" i="2"/>
  <c r="J110" i="10"/>
  <c r="J98" i="1"/>
  <c r="I29" i="1"/>
  <c r="I32" i="1" s="1"/>
  <c r="M10" i="10" s="1"/>
  <c r="I44" i="1"/>
  <c r="M11" i="10" s="1"/>
  <c r="L12" i="10"/>
  <c r="L109" i="10" s="1"/>
  <c r="G58" i="21"/>
  <c r="Z19" i="10"/>
  <c r="AK19" i="10"/>
  <c r="AW19" i="10" s="1"/>
  <c r="BI19" i="10" s="1"/>
  <c r="P43" i="21"/>
  <c r="P44" i="21"/>
  <c r="AQ167" i="2"/>
  <c r="O19" i="7"/>
  <c r="P20" i="7" s="1"/>
  <c r="G37" i="7"/>
  <c r="G40" i="7" s="1"/>
  <c r="H58" i="21"/>
  <c r="H37" i="7"/>
  <c r="H40" i="7" s="1"/>
  <c r="AQ119" i="10"/>
  <c r="AJ119" i="10"/>
  <c r="R70" i="10"/>
  <c r="Q73" i="10"/>
  <c r="Q74" i="10" s="1"/>
  <c r="L15" i="10"/>
  <c r="L21" i="10" s="1"/>
  <c r="L23" i="10" s="1"/>
  <c r="L38" i="10"/>
  <c r="L39" i="10" s="1"/>
  <c r="K30" i="7"/>
  <c r="K51" i="21"/>
  <c r="AL119" i="10"/>
  <c r="AA16" i="10"/>
  <c r="AL16" i="10"/>
  <c r="AX16" i="10" s="1"/>
  <c r="BJ16" i="10" s="1"/>
  <c r="AJ118" i="10"/>
  <c r="P13" i="16"/>
  <c r="Z18" i="10"/>
  <c r="AK18" i="10"/>
  <c r="AW18" i="10" s="1"/>
  <c r="BI18" i="10" s="1"/>
  <c r="N33" i="7"/>
  <c r="N54" i="21"/>
  <c r="J38" i="1"/>
  <c r="K104" i="1"/>
  <c r="AV157" i="2"/>
  <c r="AR10" i="7"/>
  <c r="AV155" i="2"/>
  <c r="I29" i="7"/>
  <c r="K15" i="10"/>
  <c r="K38" i="10"/>
  <c r="K109" i="10"/>
  <c r="I50" i="21"/>
  <c r="J21" i="1"/>
  <c r="J24" i="1" s="1"/>
  <c r="N9" i="10" s="1"/>
  <c r="K96" i="1"/>
  <c r="K35" i="1"/>
  <c r="L101" i="1"/>
  <c r="AX12" i="2"/>
  <c r="AW161" i="2"/>
  <c r="AW154" i="2"/>
  <c r="Q13" i="16"/>
  <c r="AM118" i="10"/>
  <c r="N97" i="1"/>
  <c r="M27" i="1"/>
  <c r="L110" i="1"/>
  <c r="K40" i="1"/>
  <c r="AI95" i="1"/>
  <c r="AH20" i="1"/>
  <c r="AQ39" i="7"/>
  <c r="AC119" i="10"/>
  <c r="O92" i="1"/>
  <c r="N7" i="1"/>
  <c r="K39" i="1"/>
  <c r="L105" i="1"/>
  <c r="AE167" i="2"/>
  <c r="J42" i="1"/>
  <c r="K112" i="1"/>
  <c r="N13" i="16"/>
  <c r="AD118" i="10"/>
  <c r="K43" i="1"/>
  <c r="L114" i="1"/>
  <c r="AB19" i="1"/>
  <c r="AC94" i="1"/>
  <c r="AB119" i="10"/>
  <c r="AU158" i="2"/>
  <c r="AE119" i="10"/>
  <c r="J14" i="1"/>
  <c r="K108" i="1"/>
  <c r="AP118" i="10"/>
  <c r="S13" i="16"/>
  <c r="I9" i="1"/>
  <c r="D64" i="21"/>
  <c r="AS115" i="10"/>
  <c r="AA119" i="10"/>
  <c r="O13" i="16"/>
  <c r="AG118" i="10"/>
  <c r="L109" i="1"/>
  <c r="K15" i="1"/>
  <c r="L100" i="1"/>
  <c r="K30" i="1"/>
  <c r="F123" i="10"/>
  <c r="AG119" i="10"/>
  <c r="AR119" i="10"/>
  <c r="AP119" i="10"/>
  <c r="H120" i="10"/>
  <c r="AM119" i="10"/>
  <c r="J4" i="1"/>
  <c r="K89" i="1"/>
  <c r="AN119" i="10"/>
  <c r="M91" i="1"/>
  <c r="L6" i="1"/>
  <c r="AD119" i="10"/>
  <c r="F58" i="21"/>
  <c r="J28" i="1"/>
  <c r="K99" i="1"/>
  <c r="J8" i="1"/>
  <c r="K93" i="1"/>
  <c r="AO119" i="10"/>
  <c r="Z20" i="10"/>
  <c r="AK20" i="10"/>
  <c r="AW20" i="10" s="1"/>
  <c r="BI20" i="10" s="1"/>
  <c r="D22" i="16"/>
  <c r="I24" i="1"/>
  <c r="AK119" i="10"/>
  <c r="AA17" i="10"/>
  <c r="AL17" i="10"/>
  <c r="AX17" i="10" s="1"/>
  <c r="BJ17" i="10" s="1"/>
  <c r="AI119" i="10"/>
  <c r="D21" i="16"/>
  <c r="F37" i="7"/>
  <c r="N29" i="10"/>
  <c r="N31" i="10" s="1"/>
  <c r="N32" i="10" s="1"/>
  <c r="O28" i="10"/>
  <c r="AA118" i="10"/>
  <c r="L102" i="1"/>
  <c r="K36" i="1"/>
  <c r="C31" i="18"/>
  <c r="C20" i="18"/>
  <c r="L5" i="1"/>
  <c r="M90" i="1"/>
  <c r="FS164" i="22" l="1"/>
  <c r="D70" i="21"/>
  <c r="E24" i="21"/>
  <c r="E70" i="21"/>
  <c r="FS194" i="22"/>
  <c r="FT192" i="22"/>
  <c r="FT193" i="22" s="1"/>
  <c r="FT161" i="22" s="1"/>
  <c r="FT163" i="22" s="1"/>
  <c r="FT164" i="22" s="1"/>
  <c r="FU172" i="22"/>
  <c r="BZ55" i="21"/>
  <c r="D105" i="21"/>
  <c r="D108" i="21"/>
  <c r="E126" i="21"/>
  <c r="E65" i="21"/>
  <c r="H61" i="21"/>
  <c r="H73" i="21" s="1"/>
  <c r="G61" i="21"/>
  <c r="G73" i="21" s="1"/>
  <c r="CB57" i="21"/>
  <c r="J29" i="7"/>
  <c r="L111" i="1"/>
  <c r="K41" i="1"/>
  <c r="K110" i="10"/>
  <c r="L110" i="10" s="1"/>
  <c r="J12" i="1"/>
  <c r="J16" i="1" s="1"/>
  <c r="N8" i="10" s="1"/>
  <c r="K107" i="1"/>
  <c r="J50" i="21"/>
  <c r="J44" i="1"/>
  <c r="L113" i="1"/>
  <c r="K31" i="1"/>
  <c r="L103" i="1"/>
  <c r="K37" i="1"/>
  <c r="K98" i="1"/>
  <c r="J29" i="1"/>
  <c r="J32" i="1" s="1"/>
  <c r="M7" i="10"/>
  <c r="M12" i="10" s="1"/>
  <c r="M106" i="1"/>
  <c r="L13" i="1"/>
  <c r="J9" i="1"/>
  <c r="N7" i="10" s="1"/>
  <c r="S11" i="2"/>
  <c r="R176" i="2"/>
  <c r="AK116" i="1"/>
  <c r="AJ23" i="1"/>
  <c r="M9" i="10"/>
  <c r="G42" i="7"/>
  <c r="G6" i="7" s="1"/>
  <c r="H42" i="7"/>
  <c r="H6" i="7" s="1"/>
  <c r="AA19" i="10"/>
  <c r="AL19" i="10"/>
  <c r="AX19" i="10" s="1"/>
  <c r="BJ19" i="10" s="1"/>
  <c r="Q43" i="21"/>
  <c r="Q44" i="21"/>
  <c r="P19" i="7"/>
  <c r="Q20" i="7" s="1"/>
  <c r="AS118" i="10"/>
  <c r="AD94" i="1"/>
  <c r="AC19" i="1"/>
  <c r="L35" i="1"/>
  <c r="M101" i="1"/>
  <c r="AR39" i="7"/>
  <c r="J32" i="7"/>
  <c r="J53" i="21"/>
  <c r="H122" i="10"/>
  <c r="AS119" i="10"/>
  <c r="AT115" i="10"/>
  <c r="AT118" i="10" s="1"/>
  <c r="J31" i="7"/>
  <c r="J52" i="21"/>
  <c r="L30" i="7"/>
  <c r="F20" i="16" s="1"/>
  <c r="L51" i="21"/>
  <c r="N14" i="16"/>
  <c r="M100" i="1"/>
  <c r="L30" i="1"/>
  <c r="F40" i="7"/>
  <c r="F42" i="7" s="1"/>
  <c r="K8" i="1"/>
  <c r="L93" i="1"/>
  <c r="S14" i="16"/>
  <c r="S15" i="16" s="1"/>
  <c r="L43" i="1"/>
  <c r="M114" i="1"/>
  <c r="K21" i="1"/>
  <c r="L96" i="1"/>
  <c r="I35" i="7"/>
  <c r="I56" i="21"/>
  <c r="AA18" i="10"/>
  <c r="AL18" i="10"/>
  <c r="AX18" i="10" s="1"/>
  <c r="BJ18" i="10" s="1"/>
  <c r="D67" i="21"/>
  <c r="D24" i="21"/>
  <c r="D25" i="21" s="1"/>
  <c r="K4" i="1"/>
  <c r="L89" i="1"/>
  <c r="L39" i="1"/>
  <c r="M105" i="1"/>
  <c r="AJ95" i="1"/>
  <c r="AI20" i="1"/>
  <c r="AW157" i="2"/>
  <c r="AW155" i="2"/>
  <c r="AS10" i="7"/>
  <c r="K39" i="10"/>
  <c r="O33" i="7"/>
  <c r="G24" i="16" s="1"/>
  <c r="O54" i="21"/>
  <c r="AW159" i="2"/>
  <c r="AV158" i="2"/>
  <c r="S70" i="10"/>
  <c r="R73" i="10"/>
  <c r="R74" i="10" s="1"/>
  <c r="D25" i="16"/>
  <c r="M102" i="1"/>
  <c r="L36" i="1"/>
  <c r="N91" i="1"/>
  <c r="M6" i="1"/>
  <c r="K21" i="10"/>
  <c r="K23" i="10" s="1"/>
  <c r="L99" i="1"/>
  <c r="K28" i="1"/>
  <c r="G123" i="10"/>
  <c r="K14" i="1"/>
  <c r="L108" i="1"/>
  <c r="R13" i="16"/>
  <c r="E17" i="18" s="1"/>
  <c r="M110" i="1"/>
  <c r="L40" i="1"/>
  <c r="AY12" i="2"/>
  <c r="AX161" i="2"/>
  <c r="AX154" i="2"/>
  <c r="E19" i="16"/>
  <c r="K38" i="1"/>
  <c r="L104" i="1"/>
  <c r="L112" i="10"/>
  <c r="L120" i="10" s="1"/>
  <c r="L122" i="10" s="1"/>
  <c r="P14" i="16"/>
  <c r="P15" i="16" s="1"/>
  <c r="I47" i="1"/>
  <c r="L13" i="16"/>
  <c r="D6" i="7"/>
  <c r="D7" i="7" s="1"/>
  <c r="D45" i="7"/>
  <c r="AA20" i="10"/>
  <c r="AL20" i="10"/>
  <c r="AX20" i="10" s="1"/>
  <c r="BJ20" i="10" s="1"/>
  <c r="Q14" i="16"/>
  <c r="Q15" i="16" s="1"/>
  <c r="L15" i="1"/>
  <c r="M109" i="1"/>
  <c r="L14" i="16"/>
  <c r="M14" i="16" s="1"/>
  <c r="L112" i="1"/>
  <c r="K42" i="1"/>
  <c r="P92" i="1"/>
  <c r="O7" i="1"/>
  <c r="F61" i="21"/>
  <c r="N11" i="10"/>
  <c r="M5" i="1"/>
  <c r="N90" i="1"/>
  <c r="O29" i="10"/>
  <c r="O31" i="10" s="1"/>
  <c r="O32" i="10" s="1"/>
  <c r="P28" i="10"/>
  <c r="AB17" i="10"/>
  <c r="AM17" i="10"/>
  <c r="AY17" i="10" s="1"/>
  <c r="BK17" i="10" s="1"/>
  <c r="O14" i="16"/>
  <c r="O15" i="16" s="1"/>
  <c r="O97" i="1"/>
  <c r="N27" i="1"/>
  <c r="AB16" i="10"/>
  <c r="AM16" i="10"/>
  <c r="AY16" i="10" s="1"/>
  <c r="BK16" i="10" s="1"/>
  <c r="J35" i="7"/>
  <c r="J56" i="21"/>
  <c r="D126" i="21" l="1"/>
  <c r="F73" i="21"/>
  <c r="FT194" i="22"/>
  <c r="FU192" i="22"/>
  <c r="FU193" i="22" s="1"/>
  <c r="FU161" i="22" s="1"/>
  <c r="FU163" i="22" s="1"/>
  <c r="FU164" i="22" s="1"/>
  <c r="FV172" i="22"/>
  <c r="CA55" i="21"/>
  <c r="F130" i="21"/>
  <c r="F123" i="21"/>
  <c r="F114" i="21"/>
  <c r="F117" i="21"/>
  <c r="F105" i="21"/>
  <c r="F102" i="21"/>
  <c r="F120" i="21"/>
  <c r="F108" i="21"/>
  <c r="F111" i="21"/>
  <c r="G64" i="21"/>
  <c r="G130" i="21"/>
  <c r="G117" i="21"/>
  <c r="G123" i="21"/>
  <c r="G114" i="21"/>
  <c r="G105" i="21"/>
  <c r="G102" i="21"/>
  <c r="G108" i="21"/>
  <c r="G111" i="21"/>
  <c r="G120" i="21"/>
  <c r="H64" i="21"/>
  <c r="H130" i="21"/>
  <c r="H123" i="21"/>
  <c r="H117" i="21"/>
  <c r="H114" i="21"/>
  <c r="H105" i="21"/>
  <c r="H102" i="21"/>
  <c r="H120" i="21"/>
  <c r="H108" i="21"/>
  <c r="H111" i="21"/>
  <c r="CC57" i="21"/>
  <c r="L31" i="1"/>
  <c r="M113" i="1"/>
  <c r="L41" i="1"/>
  <c r="M111" i="1"/>
  <c r="K12" i="1"/>
  <c r="K16" i="1" s="1"/>
  <c r="L107" i="1"/>
  <c r="N10" i="10"/>
  <c r="J47" i="1"/>
  <c r="AL116" i="1"/>
  <c r="AK23" i="1"/>
  <c r="K9" i="1"/>
  <c r="S176" i="2"/>
  <c r="T11" i="2"/>
  <c r="L98" i="1"/>
  <c r="K29" i="1"/>
  <c r="K32" i="1" s="1"/>
  <c r="K44" i="1"/>
  <c r="K45" i="1" s="1"/>
  <c r="M13" i="1"/>
  <c r="N106" i="1"/>
  <c r="L37" i="1"/>
  <c r="M103" i="1"/>
  <c r="N12" i="10"/>
  <c r="L50" i="21" s="1"/>
  <c r="K24" i="10"/>
  <c r="L24" i="10" s="1"/>
  <c r="AB19" i="10"/>
  <c r="AM19" i="10"/>
  <c r="AY19" i="10" s="1"/>
  <c r="BK19" i="10" s="1"/>
  <c r="J37" i="7"/>
  <c r="J40" i="7" s="1"/>
  <c r="R44" i="21"/>
  <c r="R43" i="21"/>
  <c r="Q19" i="7"/>
  <c r="R20" i="7" s="1"/>
  <c r="J58" i="21"/>
  <c r="P16" i="16"/>
  <c r="O16" i="16"/>
  <c r="Q16" i="16"/>
  <c r="N6" i="1"/>
  <c r="O91" i="1"/>
  <c r="AS39" i="7"/>
  <c r="M35" i="1"/>
  <c r="N101" i="1"/>
  <c r="S16" i="16"/>
  <c r="AZ12" i="2"/>
  <c r="AY161" i="2"/>
  <c r="AY154" i="2"/>
  <c r="L4" i="1"/>
  <c r="M89" i="1"/>
  <c r="M96" i="1"/>
  <c r="L21" i="1"/>
  <c r="L24" i="1" s="1"/>
  <c r="P9" i="10" s="1"/>
  <c r="R14" i="16"/>
  <c r="L15" i="16"/>
  <c r="M13" i="16"/>
  <c r="D17" i="18" s="1"/>
  <c r="E18" i="18" s="1"/>
  <c r="E33" i="18" s="1"/>
  <c r="M104" i="1"/>
  <c r="L38" i="1"/>
  <c r="M99" i="1"/>
  <c r="L28" i="1"/>
  <c r="M36" i="1"/>
  <c r="N102" i="1"/>
  <c r="K24" i="1"/>
  <c r="M93" i="1"/>
  <c r="L8" i="1"/>
  <c r="M112" i="1"/>
  <c r="L42" i="1"/>
  <c r="M40" i="1"/>
  <c r="N110" i="1"/>
  <c r="H25" i="16"/>
  <c r="D27" i="16"/>
  <c r="I32" i="7"/>
  <c r="I53" i="21"/>
  <c r="AJ20" i="1"/>
  <c r="AK95" i="1"/>
  <c r="AB18" i="10"/>
  <c r="AM18" i="10"/>
  <c r="AY18" i="10" s="1"/>
  <c r="BK18" i="10" s="1"/>
  <c r="N114" i="1"/>
  <c r="M43" i="1"/>
  <c r="M39" i="1"/>
  <c r="N105" i="1"/>
  <c r="Q28" i="10"/>
  <c r="P29" i="10"/>
  <c r="P31" i="10" s="1"/>
  <c r="F64" i="21"/>
  <c r="H123" i="10"/>
  <c r="AU115" i="10"/>
  <c r="T13" i="16" s="1"/>
  <c r="F6" i="7"/>
  <c r="AE94" i="1"/>
  <c r="AD19" i="1"/>
  <c r="L14" i="1"/>
  <c r="M108" i="1"/>
  <c r="AC16" i="10"/>
  <c r="AO16" i="10" s="1"/>
  <c r="BA16" i="10" s="1"/>
  <c r="BM16" i="10" s="1"/>
  <c r="AN16" i="10"/>
  <c r="AZ16" i="10" s="1"/>
  <c r="BL16" i="10" s="1"/>
  <c r="P7" i="1"/>
  <c r="Q92" i="1"/>
  <c r="M15" i="1"/>
  <c r="N109" i="1"/>
  <c r="O27" i="1"/>
  <c r="P97" i="1"/>
  <c r="I31" i="7"/>
  <c r="I52" i="21"/>
  <c r="K112" i="10"/>
  <c r="K113" i="10" s="1"/>
  <c r="L113" i="10" s="1"/>
  <c r="M30" i="7"/>
  <c r="M51" i="21"/>
  <c r="AB20" i="10"/>
  <c r="AM20" i="10"/>
  <c r="AY20" i="10" s="1"/>
  <c r="BK20" i="10" s="1"/>
  <c r="N15" i="16"/>
  <c r="P33" i="7"/>
  <c r="P54" i="21"/>
  <c r="E67" i="21"/>
  <c r="E23" i="21"/>
  <c r="E25" i="21" s="1"/>
  <c r="AC17" i="10"/>
  <c r="AO17" i="10" s="1"/>
  <c r="BA17" i="10" s="1"/>
  <c r="BM17" i="10" s="1"/>
  <c r="AN17" i="10"/>
  <c r="AZ17" i="10" s="1"/>
  <c r="BL17" i="10" s="1"/>
  <c r="M15" i="10"/>
  <c r="M38" i="10"/>
  <c r="M109" i="10"/>
  <c r="M110" i="10" s="1"/>
  <c r="K29" i="7"/>
  <c r="K50" i="21"/>
  <c r="O90" i="1"/>
  <c r="N5" i="1"/>
  <c r="E45" i="7"/>
  <c r="E5" i="7"/>
  <c r="E7" i="7" s="1"/>
  <c r="AT10" i="7"/>
  <c r="AX155" i="2"/>
  <c r="AX157" i="2"/>
  <c r="E30" i="18"/>
  <c r="S73" i="10"/>
  <c r="S74" i="10" s="1"/>
  <c r="T70" i="10"/>
  <c r="AW158" i="2"/>
  <c r="M30" i="1"/>
  <c r="N100" i="1"/>
  <c r="AT119" i="10"/>
  <c r="H24" i="21" l="1"/>
  <c r="H70" i="21"/>
  <c r="G24" i="21"/>
  <c r="G70" i="21"/>
  <c r="F65" i="21"/>
  <c r="G65" i="21" s="1"/>
  <c r="H65" i="21" s="1"/>
  <c r="F70" i="21"/>
  <c r="FU194" i="22"/>
  <c r="FV192" i="22"/>
  <c r="FV193" i="22" s="1"/>
  <c r="FV161" i="22" s="1"/>
  <c r="FV163" i="22" s="1"/>
  <c r="FV164" i="22" s="1"/>
  <c r="FW172" i="22"/>
  <c r="CB55" i="21"/>
  <c r="G126" i="21"/>
  <c r="F126" i="21"/>
  <c r="H126" i="21"/>
  <c r="J61" i="21"/>
  <c r="J73" i="21" s="1"/>
  <c r="CD57" i="21"/>
  <c r="O8" i="10"/>
  <c r="C31" i="8" s="1"/>
  <c r="K17" i="1"/>
  <c r="L16" i="1"/>
  <c r="P8" i="10" s="1"/>
  <c r="N109" i="10"/>
  <c r="N110" i="10" s="1"/>
  <c r="M41" i="1"/>
  <c r="N111" i="1"/>
  <c r="N38" i="10"/>
  <c r="N39" i="10" s="1"/>
  <c r="N112" i="10" s="1"/>
  <c r="N120" i="10" s="1"/>
  <c r="N122" i="10" s="1"/>
  <c r="M31" i="1"/>
  <c r="N113" i="1"/>
  <c r="L12" i="1"/>
  <c r="M107" i="1"/>
  <c r="N15" i="10"/>
  <c r="N21" i="10" s="1"/>
  <c r="N23" i="10" s="1"/>
  <c r="L29" i="7"/>
  <c r="O10" i="10"/>
  <c r="C33" i="8" s="1"/>
  <c r="K33" i="1"/>
  <c r="K49" i="1" s="1"/>
  <c r="O106" i="1"/>
  <c r="N13" i="1"/>
  <c r="L44" i="1"/>
  <c r="P11" i="10" s="1"/>
  <c r="L9" i="1"/>
  <c r="P7" i="10" s="1"/>
  <c r="O7" i="10"/>
  <c r="C30" i="8" s="1"/>
  <c r="K10" i="1"/>
  <c r="O9" i="10"/>
  <c r="C32" i="8" s="1"/>
  <c r="K25" i="1"/>
  <c r="AM116" i="1"/>
  <c r="AL23" i="1"/>
  <c r="L29" i="1"/>
  <c r="L32" i="1" s="1"/>
  <c r="P10" i="10" s="1"/>
  <c r="P12" i="10" s="1"/>
  <c r="M98" i="1"/>
  <c r="O11" i="10"/>
  <c r="C34" i="8" s="1"/>
  <c r="T176" i="2"/>
  <c r="U11" i="2"/>
  <c r="M37" i="1"/>
  <c r="N103" i="1"/>
  <c r="BN17" i="10"/>
  <c r="J42" i="7"/>
  <c r="J6" i="7" s="1"/>
  <c r="AC19" i="10"/>
  <c r="AO19" i="10" s="1"/>
  <c r="BA19" i="10" s="1"/>
  <c r="BM19" i="10" s="1"/>
  <c r="AN19" i="10"/>
  <c r="AZ19" i="10" s="1"/>
  <c r="BL19" i="10" s="1"/>
  <c r="S44" i="21"/>
  <c r="S43" i="21"/>
  <c r="R19" i="7"/>
  <c r="S20" i="7" s="1"/>
  <c r="I58" i="21"/>
  <c r="I123" i="10"/>
  <c r="J123" i="10" s="1"/>
  <c r="BN123" i="10" s="1"/>
  <c r="R28" i="10"/>
  <c r="Q29" i="10"/>
  <c r="Q31" i="10" s="1"/>
  <c r="AK20" i="1"/>
  <c r="AL95" i="1"/>
  <c r="N96" i="1"/>
  <c r="M21" i="1"/>
  <c r="M24" i="1" s="1"/>
  <c r="Q9" i="10" s="1"/>
  <c r="BN16" i="10"/>
  <c r="N104" i="1"/>
  <c r="M38" i="1"/>
  <c r="N89" i="1"/>
  <c r="M4" i="1"/>
  <c r="F45" i="7"/>
  <c r="F5" i="7"/>
  <c r="F7" i="7" s="1"/>
  <c r="M21" i="10"/>
  <c r="M23" i="10" s="1"/>
  <c r="Q97" i="1"/>
  <c r="P27" i="1"/>
  <c r="N108" i="1"/>
  <c r="M14" i="1"/>
  <c r="O105" i="1"/>
  <c r="N39" i="1"/>
  <c r="N112" i="1"/>
  <c r="M42" i="1"/>
  <c r="N36" i="1"/>
  <c r="O102" i="1"/>
  <c r="D30" i="18"/>
  <c r="D18" i="18"/>
  <c r="D33" i="18" s="1"/>
  <c r="O101" i="1"/>
  <c r="N35" i="1"/>
  <c r="L35" i="7"/>
  <c r="L56" i="21"/>
  <c r="P90" i="1"/>
  <c r="O5" i="1"/>
  <c r="F67" i="21"/>
  <c r="F23" i="21"/>
  <c r="AC20" i="10"/>
  <c r="AO20" i="10" s="1"/>
  <c r="BA20" i="10" s="1"/>
  <c r="BM20" i="10" s="1"/>
  <c r="AN20" i="10"/>
  <c r="AZ20" i="10" s="1"/>
  <c r="BL20" i="10" s="1"/>
  <c r="L16" i="16"/>
  <c r="M15" i="16"/>
  <c r="M44" i="1"/>
  <c r="L32" i="7"/>
  <c r="L53" i="21"/>
  <c r="K35" i="7"/>
  <c r="K56" i="21"/>
  <c r="AY155" i="2"/>
  <c r="AU10" i="7"/>
  <c r="AY157" i="2"/>
  <c r="AU119" i="10"/>
  <c r="K47" i="1"/>
  <c r="N16" i="16"/>
  <c r="R15" i="16"/>
  <c r="N15" i="1"/>
  <c r="O109" i="1"/>
  <c r="AE19" i="1"/>
  <c r="AF94" i="1"/>
  <c r="O114" i="1"/>
  <c r="N43" i="1"/>
  <c r="D32" i="16"/>
  <c r="D28" i="16"/>
  <c r="H27" i="16"/>
  <c r="H28" i="16" s="1"/>
  <c r="N99" i="1"/>
  <c r="M28" i="1"/>
  <c r="E21" i="16"/>
  <c r="I37" i="7"/>
  <c r="U70" i="10"/>
  <c r="T73" i="10"/>
  <c r="T74" i="10" s="1"/>
  <c r="AT39" i="7"/>
  <c r="Q33" i="7"/>
  <c r="Q54" i="21"/>
  <c r="K120" i="10"/>
  <c r="R92" i="1"/>
  <c r="Q7" i="1"/>
  <c r="F24" i="21"/>
  <c r="C21" i="18"/>
  <c r="N93" i="1"/>
  <c r="M8" i="1"/>
  <c r="BA12" i="2"/>
  <c r="AZ161" i="2"/>
  <c r="AZ154" i="2"/>
  <c r="O6" i="1"/>
  <c r="P91" i="1"/>
  <c r="M39" i="10"/>
  <c r="E22" i="16"/>
  <c r="N30" i="1"/>
  <c r="O100" i="1"/>
  <c r="AV115" i="10"/>
  <c r="AX158" i="2"/>
  <c r="F19" i="16"/>
  <c r="AU118" i="10"/>
  <c r="N30" i="7"/>
  <c r="N51" i="21"/>
  <c r="AN18" i="10"/>
  <c r="AZ18" i="10" s="1"/>
  <c r="BL18" i="10" s="1"/>
  <c r="AC18" i="10"/>
  <c r="AO18" i="10" s="1"/>
  <c r="BA18" i="10" s="1"/>
  <c r="BM18" i="10" s="1"/>
  <c r="N40" i="1"/>
  <c r="O110" i="1"/>
  <c r="FV194" i="22" l="1"/>
  <c r="FW192" i="22"/>
  <c r="FW193" i="22" s="1"/>
  <c r="FW161" i="22" s="1"/>
  <c r="FW163" i="22" s="1"/>
  <c r="FW164" i="22" s="1"/>
  <c r="FX172" i="22"/>
  <c r="CC55" i="21"/>
  <c r="J64" i="21"/>
  <c r="J130" i="21"/>
  <c r="J123" i="21"/>
  <c r="J117" i="21"/>
  <c r="J114" i="21"/>
  <c r="J105" i="21"/>
  <c r="J120" i="21"/>
  <c r="J111" i="21"/>
  <c r="J102" i="21"/>
  <c r="J108" i="21"/>
  <c r="CE57" i="21"/>
  <c r="N41" i="1"/>
  <c r="O111" i="1"/>
  <c r="M12" i="1"/>
  <c r="N107" i="1"/>
  <c r="L52" i="21"/>
  <c r="F25" i="21"/>
  <c r="M16" i="1"/>
  <c r="Q8" i="10" s="1"/>
  <c r="L31" i="7"/>
  <c r="N31" i="1"/>
  <c r="O113" i="1"/>
  <c r="N37" i="1"/>
  <c r="O103" i="1"/>
  <c r="M29" i="1"/>
  <c r="N98" i="1"/>
  <c r="M32" i="1"/>
  <c r="Q10" i="10" s="1"/>
  <c r="M9" i="1"/>
  <c r="Q7" i="10" s="1"/>
  <c r="U176" i="2"/>
  <c r="V11" i="2"/>
  <c r="BN19" i="10"/>
  <c r="AM23" i="1"/>
  <c r="AN116" i="1"/>
  <c r="P106" i="1"/>
  <c r="O13" i="1"/>
  <c r="L47" i="1"/>
  <c r="O12" i="10"/>
  <c r="M24" i="10"/>
  <c r="N24" i="10" s="1"/>
  <c r="BN18" i="10"/>
  <c r="T43" i="21"/>
  <c r="T44" i="21"/>
  <c r="S19" i="7"/>
  <c r="T20" i="7" s="1"/>
  <c r="L37" i="7"/>
  <c r="L40" i="7" s="1"/>
  <c r="Q91" i="1"/>
  <c r="P6" i="1"/>
  <c r="O93" i="1"/>
  <c r="N8" i="1"/>
  <c r="O43" i="1"/>
  <c r="P114" i="1"/>
  <c r="AU39" i="7"/>
  <c r="P15" i="10"/>
  <c r="P21" i="10" s="1"/>
  <c r="P23" i="10" s="1"/>
  <c r="P38" i="10"/>
  <c r="P109" i="10"/>
  <c r="N29" i="7"/>
  <c r="N50" i="21"/>
  <c r="O30" i="7"/>
  <c r="G20" i="16" s="1"/>
  <c r="H20" i="16" s="1"/>
  <c r="O51" i="21"/>
  <c r="C22" i="18"/>
  <c r="H21" i="18"/>
  <c r="S92" i="1"/>
  <c r="R7" i="1"/>
  <c r="AF19" i="1"/>
  <c r="AG94" i="1"/>
  <c r="R16" i="16"/>
  <c r="E19" i="18"/>
  <c r="T14" i="16"/>
  <c r="G23" i="21"/>
  <c r="G25" i="21" s="1"/>
  <c r="G67" i="21"/>
  <c r="O39" i="1"/>
  <c r="P105" i="1"/>
  <c r="G45" i="7"/>
  <c r="G5" i="7"/>
  <c r="G7" i="7" s="1"/>
  <c r="R29" i="10"/>
  <c r="R31" i="10" s="1"/>
  <c r="S28" i="10"/>
  <c r="AD28" i="10"/>
  <c r="P110" i="1"/>
  <c r="O40" i="1"/>
  <c r="AV119" i="10"/>
  <c r="AZ157" i="2"/>
  <c r="AV10" i="7"/>
  <c r="AZ155" i="2"/>
  <c r="AZ159" i="2"/>
  <c r="K122" i="10"/>
  <c r="N28" i="1"/>
  <c r="O99" i="1"/>
  <c r="P5" i="1"/>
  <c r="Q90" i="1"/>
  <c r="N14" i="1"/>
  <c r="O108" i="1"/>
  <c r="R33" i="7"/>
  <c r="I24" i="16" s="1"/>
  <c r="M24" i="16" s="1"/>
  <c r="R54" i="21"/>
  <c r="I61" i="21"/>
  <c r="AY158" i="2"/>
  <c r="R97" i="1"/>
  <c r="Q27" i="1"/>
  <c r="O89" i="1"/>
  <c r="N4" i="1"/>
  <c r="N9" i="1" s="1"/>
  <c r="R7" i="10" s="1"/>
  <c r="N21" i="1"/>
  <c r="N24" i="1" s="1"/>
  <c r="R9" i="10" s="1"/>
  <c r="O96" i="1"/>
  <c r="BB12" i="2"/>
  <c r="BA161" i="2"/>
  <c r="BA154" i="2"/>
  <c r="P102" i="1"/>
  <c r="O36" i="1"/>
  <c r="K32" i="7"/>
  <c r="K53" i="21"/>
  <c r="V70" i="10"/>
  <c r="U73" i="10"/>
  <c r="U74" i="10" s="1"/>
  <c r="O15" i="1"/>
  <c r="P109" i="1"/>
  <c r="AV118" i="10"/>
  <c r="I40" i="7"/>
  <c r="I42" i="7" s="1"/>
  <c r="D38" i="16"/>
  <c r="D33" i="16"/>
  <c r="H32" i="16"/>
  <c r="AW115" i="10"/>
  <c r="AW118" i="10" s="1"/>
  <c r="Q11" i="10"/>
  <c r="AM95" i="1"/>
  <c r="AL20" i="1"/>
  <c r="P100" i="1"/>
  <c r="O30" i="1"/>
  <c r="E25" i="16"/>
  <c r="E27" i="16" s="1"/>
  <c r="D19" i="18"/>
  <c r="M16" i="16"/>
  <c r="BN20" i="10"/>
  <c r="O35" i="1"/>
  <c r="P101" i="1"/>
  <c r="N42" i="1"/>
  <c r="O112" i="1"/>
  <c r="K31" i="7"/>
  <c r="K52" i="21"/>
  <c r="M112" i="10"/>
  <c r="M113" i="10" s="1"/>
  <c r="N113" i="10" s="1"/>
  <c r="N38" i="1"/>
  <c r="O104" i="1"/>
  <c r="I73" i="21" l="1"/>
  <c r="J24" i="21"/>
  <c r="J70" i="21"/>
  <c r="FW194" i="22"/>
  <c r="FX192" i="22"/>
  <c r="FX193" i="22" s="1"/>
  <c r="FX161" i="22" s="1"/>
  <c r="FX163" i="22" s="1"/>
  <c r="FX164" i="22" s="1"/>
  <c r="FY172" i="22"/>
  <c r="CD55" i="21"/>
  <c r="J126" i="21"/>
  <c r="I130" i="21"/>
  <c r="I123" i="21"/>
  <c r="I117" i="21"/>
  <c r="I114" i="21"/>
  <c r="I105" i="21"/>
  <c r="I102" i="21"/>
  <c r="I120" i="21"/>
  <c r="I108" i="21"/>
  <c r="I111" i="21"/>
  <c r="L58" i="21"/>
  <c r="L61" i="21" s="1"/>
  <c r="L73" i="21" s="1"/>
  <c r="M47" i="1"/>
  <c r="N12" i="1"/>
  <c r="O107" i="1"/>
  <c r="O31" i="1"/>
  <c r="P113" i="1"/>
  <c r="O41" i="1"/>
  <c r="P111" i="1"/>
  <c r="N44" i="1"/>
  <c r="N47" i="1" s="1"/>
  <c r="N16" i="1"/>
  <c r="R8" i="10" s="1"/>
  <c r="O15" i="10"/>
  <c r="O21" i="10" s="1"/>
  <c r="O38" i="10"/>
  <c r="O39" i="10" s="1"/>
  <c r="O109" i="10"/>
  <c r="M29" i="7"/>
  <c r="M50" i="21"/>
  <c r="Q106" i="1"/>
  <c r="P13" i="1"/>
  <c r="N29" i="1"/>
  <c r="O98" i="1"/>
  <c r="AN23" i="1"/>
  <c r="AO116" i="1"/>
  <c r="N32" i="1"/>
  <c r="R10" i="10" s="1"/>
  <c r="O37" i="1"/>
  <c r="P103" i="1"/>
  <c r="Q12" i="10"/>
  <c r="Q109" i="10" s="1"/>
  <c r="W11" i="2"/>
  <c r="V176" i="2"/>
  <c r="L42" i="7"/>
  <c r="L6" i="7" s="1"/>
  <c r="U44" i="21"/>
  <c r="U43" i="21"/>
  <c r="AZ158" i="2"/>
  <c r="T19" i="7"/>
  <c r="U20" i="7" s="1"/>
  <c r="U21" i="7" s="1"/>
  <c r="R11" i="10"/>
  <c r="F22" i="16"/>
  <c r="AV29" i="21"/>
  <c r="P30" i="7"/>
  <c r="P51" i="21"/>
  <c r="T92" i="1"/>
  <c r="S7" i="1"/>
  <c r="P43" i="1"/>
  <c r="Q114" i="1"/>
  <c r="Q100" i="1"/>
  <c r="P30" i="1"/>
  <c r="O4" i="1"/>
  <c r="P89" i="1"/>
  <c r="Q5" i="1"/>
  <c r="R90" i="1"/>
  <c r="AX115" i="10"/>
  <c r="T15" i="16"/>
  <c r="O42" i="1"/>
  <c r="P112" i="1"/>
  <c r="AN95" i="1"/>
  <c r="AM20" i="1"/>
  <c r="P15" i="1"/>
  <c r="Q109" i="1"/>
  <c r="Q102" i="1"/>
  <c r="P36" i="1"/>
  <c r="C23" i="18"/>
  <c r="H33" i="16"/>
  <c r="AW10" i="7"/>
  <c r="BA155" i="2"/>
  <c r="BA157" i="2"/>
  <c r="S97" i="1"/>
  <c r="R27" i="1"/>
  <c r="Q110" i="1"/>
  <c r="P40" i="1"/>
  <c r="E31" i="18"/>
  <c r="E20" i="18"/>
  <c r="N35" i="7"/>
  <c r="N56" i="21"/>
  <c r="O8" i="1"/>
  <c r="P93" i="1"/>
  <c r="H45" i="7"/>
  <c r="H5" i="7"/>
  <c r="H7" i="7" s="1"/>
  <c r="P39" i="10"/>
  <c r="P35" i="1"/>
  <c r="Q101" i="1"/>
  <c r="D39" i="16"/>
  <c r="H38" i="16"/>
  <c r="I6" i="7"/>
  <c r="W70" i="10"/>
  <c r="V73" i="10"/>
  <c r="V74" i="10" s="1"/>
  <c r="BC12" i="2"/>
  <c r="BB161" i="2"/>
  <c r="BB154" i="2"/>
  <c r="P39" i="1"/>
  <c r="Q105" i="1"/>
  <c r="AH94" i="1"/>
  <c r="AG19" i="1"/>
  <c r="N31" i="7"/>
  <c r="N52" i="21"/>
  <c r="R91" i="1"/>
  <c r="Q6" i="1"/>
  <c r="E28" i="16"/>
  <c r="E32" i="16"/>
  <c r="O50" i="21"/>
  <c r="S33" i="7"/>
  <c r="S54" i="21"/>
  <c r="M120" i="10"/>
  <c r="O21" i="1"/>
  <c r="O24" i="1" s="1"/>
  <c r="S9" i="10" s="1"/>
  <c r="P96" i="1"/>
  <c r="I64" i="21"/>
  <c r="K123" i="10"/>
  <c r="L123" i="10" s="1"/>
  <c r="AD29" i="10"/>
  <c r="AD31" i="10" s="1"/>
  <c r="AP28" i="10"/>
  <c r="AW119" i="10"/>
  <c r="F21" i="16"/>
  <c r="K37" i="7"/>
  <c r="O38" i="1"/>
  <c r="P104" i="1"/>
  <c r="O28" i="1"/>
  <c r="P99" i="1"/>
  <c r="K58" i="21"/>
  <c r="D20" i="18"/>
  <c r="D31" i="18"/>
  <c r="O14" i="1"/>
  <c r="P108" i="1"/>
  <c r="AV39" i="7"/>
  <c r="S29" i="10"/>
  <c r="S31" i="10" s="1"/>
  <c r="AE28" i="10"/>
  <c r="T28" i="10"/>
  <c r="H67" i="21"/>
  <c r="H23" i="21"/>
  <c r="H25" i="21" s="1"/>
  <c r="I65" i="21" l="1"/>
  <c r="J65" i="21" s="1"/>
  <c r="I70" i="21"/>
  <c r="FX194" i="22"/>
  <c r="FY192" i="22"/>
  <c r="FY193" i="22" s="1"/>
  <c r="FY161" i="22" s="1"/>
  <c r="FY163" i="22" s="1"/>
  <c r="FY164" i="22" s="1"/>
  <c r="FZ172" i="22"/>
  <c r="CE55" i="21"/>
  <c r="L105" i="21"/>
  <c r="L64" i="21"/>
  <c r="L130" i="21"/>
  <c r="L123" i="21"/>
  <c r="L117" i="21"/>
  <c r="L114" i="21"/>
  <c r="L102" i="21"/>
  <c r="L120" i="21"/>
  <c r="L111" i="21"/>
  <c r="L108" i="21"/>
  <c r="I126" i="21"/>
  <c r="Q38" i="10"/>
  <c r="Q39" i="10" s="1"/>
  <c r="O44" i="1"/>
  <c r="Q15" i="10"/>
  <c r="Q21" i="10" s="1"/>
  <c r="Q23" i="10" s="1"/>
  <c r="Q113" i="1"/>
  <c r="P31" i="1"/>
  <c r="O29" i="7"/>
  <c r="G19" i="16" s="1"/>
  <c r="H19" i="16" s="1"/>
  <c r="Q111" i="1"/>
  <c r="P41" i="1"/>
  <c r="P107" i="1"/>
  <c r="O12" i="1"/>
  <c r="O16" i="1" s="1"/>
  <c r="S8" i="10" s="1"/>
  <c r="R12" i="10"/>
  <c r="AP116" i="1"/>
  <c r="AO23" i="1"/>
  <c r="O110" i="10"/>
  <c r="P110" i="10" s="1"/>
  <c r="Q110" i="10" s="1"/>
  <c r="M56" i="21"/>
  <c r="M35" i="7"/>
  <c r="W176" i="2"/>
  <c r="X11" i="2"/>
  <c r="P98" i="1"/>
  <c r="O29" i="1"/>
  <c r="O32" i="1" s="1"/>
  <c r="S10" i="10" s="1"/>
  <c r="M53" i="21"/>
  <c r="M32" i="7"/>
  <c r="O23" i="10"/>
  <c r="O24" i="10" s="1"/>
  <c r="P24" i="10" s="1"/>
  <c r="Q24" i="10" s="1"/>
  <c r="M31" i="7"/>
  <c r="O112" i="10"/>
  <c r="M52" i="21"/>
  <c r="Q103" i="1"/>
  <c r="P37" i="1"/>
  <c r="R106" i="1"/>
  <c r="Q13" i="1"/>
  <c r="V44" i="21"/>
  <c r="V43" i="21"/>
  <c r="U19" i="7"/>
  <c r="S11" i="10"/>
  <c r="H39" i="16"/>
  <c r="D41" i="16"/>
  <c r="P8" i="1"/>
  <c r="Q93" i="1"/>
  <c r="Q40" i="1"/>
  <c r="R110" i="1"/>
  <c r="AW39" i="7"/>
  <c r="AN20" i="1"/>
  <c r="AO95" i="1"/>
  <c r="AX118" i="10"/>
  <c r="U13" i="16"/>
  <c r="I67" i="21"/>
  <c r="I23" i="21"/>
  <c r="R105" i="1"/>
  <c r="Q39" i="1"/>
  <c r="W73" i="10"/>
  <c r="W74" i="10" s="1"/>
  <c r="X70" i="10"/>
  <c r="R101" i="1"/>
  <c r="Q35" i="1"/>
  <c r="AY115" i="10"/>
  <c r="Q112" i="1"/>
  <c r="P42" i="1"/>
  <c r="Q30" i="1"/>
  <c r="R100" i="1"/>
  <c r="F25" i="16"/>
  <c r="F27" i="16" s="1"/>
  <c r="BA158" i="2"/>
  <c r="S90" i="1"/>
  <c r="R5" i="1"/>
  <c r="R114" i="1"/>
  <c r="Q43" i="1"/>
  <c r="K61" i="21"/>
  <c r="L62" i="21" s="1"/>
  <c r="L74" i="21" s="1"/>
  <c r="Q96" i="1"/>
  <c r="P21" i="1"/>
  <c r="P24" i="1" s="1"/>
  <c r="T9" i="10" s="1"/>
  <c r="O35" i="7"/>
  <c r="O56" i="21"/>
  <c r="R6" i="1"/>
  <c r="S91" i="1"/>
  <c r="U28" i="10"/>
  <c r="T29" i="10"/>
  <c r="T31" i="10" s="1"/>
  <c r="AF28" i="10"/>
  <c r="C24" i="18"/>
  <c r="C32" i="18" s="1"/>
  <c r="H23" i="18"/>
  <c r="Q36" i="1"/>
  <c r="R102" i="1"/>
  <c r="T16" i="16"/>
  <c r="K40" i="7"/>
  <c r="K42" i="7" s="1"/>
  <c r="AI94" i="1"/>
  <c r="AH19" i="1"/>
  <c r="Q30" i="7"/>
  <c r="Q51" i="21"/>
  <c r="O31" i="7"/>
  <c r="O52" i="21"/>
  <c r="AX10" i="7"/>
  <c r="BB155" i="2"/>
  <c r="BB157" i="2"/>
  <c r="R15" i="10"/>
  <c r="R21" i="10" s="1"/>
  <c r="R23" i="10" s="1"/>
  <c r="R38" i="10"/>
  <c r="R39" i="10" s="1"/>
  <c r="R109" i="10"/>
  <c r="P29" i="7"/>
  <c r="P50" i="21"/>
  <c r="Q15" i="1"/>
  <c r="R109" i="1"/>
  <c r="T7" i="1"/>
  <c r="U92" i="1"/>
  <c r="E38" i="16"/>
  <c r="E33" i="16"/>
  <c r="AE29" i="10"/>
  <c r="AE31" i="10" s="1"/>
  <c r="AQ28" i="10"/>
  <c r="Q99" i="1"/>
  <c r="P28" i="1"/>
  <c r="O32" i="7"/>
  <c r="O53" i="21"/>
  <c r="N32" i="7"/>
  <c r="N53" i="21"/>
  <c r="P112" i="10"/>
  <c r="S27" i="1"/>
  <c r="T97" i="1"/>
  <c r="M122" i="10"/>
  <c r="M123" i="10" s="1"/>
  <c r="N123" i="10" s="1"/>
  <c r="P4" i="1"/>
  <c r="P9" i="1" s="1"/>
  <c r="T7" i="10" s="1"/>
  <c r="Q89" i="1"/>
  <c r="T33" i="7"/>
  <c r="T54" i="21"/>
  <c r="I24" i="21"/>
  <c r="AX119" i="10"/>
  <c r="U14" i="16" s="1"/>
  <c r="Q104" i="1"/>
  <c r="P38" i="1"/>
  <c r="AP29" i="10"/>
  <c r="AP31" i="10" s="1"/>
  <c r="BB28" i="10"/>
  <c r="BB29" i="10" s="1"/>
  <c r="BB31" i="10" s="1"/>
  <c r="Q108" i="1"/>
  <c r="P14" i="1"/>
  <c r="AB30" i="7"/>
  <c r="AB51" i="21"/>
  <c r="BD12" i="2"/>
  <c r="BC161" i="2"/>
  <c r="BC154" i="2"/>
  <c r="I45" i="7"/>
  <c r="I5" i="7"/>
  <c r="I7" i="7" s="1"/>
  <c r="O9" i="1"/>
  <c r="S7" i="10" s="1"/>
  <c r="L118" i="21" l="1"/>
  <c r="K73" i="21"/>
  <c r="L24" i="21"/>
  <c r="L70" i="21"/>
  <c r="FY194" i="22"/>
  <c r="FZ192" i="22"/>
  <c r="FZ193" i="22" s="1"/>
  <c r="FZ161" i="22" s="1"/>
  <c r="FZ163" i="22" s="1"/>
  <c r="FZ164" i="22" s="1"/>
  <c r="GA172" i="22"/>
  <c r="L131" i="21"/>
  <c r="L115" i="21"/>
  <c r="L112" i="21"/>
  <c r="L124" i="21"/>
  <c r="L106" i="21"/>
  <c r="L103" i="21"/>
  <c r="L109" i="21"/>
  <c r="L121" i="21"/>
  <c r="K130" i="21"/>
  <c r="K117" i="21"/>
  <c r="K123" i="21"/>
  <c r="K114" i="21"/>
  <c r="K105" i="21"/>
  <c r="K102" i="21"/>
  <c r="K120" i="21"/>
  <c r="K108" i="21"/>
  <c r="K111" i="21"/>
  <c r="L126" i="21"/>
  <c r="N58" i="21"/>
  <c r="N61" i="21" s="1"/>
  <c r="N73" i="21" s="1"/>
  <c r="R111" i="1"/>
  <c r="Q41" i="1"/>
  <c r="R113" i="1"/>
  <c r="Q31" i="1"/>
  <c r="Q107" i="1"/>
  <c r="P12" i="1"/>
  <c r="P16" i="1" s="1"/>
  <c r="T8" i="10" s="1"/>
  <c r="Q112" i="10"/>
  <c r="Q120" i="10" s="1"/>
  <c r="Q122" i="10" s="1"/>
  <c r="M37" i="7"/>
  <c r="M40" i="7" s="1"/>
  <c r="M42" i="7" s="1"/>
  <c r="M6" i="7" s="1"/>
  <c r="M58" i="21"/>
  <c r="I25" i="21"/>
  <c r="V20" i="7"/>
  <c r="V21" i="7" s="1"/>
  <c r="V19" i="7"/>
  <c r="S106" i="1"/>
  <c r="R13" i="1"/>
  <c r="R110" i="10"/>
  <c r="R103" i="1"/>
  <c r="Q37" i="1"/>
  <c r="AQ116" i="1"/>
  <c r="AP23" i="1"/>
  <c r="P29" i="1"/>
  <c r="P32" i="1" s="1"/>
  <c r="T10" i="10" s="1"/>
  <c r="Q98" i="1"/>
  <c r="P44" i="1"/>
  <c r="T11" i="10" s="1"/>
  <c r="X176" i="2"/>
  <c r="Y11" i="2"/>
  <c r="O120" i="10"/>
  <c r="O122" i="10" s="1"/>
  <c r="O123" i="10" s="1"/>
  <c r="O114" i="10"/>
  <c r="C36" i="8" s="1"/>
  <c r="C43" i="8" s="1"/>
  <c r="C47" i="8" s="1"/>
  <c r="O113" i="10"/>
  <c r="P113" i="10" s="1"/>
  <c r="R24" i="10"/>
  <c r="S12" i="10"/>
  <c r="Q50" i="21" s="1"/>
  <c r="R112" i="10"/>
  <c r="R120" i="10" s="1"/>
  <c r="R122" i="10" s="1"/>
  <c r="W44" i="21"/>
  <c r="W43" i="21"/>
  <c r="O58" i="21"/>
  <c r="O37" i="7"/>
  <c r="O40" i="7" s="1"/>
  <c r="AY118" i="10"/>
  <c r="S105" i="1"/>
  <c r="R39" i="1"/>
  <c r="K6" i="7"/>
  <c r="AR28" i="10"/>
  <c r="AF29" i="10"/>
  <c r="AF31" i="10" s="1"/>
  <c r="S114" i="1"/>
  <c r="R43" i="1"/>
  <c r="AY119" i="10"/>
  <c r="G22" i="16"/>
  <c r="H22" i="16" s="1"/>
  <c r="AX39" i="7"/>
  <c r="R30" i="7"/>
  <c r="I20" i="16" s="1"/>
  <c r="R51" i="21"/>
  <c r="F32" i="16"/>
  <c r="F28" i="16"/>
  <c r="J67" i="21"/>
  <c r="J23" i="21"/>
  <c r="J25" i="21" s="1"/>
  <c r="BE12" i="2"/>
  <c r="BD161" i="2"/>
  <c r="BD154" i="2"/>
  <c r="E39" i="16"/>
  <c r="E41" i="16" s="1"/>
  <c r="E43" i="16" s="1"/>
  <c r="R104" i="1"/>
  <c r="Q38" i="1"/>
  <c r="U7" i="1"/>
  <c r="V92" i="1"/>
  <c r="AZ115" i="10"/>
  <c r="AZ118" i="10" s="1"/>
  <c r="V28" i="10"/>
  <c r="U29" i="10"/>
  <c r="U31" i="10" s="1"/>
  <c r="AG28" i="10"/>
  <c r="R96" i="1"/>
  <c r="Q21" i="1"/>
  <c r="Q24" i="1" s="1"/>
  <c r="U9" i="10" s="1"/>
  <c r="T90" i="1"/>
  <c r="S5" i="1"/>
  <c r="U15" i="16"/>
  <c r="R40" i="1"/>
  <c r="S110" i="1"/>
  <c r="R30" i="1"/>
  <c r="S100" i="1"/>
  <c r="S101" i="1"/>
  <c r="R35" i="1"/>
  <c r="R99" i="1"/>
  <c r="Q28" i="1"/>
  <c r="P32" i="7"/>
  <c r="P53" i="21"/>
  <c r="R36" i="1"/>
  <c r="S102" i="1"/>
  <c r="X73" i="10"/>
  <c r="X74" i="10" s="1"/>
  <c r="Y70" i="10"/>
  <c r="AO20" i="1"/>
  <c r="AP95" i="1"/>
  <c r="R93" i="1"/>
  <c r="Q8" i="1"/>
  <c r="N37" i="7"/>
  <c r="AZ30" i="7"/>
  <c r="AZ51" i="21"/>
  <c r="AN30" i="7"/>
  <c r="AN51" i="21"/>
  <c r="Q29" i="7"/>
  <c r="S15" i="10"/>
  <c r="S21" i="10" s="1"/>
  <c r="S23" i="10" s="1"/>
  <c r="S109" i="10"/>
  <c r="S38" i="10"/>
  <c r="S39" i="10" s="1"/>
  <c r="P35" i="7"/>
  <c r="P56" i="21"/>
  <c r="J45" i="7"/>
  <c r="J5" i="7"/>
  <c r="J7" i="7" s="1"/>
  <c r="R108" i="1"/>
  <c r="Q14" i="1"/>
  <c r="R89" i="1"/>
  <c r="Q4" i="1"/>
  <c r="P120" i="10"/>
  <c r="AQ29" i="10"/>
  <c r="AQ31" i="10" s="1"/>
  <c r="BC28" i="10"/>
  <c r="BC29" i="10" s="1"/>
  <c r="BC31" i="10" s="1"/>
  <c r="P31" i="7"/>
  <c r="P52" i="21"/>
  <c r="S6" i="1"/>
  <c r="T91" i="1"/>
  <c r="U33" i="7"/>
  <c r="J24" i="16" s="1"/>
  <c r="U54" i="21"/>
  <c r="O47" i="1"/>
  <c r="T27" i="1"/>
  <c r="U97" i="1"/>
  <c r="BB158" i="2"/>
  <c r="BC168" i="2"/>
  <c r="BC157" i="2"/>
  <c r="BC166" i="2" s="1"/>
  <c r="AY10" i="7"/>
  <c r="BC155" i="2"/>
  <c r="BC163" i="2"/>
  <c r="AC30" i="7"/>
  <c r="AC51" i="21"/>
  <c r="S109" i="1"/>
  <c r="R15" i="1"/>
  <c r="BC159" i="2"/>
  <c r="G21" i="16"/>
  <c r="AI19" i="1"/>
  <c r="AJ94" i="1"/>
  <c r="K64" i="21"/>
  <c r="R112" i="1"/>
  <c r="Q42" i="1"/>
  <c r="H41" i="16"/>
  <c r="D43" i="16"/>
  <c r="K65" i="21" l="1"/>
  <c r="L65" i="21" s="1"/>
  <c r="K70" i="21"/>
  <c r="L71" i="21" s="1"/>
  <c r="FZ194" i="22"/>
  <c r="GA192" i="22"/>
  <c r="GA193" i="22" s="1"/>
  <c r="GA161" i="22" s="1"/>
  <c r="GA163" i="22" s="1"/>
  <c r="GA164" i="22" s="1"/>
  <c r="GB172" i="22"/>
  <c r="L127" i="21"/>
  <c r="K126" i="21"/>
  <c r="N130" i="21"/>
  <c r="N117" i="21"/>
  <c r="N123" i="21"/>
  <c r="N114" i="21"/>
  <c r="N105" i="21"/>
  <c r="N102" i="21"/>
  <c r="N120" i="21"/>
  <c r="N108" i="21"/>
  <c r="N111" i="21"/>
  <c r="M61" i="21"/>
  <c r="O61" i="21"/>
  <c r="O73" i="21" s="1"/>
  <c r="T12" i="10"/>
  <c r="R107" i="1"/>
  <c r="Q12" i="1"/>
  <c r="Q113" i="10"/>
  <c r="S113" i="1"/>
  <c r="R31" i="1"/>
  <c r="Q16" i="1"/>
  <c r="U8" i="10" s="1"/>
  <c r="S111" i="1"/>
  <c r="R41" i="1"/>
  <c r="Y176" i="2"/>
  <c r="Z11" i="2"/>
  <c r="S103" i="1"/>
  <c r="R37" i="1"/>
  <c r="S110" i="10"/>
  <c r="P47" i="1"/>
  <c r="R98" i="1"/>
  <c r="Q29" i="1"/>
  <c r="T106" i="1"/>
  <c r="S13" i="1"/>
  <c r="R113" i="10"/>
  <c r="W19" i="7"/>
  <c r="AR116" i="1"/>
  <c r="AQ23" i="1"/>
  <c r="Q44" i="1"/>
  <c r="U11" i="10" s="1"/>
  <c r="Q32" i="1"/>
  <c r="U10" i="10" s="1"/>
  <c r="S24" i="10"/>
  <c r="O42" i="7"/>
  <c r="O6" i="7" s="1"/>
  <c r="N64" i="21"/>
  <c r="X44" i="21"/>
  <c r="X43" i="21"/>
  <c r="BC158" i="2"/>
  <c r="BC167" i="2" s="1"/>
  <c r="W20" i="7"/>
  <c r="W21" i="7" s="1"/>
  <c r="P58" i="21"/>
  <c r="T102" i="1"/>
  <c r="S36" i="1"/>
  <c r="T110" i="1"/>
  <c r="S40" i="1"/>
  <c r="S96" i="1"/>
  <c r="R21" i="1"/>
  <c r="R24" i="1" s="1"/>
  <c r="V9" i="10" s="1"/>
  <c r="V7" i="1"/>
  <c r="W92" i="1"/>
  <c r="F38" i="16"/>
  <c r="F33" i="16"/>
  <c r="AR29" i="10"/>
  <c r="AR31" i="10" s="1"/>
  <c r="BD28" i="10"/>
  <c r="BD29" i="10" s="1"/>
  <c r="BD31" i="10" s="1"/>
  <c r="S93" i="1"/>
  <c r="R8" i="1"/>
  <c r="AS28" i="10"/>
  <c r="AG29" i="10"/>
  <c r="AG31" i="10" s="1"/>
  <c r="AZ10" i="7"/>
  <c r="BD157" i="2"/>
  <c r="BD155" i="2"/>
  <c r="H43" i="16"/>
  <c r="D44" i="16"/>
  <c r="S30" i="7"/>
  <c r="S51" i="21"/>
  <c r="Q31" i="7"/>
  <c r="Q52" i="21"/>
  <c r="T15" i="10"/>
  <c r="T21" i="10" s="1"/>
  <c r="T23" i="10" s="1"/>
  <c r="T38" i="10"/>
  <c r="T39" i="10" s="1"/>
  <c r="T109" i="10"/>
  <c r="R29" i="7"/>
  <c r="I19" i="16" s="1"/>
  <c r="R50" i="21"/>
  <c r="AO30" i="7"/>
  <c r="AO51" i="21"/>
  <c r="AP20" i="1"/>
  <c r="AQ95" i="1"/>
  <c r="U27" i="1"/>
  <c r="V97" i="1"/>
  <c r="U91" i="1"/>
  <c r="T6" i="1"/>
  <c r="U16" i="16"/>
  <c r="W28" i="10"/>
  <c r="V29" i="10"/>
  <c r="V31" i="10" s="1"/>
  <c r="AH28" i="10"/>
  <c r="S104" i="1"/>
  <c r="R38" i="1"/>
  <c r="BF12" i="2"/>
  <c r="BE161" i="2"/>
  <c r="BE154" i="2"/>
  <c r="Q35" i="7"/>
  <c r="Q56" i="21"/>
  <c r="AJ19" i="1"/>
  <c r="AK94" i="1"/>
  <c r="K45" i="7"/>
  <c r="K5" i="7"/>
  <c r="K7" i="7" s="1"/>
  <c r="G25" i="16"/>
  <c r="G27" i="16" s="1"/>
  <c r="H21" i="16"/>
  <c r="H26" i="16" s="1"/>
  <c r="P122" i="10"/>
  <c r="P123" i="10" s="1"/>
  <c r="Q123" i="10" s="1"/>
  <c r="R123" i="10" s="1"/>
  <c r="Y73" i="10"/>
  <c r="Y74" i="10" s="1"/>
  <c r="Z70" i="10"/>
  <c r="AY39" i="7"/>
  <c r="BC164" i="2"/>
  <c r="Q9" i="1"/>
  <c r="U7" i="10" s="1"/>
  <c r="S112" i="10"/>
  <c r="S120" i="10" s="1"/>
  <c r="S122" i="10" s="1"/>
  <c r="V33" i="7"/>
  <c r="V54" i="21"/>
  <c r="T101" i="1"/>
  <c r="S35" i="1"/>
  <c r="AZ119" i="10"/>
  <c r="K24" i="21"/>
  <c r="S108" i="1"/>
  <c r="R14" i="1"/>
  <c r="BA30" i="7"/>
  <c r="BA51" i="21"/>
  <c r="R44" i="1"/>
  <c r="S112" i="1"/>
  <c r="R42" i="1"/>
  <c r="BA115" i="10"/>
  <c r="BA118" i="10" s="1"/>
  <c r="AY11" i="7"/>
  <c r="S89" i="1"/>
  <c r="R4" i="1"/>
  <c r="T100" i="1"/>
  <c r="S30" i="1"/>
  <c r="U90" i="1"/>
  <c r="T5" i="1"/>
  <c r="K23" i="21"/>
  <c r="K67" i="21"/>
  <c r="L67" i="21" s="1"/>
  <c r="T114" i="1"/>
  <c r="S43" i="1"/>
  <c r="T109" i="1"/>
  <c r="S15" i="1"/>
  <c r="Q32" i="7"/>
  <c r="Q53" i="21"/>
  <c r="N40" i="7"/>
  <c r="N42" i="7" s="1"/>
  <c r="S99" i="1"/>
  <c r="R28" i="1"/>
  <c r="P37" i="7"/>
  <c r="P40" i="7" s="1"/>
  <c r="AD30" i="7"/>
  <c r="N20" i="16" s="1"/>
  <c r="AD51" i="21"/>
  <c r="T105" i="1"/>
  <c r="S39" i="1"/>
  <c r="M73" i="21" l="1"/>
  <c r="N24" i="21"/>
  <c r="N70" i="21"/>
  <c r="GA194" i="22"/>
  <c r="GB192" i="22"/>
  <c r="GB193" i="22" s="1"/>
  <c r="GC172" i="22"/>
  <c r="O64" i="21"/>
  <c r="O130" i="21"/>
  <c r="O117" i="21"/>
  <c r="O123" i="21"/>
  <c r="O114" i="21"/>
  <c r="O105" i="21"/>
  <c r="O102" i="21"/>
  <c r="O111" i="21"/>
  <c r="O120" i="21"/>
  <c r="O108" i="21"/>
  <c r="M64" i="21"/>
  <c r="M130" i="21"/>
  <c r="M123" i="21"/>
  <c r="M117" i="21"/>
  <c r="M114" i="21"/>
  <c r="M105" i="21"/>
  <c r="M102" i="21"/>
  <c r="M108" i="21"/>
  <c r="M120" i="21"/>
  <c r="M111" i="21"/>
  <c r="N126" i="21"/>
  <c r="P61" i="21"/>
  <c r="R9" i="1"/>
  <c r="V7" i="10" s="1"/>
  <c r="S31" i="1"/>
  <c r="T113" i="1"/>
  <c r="R12" i="1"/>
  <c r="S107" i="1"/>
  <c r="S41" i="1"/>
  <c r="T111" i="1"/>
  <c r="R16" i="1"/>
  <c r="V8" i="10" s="1"/>
  <c r="K25" i="21"/>
  <c r="S98" i="1"/>
  <c r="R29" i="1"/>
  <c r="AR23" i="1"/>
  <c r="AS116" i="1"/>
  <c r="T110" i="10"/>
  <c r="U12" i="10"/>
  <c r="S50" i="21" s="1"/>
  <c r="S113" i="10"/>
  <c r="T103" i="1"/>
  <c r="S37" i="1"/>
  <c r="AA11" i="2"/>
  <c r="Z176" i="2"/>
  <c r="U106" i="1"/>
  <c r="T13" i="1"/>
  <c r="R32" i="1"/>
  <c r="V10" i="10" s="1"/>
  <c r="T24" i="10"/>
  <c r="P42" i="7"/>
  <c r="P6" i="7" s="1"/>
  <c r="Y44" i="21"/>
  <c r="Y43" i="21"/>
  <c r="Q58" i="21"/>
  <c r="BD158" i="2"/>
  <c r="X19" i="7"/>
  <c r="Q37" i="7"/>
  <c r="Q40" i="7" s="1"/>
  <c r="V13" i="16"/>
  <c r="T112" i="10"/>
  <c r="T120" i="10" s="1"/>
  <c r="T122" i="10" s="1"/>
  <c r="L5" i="7"/>
  <c r="L7" i="7" s="1"/>
  <c r="L45" i="7"/>
  <c r="T30" i="7"/>
  <c r="T51" i="21"/>
  <c r="BB115" i="10"/>
  <c r="F39" i="16"/>
  <c r="F41" i="16" s="1"/>
  <c r="F43" i="16" s="1"/>
  <c r="U102" i="1"/>
  <c r="T36" i="1"/>
  <c r="Z73" i="10"/>
  <c r="Z74" i="10" s="1"/>
  <c r="AA70" i="10"/>
  <c r="X28" i="10"/>
  <c r="W29" i="10"/>
  <c r="W31" i="10" s="1"/>
  <c r="AI28" i="10"/>
  <c r="V91" i="1"/>
  <c r="U6" i="1"/>
  <c r="W13" i="16"/>
  <c r="F17" i="18" s="1"/>
  <c r="AE30" i="7"/>
  <c r="AE51" i="21"/>
  <c r="W7" i="1"/>
  <c r="X92" i="1"/>
  <c r="V90" i="1"/>
  <c r="U5" i="1"/>
  <c r="W33" i="7"/>
  <c r="W54" i="21"/>
  <c r="BA10" i="7"/>
  <c r="BE157" i="2"/>
  <c r="BE155" i="2"/>
  <c r="V27" i="1"/>
  <c r="W97" i="1"/>
  <c r="AS29" i="10"/>
  <c r="AS31" i="10" s="1"/>
  <c r="BE28" i="10"/>
  <c r="BE29" i="10" s="1"/>
  <c r="BE31" i="10" s="1"/>
  <c r="N6" i="7"/>
  <c r="U15" i="10"/>
  <c r="U21" i="10" s="1"/>
  <c r="U23" i="10" s="1"/>
  <c r="R35" i="7"/>
  <c r="R56" i="21"/>
  <c r="T93" i="1"/>
  <c r="S8" i="1"/>
  <c r="T96" i="1"/>
  <c r="S21" i="1"/>
  <c r="S24" i="1" s="1"/>
  <c r="W9" i="10" s="1"/>
  <c r="Q47" i="1"/>
  <c r="U100" i="1"/>
  <c r="T30" i="1"/>
  <c r="BG12" i="2"/>
  <c r="BF161" i="2"/>
  <c r="BF154" i="2"/>
  <c r="AR95" i="1"/>
  <c r="AQ20" i="1"/>
  <c r="R32" i="7"/>
  <c r="I22" i="16" s="1"/>
  <c r="R53" i="21"/>
  <c r="AZ39" i="7"/>
  <c r="BB30" i="7"/>
  <c r="X20" i="16" s="1"/>
  <c r="BB51" i="21"/>
  <c r="V11" i="10"/>
  <c r="U105" i="1"/>
  <c r="T39" i="1"/>
  <c r="T89" i="1"/>
  <c r="S4" i="1"/>
  <c r="S123" i="10"/>
  <c r="BA119" i="10"/>
  <c r="V14" i="16" s="1"/>
  <c r="G32" i="16"/>
  <c r="G28" i="16"/>
  <c r="T104" i="1"/>
  <c r="S38" i="1"/>
  <c r="R31" i="7"/>
  <c r="I21" i="16" s="1"/>
  <c r="R52" i="21"/>
  <c r="AP30" i="7"/>
  <c r="S20" i="16" s="1"/>
  <c r="AP51" i="21"/>
  <c r="U110" i="1"/>
  <c r="T40" i="1"/>
  <c r="U114" i="1"/>
  <c r="T43" i="1"/>
  <c r="AL94" i="1"/>
  <c r="AK19" i="1"/>
  <c r="L23" i="21"/>
  <c r="L25" i="21" s="1"/>
  <c r="T99" i="1"/>
  <c r="S28" i="1"/>
  <c r="U109" i="1"/>
  <c r="T15" i="1"/>
  <c r="T112" i="1"/>
  <c r="S42" i="1"/>
  <c r="T108" i="1"/>
  <c r="S14" i="1"/>
  <c r="U101" i="1"/>
  <c r="T35" i="1"/>
  <c r="AH29" i="10"/>
  <c r="AH31" i="10" s="1"/>
  <c r="AT28" i="10"/>
  <c r="E44" i="16"/>
  <c r="D45" i="16"/>
  <c r="P64" i="21" l="1"/>
  <c r="P70" i="21" s="1"/>
  <c r="P73" i="21"/>
  <c r="M24" i="21"/>
  <c r="M70" i="21"/>
  <c r="O24" i="21"/>
  <c r="O70" i="21"/>
  <c r="P24" i="21"/>
  <c r="GB195" i="22"/>
  <c r="GB161" i="22"/>
  <c r="GB194" i="22"/>
  <c r="GC192" i="22"/>
  <c r="GC193" i="22" s="1"/>
  <c r="GC161" i="22" s="1"/>
  <c r="GD172" i="22"/>
  <c r="O126" i="21"/>
  <c r="P130" i="21"/>
  <c r="P123" i="21"/>
  <c r="P117" i="21"/>
  <c r="P114" i="21"/>
  <c r="P105" i="21"/>
  <c r="P102" i="21"/>
  <c r="P111" i="21"/>
  <c r="P120" i="21"/>
  <c r="P108" i="21"/>
  <c r="M126" i="21"/>
  <c r="M65" i="21"/>
  <c r="N65" i="21" s="1"/>
  <c r="O65" i="21" s="1"/>
  <c r="P65" i="21" s="1"/>
  <c r="Q61" i="21"/>
  <c r="Q73" i="21" s="1"/>
  <c r="U109" i="10"/>
  <c r="T41" i="1"/>
  <c r="U111" i="1"/>
  <c r="S29" i="7"/>
  <c r="S12" i="1"/>
  <c r="S16" i="1" s="1"/>
  <c r="W8" i="10" s="1"/>
  <c r="T107" i="1"/>
  <c r="U113" i="1"/>
  <c r="T31" i="1"/>
  <c r="S9" i="1"/>
  <c r="W7" i="10" s="1"/>
  <c r="U38" i="10"/>
  <c r="U39" i="10" s="1"/>
  <c r="T113" i="10"/>
  <c r="U110" i="10"/>
  <c r="U13" i="1"/>
  <c r="V106" i="1"/>
  <c r="AT116" i="1"/>
  <c r="AS23" i="1"/>
  <c r="AB11" i="2"/>
  <c r="AA176" i="2"/>
  <c r="S44" i="1"/>
  <c r="R47" i="1"/>
  <c r="T98" i="1"/>
  <c r="S29" i="1"/>
  <c r="S32" i="1" s="1"/>
  <c r="V12" i="10"/>
  <c r="V15" i="10" s="1"/>
  <c r="V21" i="10" s="1"/>
  <c r="V23" i="10" s="1"/>
  <c r="T37" i="1"/>
  <c r="U103" i="1"/>
  <c r="U24" i="10"/>
  <c r="R58" i="21"/>
  <c r="U112" i="10"/>
  <c r="U120" i="10" s="1"/>
  <c r="U122" i="10" s="1"/>
  <c r="Q42" i="7"/>
  <c r="Q6" i="7" s="1"/>
  <c r="Z44" i="21"/>
  <c r="Z43" i="21"/>
  <c r="BE158" i="2"/>
  <c r="T123" i="10"/>
  <c r="X20" i="7"/>
  <c r="X21" i="7" s="1"/>
  <c r="Y20" i="7"/>
  <c r="Y21" i="7" s="1"/>
  <c r="R37" i="7"/>
  <c r="R40" i="7" s="1"/>
  <c r="W11" i="10"/>
  <c r="T29" i="7"/>
  <c r="T50" i="21"/>
  <c r="W14" i="16"/>
  <c r="V15" i="16"/>
  <c r="BC30" i="7"/>
  <c r="BC51" i="21"/>
  <c r="BC115" i="10"/>
  <c r="BC118" i="10" s="1"/>
  <c r="U30" i="7"/>
  <c r="J20" i="16" s="1"/>
  <c r="U51" i="21"/>
  <c r="M5" i="7"/>
  <c r="M7" i="7" s="1"/>
  <c r="M45" i="7"/>
  <c r="AQ30" i="7"/>
  <c r="AQ51" i="21"/>
  <c r="Y28" i="10"/>
  <c r="X29" i="10"/>
  <c r="X31" i="10" s="1"/>
  <c r="AJ28" i="10"/>
  <c r="AM94" i="1"/>
  <c r="AL19" i="1"/>
  <c r="AR20" i="1"/>
  <c r="AS95" i="1"/>
  <c r="S32" i="7"/>
  <c r="S53" i="21"/>
  <c r="AA73" i="10"/>
  <c r="AA74" i="10" s="1"/>
  <c r="AB70" i="10"/>
  <c r="F44" i="16"/>
  <c r="E45" i="16"/>
  <c r="AT29" i="10"/>
  <c r="AT31" i="10" s="1"/>
  <c r="BF28" i="10"/>
  <c r="BF29" i="10" s="1"/>
  <c r="BF31" i="10" s="1"/>
  <c r="BB10" i="7"/>
  <c r="BF157" i="2"/>
  <c r="BF155" i="2"/>
  <c r="U96" i="1"/>
  <c r="T21" i="1"/>
  <c r="T24" i="1" s="1"/>
  <c r="X9" i="10" s="1"/>
  <c r="S31" i="7"/>
  <c r="S52" i="21"/>
  <c r="F30" i="18"/>
  <c r="F18" i="18"/>
  <c r="F33" i="18" s="1"/>
  <c r="X33" i="7"/>
  <c r="K24" i="16" s="1"/>
  <c r="X54" i="21"/>
  <c r="BB118" i="10"/>
  <c r="V101" i="1"/>
  <c r="U35" i="1"/>
  <c r="U89" i="1"/>
  <c r="T4" i="1"/>
  <c r="BF159" i="2"/>
  <c r="V105" i="1"/>
  <c r="U39" i="1"/>
  <c r="BH12" i="2"/>
  <c r="BG161" i="2"/>
  <c r="BG154" i="2"/>
  <c r="U93" i="1"/>
  <c r="T8" i="1"/>
  <c r="U108" i="1"/>
  <c r="T14" i="1"/>
  <c r="U104" i="1"/>
  <c r="T38" i="1"/>
  <c r="BB119" i="10"/>
  <c r="U112" i="1"/>
  <c r="T42" i="1"/>
  <c r="V114" i="1"/>
  <c r="U43" i="1"/>
  <c r="G33" i="16"/>
  <c r="G38" i="16"/>
  <c r="M23" i="21"/>
  <c r="M25" i="21" s="1"/>
  <c r="M67" i="21"/>
  <c r="BA39" i="7"/>
  <c r="W90" i="1"/>
  <c r="V5" i="1"/>
  <c r="W91" i="1"/>
  <c r="V6" i="1"/>
  <c r="V100" i="1"/>
  <c r="U30" i="1"/>
  <c r="U99" i="1"/>
  <c r="T28" i="1"/>
  <c r="V110" i="1"/>
  <c r="U40" i="1"/>
  <c r="AF30" i="7"/>
  <c r="AF51" i="21"/>
  <c r="S35" i="7"/>
  <c r="S56" i="21"/>
  <c r="W27" i="1"/>
  <c r="X97" i="1"/>
  <c r="V109" i="1"/>
  <c r="U15" i="1"/>
  <c r="I25" i="16"/>
  <c r="X7" i="1"/>
  <c r="Y92" i="1"/>
  <c r="AI29" i="10"/>
  <c r="AI31" i="10" s="1"/>
  <c r="AU28" i="10"/>
  <c r="V102" i="1"/>
  <c r="U36" i="1"/>
  <c r="GC163" i="22" l="1"/>
  <c r="GB163" i="22"/>
  <c r="GB164" i="22" s="1"/>
  <c r="GB179" i="22"/>
  <c r="GB184" i="22" s="1"/>
  <c r="GC194" i="22"/>
  <c r="GD192" i="22"/>
  <c r="GD193" i="22" s="1"/>
  <c r="GD161" i="22" s="1"/>
  <c r="GD163" i="22" s="1"/>
  <c r="GE172" i="22"/>
  <c r="Q64" i="21"/>
  <c r="Q130" i="21"/>
  <c r="Q117" i="21"/>
  <c r="Q123" i="21"/>
  <c r="Q114" i="21"/>
  <c r="Q105" i="21"/>
  <c r="Q102" i="21"/>
  <c r="Q108" i="21"/>
  <c r="Q120" i="21"/>
  <c r="Q111" i="21"/>
  <c r="P126" i="21"/>
  <c r="R61" i="21"/>
  <c r="R73" i="21" s="1"/>
  <c r="T12" i="1"/>
  <c r="U107" i="1"/>
  <c r="U31" i="1"/>
  <c r="V113" i="1"/>
  <c r="U41" i="1"/>
  <c r="V111" i="1"/>
  <c r="T16" i="1"/>
  <c r="X8" i="10" s="1"/>
  <c r="BF158" i="2"/>
  <c r="W10" i="10"/>
  <c r="W12" i="10" s="1"/>
  <c r="S47" i="1"/>
  <c r="AT23" i="1"/>
  <c r="AU116" i="1"/>
  <c r="W106" i="1"/>
  <c r="V13" i="1"/>
  <c r="U98" i="1"/>
  <c r="T29" i="1"/>
  <c r="T32" i="1"/>
  <c r="X10" i="10" s="1"/>
  <c r="V109" i="10"/>
  <c r="V110" i="10" s="1"/>
  <c r="V38" i="10"/>
  <c r="V39" i="10" s="1"/>
  <c r="V112" i="10" s="1"/>
  <c r="V120" i="10" s="1"/>
  <c r="V122" i="10" s="1"/>
  <c r="V123" i="10" s="1"/>
  <c r="U113" i="10"/>
  <c r="T44" i="1"/>
  <c r="X11" i="10" s="1"/>
  <c r="U37" i="1"/>
  <c r="V103" i="1"/>
  <c r="AC11" i="2"/>
  <c r="AB176" i="2"/>
  <c r="V24" i="10"/>
  <c r="R42" i="7"/>
  <c r="R6" i="7" s="1"/>
  <c r="U123" i="10"/>
  <c r="AA43" i="21"/>
  <c r="AA44" i="21"/>
  <c r="S58" i="21"/>
  <c r="Y19" i="7"/>
  <c r="Z20" i="7" s="1"/>
  <c r="Z21" i="7" s="1"/>
  <c r="W110" i="1"/>
  <c r="V40" i="1"/>
  <c r="AR30" i="7"/>
  <c r="AR51" i="21"/>
  <c r="V30" i="7"/>
  <c r="V51" i="21"/>
  <c r="T31" i="7"/>
  <c r="T52" i="21"/>
  <c r="BG28" i="10"/>
  <c r="BG29" i="10" s="1"/>
  <c r="BG31" i="10" s="1"/>
  <c r="AU29" i="10"/>
  <c r="AU31" i="10" s="1"/>
  <c r="V93" i="1"/>
  <c r="U8" i="1"/>
  <c r="V96" i="1"/>
  <c r="U21" i="1"/>
  <c r="U24" i="1" s="1"/>
  <c r="Y9" i="10" s="1"/>
  <c r="Z28" i="10"/>
  <c r="Y29" i="10"/>
  <c r="Y31" i="10" s="1"/>
  <c r="AK28" i="10"/>
  <c r="N5" i="7"/>
  <c r="N7" i="7" s="1"/>
  <c r="N45" i="7"/>
  <c r="V99" i="1"/>
  <c r="U28" i="1"/>
  <c r="BC10" i="7"/>
  <c r="BG155" i="2"/>
  <c r="BG157" i="2"/>
  <c r="F45" i="16"/>
  <c r="V16" i="16"/>
  <c r="W15" i="16"/>
  <c r="V104" i="1"/>
  <c r="U38" i="1"/>
  <c r="T9" i="1"/>
  <c r="X7" i="10" s="1"/>
  <c r="AB73" i="10"/>
  <c r="AB74" i="10" s="1"/>
  <c r="AC70" i="10"/>
  <c r="AS20" i="1"/>
  <c r="AT95" i="1"/>
  <c r="G39" i="16"/>
  <c r="G41" i="16" s="1"/>
  <c r="G43" i="16" s="1"/>
  <c r="G44" i="16" s="1"/>
  <c r="X91" i="1"/>
  <c r="W6" i="1"/>
  <c r="Y7" i="1"/>
  <c r="Z92" i="1"/>
  <c r="V108" i="1"/>
  <c r="U14" i="1"/>
  <c r="BB39" i="7"/>
  <c r="M25" i="16"/>
  <c r="I27" i="16"/>
  <c r="X90" i="1"/>
  <c r="W5" i="1"/>
  <c r="BC119" i="10"/>
  <c r="BI12" i="2"/>
  <c r="BH161" i="2"/>
  <c r="BH154" i="2"/>
  <c r="V89" i="1"/>
  <c r="U4" i="1"/>
  <c r="N67" i="21"/>
  <c r="N23" i="21"/>
  <c r="N25" i="21" s="1"/>
  <c r="W101" i="1"/>
  <c r="V35" i="1"/>
  <c r="BD115" i="10"/>
  <c r="AM19" i="1"/>
  <c r="AN94" i="1"/>
  <c r="T35" i="7"/>
  <c r="T56" i="21"/>
  <c r="X27" i="1"/>
  <c r="Y97" i="1"/>
  <c r="AG30" i="7"/>
  <c r="O20" i="16" s="1"/>
  <c r="AG51" i="21"/>
  <c r="W109" i="1"/>
  <c r="V15" i="1"/>
  <c r="W114" i="1"/>
  <c r="V43" i="1"/>
  <c r="W100" i="1"/>
  <c r="V30" i="1"/>
  <c r="U29" i="7"/>
  <c r="W15" i="10"/>
  <c r="W21" i="10" s="1"/>
  <c r="W23" i="10" s="1"/>
  <c r="W38" i="10"/>
  <c r="W39" i="10" s="1"/>
  <c r="W109" i="10"/>
  <c r="U50" i="21"/>
  <c r="Y33" i="7"/>
  <c r="Y54" i="21"/>
  <c r="V112" i="1"/>
  <c r="U42" i="1"/>
  <c r="W102" i="1"/>
  <c r="V36" i="1"/>
  <c r="S37" i="7"/>
  <c r="S40" i="7" s="1"/>
  <c r="W105" i="1"/>
  <c r="V39" i="1"/>
  <c r="BD30" i="7"/>
  <c r="BD51" i="21"/>
  <c r="AJ29" i="10"/>
  <c r="AJ31" i="10" s="1"/>
  <c r="AV28" i="10"/>
  <c r="T32" i="7"/>
  <c r="T53" i="21"/>
  <c r="GC164" i="22" l="1"/>
  <c r="Q24" i="21"/>
  <c r="Q70" i="21"/>
  <c r="CC60" i="21"/>
  <c r="CC77" i="21" s="1"/>
  <c r="GD164" i="22"/>
  <c r="GD194" i="22"/>
  <c r="GF172" i="22"/>
  <c r="GE192" i="22"/>
  <c r="GE193" i="22" s="1"/>
  <c r="GE161" i="22" s="1"/>
  <c r="GE163" i="22" s="1"/>
  <c r="Q65" i="21"/>
  <c r="Q126" i="21"/>
  <c r="R64" i="21"/>
  <c r="R130" i="21"/>
  <c r="R123" i="21"/>
  <c r="R117" i="21"/>
  <c r="R114" i="21"/>
  <c r="R105" i="21"/>
  <c r="R102" i="21"/>
  <c r="R108" i="21"/>
  <c r="R120" i="21"/>
  <c r="R111" i="21"/>
  <c r="S61" i="21"/>
  <c r="S73" i="21" s="1"/>
  <c r="W111" i="1"/>
  <c r="V41" i="1"/>
  <c r="V31" i="1"/>
  <c r="W113" i="1"/>
  <c r="W110" i="10"/>
  <c r="U12" i="1"/>
  <c r="U16" i="1" s="1"/>
  <c r="Y8" i="10" s="1"/>
  <c r="V107" i="1"/>
  <c r="V98" i="1"/>
  <c r="U29" i="1"/>
  <c r="V113" i="10"/>
  <c r="W113" i="10" s="1"/>
  <c r="W13" i="1"/>
  <c r="X106" i="1"/>
  <c r="U9" i="1"/>
  <c r="Y7" i="10" s="1"/>
  <c r="AU23" i="1"/>
  <c r="AV116" i="1"/>
  <c r="U44" i="1"/>
  <c r="AD11" i="2"/>
  <c r="AC176" i="2"/>
  <c r="U32" i="1"/>
  <c r="Y10" i="10" s="1"/>
  <c r="V37" i="1"/>
  <c r="W103" i="1"/>
  <c r="W24" i="10"/>
  <c r="W112" i="10"/>
  <c r="W120" i="10" s="1"/>
  <c r="W122" i="10" s="1"/>
  <c r="S42" i="7"/>
  <c r="S6" i="7" s="1"/>
  <c r="T37" i="7"/>
  <c r="T40" i="7" s="1"/>
  <c r="AB43" i="21"/>
  <c r="AB44" i="21"/>
  <c r="T58" i="21"/>
  <c r="Z19" i="7"/>
  <c r="X12" i="10"/>
  <c r="X15" i="10" s="1"/>
  <c r="X21" i="10" s="1"/>
  <c r="X23" i="10" s="1"/>
  <c r="H44" i="16"/>
  <c r="G45" i="16"/>
  <c r="Y11" i="10"/>
  <c r="BD119" i="10"/>
  <c r="Z33" i="7"/>
  <c r="Z54" i="21"/>
  <c r="BE115" i="10"/>
  <c r="AK29" i="10"/>
  <c r="AK31" i="10" s="1"/>
  <c r="AW28" i="10"/>
  <c r="AS30" i="7"/>
  <c r="T20" i="16" s="1"/>
  <c r="AS51" i="21"/>
  <c r="W30" i="7"/>
  <c r="W51" i="21"/>
  <c r="BE30" i="7"/>
  <c r="Y20" i="16" s="1"/>
  <c r="BE51" i="21"/>
  <c r="BH28" i="10"/>
  <c r="BH29" i="10" s="1"/>
  <c r="BH31" i="10" s="1"/>
  <c r="AV29" i="10"/>
  <c r="AV31" i="10" s="1"/>
  <c r="Y27" i="1"/>
  <c r="Z97" i="1"/>
  <c r="AH30" i="7"/>
  <c r="AH51" i="21"/>
  <c r="X101" i="1"/>
  <c r="W35" i="1"/>
  <c r="W123" i="10"/>
  <c r="V29" i="7"/>
  <c r="AA28" i="10"/>
  <c r="Z29" i="10"/>
  <c r="Z31" i="10" s="1"/>
  <c r="AL28" i="10"/>
  <c r="Z7" i="1"/>
  <c r="AA92" i="1"/>
  <c r="X110" i="1"/>
  <c r="W40" i="1"/>
  <c r="W104" i="1"/>
  <c r="V38" i="1"/>
  <c r="V44" i="1" s="1"/>
  <c r="W99" i="1"/>
  <c r="V28" i="1"/>
  <c r="W96" i="1"/>
  <c r="V21" i="1"/>
  <c r="V24" i="1" s="1"/>
  <c r="Z9" i="10" s="1"/>
  <c r="BD118" i="10"/>
  <c r="X13" i="16"/>
  <c r="BJ12" i="2"/>
  <c r="BI161" i="2"/>
  <c r="BI154" i="2"/>
  <c r="X100" i="1"/>
  <c r="W30" i="1"/>
  <c r="U35" i="7"/>
  <c r="U56" i="21"/>
  <c r="AN19" i="1"/>
  <c r="AO94" i="1"/>
  <c r="O67" i="21"/>
  <c r="O23" i="21"/>
  <c r="O25" i="21" s="1"/>
  <c r="Y90" i="1"/>
  <c r="X5" i="1"/>
  <c r="AU95" i="1"/>
  <c r="AT20" i="1"/>
  <c r="T47" i="1"/>
  <c r="W108" i="1"/>
  <c r="V14" i="1"/>
  <c r="J19" i="16"/>
  <c r="X102" i="1"/>
  <c r="W36" i="1"/>
  <c r="W112" i="1"/>
  <c r="V42" i="1"/>
  <c r="U32" i="7"/>
  <c r="J22" i="16" s="1"/>
  <c r="U53" i="21"/>
  <c r="X109" i="1"/>
  <c r="W15" i="1"/>
  <c r="W89" i="1"/>
  <c r="V4" i="1"/>
  <c r="I32" i="16"/>
  <c r="I28" i="16"/>
  <c r="M27" i="16"/>
  <c r="M28" i="16" s="1"/>
  <c r="Y91" i="1"/>
  <c r="X6" i="1"/>
  <c r="F19" i="18"/>
  <c r="W16" i="16"/>
  <c r="BC39" i="7"/>
  <c r="O5" i="7"/>
  <c r="O7" i="7" s="1"/>
  <c r="O45" i="7"/>
  <c r="X114" i="1"/>
  <c r="W43" i="1"/>
  <c r="X105" i="1"/>
  <c r="W39" i="1"/>
  <c r="U31" i="7"/>
  <c r="J21" i="16" s="1"/>
  <c r="U52" i="21"/>
  <c r="BD10" i="7"/>
  <c r="BH157" i="2"/>
  <c r="BH155" i="2"/>
  <c r="D21" i="18"/>
  <c r="D22" i="18" s="1"/>
  <c r="AC73" i="10"/>
  <c r="AC74" i="10" s="1"/>
  <c r="AD70" i="10"/>
  <c r="BG158" i="2"/>
  <c r="W93" i="1"/>
  <c r="V8" i="1"/>
  <c r="R24" i="21" l="1"/>
  <c r="R70" i="21"/>
  <c r="GE164" i="22"/>
  <c r="GE194" i="22"/>
  <c r="GF192" i="22"/>
  <c r="GF193" i="22" s="1"/>
  <c r="GF161" i="22" s="1"/>
  <c r="GF163" i="22" s="1"/>
  <c r="GG172" i="22"/>
  <c r="R65" i="21"/>
  <c r="R126" i="21"/>
  <c r="S64" i="21"/>
  <c r="S130" i="21"/>
  <c r="S123" i="21"/>
  <c r="S117" i="21"/>
  <c r="S114" i="21"/>
  <c r="S105" i="21"/>
  <c r="S102" i="21"/>
  <c r="S111" i="21"/>
  <c r="S120" i="21"/>
  <c r="S108" i="21"/>
  <c r="T61" i="21"/>
  <c r="T73" i="21" s="1"/>
  <c r="W31" i="1"/>
  <c r="X113" i="1"/>
  <c r="W107" i="1"/>
  <c r="V12" i="1"/>
  <c r="V16" i="1" s="1"/>
  <c r="Z8" i="10" s="1"/>
  <c r="W41" i="1"/>
  <c r="X111" i="1"/>
  <c r="X103" i="1"/>
  <c r="W37" i="1"/>
  <c r="X13" i="1"/>
  <c r="Y106" i="1"/>
  <c r="U47" i="1"/>
  <c r="V32" i="1"/>
  <c r="Z10" i="10" s="1"/>
  <c r="Y12" i="10"/>
  <c r="W29" i="7" s="1"/>
  <c r="AD176" i="2"/>
  <c r="AE11" i="2"/>
  <c r="V29" i="1"/>
  <c r="W98" i="1"/>
  <c r="AV23" i="1"/>
  <c r="AW116" i="1"/>
  <c r="X109" i="10"/>
  <c r="X110" i="10" s="1"/>
  <c r="V50" i="21"/>
  <c r="X38" i="10"/>
  <c r="X39" i="10" s="1"/>
  <c r="V53" i="21" s="1"/>
  <c r="X24" i="10"/>
  <c r="T42" i="7"/>
  <c r="T6" i="7" s="1"/>
  <c r="AC44" i="21"/>
  <c r="AC43" i="21"/>
  <c r="AA19" i="7"/>
  <c r="AA20" i="7"/>
  <c r="AA21" i="7" s="1"/>
  <c r="U37" i="7"/>
  <c r="U40" i="7" s="1"/>
  <c r="U42" i="7" s="1"/>
  <c r="U58" i="21"/>
  <c r="AW29" i="10"/>
  <c r="AW31" i="10" s="1"/>
  <c r="BI28" i="10"/>
  <c r="BI29" i="10" s="1"/>
  <c r="BI31" i="10" s="1"/>
  <c r="Z91" i="1"/>
  <c r="Y6" i="1"/>
  <c r="P45" i="7"/>
  <c r="P5" i="7"/>
  <c r="J25" i="16"/>
  <c r="J27" i="16" s="1"/>
  <c r="Z90" i="1"/>
  <c r="Y5" i="1"/>
  <c r="X96" i="1"/>
  <c r="W21" i="1"/>
  <c r="W24" i="1" s="1"/>
  <c r="AA9" i="10" s="1"/>
  <c r="Y110" i="1"/>
  <c r="X40" i="1"/>
  <c r="Z11" i="10"/>
  <c r="Z27" i="1"/>
  <c r="AA97" i="1"/>
  <c r="AI30" i="7"/>
  <c r="AI51" i="21"/>
  <c r="Y105" i="1"/>
  <c r="X39" i="1"/>
  <c r="Y102" i="1"/>
  <c r="X36" i="1"/>
  <c r="X93" i="1"/>
  <c r="W8" i="1"/>
  <c r="Y109" i="1"/>
  <c r="X15" i="1"/>
  <c r="Y15" i="10"/>
  <c r="Y21" i="10" s="1"/>
  <c r="Y23" i="10" s="1"/>
  <c r="Y109" i="10"/>
  <c r="W50" i="21"/>
  <c r="Y100" i="1"/>
  <c r="X30" i="1"/>
  <c r="V31" i="7"/>
  <c r="V52" i="21"/>
  <c r="AT30" i="7"/>
  <c r="AT51" i="21"/>
  <c r="BE118" i="10"/>
  <c r="AV95" i="1"/>
  <c r="AU20" i="1"/>
  <c r="BD39" i="7"/>
  <c r="BH158" i="2"/>
  <c r="BF115" i="10"/>
  <c r="BF118" i="10" s="1"/>
  <c r="BE10" i="7"/>
  <c r="BI155" i="2"/>
  <c r="BI157" i="2"/>
  <c r="BI159" i="2"/>
  <c r="X99" i="1"/>
  <c r="W28" i="1"/>
  <c r="BE119" i="10"/>
  <c r="P67" i="21"/>
  <c r="P23" i="21"/>
  <c r="P25" i="21" s="1"/>
  <c r="X30" i="7"/>
  <c r="K20" i="16" s="1"/>
  <c r="X51" i="21"/>
  <c r="BF30" i="7"/>
  <c r="BF51" i="21"/>
  <c r="X104" i="1"/>
  <c r="W38" i="1"/>
  <c r="AL29" i="10"/>
  <c r="AL31" i="10" s="1"/>
  <c r="AX28" i="10"/>
  <c r="Y114" i="1"/>
  <c r="X43" i="1"/>
  <c r="V9" i="1"/>
  <c r="Z7" i="10" s="1"/>
  <c r="X89" i="1"/>
  <c r="W4" i="1"/>
  <c r="AP94" i="1"/>
  <c r="AO19" i="1"/>
  <c r="BK12" i="2"/>
  <c r="BJ161" i="2"/>
  <c r="BJ154" i="2"/>
  <c r="AB28" i="10"/>
  <c r="AA29" i="10"/>
  <c r="AA31" i="10" s="1"/>
  <c r="AM28" i="10"/>
  <c r="H45" i="16"/>
  <c r="AE70" i="10"/>
  <c r="AD73" i="10"/>
  <c r="AD74" i="10" s="1"/>
  <c r="M32" i="16"/>
  <c r="I33" i="16"/>
  <c r="I38" i="16"/>
  <c r="X108" i="1"/>
  <c r="W14" i="1"/>
  <c r="AB92" i="1"/>
  <c r="AA7" i="1"/>
  <c r="AA33" i="7"/>
  <c r="L24" i="16" s="1"/>
  <c r="AA54" i="21"/>
  <c r="F31" i="18"/>
  <c r="F20" i="18"/>
  <c r="X112" i="1"/>
  <c r="W42" i="1"/>
  <c r="X112" i="10"/>
  <c r="X120" i="10" s="1"/>
  <c r="X122" i="10" s="1"/>
  <c r="X123" i="10" s="1"/>
  <c r="Y101" i="1"/>
  <c r="X35" i="1"/>
  <c r="X14" i="16"/>
  <c r="X15" i="16" s="1"/>
  <c r="S24" i="21" l="1"/>
  <c r="S70" i="21"/>
  <c r="GF164" i="22"/>
  <c r="GF194" i="22"/>
  <c r="GG192" i="22"/>
  <c r="GG193" i="22" s="1"/>
  <c r="GG161" i="22" s="1"/>
  <c r="GG163" i="22" s="1"/>
  <c r="GH172" i="22"/>
  <c r="S126" i="21"/>
  <c r="S65" i="21"/>
  <c r="T64" i="21"/>
  <c r="T130" i="21"/>
  <c r="T117" i="21"/>
  <c r="T123" i="21"/>
  <c r="T114" i="21"/>
  <c r="T105" i="21"/>
  <c r="T102" i="21"/>
  <c r="T111" i="21"/>
  <c r="T108" i="21"/>
  <c r="T120" i="21"/>
  <c r="U61" i="21"/>
  <c r="U73" i="21" s="1"/>
  <c r="Y111" i="1"/>
  <c r="X41" i="1"/>
  <c r="Y38" i="10"/>
  <c r="Y39" i="10" s="1"/>
  <c r="W12" i="1"/>
  <c r="X107" i="1"/>
  <c r="X31" i="1"/>
  <c r="Y113" i="1"/>
  <c r="W16" i="1"/>
  <c r="AA8" i="10" s="1"/>
  <c r="W44" i="1"/>
  <c r="X113" i="10"/>
  <c r="Y110" i="10"/>
  <c r="V56" i="21"/>
  <c r="AX116" i="1"/>
  <c r="AW23" i="1"/>
  <c r="V35" i="7"/>
  <c r="V37" i="7" s="1"/>
  <c r="V40" i="7" s="1"/>
  <c r="V42" i="7" s="1"/>
  <c r="W29" i="1"/>
  <c r="W32" i="1" s="1"/>
  <c r="AA10" i="10" s="1"/>
  <c r="X98" i="1"/>
  <c r="Y13" i="1"/>
  <c r="Z106" i="1"/>
  <c r="AF11" i="2"/>
  <c r="AG11" i="2" s="1"/>
  <c r="AH11" i="2" s="1"/>
  <c r="AI11" i="2" s="1"/>
  <c r="AJ11" i="2" s="1"/>
  <c r="AK11" i="2" s="1"/>
  <c r="AL11" i="2" s="1"/>
  <c r="AM11" i="2" s="1"/>
  <c r="AN11" i="2" s="1"/>
  <c r="AO11" i="2" s="1"/>
  <c r="AP11" i="2" s="1"/>
  <c r="AQ11" i="2" s="1"/>
  <c r="AR11" i="2" s="1"/>
  <c r="AS11" i="2" s="1"/>
  <c r="AT11" i="2" s="1"/>
  <c r="AU11" i="2" s="1"/>
  <c r="AV11" i="2" s="1"/>
  <c r="AW11" i="2" s="1"/>
  <c r="AX11" i="2" s="1"/>
  <c r="AY11" i="2" s="1"/>
  <c r="AZ11" i="2" s="1"/>
  <c r="BA11" i="2" s="1"/>
  <c r="BB11" i="2" s="1"/>
  <c r="BC11" i="2" s="1"/>
  <c r="BD11" i="2" s="1"/>
  <c r="BE11" i="2" s="1"/>
  <c r="BF11" i="2" s="1"/>
  <c r="BG11" i="2" s="1"/>
  <c r="BH11" i="2" s="1"/>
  <c r="BI11" i="2" s="1"/>
  <c r="BJ11" i="2" s="1"/>
  <c r="BK11" i="2" s="1"/>
  <c r="BL11" i="2" s="1"/>
  <c r="BM11" i="2" s="1"/>
  <c r="BN11" i="2" s="1"/>
  <c r="BO11" i="2" s="1"/>
  <c r="BP11" i="2" s="1"/>
  <c r="BQ11" i="2" s="1"/>
  <c r="BR11" i="2" s="1"/>
  <c r="BS11" i="2" s="1"/>
  <c r="BT11" i="2" s="1"/>
  <c r="BU11" i="2" s="1"/>
  <c r="BV11" i="2" s="1"/>
  <c r="BW11" i="2" s="1"/>
  <c r="BX11" i="2" s="1"/>
  <c r="BY11" i="2" s="1"/>
  <c r="BZ11" i="2" s="1"/>
  <c r="CA11" i="2" s="1"/>
  <c r="CB11" i="2" s="1"/>
  <c r="CC11" i="2" s="1"/>
  <c r="CD11" i="2" s="1"/>
  <c r="CE11" i="2" s="1"/>
  <c r="CF11" i="2" s="1"/>
  <c r="CG11" i="2" s="1"/>
  <c r="CH11" i="2" s="1"/>
  <c r="CI11" i="2" s="1"/>
  <c r="CJ11" i="2" s="1"/>
  <c r="CK11" i="2" s="1"/>
  <c r="CL11" i="2" s="1"/>
  <c r="CM11" i="2" s="1"/>
  <c r="CN11" i="2" s="1"/>
  <c r="CO11" i="2" s="1"/>
  <c r="CP11" i="2" s="1"/>
  <c r="CQ11" i="2" s="1"/>
  <c r="CR11" i="2" s="1"/>
  <c r="CS11" i="2" s="1"/>
  <c r="CT11" i="2" s="1"/>
  <c r="CU11" i="2" s="1"/>
  <c r="CV11" i="2" s="1"/>
  <c r="CW11" i="2" s="1"/>
  <c r="CX11" i="2" s="1"/>
  <c r="CY11" i="2" s="1"/>
  <c r="CZ11" i="2" s="1"/>
  <c r="DA11" i="2" s="1"/>
  <c r="DB11" i="2" s="1"/>
  <c r="DC11" i="2" s="1"/>
  <c r="DD11" i="2" s="1"/>
  <c r="DE11" i="2" s="1"/>
  <c r="DF11" i="2" s="1"/>
  <c r="DG11" i="2" s="1"/>
  <c r="DH11" i="2" s="1"/>
  <c r="DI11" i="2" s="1"/>
  <c r="DJ11" i="2" s="1"/>
  <c r="DK11" i="2" s="1"/>
  <c r="DL11" i="2" s="1"/>
  <c r="DM11" i="2" s="1"/>
  <c r="DN11" i="2" s="1"/>
  <c r="DO11" i="2" s="1"/>
  <c r="DP11" i="2" s="1"/>
  <c r="DQ11" i="2" s="1"/>
  <c r="DR11" i="2" s="1"/>
  <c r="DS11" i="2" s="1"/>
  <c r="DT11" i="2" s="1"/>
  <c r="DU11" i="2" s="1"/>
  <c r="DV11" i="2" s="1"/>
  <c r="DW11" i="2" s="1"/>
  <c r="DX11" i="2" s="1"/>
  <c r="DY11" i="2" s="1"/>
  <c r="DZ11" i="2" s="1"/>
  <c r="EA11" i="2" s="1"/>
  <c r="EB11" i="2" s="1"/>
  <c r="EC11" i="2" s="1"/>
  <c r="ED11" i="2" s="1"/>
  <c r="EE11" i="2" s="1"/>
  <c r="EF11" i="2" s="1"/>
  <c r="EG11" i="2" s="1"/>
  <c r="EH11" i="2" s="1"/>
  <c r="EI11" i="2" s="1"/>
  <c r="EJ11" i="2" s="1"/>
  <c r="EK11" i="2" s="1"/>
  <c r="EL11" i="2" s="1"/>
  <c r="EM11" i="2" s="1"/>
  <c r="EN11" i="2" s="1"/>
  <c r="EO11" i="2" s="1"/>
  <c r="EP11" i="2" s="1"/>
  <c r="EQ11" i="2" s="1"/>
  <c r="ER11" i="2" s="1"/>
  <c r="ES11" i="2" s="1"/>
  <c r="ET11" i="2" s="1"/>
  <c r="EU11" i="2" s="1"/>
  <c r="EV11" i="2" s="1"/>
  <c r="EW11" i="2" s="1"/>
  <c r="EX11" i="2" s="1"/>
  <c r="EY11" i="2" s="1"/>
  <c r="EZ11" i="2" s="1"/>
  <c r="FA11" i="2" s="1"/>
  <c r="FB11" i="2" s="1"/>
  <c r="FC11" i="2" s="1"/>
  <c r="FD11" i="2" s="1"/>
  <c r="FE11" i="2" s="1"/>
  <c r="FF11" i="2" s="1"/>
  <c r="FG11" i="2" s="1"/>
  <c r="FH11" i="2" s="1"/>
  <c r="FI11" i="2" s="1"/>
  <c r="FJ11" i="2" s="1"/>
  <c r="FK11" i="2" s="1"/>
  <c r="FL11" i="2" s="1"/>
  <c r="FM11" i="2" s="1"/>
  <c r="FN11" i="2" s="1"/>
  <c r="FO11" i="2" s="1"/>
  <c r="FP11" i="2" s="1"/>
  <c r="FQ11" i="2" s="1"/>
  <c r="FR11" i="2" s="1"/>
  <c r="FS11" i="2" s="1"/>
  <c r="FT11" i="2" s="1"/>
  <c r="FU11" i="2" s="1"/>
  <c r="FV11" i="2" s="1"/>
  <c r="FW11" i="2" s="1"/>
  <c r="FX11" i="2" s="1"/>
  <c r="FY11" i="2" s="1"/>
  <c r="FZ11" i="2" s="1"/>
  <c r="GA11" i="2" s="1"/>
  <c r="GB11" i="2" s="1"/>
  <c r="GC11" i="2" s="1"/>
  <c r="GD11" i="2" s="1"/>
  <c r="GE11" i="2" s="1"/>
  <c r="AE176" i="2"/>
  <c r="Y103" i="1"/>
  <c r="X37" i="1"/>
  <c r="X44" i="1" s="1"/>
  <c r="V32" i="7"/>
  <c r="Y24" i="10"/>
  <c r="Z12" i="10"/>
  <c r="Z109" i="10" s="1"/>
  <c r="AD44" i="21"/>
  <c r="AD45" i="21" s="1"/>
  <c r="AD43" i="21"/>
  <c r="U6" i="7"/>
  <c r="AB19" i="7"/>
  <c r="AB20" i="7"/>
  <c r="AB21" i="7" s="1"/>
  <c r="Y112" i="10"/>
  <c r="Y120" i="10" s="1"/>
  <c r="Y122" i="10" s="1"/>
  <c r="Y123" i="10" s="1"/>
  <c r="AA11" i="10"/>
  <c r="Y30" i="1"/>
  <c r="Z100" i="1"/>
  <c r="Z109" i="1"/>
  <c r="Y15" i="1"/>
  <c r="Y40" i="1"/>
  <c r="Z110" i="1"/>
  <c r="Q45" i="7"/>
  <c r="P7" i="7"/>
  <c r="Q5" i="7" s="1"/>
  <c r="BJ155" i="2"/>
  <c r="BJ157" i="2"/>
  <c r="BF10" i="7"/>
  <c r="Y104" i="1"/>
  <c r="X38" i="1"/>
  <c r="Q67" i="21"/>
  <c r="Q23" i="21"/>
  <c r="Q25" i="21" s="1"/>
  <c r="AA27" i="1"/>
  <c r="AB97" i="1"/>
  <c r="X16" i="16"/>
  <c r="Y43" i="1"/>
  <c r="Z114" i="1"/>
  <c r="Y93" i="1"/>
  <c r="X8" i="1"/>
  <c r="Y96" i="1"/>
  <c r="X21" i="1"/>
  <c r="X24" i="1" s="1"/>
  <c r="AB9" i="10" s="1"/>
  <c r="AA91" i="1"/>
  <c r="Z6" i="1"/>
  <c r="I39" i="16"/>
  <c r="M38" i="16"/>
  <c r="BL12" i="2"/>
  <c r="BK161" i="2"/>
  <c r="BK154" i="2"/>
  <c r="BE39" i="7"/>
  <c r="W35" i="7"/>
  <c r="W56" i="21"/>
  <c r="BG30" i="7"/>
  <c r="BG51" i="21"/>
  <c r="W32" i="7"/>
  <c r="W53" i="21"/>
  <c r="Y36" i="1"/>
  <c r="Z102" i="1"/>
  <c r="AA90" i="1"/>
  <c r="Z5" i="1"/>
  <c r="AU30" i="7"/>
  <c r="AU51" i="21"/>
  <c r="BF119" i="10"/>
  <c r="AB33" i="7"/>
  <c r="AB54" i="21"/>
  <c r="Y30" i="7"/>
  <c r="Y51" i="21"/>
  <c r="AP19" i="1"/>
  <c r="AQ94" i="1"/>
  <c r="AJ30" i="7"/>
  <c r="P20" i="16" s="1"/>
  <c r="AJ51" i="21"/>
  <c r="BI158" i="2"/>
  <c r="W31" i="7"/>
  <c r="W52" i="21"/>
  <c r="V47" i="1"/>
  <c r="Y108" i="1"/>
  <c r="X14" i="1"/>
  <c r="Y112" i="1"/>
  <c r="X42" i="1"/>
  <c r="M33" i="16"/>
  <c r="D23" i="18"/>
  <c r="D24" i="18" s="1"/>
  <c r="D32" i="18" s="1"/>
  <c r="AM29" i="10"/>
  <c r="AM31" i="10" s="1"/>
  <c r="AY28" i="10"/>
  <c r="AX29" i="10"/>
  <c r="AX31" i="10" s="1"/>
  <c r="BJ28" i="10"/>
  <c r="BJ29" i="10" s="1"/>
  <c r="BJ31" i="10" s="1"/>
  <c r="BG115" i="10"/>
  <c r="AC28" i="10"/>
  <c r="AB29" i="10"/>
  <c r="AB31" i="10" s="1"/>
  <c r="AN28" i="10"/>
  <c r="Y39" i="1"/>
  <c r="Z105" i="1"/>
  <c r="J28" i="16"/>
  <c r="J32" i="16"/>
  <c r="Y35" i="1"/>
  <c r="Z101" i="1"/>
  <c r="AF70" i="10"/>
  <c r="AE73" i="10"/>
  <c r="AE74" i="10" s="1"/>
  <c r="W9" i="1"/>
  <c r="AA7" i="10" s="1"/>
  <c r="AB7" i="1"/>
  <c r="AC92" i="1"/>
  <c r="Y89" i="1"/>
  <c r="X4" i="1"/>
  <c r="X9" i="1" s="1"/>
  <c r="AB7" i="10" s="1"/>
  <c r="Y99" i="1"/>
  <c r="X28" i="1"/>
  <c r="AV20" i="1"/>
  <c r="AW95" i="1"/>
  <c r="T24" i="21" l="1"/>
  <c r="T70" i="21"/>
  <c r="GG164" i="22"/>
  <c r="GG194" i="22"/>
  <c r="GH192" i="22"/>
  <c r="GH193" i="22" s="1"/>
  <c r="GH161" i="22" s="1"/>
  <c r="GH163" i="22" s="1"/>
  <c r="GI172" i="22"/>
  <c r="T126" i="21"/>
  <c r="T65" i="21"/>
  <c r="U64" i="21"/>
  <c r="U130" i="21"/>
  <c r="U117" i="21"/>
  <c r="U123" i="21"/>
  <c r="U114" i="21"/>
  <c r="U105" i="21"/>
  <c r="U102" i="21"/>
  <c r="U108" i="21"/>
  <c r="U120" i="21"/>
  <c r="U111" i="21"/>
  <c r="V58" i="21"/>
  <c r="Y31" i="1"/>
  <c r="Z113" i="1"/>
  <c r="Y107" i="1"/>
  <c r="X12" i="1"/>
  <c r="X16" i="1"/>
  <c r="AB8" i="10" s="1"/>
  <c r="Z111" i="1"/>
  <c r="Y41" i="1"/>
  <c r="Y98" i="1"/>
  <c r="X29" i="1"/>
  <c r="Y37" i="1"/>
  <c r="Z103" i="1"/>
  <c r="AX23" i="1"/>
  <c r="AY116" i="1"/>
  <c r="AA106" i="1"/>
  <c r="Z13" i="1"/>
  <c r="Z110" i="10"/>
  <c r="X32" i="1"/>
  <c r="AB10" i="10" s="1"/>
  <c r="Y113" i="10"/>
  <c r="Z38" i="10"/>
  <c r="Z39" i="10" s="1"/>
  <c r="Z15" i="10"/>
  <c r="Z21" i="10" s="1"/>
  <c r="Z23" i="10" s="1"/>
  <c r="Z24" i="10" s="1"/>
  <c r="X50" i="21"/>
  <c r="X29" i="7"/>
  <c r="K19" i="16" s="1"/>
  <c r="AA12" i="10"/>
  <c r="AA109" i="10" s="1"/>
  <c r="AE44" i="21"/>
  <c r="AE45" i="21" s="1"/>
  <c r="AE43" i="21"/>
  <c r="BJ158" i="2"/>
  <c r="V6" i="7"/>
  <c r="AC19" i="7"/>
  <c r="AC20" i="7"/>
  <c r="AC21" i="7" s="1"/>
  <c r="W37" i="7"/>
  <c r="W40" i="7" s="1"/>
  <c r="W58" i="21"/>
  <c r="AB91" i="1"/>
  <c r="AA6" i="1"/>
  <c r="AQ19" i="1"/>
  <c r="AR94" i="1"/>
  <c r="BM12" i="2"/>
  <c r="BL161" i="2"/>
  <c r="BL154" i="2"/>
  <c r="AB27" i="1"/>
  <c r="AC97" i="1"/>
  <c r="AC33" i="7"/>
  <c r="AC54" i="21"/>
  <c r="Z108" i="1"/>
  <c r="Y14" i="1"/>
  <c r="AG70" i="10"/>
  <c r="AF73" i="10"/>
  <c r="AF74" i="10" s="1"/>
  <c r="AY29" i="10"/>
  <c r="AY31" i="10" s="1"/>
  <c r="BK28" i="10"/>
  <c r="BK29" i="10" s="1"/>
  <c r="BK31" i="10" s="1"/>
  <c r="AA101" i="1"/>
  <c r="Z35" i="1"/>
  <c r="AK30" i="7"/>
  <c r="AK51" i="21"/>
  <c r="X35" i="7"/>
  <c r="X56" i="21"/>
  <c r="Y21" i="1"/>
  <c r="Y24" i="1" s="1"/>
  <c r="AC9" i="10" s="1"/>
  <c r="Z96" i="1"/>
  <c r="AA109" i="1"/>
  <c r="Z15" i="1"/>
  <c r="Y28" i="1"/>
  <c r="Z99" i="1"/>
  <c r="J38" i="16"/>
  <c r="J33" i="16"/>
  <c r="X32" i="7"/>
  <c r="K22" i="16" s="1"/>
  <c r="X53" i="21"/>
  <c r="M39" i="16"/>
  <c r="I41" i="16"/>
  <c r="Z30" i="1"/>
  <c r="AA100" i="1"/>
  <c r="AA114" i="1"/>
  <c r="Z43" i="1"/>
  <c r="R67" i="21"/>
  <c r="R23" i="21"/>
  <c r="R25" i="21" s="1"/>
  <c r="BF39" i="7"/>
  <c r="AC29" i="10"/>
  <c r="AC31" i="10" s="1"/>
  <c r="AO28" i="10"/>
  <c r="AD92" i="1"/>
  <c r="AC7" i="1"/>
  <c r="Z93" i="1"/>
  <c r="Y8" i="1"/>
  <c r="AN29" i="10"/>
  <c r="AN31" i="10" s="1"/>
  <c r="AZ28" i="10"/>
  <c r="AB11" i="10"/>
  <c r="AB12" i="10" s="1"/>
  <c r="X47" i="1"/>
  <c r="BG118" i="10"/>
  <c r="Y13" i="16"/>
  <c r="Y42" i="1"/>
  <c r="Z112" i="1"/>
  <c r="AA5" i="1"/>
  <c r="AB90" i="1"/>
  <c r="Y38" i="1"/>
  <c r="Z104" i="1"/>
  <c r="Q7" i="7"/>
  <c r="R5" i="7" s="1"/>
  <c r="R45" i="7"/>
  <c r="W47" i="1"/>
  <c r="AV30" i="7"/>
  <c r="U20" i="16" s="1"/>
  <c r="AV51" i="21"/>
  <c r="Z36" i="1"/>
  <c r="AA102" i="1"/>
  <c r="Z89" i="1"/>
  <c r="Y4" i="1"/>
  <c r="Z30" i="7"/>
  <c r="Z51" i="21"/>
  <c r="BG119" i="10"/>
  <c r="AA105" i="1"/>
  <c r="Z39" i="1"/>
  <c r="AW20" i="1"/>
  <c r="AX95" i="1"/>
  <c r="BH51" i="21"/>
  <c r="BH30" i="7"/>
  <c r="Z20" i="16" s="1"/>
  <c r="BG10" i="7"/>
  <c r="BK155" i="2"/>
  <c r="BK157" i="2"/>
  <c r="BH115" i="10"/>
  <c r="Z40" i="1"/>
  <c r="AA110" i="1"/>
  <c r="U24" i="21" l="1"/>
  <c r="U70" i="21"/>
  <c r="GH164" i="22"/>
  <c r="GH194" i="22"/>
  <c r="GI192" i="22"/>
  <c r="GI193" i="22" s="1"/>
  <c r="GI161" i="22" s="1"/>
  <c r="GI163" i="22" s="1"/>
  <c r="GJ172" i="22"/>
  <c r="U65" i="21"/>
  <c r="U126" i="21"/>
  <c r="W61" i="21"/>
  <c r="W73" i="21" s="1"/>
  <c r="V61" i="21"/>
  <c r="V73" i="21" s="1"/>
  <c r="AA111" i="1"/>
  <c r="Z41" i="1"/>
  <c r="Z107" i="1"/>
  <c r="Y12" i="1"/>
  <c r="Z31" i="1"/>
  <c r="AA113" i="1"/>
  <c r="X31" i="7"/>
  <c r="K21" i="16" s="1"/>
  <c r="K25" i="16" s="1"/>
  <c r="K27" i="16" s="1"/>
  <c r="Y16" i="1"/>
  <c r="AC8" i="10" s="1"/>
  <c r="AB106" i="1"/>
  <c r="AA13" i="1"/>
  <c r="AY23" i="1"/>
  <c r="AZ116" i="1"/>
  <c r="Z37" i="1"/>
  <c r="AA103" i="1"/>
  <c r="Y44" i="1"/>
  <c r="AC11" i="10" s="1"/>
  <c r="Z113" i="10"/>
  <c r="X52" i="21"/>
  <c r="Z112" i="10"/>
  <c r="Z120" i="10" s="1"/>
  <c r="Z122" i="10" s="1"/>
  <c r="Z123" i="10" s="1"/>
  <c r="AA110" i="10"/>
  <c r="Y29" i="1"/>
  <c r="Y32" i="1" s="1"/>
  <c r="AC10" i="10" s="1"/>
  <c r="Z98" i="1"/>
  <c r="AA38" i="10"/>
  <c r="AA39" i="10" s="1"/>
  <c r="Y29" i="7"/>
  <c r="AA15" i="10"/>
  <c r="AA21" i="10" s="1"/>
  <c r="AA23" i="10" s="1"/>
  <c r="AA24" i="10" s="1"/>
  <c r="Y50" i="21"/>
  <c r="AF43" i="21"/>
  <c r="AF44" i="21"/>
  <c r="AF45" i="21" s="1"/>
  <c r="W42" i="7"/>
  <c r="W6" i="7" s="1"/>
  <c r="AD19" i="7"/>
  <c r="AE20" i="7" s="1"/>
  <c r="AE21" i="7" s="1"/>
  <c r="AD20" i="7"/>
  <c r="AD21" i="7" s="1"/>
  <c r="AA104" i="1"/>
  <c r="Z38" i="1"/>
  <c r="AW30" i="7"/>
  <c r="AW51" i="21"/>
  <c r="AD33" i="7"/>
  <c r="N24" i="16" s="1"/>
  <c r="R24" i="16" s="1"/>
  <c r="AD54" i="21"/>
  <c r="BL155" i="2"/>
  <c r="BL157" i="2"/>
  <c r="BH10" i="7"/>
  <c r="BL159" i="2"/>
  <c r="Z29" i="7"/>
  <c r="AB15" i="10"/>
  <c r="AB21" i="10" s="1"/>
  <c r="AB23" i="10" s="1"/>
  <c r="AB38" i="10"/>
  <c r="AB39" i="10" s="1"/>
  <c r="AB109" i="10"/>
  <c r="Z50" i="21"/>
  <c r="AA99" i="1"/>
  <c r="Z28" i="1"/>
  <c r="AH70" i="10"/>
  <c r="AG73" i="10"/>
  <c r="AG74" i="10" s="1"/>
  <c r="AA30" i="7"/>
  <c r="L20" i="16" s="1"/>
  <c r="M20" i="16" s="1"/>
  <c r="AA51" i="21"/>
  <c r="AB110" i="1"/>
  <c r="AA40" i="1"/>
  <c r="BH119" i="10"/>
  <c r="Y35" i="7"/>
  <c r="Y56" i="21"/>
  <c r="M41" i="16"/>
  <c r="I43" i="16"/>
  <c r="BN12" i="2"/>
  <c r="BM161" i="2"/>
  <c r="BM154" i="2"/>
  <c r="AB102" i="1"/>
  <c r="AA36" i="1"/>
  <c r="Z14" i="1"/>
  <c r="AA108" i="1"/>
  <c r="BG39" i="7"/>
  <c r="AL30" i="7"/>
  <c r="AL51" i="21"/>
  <c r="BI115" i="10"/>
  <c r="BI118" i="10" s="1"/>
  <c r="J39" i="16"/>
  <c r="J41" i="16" s="1"/>
  <c r="J43" i="16" s="1"/>
  <c r="AA15" i="1"/>
  <c r="AB109" i="1"/>
  <c r="AB6" i="1"/>
  <c r="AC91" i="1"/>
  <c r="AB100" i="1"/>
  <c r="AA30" i="1"/>
  <c r="BH118" i="10"/>
  <c r="Y14" i="16"/>
  <c r="AB5" i="1"/>
  <c r="AC90" i="1"/>
  <c r="Z8" i="1"/>
  <c r="AA93" i="1"/>
  <c r="AE92" i="1"/>
  <c r="AD7" i="1"/>
  <c r="AY95" i="1"/>
  <c r="AX20" i="1"/>
  <c r="Y9" i="1"/>
  <c r="AC7" i="10" s="1"/>
  <c r="R7" i="7"/>
  <c r="S5" i="7" s="1"/>
  <c r="S45" i="7"/>
  <c r="AA112" i="1"/>
  <c r="Z42" i="1"/>
  <c r="AB114" i="1"/>
  <c r="AA43" i="1"/>
  <c r="AB101" i="1"/>
  <c r="AA35" i="1"/>
  <c r="AB105" i="1"/>
  <c r="AA39" i="1"/>
  <c r="BK158" i="2"/>
  <c r="S23" i="21"/>
  <c r="S25" i="21" s="1"/>
  <c r="S67" i="21"/>
  <c r="Z4" i="1"/>
  <c r="AA89" i="1"/>
  <c r="AZ29" i="10"/>
  <c r="AZ31" i="10" s="1"/>
  <c r="BL28" i="10"/>
  <c r="BL29" i="10" s="1"/>
  <c r="BL31" i="10" s="1"/>
  <c r="AO29" i="10"/>
  <c r="AO31" i="10" s="1"/>
  <c r="BA28" i="10"/>
  <c r="AA96" i="1"/>
  <c r="Z21" i="1"/>
  <c r="Z24" i="1" s="1"/>
  <c r="AD9" i="10" s="1"/>
  <c r="BI51" i="21"/>
  <c r="BI30" i="7"/>
  <c r="AC27" i="1"/>
  <c r="AD97" i="1"/>
  <c r="AR19" i="1"/>
  <c r="AS94" i="1"/>
  <c r="GI164" i="22" l="1"/>
  <c r="GI194" i="22"/>
  <c r="GJ192" i="22"/>
  <c r="GJ193" i="22" s="1"/>
  <c r="GJ161" i="22" s="1"/>
  <c r="GJ163" i="22" s="1"/>
  <c r="GK172" i="22"/>
  <c r="W64" i="21"/>
  <c r="W130" i="21"/>
  <c r="W117" i="21"/>
  <c r="W123" i="21"/>
  <c r="W114" i="21"/>
  <c r="W105" i="21"/>
  <c r="W102" i="21"/>
  <c r="W108" i="21"/>
  <c r="W111" i="21"/>
  <c r="W120" i="21"/>
  <c r="V64" i="21"/>
  <c r="V130" i="21"/>
  <c r="V123" i="21"/>
  <c r="V117" i="21"/>
  <c r="V114" i="21"/>
  <c r="V105" i="21"/>
  <c r="V102" i="21"/>
  <c r="V111" i="21"/>
  <c r="V108" i="21"/>
  <c r="V120" i="21"/>
  <c r="X58" i="21"/>
  <c r="AA112" i="10"/>
  <c r="AA120" i="10" s="1"/>
  <c r="AA122" i="10" s="1"/>
  <c r="AA123" i="10" s="1"/>
  <c r="AA31" i="1"/>
  <c r="AB113" i="1"/>
  <c r="Z44" i="1"/>
  <c r="Y31" i="7"/>
  <c r="Y37" i="7" s="1"/>
  <c r="Y40" i="7" s="1"/>
  <c r="Z12" i="1"/>
  <c r="Z16" i="1" s="1"/>
  <c r="AD8" i="10" s="1"/>
  <c r="AA107" i="1"/>
  <c r="X37" i="7"/>
  <c r="X40" i="7" s="1"/>
  <c r="X42" i="7" s="1"/>
  <c r="X6" i="7" s="1"/>
  <c r="Y32" i="7"/>
  <c r="AA41" i="1"/>
  <c r="AB111" i="1"/>
  <c r="AA113" i="10"/>
  <c r="AA98" i="1"/>
  <c r="Z29" i="1"/>
  <c r="Z32" i="1" s="1"/>
  <c r="AD10" i="10" s="1"/>
  <c r="AA37" i="1"/>
  <c r="AB103" i="1"/>
  <c r="Y53" i="21"/>
  <c r="AB110" i="10"/>
  <c r="AZ23" i="1"/>
  <c r="BA116" i="1"/>
  <c r="AB13" i="1"/>
  <c r="AC106" i="1"/>
  <c r="Y52" i="21"/>
  <c r="AC12" i="10"/>
  <c r="AC38" i="10" s="1"/>
  <c r="AC39" i="10" s="1"/>
  <c r="AB24" i="10"/>
  <c r="AG44" i="21"/>
  <c r="AG45" i="21" s="1"/>
  <c r="AG43" i="21"/>
  <c r="AE19" i="7"/>
  <c r="BJ115" i="10"/>
  <c r="T23" i="21"/>
  <c r="T25" i="21" s="1"/>
  <c r="T67" i="21"/>
  <c r="BI119" i="10"/>
  <c r="BO12" i="2"/>
  <c r="BN161" i="2"/>
  <c r="BN154" i="2"/>
  <c r="Z35" i="7"/>
  <c r="Z56" i="21"/>
  <c r="AB35" i="1"/>
  <c r="AC101" i="1"/>
  <c r="AT94" i="1"/>
  <c r="AS19" i="1"/>
  <c r="AZ95" i="1"/>
  <c r="AY20" i="1"/>
  <c r="AB15" i="1"/>
  <c r="AC109" i="1"/>
  <c r="AA14" i="1"/>
  <c r="AB108" i="1"/>
  <c r="M43" i="16"/>
  <c r="I44" i="16"/>
  <c r="AE33" i="7"/>
  <c r="AE54" i="21"/>
  <c r="Z32" i="7"/>
  <c r="Z53" i="21"/>
  <c r="BH39" i="7"/>
  <c r="AE7" i="1"/>
  <c r="AF92" i="1"/>
  <c r="AD11" i="10"/>
  <c r="BA29" i="10"/>
  <c r="BA31" i="10" s="1"/>
  <c r="BM28" i="10"/>
  <c r="AM30" i="7"/>
  <c r="Q20" i="16" s="1"/>
  <c r="R20" i="16" s="1"/>
  <c r="AM51" i="21"/>
  <c r="AB43" i="1"/>
  <c r="AC114" i="1"/>
  <c r="AC5" i="1"/>
  <c r="AD90" i="1"/>
  <c r="AB30" i="1"/>
  <c r="AC100" i="1"/>
  <c r="AH73" i="10"/>
  <c r="AH74" i="10" s="1"/>
  <c r="AI70" i="10"/>
  <c r="Z31" i="7"/>
  <c r="Z52" i="21"/>
  <c r="BL158" i="2"/>
  <c r="AA38" i="1"/>
  <c r="AB104" i="1"/>
  <c r="AB39" i="1"/>
  <c r="AC105" i="1"/>
  <c r="AE97" i="1"/>
  <c r="AD27" i="1"/>
  <c r="AA42" i="1"/>
  <c r="AB112" i="1"/>
  <c r="AB40" i="1"/>
  <c r="AC110" i="1"/>
  <c r="AA28" i="1"/>
  <c r="AB99" i="1"/>
  <c r="Y47" i="1"/>
  <c r="BJ51" i="21"/>
  <c r="BJ30" i="7"/>
  <c r="AX30" i="7"/>
  <c r="AX51" i="21"/>
  <c r="AA4" i="1"/>
  <c r="AB89" i="1"/>
  <c r="T45" i="7"/>
  <c r="S7" i="7"/>
  <c r="T5" i="7" s="1"/>
  <c r="Y15" i="16"/>
  <c r="AB36" i="1"/>
  <c r="AC102" i="1"/>
  <c r="AA21" i="1"/>
  <c r="AA24" i="1" s="1"/>
  <c r="AE9" i="10" s="1"/>
  <c r="AB96" i="1"/>
  <c r="AA8" i="1"/>
  <c r="AB93" i="1"/>
  <c r="K28" i="16"/>
  <c r="K32" i="16"/>
  <c r="Z9" i="1"/>
  <c r="AD7" i="10" s="1"/>
  <c r="AD91" i="1"/>
  <c r="AC6" i="1"/>
  <c r="BM157" i="2"/>
  <c r="BI10" i="7"/>
  <c r="BM155" i="2"/>
  <c r="AB112" i="10"/>
  <c r="AB120" i="10" s="1"/>
  <c r="AB122" i="10" s="1"/>
  <c r="AB123" i="10" s="1"/>
  <c r="BH29" i="21"/>
  <c r="W24" i="21" l="1"/>
  <c r="W70" i="21"/>
  <c r="V24" i="21"/>
  <c r="V70" i="21"/>
  <c r="GJ164" i="22"/>
  <c r="GJ194" i="22"/>
  <c r="GK192" i="22"/>
  <c r="GK193" i="22" s="1"/>
  <c r="GK161" i="22" s="1"/>
  <c r="GK163" i="22" s="1"/>
  <c r="GL172" i="22"/>
  <c r="V65" i="21"/>
  <c r="W65" i="21" s="1"/>
  <c r="V126" i="21"/>
  <c r="W126" i="21"/>
  <c r="X61" i="21"/>
  <c r="AB107" i="1"/>
  <c r="AA12" i="1"/>
  <c r="AA16" i="1"/>
  <c r="AE8" i="10" s="1"/>
  <c r="AC111" i="1"/>
  <c r="AB41" i="1"/>
  <c r="AB31" i="1"/>
  <c r="AC113" i="1"/>
  <c r="Y58" i="21"/>
  <c r="AB37" i="1"/>
  <c r="AC103" i="1"/>
  <c r="AC13" i="1"/>
  <c r="AD106" i="1"/>
  <c r="AD12" i="10"/>
  <c r="AB29" i="7" s="1"/>
  <c r="AA32" i="1"/>
  <c r="AE10" i="10" s="1"/>
  <c r="AA29" i="7"/>
  <c r="L19" i="16" s="1"/>
  <c r="AB98" i="1"/>
  <c r="AA29" i="1"/>
  <c r="BA23" i="1"/>
  <c r="BB116" i="1"/>
  <c r="AC15" i="10"/>
  <c r="AC21" i="10" s="1"/>
  <c r="AC23" i="10" s="1"/>
  <c r="AC24" i="10" s="1"/>
  <c r="AA9" i="1"/>
  <c r="AE7" i="10" s="1"/>
  <c r="AA44" i="1"/>
  <c r="AA47" i="1" s="1"/>
  <c r="AB113" i="10"/>
  <c r="AC109" i="10"/>
  <c r="AC110" i="10" s="1"/>
  <c r="AA50" i="21"/>
  <c r="Z58" i="21"/>
  <c r="AH44" i="21"/>
  <c r="AH45" i="21" s="1"/>
  <c r="AH43" i="21"/>
  <c r="Y42" i="7"/>
  <c r="Y6" i="7" s="1"/>
  <c r="BM158" i="2"/>
  <c r="AF19" i="7"/>
  <c r="AF20" i="7"/>
  <c r="AF21" i="7" s="1"/>
  <c r="AB8" i="1"/>
  <c r="AC93" i="1"/>
  <c r="AC15" i="1"/>
  <c r="AD109" i="1"/>
  <c r="U67" i="21"/>
  <c r="U23" i="21"/>
  <c r="U25" i="21" s="1"/>
  <c r="AD100" i="1"/>
  <c r="AC30" i="1"/>
  <c r="AB21" i="1"/>
  <c r="AB24" i="1" s="1"/>
  <c r="AF9" i="10" s="1"/>
  <c r="AC96" i="1"/>
  <c r="AD5" i="1"/>
  <c r="AE90" i="1"/>
  <c r="BM29" i="10"/>
  <c r="BM31" i="10" s="1"/>
  <c r="BN28" i="10"/>
  <c r="BN29" i="10" s="1"/>
  <c r="AA35" i="7"/>
  <c r="AA56" i="21"/>
  <c r="AB28" i="1"/>
  <c r="AC99" i="1"/>
  <c r="AD110" i="1"/>
  <c r="AC40" i="1"/>
  <c r="AD105" i="1"/>
  <c r="AC39" i="1"/>
  <c r="AY30" i="7"/>
  <c r="V20" i="16" s="1"/>
  <c r="W20" i="16" s="1"/>
  <c r="AY51" i="21"/>
  <c r="AA32" i="7"/>
  <c r="L22" i="16" s="1"/>
  <c r="M22" i="16" s="1"/>
  <c r="AA53" i="21"/>
  <c r="AZ20" i="1"/>
  <c r="BA95" i="1"/>
  <c r="BN157" i="2"/>
  <c r="BN155" i="2"/>
  <c r="BJ10" i="7"/>
  <c r="BJ118" i="10"/>
  <c r="Z13" i="16"/>
  <c r="K38" i="16"/>
  <c r="K33" i="16"/>
  <c r="AU94" i="1"/>
  <c r="AT19" i="1"/>
  <c r="AF97" i="1"/>
  <c r="AE27" i="1"/>
  <c r="Y16" i="16"/>
  <c r="AJ70" i="10"/>
  <c r="AI73" i="10"/>
  <c r="AI74" i="10" s="1"/>
  <c r="AD114" i="1"/>
  <c r="AC43" i="1"/>
  <c r="AA31" i="7"/>
  <c r="L21" i="16" s="1"/>
  <c r="M21" i="16" s="1"/>
  <c r="AA52" i="21"/>
  <c r="AF33" i="7"/>
  <c r="AF54" i="21"/>
  <c r="AD102" i="1"/>
  <c r="AC36" i="1"/>
  <c r="AB42" i="1"/>
  <c r="AC112" i="1"/>
  <c r="Z37" i="7"/>
  <c r="Z40" i="7" s="1"/>
  <c r="AF7" i="1"/>
  <c r="AG92" i="1"/>
  <c r="BJ119" i="10"/>
  <c r="AB14" i="1"/>
  <c r="AC108" i="1"/>
  <c r="AD101" i="1"/>
  <c r="AC35" i="1"/>
  <c r="BP12" i="2"/>
  <c r="BO161" i="2"/>
  <c r="BO154" i="2"/>
  <c r="BK115" i="10"/>
  <c r="Z47" i="1"/>
  <c r="I45" i="16"/>
  <c r="J44" i="16"/>
  <c r="AD6" i="1"/>
  <c r="AE91" i="1"/>
  <c r="T7" i="7"/>
  <c r="U5" i="7" s="1"/>
  <c r="U45" i="7"/>
  <c r="BI39" i="7"/>
  <c r="AB4" i="1"/>
  <c r="AC89" i="1"/>
  <c r="AB38" i="1"/>
  <c r="AC104" i="1"/>
  <c r="AB44" i="1"/>
  <c r="X73" i="21" l="1"/>
  <c r="X62" i="21"/>
  <c r="X74" i="21" s="1"/>
  <c r="GK164" i="22"/>
  <c r="GK194" i="22"/>
  <c r="GL192" i="22"/>
  <c r="GL193" i="22" s="1"/>
  <c r="GL161" i="22" s="1"/>
  <c r="GL163" i="22" s="1"/>
  <c r="GM172" i="22"/>
  <c r="X131" i="21"/>
  <c r="X117" i="21"/>
  <c r="X123" i="21"/>
  <c r="X124" i="21"/>
  <c r="X118" i="21"/>
  <c r="X114" i="21"/>
  <c r="X115" i="21"/>
  <c r="X105" i="21"/>
  <c r="X102" i="21"/>
  <c r="X120" i="21"/>
  <c r="X111" i="21"/>
  <c r="X121" i="21"/>
  <c r="X112" i="21"/>
  <c r="X103" i="21"/>
  <c r="X108" i="21"/>
  <c r="X109" i="21"/>
  <c r="X106" i="21"/>
  <c r="X64" i="21"/>
  <c r="X130" i="21"/>
  <c r="Z61" i="21"/>
  <c r="Z73" i="21" s="1"/>
  <c r="Y61" i="21"/>
  <c r="AD113" i="1"/>
  <c r="AC31" i="1"/>
  <c r="AB50" i="21"/>
  <c r="AC41" i="1"/>
  <c r="AD111" i="1"/>
  <c r="AB16" i="1"/>
  <c r="AF8" i="10" s="1"/>
  <c r="AD38" i="10"/>
  <c r="AD39" i="10" s="1"/>
  <c r="AB32" i="7" s="1"/>
  <c r="AC107" i="1"/>
  <c r="AB12" i="1"/>
  <c r="AD13" i="1"/>
  <c r="AE106" i="1"/>
  <c r="AE11" i="10"/>
  <c r="AE12" i="10" s="1"/>
  <c r="AE109" i="10" s="1"/>
  <c r="AC112" i="10"/>
  <c r="AC120" i="10" s="1"/>
  <c r="AC122" i="10" s="1"/>
  <c r="AC123" i="10" s="1"/>
  <c r="BB23" i="1"/>
  <c r="BC116" i="1"/>
  <c r="AD15" i="10"/>
  <c r="AD21" i="10" s="1"/>
  <c r="AB52" i="21" s="1"/>
  <c r="AC37" i="1"/>
  <c r="AD103" i="1"/>
  <c r="AD109" i="10"/>
  <c r="AD110" i="10" s="1"/>
  <c r="AC98" i="1"/>
  <c r="AB29" i="1"/>
  <c r="AB32" i="1" s="1"/>
  <c r="AF10" i="10" s="1"/>
  <c r="AI43" i="21"/>
  <c r="AI44" i="21"/>
  <c r="AI45" i="21" s="1"/>
  <c r="BN158" i="2"/>
  <c r="Z42" i="7"/>
  <c r="Z6" i="7" s="1"/>
  <c r="AG19" i="7"/>
  <c r="AG20" i="7"/>
  <c r="AG21" i="7" s="1"/>
  <c r="AA58" i="21"/>
  <c r="BK119" i="10"/>
  <c r="AK70" i="10"/>
  <c r="AJ73" i="10"/>
  <c r="AJ74" i="10" s="1"/>
  <c r="AU19" i="1"/>
  <c r="AV94" i="1"/>
  <c r="K39" i="16"/>
  <c r="K41" i="16" s="1"/>
  <c r="K43" i="16" s="1"/>
  <c r="K44" i="16" s="1"/>
  <c r="BK30" i="7"/>
  <c r="BO51" i="21"/>
  <c r="BN51" i="21"/>
  <c r="BM51" i="21"/>
  <c r="BT51" i="21"/>
  <c r="BL51" i="21"/>
  <c r="BS51" i="21"/>
  <c r="BK51" i="21"/>
  <c r="BR51" i="21"/>
  <c r="BQ51" i="21"/>
  <c r="BP51" i="21"/>
  <c r="V23" i="21"/>
  <c r="V25" i="21" s="1"/>
  <c r="V67" i="21"/>
  <c r="AC8" i="1"/>
  <c r="AD93" i="1"/>
  <c r="BA20" i="1"/>
  <c r="BB95" i="1"/>
  <c r="AE110" i="1"/>
  <c r="AD40" i="1"/>
  <c r="AF90" i="1"/>
  <c r="AE5" i="1"/>
  <c r="AG33" i="7"/>
  <c r="O24" i="16" s="1"/>
  <c r="AG54" i="21"/>
  <c r="AD39" i="1"/>
  <c r="AE105" i="1"/>
  <c r="AC14" i="1"/>
  <c r="AD108" i="1"/>
  <c r="BK118" i="10"/>
  <c r="AC42" i="1"/>
  <c r="AD112" i="1"/>
  <c r="AA37" i="7"/>
  <c r="AA40" i="7" s="1"/>
  <c r="AC28" i="1"/>
  <c r="AD99" i="1"/>
  <c r="AD35" i="1"/>
  <c r="AE101" i="1"/>
  <c r="AC21" i="1"/>
  <c r="AC24" i="1" s="1"/>
  <c r="AG9" i="10" s="1"/>
  <c r="AD96" i="1"/>
  <c r="AF11" i="10"/>
  <c r="L25" i="16"/>
  <c r="L27" i="16" s="1"/>
  <c r="M19" i="16"/>
  <c r="M26" i="16" s="1"/>
  <c r="AC38" i="1"/>
  <c r="AD104" i="1"/>
  <c r="Z14" i="16"/>
  <c r="AB31" i="7"/>
  <c r="BJ39" i="7"/>
  <c r="U7" i="7"/>
  <c r="V5" i="7" s="1"/>
  <c r="V45" i="7"/>
  <c r="BO168" i="2"/>
  <c r="BO157" i="2"/>
  <c r="BO166" i="2" s="1"/>
  <c r="BK10" i="7"/>
  <c r="BO155" i="2"/>
  <c r="BO163" i="2"/>
  <c r="BO159" i="2"/>
  <c r="AC4" i="1"/>
  <c r="AD89" i="1"/>
  <c r="J45" i="16"/>
  <c r="BQ12" i="2"/>
  <c r="BP161" i="2"/>
  <c r="BP154" i="2"/>
  <c r="AF27" i="1"/>
  <c r="AG97" i="1"/>
  <c r="AE6" i="1"/>
  <c r="AF91" i="1"/>
  <c r="AB53" i="21"/>
  <c r="BL115" i="10"/>
  <c r="BL118" i="10" s="1"/>
  <c r="AH92" i="1"/>
  <c r="AG7" i="1"/>
  <c r="AE102" i="1"/>
  <c r="AD36" i="1"/>
  <c r="AB9" i="1"/>
  <c r="AF7" i="10" s="1"/>
  <c r="AD43" i="1"/>
  <c r="AE114" i="1"/>
  <c r="AE38" i="10"/>
  <c r="AE39" i="10" s="1"/>
  <c r="AC50" i="21"/>
  <c r="AE100" i="1"/>
  <c r="AD30" i="1"/>
  <c r="AD15" i="1"/>
  <c r="AE109" i="1"/>
  <c r="Y73" i="21" l="1"/>
  <c r="X24" i="21"/>
  <c r="X70" i="21"/>
  <c r="X71" i="21" s="1"/>
  <c r="X65" i="21"/>
  <c r="GL164" i="22"/>
  <c r="GL194" i="22"/>
  <c r="GM192" i="22"/>
  <c r="GM193" i="22" s="1"/>
  <c r="GM161" i="22" s="1"/>
  <c r="GM163" i="22" s="1"/>
  <c r="GN172" i="22"/>
  <c r="Y64" i="21"/>
  <c r="Y130" i="21"/>
  <c r="Y123" i="21"/>
  <c r="Y117" i="21"/>
  <c r="Y114" i="21"/>
  <c r="Y105" i="21"/>
  <c r="Y102" i="21"/>
  <c r="Y120" i="21"/>
  <c r="Y111" i="21"/>
  <c r="Y108" i="21"/>
  <c r="Z64" i="21"/>
  <c r="Z130" i="21"/>
  <c r="Z123" i="21"/>
  <c r="Z117" i="21"/>
  <c r="Z114" i="21"/>
  <c r="Z105" i="21"/>
  <c r="Z102" i="21"/>
  <c r="Z120" i="21"/>
  <c r="Z108" i="21"/>
  <c r="Z111" i="21"/>
  <c r="BU51" i="21"/>
  <c r="X127" i="21"/>
  <c r="X126" i="21"/>
  <c r="AA61" i="21"/>
  <c r="AA73" i="21" s="1"/>
  <c r="AD107" i="1"/>
  <c r="AC12" i="1"/>
  <c r="AC16" i="1"/>
  <c r="AG8" i="10" s="1"/>
  <c r="AD41" i="1"/>
  <c r="AE111" i="1"/>
  <c r="AC29" i="7"/>
  <c r="AC44" i="1"/>
  <c r="AG11" i="10" s="1"/>
  <c r="AG12" i="10" s="1"/>
  <c r="AE113" i="1"/>
  <c r="AD31" i="1"/>
  <c r="AE110" i="10"/>
  <c r="BC23" i="1"/>
  <c r="BD116" i="1"/>
  <c r="AC29" i="1"/>
  <c r="AD98" i="1"/>
  <c r="AD37" i="1"/>
  <c r="AE103" i="1"/>
  <c r="AE13" i="1"/>
  <c r="AF106" i="1"/>
  <c r="AD23" i="10"/>
  <c r="AD24" i="10" s="1"/>
  <c r="AD112" i="10"/>
  <c r="AD120" i="10" s="1"/>
  <c r="AD122" i="10" s="1"/>
  <c r="AD123" i="10" s="1"/>
  <c r="AC113" i="10"/>
  <c r="AD113" i="10" s="1"/>
  <c r="AC32" i="1"/>
  <c r="AG10" i="10" s="1"/>
  <c r="AE15" i="10"/>
  <c r="AE21" i="10" s="1"/>
  <c r="AE23" i="10" s="1"/>
  <c r="AE24" i="10" s="1"/>
  <c r="AB56" i="21"/>
  <c r="AB35" i="7"/>
  <c r="AC9" i="1"/>
  <c r="AG7" i="10" s="1"/>
  <c r="AB37" i="7"/>
  <c r="AB40" i="7" s="1"/>
  <c r="AB42" i="7" s="1"/>
  <c r="AB6" i="7" s="1"/>
  <c r="AJ43" i="21"/>
  <c r="AJ44" i="21"/>
  <c r="AJ45" i="21" s="1"/>
  <c r="BO158" i="2"/>
  <c r="BO167" i="2" s="1"/>
  <c r="AA42" i="7"/>
  <c r="AA6" i="7" s="1"/>
  <c r="AH19" i="7"/>
  <c r="AH20" i="7"/>
  <c r="AH21" i="7" s="1"/>
  <c r="AF12" i="10"/>
  <c r="AD50" i="21" s="1"/>
  <c r="AD28" i="1"/>
  <c r="AE99" i="1"/>
  <c r="AG90" i="1"/>
  <c r="AF5" i="1"/>
  <c r="AH33" i="7"/>
  <c r="AH54" i="21"/>
  <c r="BK11" i="7"/>
  <c r="BM115" i="10"/>
  <c r="Z15" i="16"/>
  <c r="AE108" i="1"/>
  <c r="AD14" i="1"/>
  <c r="AL70" i="10"/>
  <c r="AK73" i="10"/>
  <c r="AK74" i="10" s="1"/>
  <c r="AC32" i="7"/>
  <c r="AC53" i="21"/>
  <c r="K45" i="16"/>
  <c r="AD38" i="1"/>
  <c r="AE104" i="1"/>
  <c r="AE40" i="1"/>
  <c r="AF110" i="1"/>
  <c r="AI92" i="1"/>
  <c r="AH7" i="1"/>
  <c r="AE89" i="1"/>
  <c r="AD4" i="1"/>
  <c r="AE39" i="1"/>
  <c r="AF105" i="1"/>
  <c r="BC95" i="1"/>
  <c r="BB20" i="1"/>
  <c r="BL30" i="7"/>
  <c r="BM30" i="7" s="1"/>
  <c r="BN30" i="7" s="1"/>
  <c r="BO30" i="7" s="1"/>
  <c r="BP30" i="7" s="1"/>
  <c r="BQ30" i="7" s="1"/>
  <c r="BR30" i="7" s="1"/>
  <c r="BS30" i="7" s="1"/>
  <c r="BT30" i="7" s="1"/>
  <c r="BU30" i="7" s="1"/>
  <c r="BV30" i="7" s="1"/>
  <c r="AA20" i="16"/>
  <c r="AB20" i="16" s="1"/>
  <c r="AG91" i="1"/>
  <c r="AF6" i="1"/>
  <c r="AC52" i="21"/>
  <c r="AG27" i="1"/>
  <c r="AH97" i="1"/>
  <c r="L32" i="16"/>
  <c r="L28" i="16"/>
  <c r="AD42" i="1"/>
  <c r="AE112" i="1"/>
  <c r="AE93" i="1"/>
  <c r="AD8" i="1"/>
  <c r="BR12" i="2"/>
  <c r="BQ161" i="2"/>
  <c r="BQ154" i="2"/>
  <c r="AE30" i="1"/>
  <c r="AF100" i="1"/>
  <c r="AE36" i="1"/>
  <c r="AF102" i="1"/>
  <c r="AC35" i="7"/>
  <c r="AC56" i="21"/>
  <c r="AE43" i="1"/>
  <c r="AF114" i="1"/>
  <c r="BP155" i="2"/>
  <c r="BP157" i="2"/>
  <c r="BP158" i="2" s="1"/>
  <c r="AB47" i="1"/>
  <c r="AE35" i="1"/>
  <c r="AF101" i="1"/>
  <c r="AV19" i="1"/>
  <c r="AW94" i="1"/>
  <c r="BL119" i="10"/>
  <c r="AD21" i="1"/>
  <c r="AD24" i="1" s="1"/>
  <c r="AH9" i="10" s="1"/>
  <c r="AE96" i="1"/>
  <c r="AF109" i="1"/>
  <c r="AE15" i="1"/>
  <c r="BK39" i="7"/>
  <c r="BO164" i="2"/>
  <c r="V7" i="7"/>
  <c r="W5" i="7" s="1"/>
  <c r="W45" i="7"/>
  <c r="W67" i="21"/>
  <c r="W23" i="21"/>
  <c r="W25" i="21" s="1"/>
  <c r="Y24" i="21" l="1"/>
  <c r="Y70" i="21"/>
  <c r="Z24" i="21"/>
  <c r="Z70" i="21"/>
  <c r="GM164" i="22"/>
  <c r="GM194" i="22"/>
  <c r="GO172" i="22"/>
  <c r="GN192" i="22"/>
  <c r="Z126" i="21"/>
  <c r="AA64" i="21"/>
  <c r="AA130" i="21"/>
  <c r="AA123" i="21"/>
  <c r="AA117" i="21"/>
  <c r="AA114" i="21"/>
  <c r="AA105" i="21"/>
  <c r="AA108" i="21"/>
  <c r="AA111" i="21"/>
  <c r="AA102" i="21"/>
  <c r="AA120" i="21"/>
  <c r="Y65" i="21"/>
  <c r="Z65" i="21" s="1"/>
  <c r="Y126" i="21"/>
  <c r="AB58" i="21"/>
  <c r="BV51" i="21"/>
  <c r="AC31" i="7"/>
  <c r="AF111" i="1"/>
  <c r="AE41" i="1"/>
  <c r="AE31" i="1"/>
  <c r="AF113" i="1"/>
  <c r="AD16" i="1"/>
  <c r="AH8" i="10" s="1"/>
  <c r="AF15" i="10"/>
  <c r="AF21" i="10" s="1"/>
  <c r="AF23" i="10" s="1"/>
  <c r="AD29" i="7"/>
  <c r="N19" i="16" s="1"/>
  <c r="AD12" i="1"/>
  <c r="AE107" i="1"/>
  <c r="AF103" i="1"/>
  <c r="AE37" i="1"/>
  <c r="AE98" i="1"/>
  <c r="AD29" i="1"/>
  <c r="AD32" i="1" s="1"/>
  <c r="AH10" i="10" s="1"/>
  <c r="AD9" i="1"/>
  <c r="AH7" i="10" s="1"/>
  <c r="BD23" i="1"/>
  <c r="BE116" i="1"/>
  <c r="AF13" i="1"/>
  <c r="AG106" i="1"/>
  <c r="AE112" i="10"/>
  <c r="AE120" i="10" s="1"/>
  <c r="AE122" i="10" s="1"/>
  <c r="AE123" i="10" s="1"/>
  <c r="AC47" i="1"/>
  <c r="AF109" i="10"/>
  <c r="AF112" i="10" s="1"/>
  <c r="AF120" i="10" s="1"/>
  <c r="AF122" i="10" s="1"/>
  <c r="AF123" i="10" s="1"/>
  <c r="AD44" i="1"/>
  <c r="AF38" i="10"/>
  <c r="AF39" i="10" s="1"/>
  <c r="AD32" i="7" s="1"/>
  <c r="N22" i="16" s="1"/>
  <c r="AF24" i="10"/>
  <c r="AC58" i="21"/>
  <c r="AK44" i="21"/>
  <c r="AK45" i="21" s="1"/>
  <c r="AK43" i="21"/>
  <c r="AI19" i="7"/>
  <c r="AI20" i="7"/>
  <c r="AI21" i="7" s="1"/>
  <c r="AH11" i="10"/>
  <c r="AE29" i="7"/>
  <c r="AG109" i="10"/>
  <c r="AG15" i="10"/>
  <c r="AG21" i="10" s="1"/>
  <c r="AG23" i="10" s="1"/>
  <c r="AG38" i="10"/>
  <c r="AG39" i="10" s="1"/>
  <c r="AE50" i="21"/>
  <c r="AG112" i="10"/>
  <c r="AG120" i="10" s="1"/>
  <c r="AG122" i="10" s="1"/>
  <c r="AX94" i="1"/>
  <c r="AW19" i="1"/>
  <c r="AF89" i="1"/>
  <c r="AE4" i="1"/>
  <c r="AF108" i="1"/>
  <c r="AE14" i="1"/>
  <c r="BQ155" i="2"/>
  <c r="BQ157" i="2"/>
  <c r="AC37" i="7"/>
  <c r="AC40" i="7" s="1"/>
  <c r="Z16" i="16"/>
  <c r="L38" i="16"/>
  <c r="L33" i="16"/>
  <c r="X67" i="21"/>
  <c r="X23" i="21"/>
  <c r="X25" i="21" s="1"/>
  <c r="AI97" i="1"/>
  <c r="AH27" i="1"/>
  <c r="AI7" i="1"/>
  <c r="AJ92" i="1"/>
  <c r="AF40" i="1"/>
  <c r="AG110" i="1"/>
  <c r="AG5" i="1"/>
  <c r="AH90" i="1"/>
  <c r="BM119" i="10"/>
  <c r="BM118" i="10"/>
  <c r="BN118" i="10" s="1"/>
  <c r="BN115" i="10"/>
  <c r="BP115" i="10" s="1"/>
  <c r="AF99" i="1"/>
  <c r="AE28" i="1"/>
  <c r="AG114" i="1"/>
  <c r="AF43" i="1"/>
  <c r="AG109" i="1"/>
  <c r="AF15" i="1"/>
  <c r="AG101" i="1"/>
  <c r="AF35" i="1"/>
  <c r="AF112" i="1"/>
  <c r="AE42" i="1"/>
  <c r="AG105" i="1"/>
  <c r="AF39" i="1"/>
  <c r="AF96" i="1"/>
  <c r="AE21" i="1"/>
  <c r="AE24" i="1" s="1"/>
  <c r="AI9" i="10" s="1"/>
  <c r="BS12" i="2"/>
  <c r="BR161" i="2"/>
  <c r="BR154" i="2"/>
  <c r="BR159" i="2" s="1"/>
  <c r="AF93" i="1"/>
  <c r="AE8" i="1"/>
  <c r="BD95" i="1"/>
  <c r="BC20" i="1"/>
  <c r="AF30" i="1"/>
  <c r="AG100" i="1"/>
  <c r="AH91" i="1"/>
  <c r="AG6" i="1"/>
  <c r="AD53" i="21"/>
  <c r="AI33" i="7"/>
  <c r="AI54" i="21"/>
  <c r="AA13" i="16"/>
  <c r="AF36" i="1"/>
  <c r="AG102" i="1"/>
  <c r="X45" i="7"/>
  <c r="W7" i="7"/>
  <c r="X5" i="7" s="1"/>
  <c r="AF104" i="1"/>
  <c r="AE38" i="1"/>
  <c r="AL73" i="10"/>
  <c r="AL74" i="10" s="1"/>
  <c r="AM70" i="10"/>
  <c r="AA24" i="21" l="1"/>
  <c r="AA70" i="21"/>
  <c r="AA65" i="21"/>
  <c r="GN193" i="22"/>
  <c r="GN161" i="22" s="1"/>
  <c r="GN179" i="22" s="1"/>
  <c r="GN184" i="22" s="1"/>
  <c r="GO192" i="22"/>
  <c r="AA126" i="21"/>
  <c r="AC61" i="21"/>
  <c r="AC73" i="21" s="1"/>
  <c r="BW51" i="21"/>
  <c r="AB61" i="21"/>
  <c r="AE9" i="1"/>
  <c r="AI7" i="10" s="1"/>
  <c r="AG113" i="1"/>
  <c r="AF31" i="1"/>
  <c r="AD35" i="7"/>
  <c r="AD52" i="21"/>
  <c r="AD31" i="7"/>
  <c r="N21" i="16" s="1"/>
  <c r="N25" i="16" s="1"/>
  <c r="AF41" i="1"/>
  <c r="AG111" i="1"/>
  <c r="AD56" i="21"/>
  <c r="AE12" i="1"/>
  <c r="AE16" i="1" s="1"/>
  <c r="AI8" i="10" s="1"/>
  <c r="AF107" i="1"/>
  <c r="AD47" i="1"/>
  <c r="AE113" i="10"/>
  <c r="AF113" i="10" s="1"/>
  <c r="AG113" i="10" s="1"/>
  <c r="AH12" i="10"/>
  <c r="AH15" i="10" s="1"/>
  <c r="AH21" i="10" s="1"/>
  <c r="AH23" i="10" s="1"/>
  <c r="AF110" i="10"/>
  <c r="AG110" i="10" s="1"/>
  <c r="AF98" i="1"/>
  <c r="AE29" i="1"/>
  <c r="AE32" i="1" s="1"/>
  <c r="AI10" i="10" s="1"/>
  <c r="AH106" i="1"/>
  <c r="AG13" i="1"/>
  <c r="AE44" i="1"/>
  <c r="BE23" i="1"/>
  <c r="BF116" i="1"/>
  <c r="AF37" i="1"/>
  <c r="AG103" i="1"/>
  <c r="AG24" i="10"/>
  <c r="AL44" i="21"/>
  <c r="AL45" i="21" s="1"/>
  <c r="AL43" i="21"/>
  <c r="BQ158" i="2"/>
  <c r="AG123" i="10"/>
  <c r="AC42" i="7"/>
  <c r="AC6" i="7" s="1"/>
  <c r="AJ19" i="7"/>
  <c r="AJ20" i="7"/>
  <c r="AJ21" i="7" s="1"/>
  <c r="AG96" i="1"/>
  <c r="AF21" i="1"/>
  <c r="AF24" i="1" s="1"/>
  <c r="AJ9" i="10" s="1"/>
  <c r="L39" i="16"/>
  <c r="L41" i="16" s="1"/>
  <c r="L43" i="16" s="1"/>
  <c r="L44" i="16" s="1"/>
  <c r="AG112" i="1"/>
  <c r="AF42" i="1"/>
  <c r="AG15" i="1"/>
  <c r="AH109" i="1"/>
  <c r="AJ97" i="1"/>
  <c r="AI27" i="1"/>
  <c r="AF4" i="1"/>
  <c r="AG89" i="1"/>
  <c r="AE32" i="7"/>
  <c r="AE53" i="21"/>
  <c r="AF8" i="1"/>
  <c r="AG93" i="1"/>
  <c r="AH102" i="1"/>
  <c r="AG36" i="1"/>
  <c r="AH5" i="1"/>
  <c r="AI90" i="1"/>
  <c r="AE31" i="7"/>
  <c r="AE52" i="21"/>
  <c r="AE35" i="7"/>
  <c r="AE56" i="21"/>
  <c r="AH101" i="1"/>
  <c r="AG35" i="1"/>
  <c r="BR157" i="2"/>
  <c r="BR155" i="2"/>
  <c r="AH110" i="1"/>
  <c r="AG40" i="1"/>
  <c r="Y45" i="7"/>
  <c r="X7" i="7"/>
  <c r="Y5" i="7" s="1"/>
  <c r="AB13" i="16"/>
  <c r="AH6" i="1"/>
  <c r="AI91" i="1"/>
  <c r="AN70" i="10"/>
  <c r="AM73" i="10"/>
  <c r="AM74" i="10" s="1"/>
  <c r="AJ33" i="7"/>
  <c r="P24" i="16" s="1"/>
  <c r="AJ54" i="21"/>
  <c r="BD20" i="1"/>
  <c r="BE95" i="1"/>
  <c r="BT12" i="2"/>
  <c r="BS161" i="2"/>
  <c r="BS154" i="2"/>
  <c r="AG99" i="1"/>
  <c r="AF28" i="1"/>
  <c r="Y23" i="21"/>
  <c r="Y25" i="21" s="1"/>
  <c r="Y67" i="21"/>
  <c r="AF14" i="1"/>
  <c r="AG108" i="1"/>
  <c r="AY94" i="1"/>
  <c r="AX19" i="1"/>
  <c r="AG104" i="1"/>
  <c r="AF38" i="1"/>
  <c r="BN119" i="10"/>
  <c r="AA14" i="16"/>
  <c r="AB14" i="16" s="1"/>
  <c r="AC14" i="16" s="1"/>
  <c r="AH114" i="1"/>
  <c r="AG43" i="1"/>
  <c r="AH100" i="1"/>
  <c r="AG30" i="1"/>
  <c r="AH105" i="1"/>
  <c r="AG39" i="1"/>
  <c r="AJ7" i="1"/>
  <c r="AK92" i="1"/>
  <c r="AB73" i="21" l="1"/>
  <c r="CD60" i="21"/>
  <c r="CD77" i="21" s="1"/>
  <c r="GO184" i="22"/>
  <c r="GN163" i="22"/>
  <c r="GO161" i="22"/>
  <c r="GO193" i="22"/>
  <c r="GN195" i="22"/>
  <c r="GO195" i="22" s="1"/>
  <c r="GN194" i="22"/>
  <c r="GO194" i="22" s="1"/>
  <c r="AB64" i="21"/>
  <c r="AB130" i="21"/>
  <c r="AB117" i="21"/>
  <c r="AB123" i="21"/>
  <c r="AB105" i="21"/>
  <c r="AB114" i="21"/>
  <c r="AB111" i="21"/>
  <c r="AB102" i="21"/>
  <c r="AB108" i="21"/>
  <c r="AB120" i="21"/>
  <c r="AC64" i="21"/>
  <c r="AC130" i="21"/>
  <c r="AC117" i="21"/>
  <c r="AC123" i="21"/>
  <c r="AC105" i="21"/>
  <c r="AC114" i="21"/>
  <c r="AC102" i="21"/>
  <c r="AC111" i="21"/>
  <c r="AC108" i="21"/>
  <c r="AC120" i="21"/>
  <c r="BX51" i="21"/>
  <c r="AD58" i="21"/>
  <c r="AE47" i="1"/>
  <c r="AD37" i="7"/>
  <c r="AD40" i="7" s="1"/>
  <c r="AD42" i="7" s="1"/>
  <c r="AD6" i="7" s="1"/>
  <c r="AF50" i="21"/>
  <c r="AH109" i="10"/>
  <c r="AH110" i="10" s="1"/>
  <c r="AF29" i="7"/>
  <c r="AG107" i="1"/>
  <c r="AF12" i="1"/>
  <c r="AF16" i="1" s="1"/>
  <c r="AJ8" i="10" s="1"/>
  <c r="AF44" i="1"/>
  <c r="AH38" i="10"/>
  <c r="AH39" i="10" s="1"/>
  <c r="AG31" i="1"/>
  <c r="AH113" i="1"/>
  <c r="AI11" i="10"/>
  <c r="AI12" i="10" s="1"/>
  <c r="AH111" i="1"/>
  <c r="AG41" i="1"/>
  <c r="AH13" i="1"/>
  <c r="AI106" i="1"/>
  <c r="AH103" i="1"/>
  <c r="AG37" i="1"/>
  <c r="AG98" i="1"/>
  <c r="AF29" i="1"/>
  <c r="AF32" i="1"/>
  <c r="AJ10" i="10" s="1"/>
  <c r="BG116" i="1"/>
  <c r="BF23" i="1"/>
  <c r="AH24" i="10"/>
  <c r="AM44" i="21"/>
  <c r="AM45" i="21" s="1"/>
  <c r="AM43" i="21"/>
  <c r="AK19" i="7"/>
  <c r="AK20" i="7"/>
  <c r="AK21" i="7" s="1"/>
  <c r="AE37" i="7"/>
  <c r="AE40" i="7" s="1"/>
  <c r="AE58" i="21"/>
  <c r="M44" i="16"/>
  <c r="L45" i="16"/>
  <c r="AF31" i="7"/>
  <c r="AF52" i="21"/>
  <c r="AJ11" i="10"/>
  <c r="AG21" i="1"/>
  <c r="AG24" i="1" s="1"/>
  <c r="AK9" i="10" s="1"/>
  <c r="AH96" i="1"/>
  <c r="AG14" i="1"/>
  <c r="AH108" i="1"/>
  <c r="BE20" i="1"/>
  <c r="BF95" i="1"/>
  <c r="AH35" i="1"/>
  <c r="AI101" i="1"/>
  <c r="AG42" i="1"/>
  <c r="AH112" i="1"/>
  <c r="BU12" i="2"/>
  <c r="BT161" i="2"/>
  <c r="BT154" i="2"/>
  <c r="AI6" i="1"/>
  <c r="AJ91" i="1"/>
  <c r="AG4" i="1"/>
  <c r="AH89" i="1"/>
  <c r="AH112" i="10"/>
  <c r="AH120" i="10" s="1"/>
  <c r="AH122" i="10" s="1"/>
  <c r="AH123" i="10" s="1"/>
  <c r="AF9" i="1"/>
  <c r="AJ7" i="10" s="1"/>
  <c r="AH39" i="1"/>
  <c r="AI105" i="1"/>
  <c r="AI100" i="1"/>
  <c r="AH30" i="1"/>
  <c r="AC13" i="16"/>
  <c r="G17" i="18"/>
  <c r="AG38" i="1"/>
  <c r="AH104" i="1"/>
  <c r="AG28" i="1"/>
  <c r="AH99" i="1"/>
  <c r="AO70" i="10"/>
  <c r="AN73" i="10"/>
  <c r="AN74" i="10" s="1"/>
  <c r="AA15" i="16"/>
  <c r="AI102" i="1"/>
  <c r="AH36" i="1"/>
  <c r="AF35" i="7"/>
  <c r="AF56" i="21"/>
  <c r="Z67" i="21"/>
  <c r="Z23" i="21"/>
  <c r="Z25" i="21" s="1"/>
  <c r="AK33" i="7"/>
  <c r="AK54" i="21"/>
  <c r="AH43" i="1"/>
  <c r="AI114" i="1"/>
  <c r="BS155" i="2"/>
  <c r="BS157" i="2"/>
  <c r="BS158" i="2"/>
  <c r="AJ27" i="1"/>
  <c r="AK97" i="1"/>
  <c r="AJ90" i="1"/>
  <c r="AI5" i="1"/>
  <c r="AI110" i="1"/>
  <c r="AH40" i="1"/>
  <c r="R25" i="16"/>
  <c r="N27" i="16"/>
  <c r="AL92" i="1"/>
  <c r="AK7" i="1"/>
  <c r="AY19" i="1"/>
  <c r="AZ94" i="1"/>
  <c r="Y7" i="7"/>
  <c r="Z5" i="7" s="1"/>
  <c r="Z45" i="7"/>
  <c r="BR158" i="2"/>
  <c r="AG8" i="1"/>
  <c r="AH93" i="1"/>
  <c r="AH15" i="1"/>
  <c r="AI109" i="1"/>
  <c r="AF32" i="7"/>
  <c r="AF53" i="21"/>
  <c r="AC24" i="21" l="1"/>
  <c r="AC70" i="21"/>
  <c r="AB24" i="21"/>
  <c r="AB70" i="21"/>
  <c r="GO163" i="22"/>
  <c r="GN164" i="22"/>
  <c r="AB65" i="21"/>
  <c r="AC65" i="21" s="1"/>
  <c r="AB126" i="21"/>
  <c r="AC126" i="21"/>
  <c r="AD61" i="21"/>
  <c r="AE61" i="21"/>
  <c r="AE73" i="21" s="1"/>
  <c r="BY51" i="21"/>
  <c r="AG50" i="21"/>
  <c r="AI38" i="10"/>
  <c r="AI39" i="10" s="1"/>
  <c r="AG53" i="21" s="1"/>
  <c r="AG29" i="7"/>
  <c r="AI15" i="10"/>
  <c r="AI21" i="10" s="1"/>
  <c r="AI23" i="10" s="1"/>
  <c r="AI24" i="10" s="1"/>
  <c r="AI109" i="10"/>
  <c r="AI110" i="10"/>
  <c r="AG16" i="1"/>
  <c r="AK8" i="10" s="1"/>
  <c r="AI113" i="1"/>
  <c r="AH31" i="1"/>
  <c r="AG12" i="1"/>
  <c r="AH107" i="1"/>
  <c r="AI111" i="1"/>
  <c r="AH41" i="1"/>
  <c r="AH98" i="1"/>
  <c r="AG29" i="1"/>
  <c r="AG32" i="1" s="1"/>
  <c r="AK10" i="10" s="1"/>
  <c r="AH113" i="10"/>
  <c r="AI103" i="1"/>
  <c r="AH37" i="1"/>
  <c r="AI13" i="1"/>
  <c r="AJ106" i="1"/>
  <c r="AG44" i="1"/>
  <c r="AK11" i="10" s="1"/>
  <c r="BG23" i="1"/>
  <c r="BH116" i="1"/>
  <c r="AN43" i="21"/>
  <c r="AN44" i="21"/>
  <c r="AN45" i="21" s="1"/>
  <c r="AF58" i="21"/>
  <c r="AE42" i="7"/>
  <c r="AE6" i="7" s="1"/>
  <c r="AL19" i="7"/>
  <c r="AL20" i="7"/>
  <c r="AL21" i="7" s="1"/>
  <c r="AF37" i="7"/>
  <c r="AF40" i="7" s="1"/>
  <c r="AJ12" i="10"/>
  <c r="AH50" i="21" s="1"/>
  <c r="AI93" i="1"/>
  <c r="AH8" i="1"/>
  <c r="AH21" i="1"/>
  <c r="AH24" i="1" s="1"/>
  <c r="AL9" i="10" s="1"/>
  <c r="AI96" i="1"/>
  <c r="E21" i="18"/>
  <c r="E22" i="18" s="1"/>
  <c r="AI43" i="1"/>
  <c r="AJ114" i="1"/>
  <c r="AH28" i="1"/>
  <c r="AI99" i="1"/>
  <c r="AI40" i="1"/>
  <c r="AJ110" i="1"/>
  <c r="AH38" i="1"/>
  <c r="AI104" i="1"/>
  <c r="AG35" i="7"/>
  <c r="AG56" i="21"/>
  <c r="AK27" i="1"/>
  <c r="AL97" i="1"/>
  <c r="AI36" i="1"/>
  <c r="AJ102" i="1"/>
  <c r="AK91" i="1"/>
  <c r="AJ6" i="1"/>
  <c r="AI35" i="1"/>
  <c r="AJ101" i="1"/>
  <c r="O19" i="16"/>
  <c r="AF47" i="1"/>
  <c r="AG32" i="7"/>
  <c r="O22" i="16" s="1"/>
  <c r="AI39" i="1"/>
  <c r="AJ105" i="1"/>
  <c r="AZ19" i="1"/>
  <c r="BA94" i="1"/>
  <c r="AA45" i="7"/>
  <c r="Z7" i="7"/>
  <c r="AA5" i="7" s="1"/>
  <c r="AA67" i="21"/>
  <c r="AA23" i="21"/>
  <c r="AA25" i="21" s="1"/>
  <c r="AA16" i="16"/>
  <c r="AB15" i="16"/>
  <c r="AI89" i="1"/>
  <c r="AH4" i="1"/>
  <c r="BT157" i="2"/>
  <c r="BT155" i="2"/>
  <c r="BG95" i="1"/>
  <c r="BF20" i="1"/>
  <c r="AG31" i="7"/>
  <c r="O21" i="16" s="1"/>
  <c r="AG52" i="21"/>
  <c r="G30" i="18"/>
  <c r="G18" i="18"/>
  <c r="G33" i="18" s="1"/>
  <c r="H17" i="18"/>
  <c r="AM92" i="1"/>
  <c r="AL7" i="1"/>
  <c r="AG9" i="1"/>
  <c r="AK7" i="10" s="1"/>
  <c r="AH42" i="1"/>
  <c r="AI112" i="1"/>
  <c r="AJ109" i="1"/>
  <c r="AI15" i="1"/>
  <c r="AL33" i="7"/>
  <c r="AL54" i="21"/>
  <c r="R27" i="16"/>
  <c r="R28" i="16" s="1"/>
  <c r="N28" i="16"/>
  <c r="N32" i="16"/>
  <c r="AK90" i="1"/>
  <c r="AJ5" i="1"/>
  <c r="AP70" i="10"/>
  <c r="AO73" i="10"/>
  <c r="AO74" i="10" s="1"/>
  <c r="AI30" i="1"/>
  <c r="AJ100" i="1"/>
  <c r="BV12" i="2"/>
  <c r="BU161" i="2"/>
  <c r="BU154" i="2"/>
  <c r="AI108" i="1"/>
  <c r="AH14" i="1"/>
  <c r="M45" i="16"/>
  <c r="AD73" i="21" l="1"/>
  <c r="AE64" i="21"/>
  <c r="AE130" i="21"/>
  <c r="AE117" i="21"/>
  <c r="AE123" i="21"/>
  <c r="AE105" i="21"/>
  <c r="AE114" i="21"/>
  <c r="AE102" i="21"/>
  <c r="AE108" i="21"/>
  <c r="AE120" i="21"/>
  <c r="AE111" i="21"/>
  <c r="AD64" i="21"/>
  <c r="AD130" i="21"/>
  <c r="AD117" i="21"/>
  <c r="AD123" i="21"/>
  <c r="AD105" i="21"/>
  <c r="AD114" i="21"/>
  <c r="AD102" i="21"/>
  <c r="AD111" i="21"/>
  <c r="AD108" i="21"/>
  <c r="AD120" i="21"/>
  <c r="AF61" i="21"/>
  <c r="AF73" i="21" s="1"/>
  <c r="BZ51" i="21"/>
  <c r="AH9" i="1"/>
  <c r="AL7" i="10" s="1"/>
  <c r="AJ111" i="1"/>
  <c r="AI41" i="1"/>
  <c r="AI112" i="10"/>
  <c r="AI120" i="10" s="1"/>
  <c r="AI122" i="10" s="1"/>
  <c r="AI123" i="10" s="1"/>
  <c r="AH12" i="1"/>
  <c r="AI107" i="1"/>
  <c r="AH16" i="1"/>
  <c r="AL8" i="10" s="1"/>
  <c r="AI31" i="1"/>
  <c r="AJ113" i="1"/>
  <c r="AH44" i="1"/>
  <c r="AJ103" i="1"/>
  <c r="AI37" i="1"/>
  <c r="BI116" i="1"/>
  <c r="BI23" i="1" s="1"/>
  <c r="BH23" i="1"/>
  <c r="BL23" i="1" s="1"/>
  <c r="AI113" i="10"/>
  <c r="AJ13" i="1"/>
  <c r="AK106" i="1"/>
  <c r="AH29" i="1"/>
  <c r="AH32" i="1" s="1"/>
  <c r="AI98" i="1"/>
  <c r="AK12" i="10"/>
  <c r="AI29" i="7" s="1"/>
  <c r="AJ38" i="10"/>
  <c r="AJ39" i="10" s="1"/>
  <c r="AH32" i="7" s="1"/>
  <c r="AJ15" i="10"/>
  <c r="AJ21" i="10" s="1"/>
  <c r="AJ23" i="10" s="1"/>
  <c r="AJ24" i="10" s="1"/>
  <c r="AJ109" i="10"/>
  <c r="AH29" i="7"/>
  <c r="AO44" i="21"/>
  <c r="AO45" i="21" s="1"/>
  <c r="AO43" i="21"/>
  <c r="AG58" i="21"/>
  <c r="BT158" i="2"/>
  <c r="AF42" i="7"/>
  <c r="AF6" i="7" s="1"/>
  <c r="AM19" i="7"/>
  <c r="AM20" i="7"/>
  <c r="AM21" i="7" s="1"/>
  <c r="AK114" i="1"/>
  <c r="AJ43" i="1"/>
  <c r="AJ89" i="1"/>
  <c r="AI4" i="1"/>
  <c r="AJ36" i="1"/>
  <c r="AK102" i="1"/>
  <c r="AJ30" i="1"/>
  <c r="AK100" i="1"/>
  <c r="AK109" i="1"/>
  <c r="AJ15" i="1"/>
  <c r="AC15" i="16"/>
  <c r="AB16" i="16"/>
  <c r="G19" i="18"/>
  <c r="AL91" i="1"/>
  <c r="AK6" i="1"/>
  <c r="AJ104" i="1"/>
  <c r="AI38" i="1"/>
  <c r="AK5" i="1"/>
  <c r="AL90" i="1"/>
  <c r="BG20" i="1"/>
  <c r="BH95" i="1"/>
  <c r="AB45" i="7"/>
  <c r="AA7" i="7"/>
  <c r="AB5" i="7" s="1"/>
  <c r="AJ108" i="1"/>
  <c r="AI14" i="1"/>
  <c r="AM97" i="1"/>
  <c r="AL27" i="1"/>
  <c r="AJ40" i="1"/>
  <c r="AK110" i="1"/>
  <c r="AJ93" i="1"/>
  <c r="AI8" i="1"/>
  <c r="AM33" i="7"/>
  <c r="Q24" i="16" s="1"/>
  <c r="AM54" i="21"/>
  <c r="AL11" i="10"/>
  <c r="AP73" i="10"/>
  <c r="AP74" i="10" s="1"/>
  <c r="AQ70" i="10"/>
  <c r="BB94" i="1"/>
  <c r="BA19" i="1"/>
  <c r="O25" i="16"/>
  <c r="O27" i="16" s="1"/>
  <c r="AJ96" i="1"/>
  <c r="AI21" i="1"/>
  <c r="AI24" i="1" s="1"/>
  <c r="AM9" i="10" s="1"/>
  <c r="AG47" i="1"/>
  <c r="AM7" i="1"/>
  <c r="AN92" i="1"/>
  <c r="N33" i="16"/>
  <c r="N38" i="16"/>
  <c r="R32" i="16"/>
  <c r="AG37" i="7"/>
  <c r="AG40" i="7" s="1"/>
  <c r="AJ99" i="1"/>
  <c r="AI28" i="1"/>
  <c r="AJ112" i="1"/>
  <c r="AI42" i="1"/>
  <c r="BU157" i="2"/>
  <c r="BU155" i="2"/>
  <c r="BU159" i="2"/>
  <c r="AK38" i="10"/>
  <c r="AK39" i="10" s="1"/>
  <c r="AI50" i="21"/>
  <c r="AB23" i="21"/>
  <c r="AB25" i="21" s="1"/>
  <c r="AB67" i="21"/>
  <c r="BW12" i="2"/>
  <c r="BV154" i="2"/>
  <c r="BV161" i="2"/>
  <c r="AK105" i="1"/>
  <c r="AJ39" i="1"/>
  <c r="AK101" i="1"/>
  <c r="AJ35" i="1"/>
  <c r="AE24" i="21" l="1"/>
  <c r="AE70" i="21"/>
  <c r="AD24" i="21"/>
  <c r="AD70" i="21"/>
  <c r="AE126" i="21"/>
  <c r="AF64" i="21"/>
  <c r="AF130" i="21"/>
  <c r="AF123" i="21"/>
  <c r="AF117" i="21"/>
  <c r="AF105" i="21"/>
  <c r="AF114" i="21"/>
  <c r="AF120" i="21"/>
  <c r="AF111" i="21"/>
  <c r="AF108" i="21"/>
  <c r="AF102" i="21"/>
  <c r="AD126" i="21"/>
  <c r="AD65" i="21"/>
  <c r="AE65" i="21" s="1"/>
  <c r="CA51" i="21"/>
  <c r="AG61" i="21"/>
  <c r="AG73" i="21" s="1"/>
  <c r="AL10" i="10"/>
  <c r="AH47" i="1"/>
  <c r="AI12" i="1"/>
  <c r="AJ107" i="1"/>
  <c r="AI16" i="1"/>
  <c r="AM8" i="10" s="1"/>
  <c r="AH53" i="21"/>
  <c r="AK15" i="10"/>
  <c r="AK21" i="10" s="1"/>
  <c r="AK23" i="10" s="1"/>
  <c r="AK24" i="10" s="1"/>
  <c r="AK109" i="10"/>
  <c r="AI35" i="7" s="1"/>
  <c r="AK111" i="1"/>
  <c r="AJ41" i="1"/>
  <c r="AL12" i="10"/>
  <c r="AJ29" i="7" s="1"/>
  <c r="P19" i="16" s="1"/>
  <c r="AK113" i="1"/>
  <c r="AJ31" i="1"/>
  <c r="AL106" i="1"/>
  <c r="AK13" i="1"/>
  <c r="AH35" i="7"/>
  <c r="AJ110" i="10"/>
  <c r="AI44" i="1"/>
  <c r="AM11" i="10" s="1"/>
  <c r="AH56" i="21"/>
  <c r="AI29" i="1"/>
  <c r="AI32" i="1" s="1"/>
  <c r="AM10" i="10" s="1"/>
  <c r="AJ98" i="1"/>
  <c r="AJ37" i="1"/>
  <c r="AK103" i="1"/>
  <c r="AH52" i="21"/>
  <c r="AH31" i="7"/>
  <c r="AJ112" i="10"/>
  <c r="AJ120" i="10" s="1"/>
  <c r="AJ122" i="10" s="1"/>
  <c r="AJ123" i="10" s="1"/>
  <c r="AP43" i="21"/>
  <c r="AP44" i="21"/>
  <c r="AP45" i="21" s="1"/>
  <c r="AG42" i="7"/>
  <c r="AG6" i="7" s="1"/>
  <c r="AN19" i="7"/>
  <c r="AN20" i="7"/>
  <c r="AN21" i="7" s="1"/>
  <c r="AH37" i="7"/>
  <c r="AH40" i="7" s="1"/>
  <c r="AL6" i="1"/>
  <c r="AM91" i="1"/>
  <c r="AL5" i="1"/>
  <c r="AM90" i="1"/>
  <c r="AN97" i="1"/>
  <c r="AM27" i="1"/>
  <c r="AK112" i="1"/>
  <c r="AJ42" i="1"/>
  <c r="AL15" i="10"/>
  <c r="AL21" i="10" s="1"/>
  <c r="AL23" i="10" s="1"/>
  <c r="AL38" i="10"/>
  <c r="AL39" i="10" s="1"/>
  <c r="AL109" i="10"/>
  <c r="AJ50" i="21"/>
  <c r="G20" i="18"/>
  <c r="G31" i="18"/>
  <c r="H19" i="18"/>
  <c r="AK99" i="1"/>
  <c r="AJ28" i="1"/>
  <c r="R33" i="16"/>
  <c r="E23" i="18"/>
  <c r="E24" i="18" s="1"/>
  <c r="E32" i="18" s="1"/>
  <c r="BC94" i="1"/>
  <c r="BB19" i="1"/>
  <c r="AJ14" i="1"/>
  <c r="AK108" i="1"/>
  <c r="AL102" i="1"/>
  <c r="AK36" i="1"/>
  <c r="AL114" i="1"/>
  <c r="AK43" i="1"/>
  <c r="AR70" i="10"/>
  <c r="AQ73" i="10"/>
  <c r="AQ74" i="10" s="1"/>
  <c r="AJ8" i="1"/>
  <c r="AK93" i="1"/>
  <c r="O32" i="16"/>
  <c r="O28" i="16"/>
  <c r="N39" i="16"/>
  <c r="R38" i="16"/>
  <c r="AI32" i="7"/>
  <c r="AI53" i="21"/>
  <c r="AN33" i="7"/>
  <c r="AN54" i="21"/>
  <c r="AL110" i="1"/>
  <c r="AK40" i="1"/>
  <c r="AB7" i="7"/>
  <c r="AC5" i="7" s="1"/>
  <c r="AC45" i="7"/>
  <c r="AI9" i="1"/>
  <c r="AM7" i="10" s="1"/>
  <c r="BV157" i="2"/>
  <c r="BV155" i="2"/>
  <c r="BX12" i="2"/>
  <c r="BW161" i="2"/>
  <c r="BW154" i="2"/>
  <c r="AN7" i="1"/>
  <c r="AO92" i="1"/>
  <c r="BI95" i="1"/>
  <c r="BI20" i="1" s="1"/>
  <c r="BH20" i="1"/>
  <c r="AK104" i="1"/>
  <c r="AJ38" i="1"/>
  <c r="AK15" i="1"/>
  <c r="AL109" i="1"/>
  <c r="AJ4" i="1"/>
  <c r="AK89" i="1"/>
  <c r="AL105" i="1"/>
  <c r="AK39" i="1"/>
  <c r="AK96" i="1"/>
  <c r="AJ21" i="1"/>
  <c r="AJ24" i="1" s="1"/>
  <c r="AN9" i="10" s="1"/>
  <c r="AL101" i="1"/>
  <c r="AK35" i="1"/>
  <c r="AC67" i="21"/>
  <c r="AC23" i="21"/>
  <c r="AC25" i="21" s="1"/>
  <c r="BU158" i="2"/>
  <c r="AL100" i="1"/>
  <c r="AK30" i="1"/>
  <c r="AF24" i="21" l="1"/>
  <c r="AF70" i="21"/>
  <c r="AF65" i="21"/>
  <c r="AF126" i="21"/>
  <c r="AG64" i="21"/>
  <c r="AG130" i="21"/>
  <c r="AG123" i="21"/>
  <c r="AG117" i="21"/>
  <c r="AG105" i="21"/>
  <c r="AG114" i="21"/>
  <c r="AG111" i="21"/>
  <c r="AG120" i="21"/>
  <c r="AG108" i="21"/>
  <c r="AG102" i="21"/>
  <c r="CB51" i="21"/>
  <c r="AL24" i="10"/>
  <c r="AI52" i="21"/>
  <c r="AK31" i="1"/>
  <c r="AL113" i="1"/>
  <c r="AK107" i="1"/>
  <c r="AJ12" i="1"/>
  <c r="AJ16" i="1" s="1"/>
  <c r="AN8" i="10" s="1"/>
  <c r="AJ113" i="10"/>
  <c r="AK113" i="10" s="1"/>
  <c r="AI31" i="7"/>
  <c r="AI56" i="21"/>
  <c r="AK110" i="10"/>
  <c r="AJ44" i="1"/>
  <c r="AN11" i="10" s="1"/>
  <c r="AK112" i="10"/>
  <c r="AK120" i="10" s="1"/>
  <c r="AK122" i="10" s="1"/>
  <c r="AK123" i="10" s="1"/>
  <c r="AL111" i="1"/>
  <c r="AK41" i="1"/>
  <c r="AH58" i="21"/>
  <c r="AK37" i="1"/>
  <c r="AL103" i="1"/>
  <c r="AL110" i="10"/>
  <c r="AJ29" i="1"/>
  <c r="AJ32" i="1" s="1"/>
  <c r="AN10" i="10" s="1"/>
  <c r="AK98" i="1"/>
  <c r="AM106" i="1"/>
  <c r="AL13" i="1"/>
  <c r="AM12" i="10"/>
  <c r="AK50" i="21" s="1"/>
  <c r="AQ44" i="21"/>
  <c r="AQ45" i="21" s="1"/>
  <c r="AQ43" i="21"/>
  <c r="AH42" i="7"/>
  <c r="AH6" i="7" s="1"/>
  <c r="AO19" i="7"/>
  <c r="AO20" i="7"/>
  <c r="AO21" i="7" s="1"/>
  <c r="AL15" i="1"/>
  <c r="AM109" i="1"/>
  <c r="AN90" i="1"/>
  <c r="AM5" i="1"/>
  <c r="AK28" i="1"/>
  <c r="AL99" i="1"/>
  <c r="BW155" i="2"/>
  <c r="BW157" i="2"/>
  <c r="AJ31" i="7"/>
  <c r="P21" i="16" s="1"/>
  <c r="AJ52" i="21"/>
  <c r="AO33" i="7"/>
  <c r="AO54" i="21"/>
  <c r="AK14" i="1"/>
  <c r="AL108" i="1"/>
  <c r="AK8" i="1"/>
  <c r="AL93" i="1"/>
  <c r="AM15" i="10"/>
  <c r="AM21" i="10" s="1"/>
  <c r="AM23" i="10" s="1"/>
  <c r="AM24" i="10" s="1"/>
  <c r="AM38" i="10"/>
  <c r="AM39" i="10" s="1"/>
  <c r="AK29" i="7"/>
  <c r="BY12" i="2"/>
  <c r="BX161" i="2"/>
  <c r="BX154" i="2"/>
  <c r="AS70" i="10"/>
  <c r="AR73" i="10"/>
  <c r="AR74" i="10" s="1"/>
  <c r="AL112" i="10"/>
  <c r="AL120" i="10" s="1"/>
  <c r="AL122" i="10" s="1"/>
  <c r="AK42" i="1"/>
  <c r="AL112" i="1"/>
  <c r="AM6" i="1"/>
  <c r="AN91" i="1"/>
  <c r="AD45" i="7"/>
  <c r="AC7" i="7"/>
  <c r="AD5" i="7" s="1"/>
  <c r="AD23" i="21"/>
  <c r="AD25" i="21" s="1"/>
  <c r="AD67" i="21"/>
  <c r="AL39" i="1"/>
  <c r="AM105" i="1"/>
  <c r="AM110" i="1"/>
  <c r="AL40" i="1"/>
  <c r="AL43" i="1"/>
  <c r="AM114" i="1"/>
  <c r="BC19" i="1"/>
  <c r="BD94" i="1"/>
  <c r="AI37" i="7"/>
  <c r="AI40" i="7" s="1"/>
  <c r="AJ35" i="7"/>
  <c r="AJ56" i="21"/>
  <c r="AN27" i="1"/>
  <c r="AO97" i="1"/>
  <c r="BX159" i="2"/>
  <c r="AK21" i="1"/>
  <c r="AK24" i="1" s="1"/>
  <c r="AO9" i="10" s="1"/>
  <c r="AL96" i="1"/>
  <c r="AK4" i="1"/>
  <c r="AK9" i="1" s="1"/>
  <c r="AO7" i="10" s="1"/>
  <c r="AL89" i="1"/>
  <c r="AP92" i="1"/>
  <c r="AO7" i="1"/>
  <c r="BV158" i="2"/>
  <c r="O38" i="16"/>
  <c r="O33" i="16"/>
  <c r="AI47" i="1"/>
  <c r="AK38" i="1"/>
  <c r="AL104" i="1"/>
  <c r="R39" i="16"/>
  <c r="N41" i="16"/>
  <c r="BL20" i="1"/>
  <c r="AM100" i="1"/>
  <c r="AL30" i="1"/>
  <c r="AL35" i="1"/>
  <c r="AM101" i="1"/>
  <c r="AJ9" i="1"/>
  <c r="AN7" i="10" s="1"/>
  <c r="AM102" i="1"/>
  <c r="AL36" i="1"/>
  <c r="AJ32" i="7"/>
  <c r="P22" i="16" s="1"/>
  <c r="AJ53" i="21"/>
  <c r="AG24" i="21" l="1"/>
  <c r="AG70" i="21"/>
  <c r="AG126" i="21"/>
  <c r="AG65" i="21"/>
  <c r="AI58" i="21"/>
  <c r="AI61" i="21" s="1"/>
  <c r="AI73" i="21" s="1"/>
  <c r="CC51" i="21"/>
  <c r="AH61" i="21"/>
  <c r="AH73" i="21" s="1"/>
  <c r="AL31" i="1"/>
  <c r="AM113" i="1"/>
  <c r="AL123" i="10"/>
  <c r="AK12" i="1"/>
  <c r="AK16" i="1" s="1"/>
  <c r="AO8" i="10" s="1"/>
  <c r="AL107" i="1"/>
  <c r="AM111" i="1"/>
  <c r="AL41" i="1"/>
  <c r="AK44" i="1"/>
  <c r="AM13" i="1"/>
  <c r="AN106" i="1"/>
  <c r="AL98" i="1"/>
  <c r="AK29" i="1"/>
  <c r="AK32" i="1" s="1"/>
  <c r="AM110" i="10"/>
  <c r="AN110" i="10" s="1"/>
  <c r="AM103" i="1"/>
  <c r="AL37" i="1"/>
  <c r="AL113" i="10"/>
  <c r="AM109" i="10"/>
  <c r="AM112" i="10"/>
  <c r="AM120" i="10" s="1"/>
  <c r="AM122" i="10" s="1"/>
  <c r="AN12" i="10"/>
  <c r="AN109" i="10" s="1"/>
  <c r="AR43" i="21"/>
  <c r="AR44" i="21"/>
  <c r="AR45" i="21" s="1"/>
  <c r="AJ58" i="21"/>
  <c r="BW158" i="2"/>
  <c r="AI42" i="7"/>
  <c r="AI6" i="7" s="1"/>
  <c r="AP19" i="7"/>
  <c r="AP20" i="7"/>
  <c r="AP21" i="7" s="1"/>
  <c r="AM123" i="10"/>
  <c r="P25" i="16"/>
  <c r="P27" i="16" s="1"/>
  <c r="AO11" i="10"/>
  <c r="AD7" i="7"/>
  <c r="AE5" i="7" s="1"/>
  <c r="AE45" i="7"/>
  <c r="R41" i="16"/>
  <c r="N43" i="16"/>
  <c r="AL21" i="1"/>
  <c r="AL24" i="1" s="1"/>
  <c r="AP9" i="10" s="1"/>
  <c r="AM96" i="1"/>
  <c r="BZ12" i="2"/>
  <c r="BY161" i="2"/>
  <c r="BY154" i="2"/>
  <c r="AM108" i="1"/>
  <c r="AL14" i="1"/>
  <c r="AO90" i="1"/>
  <c r="AN5" i="1"/>
  <c r="AM93" i="1"/>
  <c r="AL8" i="1"/>
  <c r="O39" i="16"/>
  <c r="O41" i="16" s="1"/>
  <c r="O43" i="16" s="1"/>
  <c r="AN109" i="1"/>
  <c r="AM15" i="1"/>
  <c r="AO91" i="1"/>
  <c r="AN6" i="1"/>
  <c r="AT70" i="10"/>
  <c r="AS73" i="10"/>
  <c r="AS74" i="10" s="1"/>
  <c r="AK35" i="7"/>
  <c r="AK56" i="21"/>
  <c r="AP33" i="7"/>
  <c r="S24" i="16" s="1"/>
  <c r="W24" i="16" s="1"/>
  <c r="AP54" i="21"/>
  <c r="AO27" i="1"/>
  <c r="AP97" i="1"/>
  <c r="AJ47" i="1"/>
  <c r="AM39" i="1"/>
  <c r="AN105" i="1"/>
  <c r="AL38" i="1"/>
  <c r="AM104" i="1"/>
  <c r="BD19" i="1"/>
  <c r="BE94" i="1"/>
  <c r="AM35" i="1"/>
  <c r="AN101" i="1"/>
  <c r="AE67" i="21"/>
  <c r="AE23" i="21"/>
  <c r="AE25" i="21" s="1"/>
  <c r="AM43" i="1"/>
  <c r="AN114" i="1"/>
  <c r="AM36" i="1"/>
  <c r="AN102" i="1"/>
  <c r="AM30" i="1"/>
  <c r="AN100" i="1"/>
  <c r="AQ92" i="1"/>
  <c r="AP7" i="1"/>
  <c r="AL42" i="1"/>
  <c r="AM112" i="1"/>
  <c r="AK32" i="7"/>
  <c r="AK53" i="21"/>
  <c r="AJ37" i="7"/>
  <c r="AJ40" i="7" s="1"/>
  <c r="AM89" i="1"/>
  <c r="AL4" i="1"/>
  <c r="AM40" i="1"/>
  <c r="AN110" i="1"/>
  <c r="BX157" i="2"/>
  <c r="BX155" i="2"/>
  <c r="AK31" i="7"/>
  <c r="AK52" i="21"/>
  <c r="AL28" i="1"/>
  <c r="AM99" i="1"/>
  <c r="AI64" i="21" l="1"/>
  <c r="AI130" i="21"/>
  <c r="AI117" i="21"/>
  <c r="AI123" i="21"/>
  <c r="AI105" i="21"/>
  <c r="AI114" i="21"/>
  <c r="AI102" i="21"/>
  <c r="AI111" i="21"/>
  <c r="AH64" i="21"/>
  <c r="AH65" i="21" s="1"/>
  <c r="AI65" i="21" s="1"/>
  <c r="AH130" i="21"/>
  <c r="AH117" i="21"/>
  <c r="AH123" i="21"/>
  <c r="AH105" i="21"/>
  <c r="AH114" i="21"/>
  <c r="AH102" i="21"/>
  <c r="AH120" i="21"/>
  <c r="AH111" i="21"/>
  <c r="AH108" i="21"/>
  <c r="AI108" i="21"/>
  <c r="AI120" i="21"/>
  <c r="AJ61" i="21"/>
  <c r="AJ62" i="21" s="1"/>
  <c r="AJ74" i="21" s="1"/>
  <c r="CD51" i="21"/>
  <c r="AN111" i="1"/>
  <c r="AM41" i="1"/>
  <c r="AL12" i="1"/>
  <c r="AM107" i="1"/>
  <c r="AL16" i="1"/>
  <c r="AP8" i="10" s="1"/>
  <c r="AL44" i="1"/>
  <c r="AP11" i="10" s="1"/>
  <c r="AM31" i="1"/>
  <c r="AN113" i="1"/>
  <c r="AO10" i="10"/>
  <c r="AO12" i="10" s="1"/>
  <c r="AK47" i="1"/>
  <c r="AN103" i="1"/>
  <c r="AM37" i="1"/>
  <c r="AO110" i="10"/>
  <c r="AL29" i="1"/>
  <c r="AL32" i="1" s="1"/>
  <c r="AP10" i="10" s="1"/>
  <c r="AM98" i="1"/>
  <c r="AO106" i="1"/>
  <c r="AN13" i="1"/>
  <c r="AM113" i="10"/>
  <c r="AL29" i="7"/>
  <c r="AL50" i="21"/>
  <c r="AN38" i="10"/>
  <c r="AN39" i="10" s="1"/>
  <c r="AL53" i="21" s="1"/>
  <c r="AN15" i="10"/>
  <c r="AN21" i="10" s="1"/>
  <c r="AN23" i="10" s="1"/>
  <c r="AN24" i="10" s="1"/>
  <c r="AS44" i="21"/>
  <c r="AS45" i="21" s="1"/>
  <c r="AS43" i="21"/>
  <c r="AK58" i="21"/>
  <c r="BX158" i="2"/>
  <c r="AJ42" i="7"/>
  <c r="AJ6" i="7" s="1"/>
  <c r="AQ19" i="7"/>
  <c r="AQ20" i="7"/>
  <c r="AQ21" i="7" s="1"/>
  <c r="R43" i="16"/>
  <c r="N44" i="16"/>
  <c r="BY155" i="2"/>
  <c r="BY157" i="2"/>
  <c r="BT29" i="21"/>
  <c r="AN30" i="1"/>
  <c r="AO100" i="1"/>
  <c r="AN93" i="1"/>
  <c r="AM8" i="1"/>
  <c r="AE7" i="7"/>
  <c r="AF5" i="7" s="1"/>
  <c r="AF45" i="7"/>
  <c r="AU70" i="10"/>
  <c r="AT73" i="10"/>
  <c r="AT74" i="10" s="1"/>
  <c r="AN36" i="1"/>
  <c r="AO102" i="1"/>
  <c r="AM29" i="7"/>
  <c r="AO109" i="10"/>
  <c r="AO15" i="10"/>
  <c r="AO21" i="10" s="1"/>
  <c r="AO23" i="10" s="1"/>
  <c r="AO38" i="10"/>
  <c r="AO39" i="10" s="1"/>
  <c r="AM50" i="21"/>
  <c r="CA12" i="2"/>
  <c r="BZ161" i="2"/>
  <c r="BZ154" i="2"/>
  <c r="AP91" i="1"/>
  <c r="AO6" i="1"/>
  <c r="AQ7" i="1"/>
  <c r="AR92" i="1"/>
  <c r="AO101" i="1"/>
  <c r="AN35" i="1"/>
  <c r="AK37" i="7"/>
  <c r="AK40" i="7" s="1"/>
  <c r="AO114" i="1"/>
  <c r="AN43" i="1"/>
  <c r="AN104" i="1"/>
  <c r="AM38" i="1"/>
  <c r="AO5" i="1"/>
  <c r="AP90" i="1"/>
  <c r="AF67" i="21"/>
  <c r="AF23" i="21"/>
  <c r="AF25" i="21" s="1"/>
  <c r="AQ33" i="7"/>
  <c r="AQ54" i="21"/>
  <c r="BF94" i="1"/>
  <c r="BE19" i="1"/>
  <c r="AN99" i="1"/>
  <c r="AM28" i="1"/>
  <c r="AL9" i="1"/>
  <c r="AP7" i="10" s="1"/>
  <c r="AO109" i="1"/>
  <c r="AN15" i="1"/>
  <c r="AN96" i="1"/>
  <c r="AM21" i="1"/>
  <c r="AM24" i="1" s="1"/>
  <c r="AQ9" i="10" s="1"/>
  <c r="P32" i="16"/>
  <c r="P28" i="16"/>
  <c r="AN112" i="1"/>
  <c r="AM42" i="1"/>
  <c r="AN40" i="1"/>
  <c r="AO110" i="1"/>
  <c r="AN89" i="1"/>
  <c r="AM4" i="1"/>
  <c r="AO105" i="1"/>
  <c r="AN39" i="1"/>
  <c r="AQ97" i="1"/>
  <c r="AP27" i="1"/>
  <c r="AL35" i="7"/>
  <c r="AL56" i="21"/>
  <c r="AN108" i="1"/>
  <c r="AM14" i="1"/>
  <c r="AJ112" i="21" l="1"/>
  <c r="AJ73" i="21"/>
  <c r="AH24" i="21"/>
  <c r="AH70" i="21"/>
  <c r="AI24" i="21"/>
  <c r="AI70" i="21"/>
  <c r="AJ109" i="21"/>
  <c r="AI126" i="21"/>
  <c r="AH126" i="21"/>
  <c r="AJ64" i="21"/>
  <c r="AJ130" i="21"/>
  <c r="AJ123" i="21"/>
  <c r="AJ117" i="21"/>
  <c r="AJ105" i="21"/>
  <c r="AJ118" i="21"/>
  <c r="AJ124" i="21"/>
  <c r="AJ114" i="21"/>
  <c r="AJ106" i="21"/>
  <c r="AJ131" i="21"/>
  <c r="AJ115" i="21"/>
  <c r="AJ102" i="21"/>
  <c r="AJ120" i="21"/>
  <c r="AJ108" i="21"/>
  <c r="AJ111" i="21"/>
  <c r="AJ103" i="21"/>
  <c r="AJ121" i="21"/>
  <c r="AK61" i="21"/>
  <c r="CE51" i="21"/>
  <c r="AM12" i="1"/>
  <c r="AM16" i="1" s="1"/>
  <c r="AQ8" i="10" s="1"/>
  <c r="AN107" i="1"/>
  <c r="AN31" i="1"/>
  <c r="AO113" i="1"/>
  <c r="AM44" i="1"/>
  <c r="AP12" i="10"/>
  <c r="AP15" i="10" s="1"/>
  <c r="AP21" i="10" s="1"/>
  <c r="AP23" i="10" s="1"/>
  <c r="AN41" i="1"/>
  <c r="AO111" i="1"/>
  <c r="AN98" i="1"/>
  <c r="AM29" i="1"/>
  <c r="AO103" i="1"/>
  <c r="AN37" i="1"/>
  <c r="AM32" i="1"/>
  <c r="AQ10" i="10" s="1"/>
  <c r="AL47" i="1"/>
  <c r="AL32" i="7"/>
  <c r="AO13" i="1"/>
  <c r="AP106" i="1"/>
  <c r="AN112" i="10"/>
  <c r="AN120" i="10" s="1"/>
  <c r="AN122" i="10" s="1"/>
  <c r="AN123" i="10" s="1"/>
  <c r="AO24" i="10"/>
  <c r="AL52" i="21"/>
  <c r="AL31" i="7"/>
  <c r="AL37" i="7"/>
  <c r="AL40" i="7" s="1"/>
  <c r="AL42" i="7" s="1"/>
  <c r="AL6" i="7" s="1"/>
  <c r="AT44" i="21"/>
  <c r="AT45" i="21" s="1"/>
  <c r="AT43" i="21"/>
  <c r="BY158" i="2"/>
  <c r="AK42" i="7"/>
  <c r="AK6" i="7" s="1"/>
  <c r="AR19" i="7"/>
  <c r="AR20" i="7"/>
  <c r="AR21" i="7" s="1"/>
  <c r="AQ11" i="10"/>
  <c r="AM32" i="7"/>
  <c r="Q22" i="16" s="1"/>
  <c r="R22" i="16" s="1"/>
  <c r="AM53" i="21"/>
  <c r="AV70" i="10"/>
  <c r="AU73" i="10"/>
  <c r="AU74" i="10" s="1"/>
  <c r="AN8" i="1"/>
  <c r="AO93" i="1"/>
  <c r="AR33" i="7"/>
  <c r="AR54" i="21"/>
  <c r="AM31" i="7"/>
  <c r="AM52" i="21"/>
  <c r="AN50" i="21"/>
  <c r="AO99" i="1"/>
  <c r="AN28" i="1"/>
  <c r="AP6" i="1"/>
  <c r="AQ91" i="1"/>
  <c r="BZ155" i="2"/>
  <c r="BZ157" i="2"/>
  <c r="AO30" i="1"/>
  <c r="AP100" i="1"/>
  <c r="AR97" i="1"/>
  <c r="AQ27" i="1"/>
  <c r="AP114" i="1"/>
  <c r="AO43" i="1"/>
  <c r="AM35" i="7"/>
  <c r="AM56" i="21"/>
  <c r="AO112" i="1"/>
  <c r="AN42" i="1"/>
  <c r="Q19" i="16"/>
  <c r="O44" i="16"/>
  <c r="N45" i="16"/>
  <c r="P38" i="16"/>
  <c r="P33" i="16"/>
  <c r="AO40" i="1"/>
  <c r="AP110" i="1"/>
  <c r="AP105" i="1"/>
  <c r="AO39" i="1"/>
  <c r="AN14" i="1"/>
  <c r="AO108" i="1"/>
  <c r="BF19" i="1"/>
  <c r="BG94" i="1"/>
  <c r="AP5" i="1"/>
  <c r="AQ90" i="1"/>
  <c r="CB12" i="2"/>
  <c r="CA161" i="2"/>
  <c r="CA154" i="2"/>
  <c r="CA159" i="2" s="1"/>
  <c r="AO36" i="1"/>
  <c r="AP102" i="1"/>
  <c r="AG45" i="7"/>
  <c r="AF7" i="7"/>
  <c r="AG5" i="7" s="1"/>
  <c r="AO96" i="1"/>
  <c r="AN21" i="1"/>
  <c r="AN24" i="1" s="1"/>
  <c r="AR9" i="10" s="1"/>
  <c r="AP101" i="1"/>
  <c r="AO35" i="1"/>
  <c r="AG67" i="21"/>
  <c r="AG23" i="21"/>
  <c r="AG25" i="21" s="1"/>
  <c r="AR7" i="1"/>
  <c r="AS92" i="1"/>
  <c r="AM9" i="1"/>
  <c r="AQ7" i="10" s="1"/>
  <c r="AN4" i="1"/>
  <c r="AN9" i="1" s="1"/>
  <c r="AR7" i="10" s="1"/>
  <c r="AO89" i="1"/>
  <c r="AO15" i="1"/>
  <c r="AP109" i="1"/>
  <c r="AO104" i="1"/>
  <c r="AN38" i="1"/>
  <c r="AO112" i="10"/>
  <c r="AO120" i="10" s="1"/>
  <c r="AO122" i="10" s="1"/>
  <c r="AK73" i="21" l="1"/>
  <c r="AJ24" i="21"/>
  <c r="AJ70" i="21"/>
  <c r="AJ71" i="21" s="1"/>
  <c r="AJ65" i="21"/>
  <c r="AJ126" i="21"/>
  <c r="AK64" i="21"/>
  <c r="AK130" i="21"/>
  <c r="AK117" i="21"/>
  <c r="AK123" i="21"/>
  <c r="AK105" i="21"/>
  <c r="AK114" i="21"/>
  <c r="AK102" i="21"/>
  <c r="AK120" i="21"/>
  <c r="AK111" i="21"/>
  <c r="AK108" i="21"/>
  <c r="AJ127" i="21"/>
  <c r="AL58" i="21"/>
  <c r="AP109" i="10"/>
  <c r="AP110" i="10" s="1"/>
  <c r="AP113" i="1"/>
  <c r="AO31" i="1"/>
  <c r="AP38" i="10"/>
  <c r="AP39" i="10" s="1"/>
  <c r="AN32" i="7" s="1"/>
  <c r="AO107" i="1"/>
  <c r="AN12" i="1"/>
  <c r="AN16" i="1"/>
  <c r="AR8" i="10" s="1"/>
  <c r="AN29" i="7"/>
  <c r="AO123" i="10"/>
  <c r="AN44" i="1"/>
  <c r="AO41" i="1"/>
  <c r="AP111" i="1"/>
  <c r="AP103" i="1"/>
  <c r="AO37" i="1"/>
  <c r="AN113" i="10"/>
  <c r="AO113" i="10" s="1"/>
  <c r="AP13" i="1"/>
  <c r="AQ106" i="1"/>
  <c r="Q21" i="16"/>
  <c r="R21" i="16" s="1"/>
  <c r="AN29" i="1"/>
  <c r="AN32" i="1" s="1"/>
  <c r="AR10" i="10" s="1"/>
  <c r="AO98" i="1"/>
  <c r="AP24" i="10"/>
  <c r="AQ12" i="10"/>
  <c r="AQ15" i="10" s="1"/>
  <c r="AQ21" i="10" s="1"/>
  <c r="AQ23" i="10" s="1"/>
  <c r="AU44" i="21"/>
  <c r="AU45" i="21" s="1"/>
  <c r="AU43" i="21"/>
  <c r="BZ158" i="2"/>
  <c r="AS19" i="7"/>
  <c r="AS20" i="7"/>
  <c r="AS21" i="7" s="1"/>
  <c r="AM58" i="21"/>
  <c r="AM37" i="7"/>
  <c r="AM40" i="7" s="1"/>
  <c r="AR11" i="10"/>
  <c r="AS33" i="7"/>
  <c r="T24" i="16" s="1"/>
  <c r="AS54" i="21"/>
  <c r="AH67" i="21"/>
  <c r="AH23" i="21"/>
  <c r="AH25" i="21" s="1"/>
  <c r="AQ102" i="1"/>
  <c r="AP36" i="1"/>
  <c r="AN31" i="7"/>
  <c r="AN52" i="21"/>
  <c r="AW70" i="10"/>
  <c r="AV73" i="10"/>
  <c r="AV74" i="10" s="1"/>
  <c r="R19" i="16"/>
  <c r="AO42" i="1"/>
  <c r="AP112" i="1"/>
  <c r="AP39" i="1"/>
  <c r="AQ105" i="1"/>
  <c r="AQ100" i="1"/>
  <c r="AP30" i="1"/>
  <c r="AP112" i="10"/>
  <c r="AP120" i="10" s="1"/>
  <c r="AP122" i="10" s="1"/>
  <c r="AP123" i="10" s="1"/>
  <c r="AP43" i="1"/>
  <c r="AQ114" i="1"/>
  <c r="CA157" i="2"/>
  <c r="CA166" i="2" s="1"/>
  <c r="CA168" i="2"/>
  <c r="CA155" i="2"/>
  <c r="CA164" i="2" s="1"/>
  <c r="CA163" i="2"/>
  <c r="AR27" i="1"/>
  <c r="AS97" i="1"/>
  <c r="AO38" i="1"/>
  <c r="AP104" i="1"/>
  <c r="CC12" i="2"/>
  <c r="CB154" i="2"/>
  <c r="CB161" i="2"/>
  <c r="AO4" i="1"/>
  <c r="AP89" i="1"/>
  <c r="AP35" i="1"/>
  <c r="AQ101" i="1"/>
  <c r="BH94" i="1"/>
  <c r="BG19" i="1"/>
  <c r="AO21" i="1"/>
  <c r="AO24" i="1" s="1"/>
  <c r="AS9" i="10" s="1"/>
  <c r="AP96" i="1"/>
  <c r="AO14" i="1"/>
  <c r="AP108" i="1"/>
  <c r="AR90" i="1"/>
  <c r="AQ5" i="1"/>
  <c r="AQ6" i="1"/>
  <c r="AR91" i="1"/>
  <c r="AN35" i="7"/>
  <c r="AN56" i="21"/>
  <c r="AO8" i="1"/>
  <c r="AP93" i="1"/>
  <c r="AM47" i="1"/>
  <c r="AG7" i="7"/>
  <c r="AH5" i="7" s="1"/>
  <c r="AH45" i="7"/>
  <c r="AP40" i="1"/>
  <c r="AQ110" i="1"/>
  <c r="AO28" i="1"/>
  <c r="AP99" i="1"/>
  <c r="AT92" i="1"/>
  <c r="AS7" i="1"/>
  <c r="P39" i="16"/>
  <c r="P41" i="16" s="1"/>
  <c r="P43" i="16" s="1"/>
  <c r="P44" i="16" s="1"/>
  <c r="AP15" i="1"/>
  <c r="AQ109" i="1"/>
  <c r="O45" i="16"/>
  <c r="AK24" i="21" l="1"/>
  <c r="AK70" i="21"/>
  <c r="AK65" i="21"/>
  <c r="AK126" i="21"/>
  <c r="AM61" i="21"/>
  <c r="AM73" i="21" s="1"/>
  <c r="AL61" i="21"/>
  <c r="AO50" i="21"/>
  <c r="AN53" i="21"/>
  <c r="AP107" i="1"/>
  <c r="AO12" i="1"/>
  <c r="AO16" i="1"/>
  <c r="AS8" i="10" s="1"/>
  <c r="AO9" i="1"/>
  <c r="AS7" i="10" s="1"/>
  <c r="AO29" i="7"/>
  <c r="AQ109" i="10"/>
  <c r="AQ110" i="10" s="1"/>
  <c r="AQ111" i="1"/>
  <c r="AP41" i="1"/>
  <c r="AQ38" i="10"/>
  <c r="AQ39" i="10" s="1"/>
  <c r="AP31" i="1"/>
  <c r="AQ113" i="1"/>
  <c r="AQ13" i="1"/>
  <c r="AR106" i="1"/>
  <c r="AN47" i="1"/>
  <c r="AR12" i="10"/>
  <c r="AP50" i="21" s="1"/>
  <c r="AP113" i="10"/>
  <c r="R26" i="16"/>
  <c r="AO32" i="1"/>
  <c r="AS10" i="10" s="1"/>
  <c r="AO44" i="1"/>
  <c r="AS11" i="10" s="1"/>
  <c r="Q25" i="16"/>
  <c r="Q27" i="16" s="1"/>
  <c r="Q28" i="16" s="1"/>
  <c r="AP98" i="1"/>
  <c r="AO29" i="1"/>
  <c r="AP37" i="1"/>
  <c r="AQ103" i="1"/>
  <c r="AQ24" i="10"/>
  <c r="AN37" i="7"/>
  <c r="AN40" i="7" s="1"/>
  <c r="AN42" i="7" s="1"/>
  <c r="AN6" i="7" s="1"/>
  <c r="AV44" i="21"/>
  <c r="AV45" i="21" s="1"/>
  <c r="AV43" i="21"/>
  <c r="AM42" i="7"/>
  <c r="AM6" i="7" s="1"/>
  <c r="AT19" i="7"/>
  <c r="AT20" i="7"/>
  <c r="AT21" i="7" s="1"/>
  <c r="P45" i="16"/>
  <c r="Q32" i="16"/>
  <c r="AQ36" i="1"/>
  <c r="AR102" i="1"/>
  <c r="AP8" i="1"/>
  <c r="AQ93" i="1"/>
  <c r="AT33" i="7"/>
  <c r="AT54" i="21"/>
  <c r="AX70" i="10"/>
  <c r="AW73" i="10"/>
  <c r="AW74" i="10" s="1"/>
  <c r="AI23" i="21"/>
  <c r="AI25" i="21" s="1"/>
  <c r="AI67" i="21"/>
  <c r="CA158" i="2"/>
  <c r="CA167" i="2" s="1"/>
  <c r="AS90" i="1"/>
  <c r="AR5" i="1"/>
  <c r="AR109" i="1"/>
  <c r="AQ15" i="1"/>
  <c r="BI94" i="1"/>
  <c r="BI19" i="1" s="1"/>
  <c r="BH19" i="1"/>
  <c r="AO32" i="7"/>
  <c r="AO53" i="21"/>
  <c r="AQ43" i="1"/>
  <c r="AR114" i="1"/>
  <c r="AQ30" i="1"/>
  <c r="AR100" i="1"/>
  <c r="AP14" i="1"/>
  <c r="AQ108" i="1"/>
  <c r="AQ35" i="1"/>
  <c r="AR101" i="1"/>
  <c r="CD12" i="2"/>
  <c r="CC161" i="2"/>
  <c r="CC154" i="2"/>
  <c r="AS91" i="1"/>
  <c r="AR6" i="1"/>
  <c r="AP38" i="1"/>
  <c r="AP44" i="1" s="1"/>
  <c r="AQ104" i="1"/>
  <c r="AS27" i="1"/>
  <c r="AT97" i="1"/>
  <c r="AQ39" i="1"/>
  <c r="AR105" i="1"/>
  <c r="BL39" i="7"/>
  <c r="AP28" i="1"/>
  <c r="AQ99" i="1"/>
  <c r="CB155" i="2"/>
  <c r="CB157" i="2"/>
  <c r="AO31" i="7"/>
  <c r="AO52" i="21"/>
  <c r="AP29" i="7"/>
  <c r="AR109" i="10"/>
  <c r="AR15" i="10"/>
  <c r="AR21" i="10" s="1"/>
  <c r="AR23" i="10" s="1"/>
  <c r="AR38" i="10"/>
  <c r="AR39" i="10" s="1"/>
  <c r="AH7" i="7"/>
  <c r="AI5" i="7" s="1"/>
  <c r="AI45" i="7"/>
  <c r="AU92" i="1"/>
  <c r="AT7" i="1"/>
  <c r="AQ40" i="1"/>
  <c r="AR110" i="1"/>
  <c r="AP21" i="1"/>
  <c r="AP24" i="1" s="1"/>
  <c r="AT9" i="10" s="1"/>
  <c r="AQ96" i="1"/>
  <c r="AP4" i="1"/>
  <c r="AP9" i="1" s="1"/>
  <c r="AT7" i="10" s="1"/>
  <c r="AQ89" i="1"/>
  <c r="BL10" i="7"/>
  <c r="AP42" i="1"/>
  <c r="AQ112" i="1"/>
  <c r="AL73" i="21" l="1"/>
  <c r="AM64" i="21"/>
  <c r="AM130" i="21"/>
  <c r="AM117" i="21"/>
  <c r="AM123" i="21"/>
  <c r="AM105" i="21"/>
  <c r="AM114" i="21"/>
  <c r="AM102" i="21"/>
  <c r="AM111" i="21"/>
  <c r="AM120" i="21"/>
  <c r="AM108" i="21"/>
  <c r="AL64" i="21"/>
  <c r="AL130" i="21"/>
  <c r="AL123" i="21"/>
  <c r="AL117" i="21"/>
  <c r="AL105" i="21"/>
  <c r="AL114" i="21"/>
  <c r="AL120" i="21"/>
  <c r="AL111" i="21"/>
  <c r="AL102" i="21"/>
  <c r="AL108" i="21"/>
  <c r="AN58" i="21"/>
  <c r="AO56" i="21"/>
  <c r="AS12" i="10"/>
  <c r="AQ31" i="1"/>
  <c r="AR113" i="1"/>
  <c r="AO35" i="7"/>
  <c r="AP12" i="1"/>
  <c r="AQ107" i="1"/>
  <c r="AP16" i="1"/>
  <c r="AT8" i="10" s="1"/>
  <c r="AQ112" i="10"/>
  <c r="AQ120" i="10" s="1"/>
  <c r="AQ122" i="10" s="1"/>
  <c r="AQ123" i="10" s="1"/>
  <c r="S19" i="16"/>
  <c r="AR110" i="10"/>
  <c r="AR111" i="1"/>
  <c r="AQ41" i="1"/>
  <c r="AR103" i="1"/>
  <c r="AQ37" i="1"/>
  <c r="AQ113" i="10"/>
  <c r="AP29" i="1"/>
  <c r="AP32" i="1" s="1"/>
  <c r="AQ98" i="1"/>
  <c r="AR13" i="1"/>
  <c r="AS106" i="1"/>
  <c r="AO47" i="1"/>
  <c r="AR24" i="10"/>
  <c r="AR112" i="10"/>
  <c r="AR120" i="10" s="1"/>
  <c r="AR122" i="10" s="1"/>
  <c r="AR123" i="10" s="1"/>
  <c r="AW43" i="21"/>
  <c r="AW44" i="21"/>
  <c r="AW45" i="21" s="1"/>
  <c r="CB158" i="2"/>
  <c r="AU19" i="7"/>
  <c r="AU20" i="7"/>
  <c r="AU21" i="7" s="1"/>
  <c r="AO37" i="7"/>
  <c r="AO40" i="7" s="1"/>
  <c r="AT11" i="10"/>
  <c r="AR89" i="1"/>
  <c r="AQ4" i="1"/>
  <c r="CE12" i="2"/>
  <c r="CD154" i="2"/>
  <c r="CD161" i="2"/>
  <c r="AS114" i="1"/>
  <c r="AR43" i="1"/>
  <c r="AU33" i="7"/>
  <c r="AU54" i="21"/>
  <c r="Q38" i="16"/>
  <c r="Q33" i="16"/>
  <c r="AS101" i="1"/>
  <c r="AR35" i="1"/>
  <c r="AS109" i="1"/>
  <c r="AR15" i="1"/>
  <c r="AY70" i="10"/>
  <c r="AX73" i="10"/>
  <c r="AX74" i="10" s="1"/>
  <c r="AR108" i="1"/>
  <c r="AQ14" i="1"/>
  <c r="AS5" i="1"/>
  <c r="AT90" i="1"/>
  <c r="AJ45" i="7"/>
  <c r="AI7" i="7"/>
  <c r="AJ5" i="7" s="1"/>
  <c r="AR104" i="1"/>
  <c r="AQ38" i="1"/>
  <c r="BU29" i="21"/>
  <c r="AR96" i="1"/>
  <c r="AQ21" i="1"/>
  <c r="AQ24" i="1" s="1"/>
  <c r="AU9" i="10" s="1"/>
  <c r="AP31" i="7"/>
  <c r="S21" i="16" s="1"/>
  <c r="AP52" i="21"/>
  <c r="AS105" i="1"/>
  <c r="AR39" i="1"/>
  <c r="AT91" i="1"/>
  <c r="AS6" i="1"/>
  <c r="AR93" i="1"/>
  <c r="AQ8" i="1"/>
  <c r="AR112" i="1"/>
  <c r="AQ42" i="1"/>
  <c r="AP32" i="7"/>
  <c r="S22" i="16" s="1"/>
  <c r="AP53" i="21"/>
  <c r="AP35" i="7"/>
  <c r="AP56" i="21"/>
  <c r="CC155" i="2"/>
  <c r="CC157" i="2"/>
  <c r="AR30" i="1"/>
  <c r="AS100" i="1"/>
  <c r="AQ29" i="7"/>
  <c r="AS109" i="10"/>
  <c r="AS110" i="10" s="1"/>
  <c r="AS15" i="10"/>
  <c r="AS21" i="10" s="1"/>
  <c r="AS23" i="10" s="1"/>
  <c r="AS38" i="10"/>
  <c r="AS39" i="10" s="1"/>
  <c r="AQ50" i="21"/>
  <c r="BL19" i="1"/>
  <c r="AU7" i="1"/>
  <c r="AV92" i="1"/>
  <c r="BL11" i="7"/>
  <c r="AR40" i="1"/>
  <c r="AS110" i="1"/>
  <c r="AR99" i="1"/>
  <c r="AQ28" i="1"/>
  <c r="AU97" i="1"/>
  <c r="AT27" i="1"/>
  <c r="AJ23" i="21"/>
  <c r="AJ25" i="21" s="1"/>
  <c r="AJ67" i="21"/>
  <c r="AR36" i="1"/>
  <c r="AS102" i="1"/>
  <c r="AL24" i="21" l="1"/>
  <c r="AL70" i="21"/>
  <c r="AM24" i="21"/>
  <c r="AM70" i="21"/>
  <c r="AM126" i="21"/>
  <c r="AL65" i="21"/>
  <c r="AM65" i="21" s="1"/>
  <c r="AL126" i="21"/>
  <c r="AO58" i="21"/>
  <c r="AO61" i="21" s="1"/>
  <c r="AO73" i="21" s="1"/>
  <c r="AN61" i="21"/>
  <c r="AQ12" i="1"/>
  <c r="AR107" i="1"/>
  <c r="AR41" i="1"/>
  <c r="AS111" i="1"/>
  <c r="AS113" i="1"/>
  <c r="AR31" i="1"/>
  <c r="AQ16" i="1"/>
  <c r="AU8" i="10" s="1"/>
  <c r="AT10" i="10"/>
  <c r="AP47" i="1"/>
  <c r="AQ29" i="1"/>
  <c r="AQ32" i="1" s="1"/>
  <c r="AU10" i="10" s="1"/>
  <c r="AR98" i="1"/>
  <c r="AQ44" i="1"/>
  <c r="AT12" i="10"/>
  <c r="AT15" i="10" s="1"/>
  <c r="AT21" i="10" s="1"/>
  <c r="AT23" i="10" s="1"/>
  <c r="AR113" i="10"/>
  <c r="AS113" i="10" s="1"/>
  <c r="AS103" i="1"/>
  <c r="AR37" i="1"/>
  <c r="AS13" i="1"/>
  <c r="AT106" i="1"/>
  <c r="AS24" i="10"/>
  <c r="AS112" i="10"/>
  <c r="AS120" i="10" s="1"/>
  <c r="AS122" i="10" s="1"/>
  <c r="AX44" i="21"/>
  <c r="AX45" i="21" s="1"/>
  <c r="AX43" i="21"/>
  <c r="AP58" i="21"/>
  <c r="CC158" i="2"/>
  <c r="AO42" i="7"/>
  <c r="AO6" i="7" s="1"/>
  <c r="AV19" i="7"/>
  <c r="AV20" i="7"/>
  <c r="AV21" i="7" s="1"/>
  <c r="AS123" i="10"/>
  <c r="AU11" i="10"/>
  <c r="AT101" i="1"/>
  <c r="AS35" i="1"/>
  <c r="AV33" i="7"/>
  <c r="U24" i="16" s="1"/>
  <c r="AV54" i="21"/>
  <c r="CD155" i="2"/>
  <c r="CD157" i="2"/>
  <c r="CD159" i="2"/>
  <c r="AS96" i="1"/>
  <c r="AR21" i="1"/>
  <c r="AR24" i="1" s="1"/>
  <c r="AV9" i="10" s="1"/>
  <c r="AZ70" i="10"/>
  <c r="AY73" i="10"/>
  <c r="AY74" i="10" s="1"/>
  <c r="Q39" i="16"/>
  <c r="Q41" i="16" s="1"/>
  <c r="Q43" i="16" s="1"/>
  <c r="Q44" i="16" s="1"/>
  <c r="CF12" i="2"/>
  <c r="CE161" i="2"/>
  <c r="CE154" i="2"/>
  <c r="AQ9" i="1"/>
  <c r="AU7" i="10" s="1"/>
  <c r="AS104" i="1"/>
  <c r="AR38" i="1"/>
  <c r="AV7" i="1"/>
  <c r="AW92" i="1"/>
  <c r="AQ31" i="7"/>
  <c r="AQ52" i="21"/>
  <c r="AT105" i="1"/>
  <c r="AS39" i="1"/>
  <c r="S25" i="16"/>
  <c r="AJ7" i="7"/>
  <c r="AK5" i="7" s="1"/>
  <c r="AK45" i="7"/>
  <c r="AR14" i="1"/>
  <c r="AS108" i="1"/>
  <c r="AS15" i="1"/>
  <c r="AT109" i="1"/>
  <c r="AR4" i="1"/>
  <c r="AS89" i="1"/>
  <c r="AT5" i="1"/>
  <c r="AU90" i="1"/>
  <c r="AS112" i="1"/>
  <c r="AR42" i="1"/>
  <c r="AT102" i="1"/>
  <c r="AS36" i="1"/>
  <c r="AQ35" i="7"/>
  <c r="AQ56" i="21"/>
  <c r="AK67" i="21"/>
  <c r="AK23" i="21"/>
  <c r="AK25" i="21" s="1"/>
  <c r="AT110" i="1"/>
  <c r="AS40" i="1"/>
  <c r="AR8" i="1"/>
  <c r="AS93" i="1"/>
  <c r="AV97" i="1"/>
  <c r="AU27" i="1"/>
  <c r="AT6" i="1"/>
  <c r="AU91" i="1"/>
  <c r="AQ32" i="7"/>
  <c r="AQ53" i="21"/>
  <c r="AS99" i="1"/>
  <c r="AR28" i="1"/>
  <c r="AP37" i="7"/>
  <c r="AP40" i="7" s="1"/>
  <c r="AT100" i="1"/>
  <c r="AS30" i="1"/>
  <c r="AT114" i="1"/>
  <c r="AS43" i="1"/>
  <c r="AN73" i="21" l="1"/>
  <c r="AN64" i="21"/>
  <c r="AN130" i="21"/>
  <c r="AN117" i="21"/>
  <c r="AN123" i="21"/>
  <c r="AN105" i="21"/>
  <c r="AN114" i="21"/>
  <c r="AN102" i="21"/>
  <c r="AN120" i="21"/>
  <c r="AN108" i="21"/>
  <c r="AN111" i="21"/>
  <c r="AO64" i="21"/>
  <c r="AO130" i="21"/>
  <c r="AO117" i="21"/>
  <c r="AO123" i="21"/>
  <c r="AO105" i="21"/>
  <c r="AO114" i="21"/>
  <c r="AO111" i="21"/>
  <c r="AO102" i="21"/>
  <c r="AO108" i="21"/>
  <c r="AO120" i="21"/>
  <c r="AP61" i="21"/>
  <c r="AP73" i="21" s="1"/>
  <c r="AN65" i="21"/>
  <c r="AT113" i="1"/>
  <c r="AS31" i="1"/>
  <c r="AT111" i="1"/>
  <c r="AS41" i="1"/>
  <c r="AS107" i="1"/>
  <c r="AR12" i="1"/>
  <c r="AR16" i="1"/>
  <c r="AV8" i="10" s="1"/>
  <c r="AR50" i="21"/>
  <c r="AT109" i="10"/>
  <c r="AT110" i="10" s="1"/>
  <c r="AR29" i="7"/>
  <c r="AT13" i="1"/>
  <c r="AU106" i="1"/>
  <c r="AR29" i="1"/>
  <c r="AR32" i="1" s="1"/>
  <c r="AS98" i="1"/>
  <c r="AT38" i="10"/>
  <c r="AT39" i="10" s="1"/>
  <c r="AR32" i="7" s="1"/>
  <c r="AR44" i="1"/>
  <c r="AS37" i="1"/>
  <c r="AT103" i="1"/>
  <c r="AR9" i="1"/>
  <c r="AV7" i="10" s="1"/>
  <c r="AU12" i="10"/>
  <c r="AU38" i="10" s="1"/>
  <c r="AU39" i="10" s="1"/>
  <c r="AT24" i="10"/>
  <c r="AY44" i="21"/>
  <c r="AY45" i="21" s="1"/>
  <c r="AY43" i="21"/>
  <c r="CD158" i="2"/>
  <c r="AP42" i="7"/>
  <c r="AP6" i="7" s="1"/>
  <c r="AW19" i="7"/>
  <c r="AW20" i="7"/>
  <c r="AW21" i="7" s="1"/>
  <c r="AQ37" i="7"/>
  <c r="AQ40" i="7" s="1"/>
  <c r="AQ58" i="21"/>
  <c r="R44" i="16"/>
  <c r="Q45" i="16"/>
  <c r="AV11" i="10"/>
  <c r="AU100" i="1"/>
  <c r="AT30" i="1"/>
  <c r="AS38" i="1"/>
  <c r="AS44" i="1" s="1"/>
  <c r="AT104" i="1"/>
  <c r="BA70" i="10"/>
  <c r="AZ73" i="10"/>
  <c r="AZ74" i="10" s="1"/>
  <c r="AT35" i="1"/>
  <c r="AU101" i="1"/>
  <c r="AS4" i="1"/>
  <c r="AT89" i="1"/>
  <c r="AU15" i="10"/>
  <c r="AU21" i="10" s="1"/>
  <c r="AU23" i="10" s="1"/>
  <c r="AW33" i="7"/>
  <c r="AW54" i="21"/>
  <c r="AV27" i="1"/>
  <c r="AW97" i="1"/>
  <c r="AU102" i="1"/>
  <c r="AT36" i="1"/>
  <c r="CE155" i="2"/>
  <c r="CE157" i="2"/>
  <c r="AR35" i="7"/>
  <c r="AR56" i="21"/>
  <c r="AS21" i="1"/>
  <c r="AS24" i="1" s="1"/>
  <c r="AW9" i="10" s="1"/>
  <c r="AT96" i="1"/>
  <c r="W25" i="16"/>
  <c r="S27" i="16"/>
  <c r="AT43" i="1"/>
  <c r="AU114" i="1"/>
  <c r="AT15" i="1"/>
  <c r="AU109" i="1"/>
  <c r="AT39" i="1"/>
  <c r="AU105" i="1"/>
  <c r="CG12" i="2"/>
  <c r="CF161" i="2"/>
  <c r="CF154" i="2"/>
  <c r="AS28" i="1"/>
  <c r="AT99" i="1"/>
  <c r="AV90" i="1"/>
  <c r="AU5" i="1"/>
  <c r="AS14" i="1"/>
  <c r="AT108" i="1"/>
  <c r="AL67" i="21"/>
  <c r="AL23" i="21"/>
  <c r="AL25" i="21" s="1"/>
  <c r="AU6" i="1"/>
  <c r="AV91" i="1"/>
  <c r="AS8" i="1"/>
  <c r="AT93" i="1"/>
  <c r="AK7" i="7"/>
  <c r="AL5" i="7" s="1"/>
  <c r="AL45" i="7"/>
  <c r="AX92" i="1"/>
  <c r="AW7" i="1"/>
  <c r="AQ47" i="1"/>
  <c r="AU110" i="1"/>
  <c r="AT40" i="1"/>
  <c r="AS42" i="1"/>
  <c r="AT112" i="1"/>
  <c r="AR31" i="7"/>
  <c r="AR52" i="21"/>
  <c r="AO65" i="21" l="1"/>
  <c r="AO24" i="21"/>
  <c r="AO70" i="21"/>
  <c r="AN24" i="21"/>
  <c r="AN70" i="21"/>
  <c r="AN126" i="21"/>
  <c r="AO126" i="21"/>
  <c r="AP64" i="21"/>
  <c r="AP130" i="21"/>
  <c r="AP117" i="21"/>
  <c r="AP123" i="21"/>
  <c r="AP105" i="21"/>
  <c r="AP114" i="21"/>
  <c r="AP102" i="21"/>
  <c r="AP108" i="21"/>
  <c r="AP120" i="21"/>
  <c r="AP111" i="21"/>
  <c r="AQ61" i="21"/>
  <c r="AQ73" i="21" s="1"/>
  <c r="AT107" i="1"/>
  <c r="AS12" i="1"/>
  <c r="AU111" i="1"/>
  <c r="AT41" i="1"/>
  <c r="AT112" i="10"/>
  <c r="AT120" i="10" s="1"/>
  <c r="AT122" i="10" s="1"/>
  <c r="AT123" i="10" s="1"/>
  <c r="AS16" i="1"/>
  <c r="AW8" i="10" s="1"/>
  <c r="AU113" i="1"/>
  <c r="AT31" i="1"/>
  <c r="AV10" i="10"/>
  <c r="AR47" i="1"/>
  <c r="AT98" i="1"/>
  <c r="AS29" i="1"/>
  <c r="AU13" i="1"/>
  <c r="AV106" i="1"/>
  <c r="AV12" i="10"/>
  <c r="AT29" i="7" s="1"/>
  <c r="AT37" i="1"/>
  <c r="AU103" i="1"/>
  <c r="AR53" i="21"/>
  <c r="AS50" i="21"/>
  <c r="AS32" i="1"/>
  <c r="AW10" i="10" s="1"/>
  <c r="AS29" i="7"/>
  <c r="AU109" i="10"/>
  <c r="AS35" i="7" s="1"/>
  <c r="AT113" i="10"/>
  <c r="AU24" i="10"/>
  <c r="AZ43" i="21"/>
  <c r="AZ44" i="21"/>
  <c r="AQ42" i="7"/>
  <c r="AQ6" i="7" s="1"/>
  <c r="AX19" i="7"/>
  <c r="AX20" i="7"/>
  <c r="AX21" i="7" s="1"/>
  <c r="AR37" i="7"/>
  <c r="AR40" i="7" s="1"/>
  <c r="AW11" i="10"/>
  <c r="AU30" i="1"/>
  <c r="AV100" i="1"/>
  <c r="AT42" i="1"/>
  <c r="AT44" i="1" s="1"/>
  <c r="AU112" i="1"/>
  <c r="CH12" i="2"/>
  <c r="CG161" i="2"/>
  <c r="CG154" i="2"/>
  <c r="AU35" i="1"/>
  <c r="AV101" i="1"/>
  <c r="AU43" i="1"/>
  <c r="AV114" i="1"/>
  <c r="AX33" i="7"/>
  <c r="AX54" i="21"/>
  <c r="AS32" i="7"/>
  <c r="T22" i="16" s="1"/>
  <c r="AS53" i="21"/>
  <c r="BB70" i="10"/>
  <c r="BA73" i="10"/>
  <c r="BA74" i="10" s="1"/>
  <c r="S32" i="16"/>
  <c r="S28" i="16"/>
  <c r="W27" i="16"/>
  <c r="AS31" i="7"/>
  <c r="T21" i="16" s="1"/>
  <c r="AS52" i="21"/>
  <c r="AT38" i="1"/>
  <c r="AU104" i="1"/>
  <c r="AT28" i="1"/>
  <c r="AU99" i="1"/>
  <c r="T19" i="16"/>
  <c r="AT50" i="21"/>
  <c r="AW27" i="1"/>
  <c r="AX97" i="1"/>
  <c r="AW91" i="1"/>
  <c r="AV6" i="1"/>
  <c r="CE158" i="2"/>
  <c r="AU89" i="1"/>
  <c r="AT4" i="1"/>
  <c r="AM67" i="21"/>
  <c r="AM23" i="21"/>
  <c r="AM25" i="21" s="1"/>
  <c r="AU108" i="1"/>
  <c r="AT14" i="1"/>
  <c r="AU93" i="1"/>
  <c r="AT8" i="1"/>
  <c r="AW90" i="1"/>
  <c r="AV5" i="1"/>
  <c r="F21" i="18"/>
  <c r="F22" i="18" s="1"/>
  <c r="AV109" i="1"/>
  <c r="AU15" i="1"/>
  <c r="AT21" i="1"/>
  <c r="AT24" i="1" s="1"/>
  <c r="AX9" i="10" s="1"/>
  <c r="AU96" i="1"/>
  <c r="AS9" i="1"/>
  <c r="AW7" i="10" s="1"/>
  <c r="AY92" i="1"/>
  <c r="AX7" i="1"/>
  <c r="AL7" i="7"/>
  <c r="AM5" i="7" s="1"/>
  <c r="AM45" i="7"/>
  <c r="AU36" i="1"/>
  <c r="AV102" i="1"/>
  <c r="AU40" i="1"/>
  <c r="AV110" i="1"/>
  <c r="AU39" i="1"/>
  <c r="AV105" i="1"/>
  <c r="CF157" i="2"/>
  <c r="CF155" i="2"/>
  <c r="R45" i="16"/>
  <c r="AP24" i="21" l="1"/>
  <c r="AP70" i="21"/>
  <c r="AP65" i="21"/>
  <c r="AP126" i="21"/>
  <c r="AQ64" i="21"/>
  <c r="AQ65" i="21" s="1"/>
  <c r="AQ130" i="21"/>
  <c r="AQ123" i="21"/>
  <c r="AQ117" i="21"/>
  <c r="AQ105" i="21"/>
  <c r="AQ114" i="21"/>
  <c r="AQ102" i="21"/>
  <c r="AQ120" i="21"/>
  <c r="AQ108" i="21"/>
  <c r="AQ111" i="21"/>
  <c r="AR58" i="21"/>
  <c r="AV113" i="1"/>
  <c r="AU31" i="1"/>
  <c r="AV111" i="1"/>
  <c r="AU41" i="1"/>
  <c r="AU110" i="10"/>
  <c r="AT12" i="1"/>
  <c r="AT16" i="1" s="1"/>
  <c r="AX8" i="10" s="1"/>
  <c r="AU107" i="1"/>
  <c r="AW106" i="1"/>
  <c r="AV13" i="1"/>
  <c r="AV15" i="10"/>
  <c r="AV21" i="10" s="1"/>
  <c r="AT29" i="1"/>
  <c r="AT32" i="1" s="1"/>
  <c r="AU98" i="1"/>
  <c r="AV109" i="10"/>
  <c r="AV110" i="10" s="1"/>
  <c r="AS56" i="21"/>
  <c r="AV38" i="10"/>
  <c r="AV39" i="10" s="1"/>
  <c r="AU112" i="10"/>
  <c r="AU120" i="10" s="1"/>
  <c r="AU122" i="10" s="1"/>
  <c r="AU123" i="10" s="1"/>
  <c r="CF158" i="2"/>
  <c r="AT9" i="1"/>
  <c r="AX7" i="10" s="1"/>
  <c r="AU37" i="1"/>
  <c r="AV103" i="1"/>
  <c r="AW12" i="10"/>
  <c r="AW15" i="10" s="1"/>
  <c r="AW21" i="10" s="1"/>
  <c r="AW23" i="10" s="1"/>
  <c r="AZ45" i="21"/>
  <c r="BA43" i="21" s="1"/>
  <c r="BA44" i="21"/>
  <c r="BA45" i="21" s="1"/>
  <c r="AR42" i="7"/>
  <c r="AR6" i="7" s="1"/>
  <c r="AY19" i="7"/>
  <c r="AY20" i="7"/>
  <c r="AY21" i="7" s="1"/>
  <c r="AX11" i="10"/>
  <c r="AW101" i="1"/>
  <c r="AV35" i="1"/>
  <c r="AV112" i="1"/>
  <c r="AU42" i="1"/>
  <c r="T25" i="16"/>
  <c r="T27" i="16" s="1"/>
  <c r="AS37" i="7"/>
  <c r="AS40" i="7" s="1"/>
  <c r="W28" i="16"/>
  <c r="F23" i="18"/>
  <c r="F24" i="18" s="1"/>
  <c r="F32" i="18" s="1"/>
  <c r="AV30" i="1"/>
  <c r="AW100" i="1"/>
  <c r="AM7" i="7"/>
  <c r="AN5" i="7" s="1"/>
  <c r="AN45" i="7"/>
  <c r="S38" i="16"/>
  <c r="S33" i="16"/>
  <c r="W32" i="16"/>
  <c r="W33" i="16" s="1"/>
  <c r="AV89" i="1"/>
  <c r="AU4" i="1"/>
  <c r="AV40" i="1"/>
  <c r="AW110" i="1"/>
  <c r="AY7" i="1"/>
  <c r="AZ92" i="1"/>
  <c r="AV93" i="1"/>
  <c r="AU8" i="1"/>
  <c r="AU29" i="7"/>
  <c r="AW109" i="10"/>
  <c r="AY33" i="7"/>
  <c r="V24" i="16" s="1"/>
  <c r="AY54" i="21"/>
  <c r="CG157" i="2"/>
  <c r="CG155" i="2"/>
  <c r="CG158" i="2" s="1"/>
  <c r="CG159" i="2"/>
  <c r="AW109" i="1"/>
  <c r="AV15" i="1"/>
  <c r="AT32" i="7"/>
  <c r="AT53" i="21"/>
  <c r="AV96" i="1"/>
  <c r="AU21" i="1"/>
  <c r="AU24" i="1" s="1"/>
  <c r="AY9" i="10" s="1"/>
  <c r="BC70" i="10"/>
  <c r="BB73" i="10"/>
  <c r="BB74" i="10" s="1"/>
  <c r="AW114" i="1"/>
  <c r="AV43" i="1"/>
  <c r="AS47" i="1"/>
  <c r="AW105" i="1"/>
  <c r="AV39" i="1"/>
  <c r="AW5" i="1"/>
  <c r="AX90" i="1"/>
  <c r="AY97" i="1"/>
  <c r="AX27" i="1"/>
  <c r="AV99" i="1"/>
  <c r="AU28" i="1"/>
  <c r="AV36" i="1"/>
  <c r="AW102" i="1"/>
  <c r="AV108" i="1"/>
  <c r="AU14" i="1"/>
  <c r="AV104" i="1"/>
  <c r="AU38" i="1"/>
  <c r="AU44" i="1" s="1"/>
  <c r="AX91" i="1"/>
  <c r="AW6" i="1"/>
  <c r="AN67" i="21"/>
  <c r="AN23" i="21"/>
  <c r="AN25" i="21" s="1"/>
  <c r="CI12" i="2"/>
  <c r="CH161" i="2"/>
  <c r="CH154" i="2"/>
  <c r="AQ24" i="21" l="1"/>
  <c r="AQ70" i="21"/>
  <c r="AQ126" i="21"/>
  <c r="AR61" i="21"/>
  <c r="AR73" i="21" s="1"/>
  <c r="AS58" i="21"/>
  <c r="AW110" i="10"/>
  <c r="AU50" i="21"/>
  <c r="AV41" i="1"/>
  <c r="AW111" i="1"/>
  <c r="AW38" i="10"/>
  <c r="AW39" i="10" s="1"/>
  <c r="AU53" i="21" s="1"/>
  <c r="AU12" i="1"/>
  <c r="AV107" i="1"/>
  <c r="AU16" i="1"/>
  <c r="AY8" i="10" s="1"/>
  <c r="AW113" i="1"/>
  <c r="AV31" i="1"/>
  <c r="AX10" i="10"/>
  <c r="AT47" i="1"/>
  <c r="AV123" i="10"/>
  <c r="AW103" i="1"/>
  <c r="AV37" i="1"/>
  <c r="AV98" i="1"/>
  <c r="AU29" i="1"/>
  <c r="AU32" i="1" s="1"/>
  <c r="AV23" i="10"/>
  <c r="AV24" i="10" s="1"/>
  <c r="AV112" i="10"/>
  <c r="AV120" i="10" s="1"/>
  <c r="AV122" i="10" s="1"/>
  <c r="AT52" i="21"/>
  <c r="AX12" i="10"/>
  <c r="AX15" i="10" s="1"/>
  <c r="AX21" i="10" s="1"/>
  <c r="AX23" i="10" s="1"/>
  <c r="AW13" i="1"/>
  <c r="AX106" i="1"/>
  <c r="AT56" i="21"/>
  <c r="AT31" i="7"/>
  <c r="AU113" i="10"/>
  <c r="AT35" i="7"/>
  <c r="AU9" i="1"/>
  <c r="AY7" i="10" s="1"/>
  <c r="AW24" i="10"/>
  <c r="AW112" i="10"/>
  <c r="AW120" i="10" s="1"/>
  <c r="AW122" i="10" s="1"/>
  <c r="BB44" i="21"/>
  <c r="BB45" i="21" s="1"/>
  <c r="BB43" i="21"/>
  <c r="AS42" i="7"/>
  <c r="AS6" i="7" s="1"/>
  <c r="AZ19" i="7"/>
  <c r="AZ20" i="7"/>
  <c r="AT37" i="7"/>
  <c r="AT40" i="7" s="1"/>
  <c r="AY11" i="10"/>
  <c r="T32" i="16"/>
  <c r="T28" i="16"/>
  <c r="AV4" i="1"/>
  <c r="AW89" i="1"/>
  <c r="AN7" i="7"/>
  <c r="AO5" i="7" s="1"/>
  <c r="AO45" i="7"/>
  <c r="AV50" i="21"/>
  <c r="AW112" i="1"/>
  <c r="AV42" i="1"/>
  <c r="AV44" i="1" s="1"/>
  <c r="AV8" i="1"/>
  <c r="AW93" i="1"/>
  <c r="AX100" i="1"/>
  <c r="AW30" i="1"/>
  <c r="AZ7" i="1"/>
  <c r="BA92" i="1"/>
  <c r="AX101" i="1"/>
  <c r="AW35" i="1"/>
  <c r="AZ33" i="7"/>
  <c r="AZ54" i="21"/>
  <c r="BD70" i="10"/>
  <c r="BC73" i="10"/>
  <c r="BC74" i="10" s="1"/>
  <c r="AX105" i="1"/>
  <c r="AW39" i="1"/>
  <c r="AW104" i="1"/>
  <c r="AV38" i="1"/>
  <c r="S39" i="16"/>
  <c r="W38" i="16"/>
  <c r="AZ97" i="1"/>
  <c r="AY27" i="1"/>
  <c r="AU35" i="7"/>
  <c r="AU56" i="21"/>
  <c r="CJ12" i="2"/>
  <c r="CI161" i="2"/>
  <c r="CI154" i="2"/>
  <c r="AX5" i="1"/>
  <c r="AY90" i="1"/>
  <c r="AX6" i="1"/>
  <c r="AY91" i="1"/>
  <c r="AW15" i="1"/>
  <c r="AX109" i="1"/>
  <c r="AW96" i="1"/>
  <c r="AV21" i="1"/>
  <c r="AV24" i="1" s="1"/>
  <c r="AZ9" i="10" s="1"/>
  <c r="AW99" i="1"/>
  <c r="AV28" i="1"/>
  <c r="AU32" i="7"/>
  <c r="AX110" i="1"/>
  <c r="AW40" i="1"/>
  <c r="AX102" i="1"/>
  <c r="AW36" i="1"/>
  <c r="CH155" i="2"/>
  <c r="CH157" i="2"/>
  <c r="AO67" i="21"/>
  <c r="AO23" i="21"/>
  <c r="AO25" i="21" s="1"/>
  <c r="AV14" i="1"/>
  <c r="AW108" i="1"/>
  <c r="AX114" i="1"/>
  <c r="AW43" i="1"/>
  <c r="AU31" i="7"/>
  <c r="AU52" i="21"/>
  <c r="AR64" i="21" l="1"/>
  <c r="AR70" i="21" s="1"/>
  <c r="AR130" i="21"/>
  <c r="AR123" i="21"/>
  <c r="AR117" i="21"/>
  <c r="AR105" i="21"/>
  <c r="AR114" i="21"/>
  <c r="AR102" i="21"/>
  <c r="AR120" i="21"/>
  <c r="AR108" i="21"/>
  <c r="AR111" i="21"/>
  <c r="AS61" i="21"/>
  <c r="AS73" i="21" s="1"/>
  <c r="AW107" i="1"/>
  <c r="AV12" i="1"/>
  <c r="AW123" i="10"/>
  <c r="AX109" i="10"/>
  <c r="AX110" i="10" s="1"/>
  <c r="AW41" i="1"/>
  <c r="AX111" i="1"/>
  <c r="AV113" i="10"/>
  <c r="AV16" i="1"/>
  <c r="AZ8" i="10" s="1"/>
  <c r="AT58" i="21"/>
  <c r="AX113" i="1"/>
  <c r="AW31" i="1"/>
  <c r="AY10" i="10"/>
  <c r="AU47" i="1"/>
  <c r="AY12" i="10"/>
  <c r="AY38" i="10" s="1"/>
  <c r="AY39" i="10" s="1"/>
  <c r="AX13" i="1"/>
  <c r="AY106" i="1"/>
  <c r="AW98" i="1"/>
  <c r="AV29" i="1"/>
  <c r="AV32" i="1" s="1"/>
  <c r="AZ21" i="7"/>
  <c r="BA19" i="7" s="1"/>
  <c r="AW37" i="1"/>
  <c r="AX103" i="1"/>
  <c r="AV29" i="7"/>
  <c r="U19" i="16" s="1"/>
  <c r="AW113" i="10"/>
  <c r="AX38" i="10"/>
  <c r="AX39" i="10" s="1"/>
  <c r="AX24" i="10"/>
  <c r="AU37" i="7"/>
  <c r="AU40" i="7" s="1"/>
  <c r="BC44" i="21"/>
  <c r="BC43" i="21"/>
  <c r="CH158" i="2"/>
  <c r="AU42" i="7"/>
  <c r="AU6" i="7" s="1"/>
  <c r="AT42" i="7"/>
  <c r="AT6" i="7" s="1"/>
  <c r="BA20" i="7"/>
  <c r="BA21" i="7" s="1"/>
  <c r="AU58" i="21"/>
  <c r="AV31" i="7"/>
  <c r="U21" i="16" s="1"/>
  <c r="AV52" i="21"/>
  <c r="S41" i="16"/>
  <c r="W39" i="16"/>
  <c r="AW42" i="1"/>
  <c r="AW44" i="1" s="1"/>
  <c r="AX112" i="1"/>
  <c r="T38" i="16"/>
  <c r="T33" i="16"/>
  <c r="CI155" i="2"/>
  <c r="CI157" i="2"/>
  <c r="AY100" i="1"/>
  <c r="AX30" i="1"/>
  <c r="AW8" i="1"/>
  <c r="AX93" i="1"/>
  <c r="AP45" i="7"/>
  <c r="AO7" i="7"/>
  <c r="AP5" i="7" s="1"/>
  <c r="AX15" i="1"/>
  <c r="AY109" i="1"/>
  <c r="AW38" i="1"/>
  <c r="AX104" i="1"/>
  <c r="AW21" i="1"/>
  <c r="AW24" i="1" s="1"/>
  <c r="BA9" i="10" s="1"/>
  <c r="AX96" i="1"/>
  <c r="AV53" i="21"/>
  <c r="AX43" i="1"/>
  <c r="AY114" i="1"/>
  <c r="AZ11" i="10"/>
  <c r="AY110" i="1"/>
  <c r="AX40" i="1"/>
  <c r="AW14" i="1"/>
  <c r="AX108" i="1"/>
  <c r="CK12" i="2"/>
  <c r="CJ154" i="2"/>
  <c r="CJ161" i="2"/>
  <c r="AY102" i="1"/>
  <c r="AX36" i="1"/>
  <c r="AP67" i="21"/>
  <c r="AP23" i="21"/>
  <c r="AP25" i="21" s="1"/>
  <c r="AW28" i="1"/>
  <c r="AX99" i="1"/>
  <c r="AX35" i="1"/>
  <c r="AY101" i="1"/>
  <c r="AV56" i="21"/>
  <c r="AW4" i="1"/>
  <c r="AX89" i="1"/>
  <c r="AY15" i="10"/>
  <c r="AY21" i="10" s="1"/>
  <c r="AY23" i="10" s="1"/>
  <c r="AW29" i="7"/>
  <c r="BA33" i="7"/>
  <c r="BA54" i="21"/>
  <c r="BE70" i="10"/>
  <c r="BD73" i="10"/>
  <c r="BD74" i="10" s="1"/>
  <c r="AY6" i="1"/>
  <c r="AZ91" i="1"/>
  <c r="AZ90" i="1"/>
  <c r="AY5" i="1"/>
  <c r="AZ27" i="1"/>
  <c r="BA97" i="1"/>
  <c r="AX39" i="1"/>
  <c r="AY105" i="1"/>
  <c r="BB92" i="1"/>
  <c r="BA7" i="1"/>
  <c r="AV9" i="1"/>
  <c r="AZ7" i="10" s="1"/>
  <c r="AR24" i="21" l="1"/>
  <c r="AR65" i="21"/>
  <c r="AS64" i="21"/>
  <c r="AS130" i="21"/>
  <c r="AS123" i="21"/>
  <c r="AS117" i="21"/>
  <c r="AS105" i="21"/>
  <c r="AS114" i="21"/>
  <c r="AS108" i="21"/>
  <c r="AS111" i="21"/>
  <c r="AS102" i="21"/>
  <c r="AS120" i="21"/>
  <c r="AR126" i="21"/>
  <c r="AT61" i="21"/>
  <c r="AT73" i="21" s="1"/>
  <c r="AU61" i="21"/>
  <c r="AU73" i="21" s="1"/>
  <c r="AX41" i="1"/>
  <c r="AY111" i="1"/>
  <c r="AY113" i="1"/>
  <c r="AX31" i="1"/>
  <c r="AW50" i="21"/>
  <c r="AY109" i="10"/>
  <c r="AY110" i="10" s="1"/>
  <c r="AV35" i="7"/>
  <c r="AV37" i="7" s="1"/>
  <c r="AV40" i="7" s="1"/>
  <c r="AX112" i="10"/>
  <c r="AX120" i="10" s="1"/>
  <c r="AX122" i="10" s="1"/>
  <c r="AX123" i="10" s="1"/>
  <c r="AX107" i="1"/>
  <c r="AW12" i="1"/>
  <c r="AW16" i="1" s="1"/>
  <c r="BA8" i="10" s="1"/>
  <c r="AZ10" i="10"/>
  <c r="AZ12" i="10" s="1"/>
  <c r="AV47" i="1"/>
  <c r="AX113" i="10"/>
  <c r="AX98" i="1"/>
  <c r="AW29" i="1"/>
  <c r="AW32" i="1" s="1"/>
  <c r="BA10" i="10" s="1"/>
  <c r="AY13" i="1"/>
  <c r="AZ106" i="1"/>
  <c r="AV32" i="7"/>
  <c r="U22" i="16" s="1"/>
  <c r="AX37" i="1"/>
  <c r="AY103" i="1"/>
  <c r="AY24" i="10"/>
  <c r="BD44" i="21"/>
  <c r="BD45" i="21" s="1"/>
  <c r="BC45" i="21"/>
  <c r="BD43" i="21" s="1"/>
  <c r="CI158" i="2"/>
  <c r="BB19" i="7"/>
  <c r="BB20" i="7"/>
  <c r="AV58" i="21"/>
  <c r="T39" i="16"/>
  <c r="T41" i="16" s="1"/>
  <c r="T43" i="16" s="1"/>
  <c r="AY93" i="1"/>
  <c r="AX8" i="1"/>
  <c r="AY30" i="1"/>
  <c r="AZ100" i="1"/>
  <c r="AX42" i="1"/>
  <c r="AY112" i="1"/>
  <c r="CJ155" i="2"/>
  <c r="CJ157" i="2"/>
  <c r="CJ159" i="2"/>
  <c r="AX38" i="1"/>
  <c r="AY104" i="1"/>
  <c r="AW56" i="21"/>
  <c r="BA11" i="10"/>
  <c r="AY39" i="1"/>
  <c r="AZ105" i="1"/>
  <c r="AW31" i="7"/>
  <c r="AW52" i="21"/>
  <c r="AY108" i="1"/>
  <c r="AX14" i="1"/>
  <c r="AZ109" i="1"/>
  <c r="AY15" i="1"/>
  <c r="W41" i="16"/>
  <c r="S43" i="16"/>
  <c r="AQ23" i="21"/>
  <c r="AQ25" i="21" s="1"/>
  <c r="AQ67" i="21"/>
  <c r="BA91" i="1"/>
  <c r="AZ6" i="1"/>
  <c r="BB33" i="7"/>
  <c r="X24" i="16" s="1"/>
  <c r="AB24" i="16" s="1"/>
  <c r="BB54" i="21"/>
  <c r="AY43" i="1"/>
  <c r="AZ114" i="1"/>
  <c r="BF70" i="10"/>
  <c r="BE73" i="10"/>
  <c r="BE74" i="10" s="1"/>
  <c r="BA27" i="1"/>
  <c r="BB97" i="1"/>
  <c r="AY35" i="1"/>
  <c r="AZ101" i="1"/>
  <c r="AY89" i="1"/>
  <c r="AX4" i="1"/>
  <c r="AX9" i="1" s="1"/>
  <c r="BB7" i="10" s="1"/>
  <c r="AY36" i="1"/>
  <c r="AZ102" i="1"/>
  <c r="AX21" i="1"/>
  <c r="AX24" i="1" s="1"/>
  <c r="BB9" i="10" s="1"/>
  <c r="AY96" i="1"/>
  <c r="BC92" i="1"/>
  <c r="BB7" i="1"/>
  <c r="AW32" i="7"/>
  <c r="AW53" i="21"/>
  <c r="CL12" i="2"/>
  <c r="CK161" i="2"/>
  <c r="CK154" i="2"/>
  <c r="BA90" i="1"/>
  <c r="AZ5" i="1"/>
  <c r="AW9" i="1"/>
  <c r="BA7" i="10" s="1"/>
  <c r="AX28" i="1"/>
  <c r="AY99" i="1"/>
  <c r="AY40" i="1"/>
  <c r="AZ110" i="1"/>
  <c r="AP7" i="7"/>
  <c r="AQ5" i="7" s="1"/>
  <c r="AQ45" i="7"/>
  <c r="U25" i="16"/>
  <c r="U27" i="16" s="1"/>
  <c r="AS24" i="21" l="1"/>
  <c r="AS70" i="21"/>
  <c r="AS65" i="21"/>
  <c r="AS126" i="21"/>
  <c r="AU64" i="21"/>
  <c r="AU130" i="21"/>
  <c r="AU123" i="21"/>
  <c r="AU117" i="21"/>
  <c r="AU105" i="21"/>
  <c r="AU114" i="21"/>
  <c r="AU120" i="21"/>
  <c r="AU108" i="21"/>
  <c r="AU111" i="21"/>
  <c r="AU102" i="21"/>
  <c r="AT64" i="21"/>
  <c r="AT130" i="21"/>
  <c r="AT123" i="21"/>
  <c r="AT117" i="21"/>
  <c r="AT105" i="21"/>
  <c r="AT114" i="21"/>
  <c r="AT102" i="21"/>
  <c r="AT111" i="21"/>
  <c r="AT108" i="21"/>
  <c r="AT120" i="21"/>
  <c r="AV61" i="21"/>
  <c r="AV62" i="21" s="1"/>
  <c r="AV74" i="21" s="1"/>
  <c r="AW35" i="7"/>
  <c r="AZ113" i="1"/>
  <c r="AY31" i="1"/>
  <c r="AY112" i="10"/>
  <c r="AY120" i="10" s="1"/>
  <c r="AY122" i="10" s="1"/>
  <c r="AY123" i="10" s="1"/>
  <c r="AX12" i="1"/>
  <c r="AX16" i="1" s="1"/>
  <c r="BB8" i="10" s="1"/>
  <c r="AY107" i="1"/>
  <c r="AY41" i="1"/>
  <c r="AZ111" i="1"/>
  <c r="AX44" i="1"/>
  <c r="AZ13" i="1"/>
  <c r="BA106" i="1"/>
  <c r="AX29" i="1"/>
  <c r="AX32" i="1" s="1"/>
  <c r="AY98" i="1"/>
  <c r="AY113" i="10"/>
  <c r="AY37" i="1"/>
  <c r="AZ103" i="1"/>
  <c r="BB21" i="7"/>
  <c r="BC19" i="7" s="1"/>
  <c r="BA12" i="10"/>
  <c r="AY50" i="21" s="1"/>
  <c r="BE44" i="21"/>
  <c r="BE43" i="21"/>
  <c r="AW58" i="21"/>
  <c r="CJ158" i="2"/>
  <c r="AV42" i="7"/>
  <c r="AV6" i="7" s="1"/>
  <c r="BC20" i="7"/>
  <c r="BC21" i="7" s="1"/>
  <c r="BB11" i="10"/>
  <c r="AR67" i="21"/>
  <c r="AR23" i="21"/>
  <c r="AR25" i="21" s="1"/>
  <c r="AW47" i="1"/>
  <c r="AZ104" i="1"/>
  <c r="AY38" i="1"/>
  <c r="AZ30" i="1"/>
  <c r="BA100" i="1"/>
  <c r="AZ108" i="1"/>
  <c r="AY14" i="1"/>
  <c r="AY29" i="7"/>
  <c r="BA109" i="10"/>
  <c r="BA15" i="10"/>
  <c r="BA21" i="10" s="1"/>
  <c r="BA23" i="10" s="1"/>
  <c r="W43" i="16"/>
  <c r="S44" i="16"/>
  <c r="AW37" i="7"/>
  <c r="AW40" i="7" s="1"/>
  <c r="AZ93" i="1"/>
  <c r="AY8" i="1"/>
  <c r="AZ40" i="1"/>
  <c r="BA110" i="1"/>
  <c r="BA5" i="1"/>
  <c r="BB90" i="1"/>
  <c r="CM12" i="2"/>
  <c r="CL161" i="2"/>
  <c r="CL154" i="2"/>
  <c r="BA109" i="1"/>
  <c r="AZ15" i="1"/>
  <c r="CK155" i="2"/>
  <c r="CK157" i="2"/>
  <c r="BG70" i="10"/>
  <c r="BF73" i="10"/>
  <c r="BF74" i="10" s="1"/>
  <c r="BB91" i="1"/>
  <c r="BA6" i="1"/>
  <c r="U32" i="16"/>
  <c r="U28" i="16"/>
  <c r="AQ7" i="7"/>
  <c r="AR5" i="7" s="1"/>
  <c r="AR45" i="7"/>
  <c r="AZ36" i="1"/>
  <c r="BA102" i="1"/>
  <c r="BC97" i="1"/>
  <c r="BB27" i="1"/>
  <c r="BC7" i="1"/>
  <c r="BD92" i="1"/>
  <c r="AZ89" i="1"/>
  <c r="AY4" i="1"/>
  <c r="AX29" i="7"/>
  <c r="AZ109" i="10"/>
  <c r="AZ110" i="10" s="1"/>
  <c r="AZ15" i="10"/>
  <c r="AZ21" i="10" s="1"/>
  <c r="AZ23" i="10" s="1"/>
  <c r="AZ24" i="10" s="1"/>
  <c r="AZ38" i="10"/>
  <c r="AZ39" i="10" s="1"/>
  <c r="AX50" i="21"/>
  <c r="BC33" i="7"/>
  <c r="BC54" i="21"/>
  <c r="AZ99" i="1"/>
  <c r="AY28" i="1"/>
  <c r="AZ96" i="1"/>
  <c r="AY21" i="1"/>
  <c r="AY24" i="1" s="1"/>
  <c r="BC9" i="10" s="1"/>
  <c r="BA101" i="1"/>
  <c r="AZ35" i="1"/>
  <c r="BA114" i="1"/>
  <c r="AZ43" i="1"/>
  <c r="BA105" i="1"/>
  <c r="AZ39" i="1"/>
  <c r="AZ112" i="1"/>
  <c r="AY42" i="1"/>
  <c r="AV103" i="21" l="1"/>
  <c r="AV73" i="21"/>
  <c r="AU24" i="21"/>
  <c r="AU70" i="21"/>
  <c r="AT24" i="21"/>
  <c r="AT70" i="21"/>
  <c r="AV109" i="21"/>
  <c r="AT126" i="21"/>
  <c r="AV64" i="21"/>
  <c r="AV130" i="21"/>
  <c r="AV123" i="21"/>
  <c r="AV117" i="21"/>
  <c r="AV105" i="21"/>
  <c r="AV114" i="21"/>
  <c r="AV118" i="21"/>
  <c r="AV106" i="21"/>
  <c r="AV131" i="21"/>
  <c r="AV124" i="21"/>
  <c r="AV102" i="21"/>
  <c r="AV115" i="21"/>
  <c r="AV108" i="21"/>
  <c r="AV120" i="21"/>
  <c r="AV111" i="21"/>
  <c r="AT65" i="21"/>
  <c r="AU65" i="21" s="1"/>
  <c r="AV121" i="21"/>
  <c r="AU126" i="21"/>
  <c r="AV112" i="21"/>
  <c r="AW61" i="21"/>
  <c r="AY12" i="1"/>
  <c r="AZ107" i="1"/>
  <c r="AZ41" i="1"/>
  <c r="BA111" i="1"/>
  <c r="AY16" i="1"/>
  <c r="BC8" i="10" s="1"/>
  <c r="AZ31" i="1"/>
  <c r="BA113" i="1"/>
  <c r="BB10" i="10"/>
  <c r="BB12" i="10" s="1"/>
  <c r="AX47" i="1"/>
  <c r="BA103" i="1"/>
  <c r="AZ37" i="1"/>
  <c r="BA110" i="10"/>
  <c r="AZ98" i="1"/>
  <c r="AY29" i="1"/>
  <c r="AY32" i="1" s="1"/>
  <c r="BC10" i="10" s="1"/>
  <c r="BA13" i="1"/>
  <c r="BB106" i="1"/>
  <c r="AY44" i="1"/>
  <c r="BA38" i="10"/>
  <c r="BA39" i="10" s="1"/>
  <c r="AY32" i="7" s="1"/>
  <c r="BA24" i="10"/>
  <c r="BF44" i="21"/>
  <c r="BF45" i="21" s="1"/>
  <c r="BE45" i="21"/>
  <c r="BF43" i="21" s="1"/>
  <c r="AW42" i="7"/>
  <c r="AW6" i="7" s="1"/>
  <c r="CK158" i="2"/>
  <c r="BD19" i="7"/>
  <c r="BD20" i="7"/>
  <c r="BD21" i="7" s="1"/>
  <c r="BC11" i="10"/>
  <c r="BA104" i="1"/>
  <c r="AZ38" i="1"/>
  <c r="BD7" i="1"/>
  <c r="BE92" i="1"/>
  <c r="AY35" i="7"/>
  <c r="AY56" i="21"/>
  <c r="AX32" i="7"/>
  <c r="AX53" i="21"/>
  <c r="AX31" i="7"/>
  <c r="AX52" i="21"/>
  <c r="BA99" i="1"/>
  <c r="AZ28" i="1"/>
  <c r="AZ8" i="1"/>
  <c r="BA93" i="1"/>
  <c r="AZ14" i="1"/>
  <c r="BA108" i="1"/>
  <c r="AS67" i="21"/>
  <c r="AS23" i="21"/>
  <c r="AS25" i="21" s="1"/>
  <c r="BA112" i="10"/>
  <c r="BA120" i="10" s="1"/>
  <c r="BA122" i="10" s="1"/>
  <c r="U33" i="16"/>
  <c r="U38" i="16"/>
  <c r="BB105" i="1"/>
  <c r="BA39" i="1"/>
  <c r="BD97" i="1"/>
  <c r="BC27" i="1"/>
  <c r="BB102" i="1"/>
  <c r="BA36" i="1"/>
  <c r="BB6" i="1"/>
  <c r="BC91" i="1"/>
  <c r="BB114" i="1"/>
  <c r="BA43" i="1"/>
  <c r="BD33" i="7"/>
  <c r="BD54" i="21"/>
  <c r="BB100" i="1"/>
  <c r="BA30" i="1"/>
  <c r="AX35" i="7"/>
  <c r="AX56" i="21"/>
  <c r="V19" i="16"/>
  <c r="BB15" i="10"/>
  <c r="BB21" i="10" s="1"/>
  <c r="BB23" i="10" s="1"/>
  <c r="BB38" i="10"/>
  <c r="BB39" i="10" s="1"/>
  <c r="AZ29" i="7"/>
  <c r="BB109" i="10"/>
  <c r="AZ50" i="21"/>
  <c r="AZ112" i="10"/>
  <c r="AZ120" i="10" s="1"/>
  <c r="AZ122" i="10" s="1"/>
  <c r="AZ123" i="10" s="1"/>
  <c r="AY9" i="1"/>
  <c r="BC7" i="10" s="1"/>
  <c r="AS45" i="7"/>
  <c r="AR7" i="7"/>
  <c r="AS5" i="7" s="1"/>
  <c r="BH70" i="10"/>
  <c r="BG73" i="10"/>
  <c r="BG74" i="10" s="1"/>
  <c r="BA15" i="1"/>
  <c r="BB109" i="1"/>
  <c r="BB110" i="1"/>
  <c r="BA40" i="1"/>
  <c r="BA96" i="1"/>
  <c r="AZ21" i="1"/>
  <c r="AZ24" i="1" s="1"/>
  <c r="BD9" i="10" s="1"/>
  <c r="CN12" i="2"/>
  <c r="CM161" i="2"/>
  <c r="CM154" i="2"/>
  <c r="BB5" i="1"/>
  <c r="BC90" i="1"/>
  <c r="BA112" i="1"/>
  <c r="AZ42" i="1"/>
  <c r="BB101" i="1"/>
  <c r="BA35" i="1"/>
  <c r="AZ4" i="1"/>
  <c r="AZ9" i="1" s="1"/>
  <c r="BD7" i="10" s="1"/>
  <c r="BA89" i="1"/>
  <c r="CL155" i="2"/>
  <c r="CL157" i="2"/>
  <c r="S45" i="16"/>
  <c r="T44" i="16"/>
  <c r="AY31" i="7"/>
  <c r="AY52" i="21"/>
  <c r="AW73" i="21" l="1"/>
  <c r="AV24" i="21"/>
  <c r="AV70" i="21"/>
  <c r="AV71" i="21" s="1"/>
  <c r="AV65" i="21"/>
  <c r="AV126" i="21"/>
  <c r="AV127" i="21"/>
  <c r="AW64" i="21"/>
  <c r="AW130" i="21"/>
  <c r="AW117" i="21"/>
  <c r="AW123" i="21"/>
  <c r="AW105" i="21"/>
  <c r="AW114" i="21"/>
  <c r="AW120" i="21"/>
  <c r="AW111" i="21"/>
  <c r="AW102" i="21"/>
  <c r="AW108" i="21"/>
  <c r="BB113" i="1"/>
  <c r="BA31" i="1"/>
  <c r="AZ44" i="1"/>
  <c r="BA41" i="1"/>
  <c r="BB111" i="1"/>
  <c r="AZ12" i="1"/>
  <c r="AZ16" i="1" s="1"/>
  <c r="BD8" i="10" s="1"/>
  <c r="BA107" i="1"/>
  <c r="BA98" i="1"/>
  <c r="AZ29" i="1"/>
  <c r="AZ113" i="10"/>
  <c r="BA113" i="10" s="1"/>
  <c r="BB110" i="10"/>
  <c r="AZ32" i="1"/>
  <c r="BD10" i="10" s="1"/>
  <c r="BC106" i="1"/>
  <c r="BB13" i="1"/>
  <c r="BB103" i="1"/>
  <c r="BA37" i="1"/>
  <c r="AY53" i="21"/>
  <c r="BB24" i="10"/>
  <c r="BB112" i="10"/>
  <c r="BB120" i="10" s="1"/>
  <c r="BB122" i="10" s="1"/>
  <c r="BC12" i="10"/>
  <c r="BC15" i="10" s="1"/>
  <c r="BC21" i="10" s="1"/>
  <c r="BC23" i="10" s="1"/>
  <c r="BC24" i="10" s="1"/>
  <c r="AY37" i="7"/>
  <c r="AY40" i="7" s="1"/>
  <c r="AY42" i="7" s="1"/>
  <c r="AY6" i="7" s="1"/>
  <c r="AX37" i="7"/>
  <c r="AX40" i="7" s="1"/>
  <c r="AX42" i="7" s="1"/>
  <c r="AX6" i="7" s="1"/>
  <c r="BG43" i="21"/>
  <c r="BG44" i="21"/>
  <c r="AX58" i="21"/>
  <c r="CL158" i="2"/>
  <c r="BE19" i="7"/>
  <c r="BE20" i="7"/>
  <c r="V21" i="16"/>
  <c r="W21" i="16" s="1"/>
  <c r="BA28" i="1"/>
  <c r="BB99" i="1"/>
  <c r="BB35" i="1"/>
  <c r="BC101" i="1"/>
  <c r="BE33" i="7"/>
  <c r="Y24" i="16" s="1"/>
  <c r="BE54" i="21"/>
  <c r="U39" i="16"/>
  <c r="U41" i="16" s="1"/>
  <c r="U43" i="16" s="1"/>
  <c r="U44" i="16" s="1"/>
  <c r="BA21" i="1"/>
  <c r="BA24" i="1" s="1"/>
  <c r="BE9" i="10" s="1"/>
  <c r="BB96" i="1"/>
  <c r="BI70" i="10"/>
  <c r="BH73" i="10"/>
  <c r="BH74" i="10" s="1"/>
  <c r="AZ35" i="7"/>
  <c r="AZ56" i="21"/>
  <c r="BC102" i="1"/>
  <c r="BB36" i="1"/>
  <c r="BA8" i="1"/>
  <c r="BB93" i="1"/>
  <c r="V22" i="16"/>
  <c r="W22" i="16" s="1"/>
  <c r="BB15" i="1"/>
  <c r="BC109" i="1"/>
  <c r="BA42" i="1"/>
  <c r="BB112" i="1"/>
  <c r="BA4" i="1"/>
  <c r="BB89" i="1"/>
  <c r="AS7" i="7"/>
  <c r="AT5" i="7" s="1"/>
  <c r="AT45" i="7"/>
  <c r="AZ32" i="7"/>
  <c r="AZ53" i="21"/>
  <c r="BC100" i="1"/>
  <c r="BB30" i="1"/>
  <c r="BD27" i="1"/>
  <c r="BE97" i="1"/>
  <c r="BA38" i="1"/>
  <c r="BA44" i="1" s="1"/>
  <c r="BB104" i="1"/>
  <c r="BD11" i="10"/>
  <c r="BC6" i="1"/>
  <c r="BD91" i="1"/>
  <c r="CO12" i="2"/>
  <c r="CN154" i="2"/>
  <c r="CN161" i="2"/>
  <c r="AZ31" i="7"/>
  <c r="AZ52" i="21"/>
  <c r="AT23" i="21"/>
  <c r="AT25" i="21" s="1"/>
  <c r="AT67" i="21"/>
  <c r="AY47" i="1"/>
  <c r="T45" i="16"/>
  <c r="BD90" i="1"/>
  <c r="BC5" i="1"/>
  <c r="CM155" i="2"/>
  <c r="CM164" i="2" s="1"/>
  <c r="CM157" i="2"/>
  <c r="CM166" i="2" s="1"/>
  <c r="CM168" i="2"/>
  <c r="CM163" i="2"/>
  <c r="CM159" i="2"/>
  <c r="BC110" i="1"/>
  <c r="BB40" i="1"/>
  <c r="BA123" i="10"/>
  <c r="BB123" i="10" s="1"/>
  <c r="W19" i="16"/>
  <c r="BB43" i="1"/>
  <c r="BC114" i="1"/>
  <c r="BB39" i="1"/>
  <c r="BC105" i="1"/>
  <c r="BA14" i="1"/>
  <c r="BB108" i="1"/>
  <c r="BF92" i="1"/>
  <c r="BE7" i="1"/>
  <c r="AW24" i="21" l="1"/>
  <c r="AW70" i="21"/>
  <c r="AW126" i="21"/>
  <c r="AW65" i="21"/>
  <c r="AY58" i="21"/>
  <c r="AY61" i="21" s="1"/>
  <c r="AX61" i="21"/>
  <c r="BC111" i="1"/>
  <c r="BB41" i="1"/>
  <c r="BD12" i="10"/>
  <c r="BD38" i="10" s="1"/>
  <c r="BD39" i="10" s="1"/>
  <c r="BA12" i="1"/>
  <c r="BB107" i="1"/>
  <c r="BA16" i="1"/>
  <c r="BE8" i="10" s="1"/>
  <c r="BB31" i="1"/>
  <c r="BC113" i="1"/>
  <c r="BC103" i="1"/>
  <c r="BB37" i="1"/>
  <c r="BC13" i="1"/>
  <c r="BD106" i="1"/>
  <c r="BC110" i="10"/>
  <c r="BB113" i="10"/>
  <c r="BC113" i="10" s="1"/>
  <c r="BA29" i="7"/>
  <c r="BE21" i="7"/>
  <c r="BC38" i="10"/>
  <c r="BC39" i="10" s="1"/>
  <c r="AZ47" i="1"/>
  <c r="AZ58" i="21"/>
  <c r="BB98" i="1"/>
  <c r="BA29" i="1"/>
  <c r="BA32" i="1" s="1"/>
  <c r="BE10" i="10" s="1"/>
  <c r="BA50" i="21"/>
  <c r="V25" i="16"/>
  <c r="V27" i="16" s="1"/>
  <c r="V32" i="16" s="1"/>
  <c r="BC109" i="10"/>
  <c r="BG45" i="21"/>
  <c r="BH43" i="21" s="1"/>
  <c r="BH44" i="21"/>
  <c r="BH45" i="21" s="1"/>
  <c r="CM158" i="2"/>
  <c r="CM167" i="2" s="1"/>
  <c r="BF19" i="7"/>
  <c r="BF20" i="7"/>
  <c r="BF21" i="7" s="1"/>
  <c r="W26" i="16"/>
  <c r="BE11" i="10"/>
  <c r="BM10" i="7"/>
  <c r="BD6" i="1"/>
  <c r="BE91" i="1"/>
  <c r="BC93" i="1"/>
  <c r="BB8" i="1"/>
  <c r="BB21" i="1"/>
  <c r="BB24" i="1" s="1"/>
  <c r="BF9" i="10" s="1"/>
  <c r="BC96" i="1"/>
  <c r="BC35" i="1"/>
  <c r="BD101" i="1"/>
  <c r="BA31" i="7"/>
  <c r="BA52" i="21"/>
  <c r="AU67" i="21"/>
  <c r="AU23" i="21"/>
  <c r="AU25" i="21" s="1"/>
  <c r="BB29" i="7"/>
  <c r="BD109" i="10"/>
  <c r="BD15" i="10"/>
  <c r="BD21" i="10" s="1"/>
  <c r="BD23" i="10" s="1"/>
  <c r="BD24" i="10" s="1"/>
  <c r="BB50" i="21"/>
  <c r="BD109" i="1"/>
  <c r="BC15" i="1"/>
  <c r="BC36" i="1"/>
  <c r="BD102" i="1"/>
  <c r="AU45" i="7"/>
  <c r="AT7" i="7"/>
  <c r="AU5" i="7" s="1"/>
  <c r="BE90" i="1"/>
  <c r="BD5" i="1"/>
  <c r="BB42" i="1"/>
  <c r="BC112" i="1"/>
  <c r="BC39" i="1"/>
  <c r="BD105" i="1"/>
  <c r="BB28" i="1"/>
  <c r="BC99" i="1"/>
  <c r="BC30" i="1"/>
  <c r="BD100" i="1"/>
  <c r="BC108" i="1"/>
  <c r="BB14" i="1"/>
  <c r="BM39" i="7"/>
  <c r="BC112" i="10"/>
  <c r="BC120" i="10" s="1"/>
  <c r="BC122" i="10" s="1"/>
  <c r="BC123" i="10" s="1"/>
  <c r="BB38" i="1"/>
  <c r="BC104" i="1"/>
  <c r="BC40" i="1"/>
  <c r="BD110" i="1"/>
  <c r="CN157" i="2"/>
  <c r="CN155" i="2"/>
  <c r="BE27" i="1"/>
  <c r="BF97" i="1"/>
  <c r="BC89" i="1"/>
  <c r="BB4" i="1"/>
  <c r="BB9" i="1" s="1"/>
  <c r="BF7" i="10" s="1"/>
  <c r="BF33" i="7"/>
  <c r="BF54" i="21"/>
  <c r="BA32" i="7"/>
  <c r="BA53" i="21"/>
  <c r="BF7" i="1"/>
  <c r="BG92" i="1"/>
  <c r="U45" i="16"/>
  <c r="BC43" i="1"/>
  <c r="BD114" i="1"/>
  <c r="AZ37" i="7"/>
  <c r="AZ40" i="7" s="1"/>
  <c r="BA35" i="7"/>
  <c r="BA56" i="21"/>
  <c r="CP12" i="2"/>
  <c r="CO161" i="2"/>
  <c r="CO154" i="2"/>
  <c r="BA9" i="1"/>
  <c r="BE7" i="10" s="1"/>
  <c r="BJ70" i="10"/>
  <c r="BI73" i="10"/>
  <c r="BI74" i="10" s="1"/>
  <c r="AX73" i="21" l="1"/>
  <c r="AY111" i="21"/>
  <c r="AY73" i="21"/>
  <c r="AY64" i="21"/>
  <c r="AY130" i="21"/>
  <c r="AY123" i="21"/>
  <c r="AY117" i="21"/>
  <c r="AY105" i="21"/>
  <c r="AY114" i="21"/>
  <c r="AY102" i="21"/>
  <c r="AY108" i="21"/>
  <c r="AY120" i="21"/>
  <c r="AX64" i="21"/>
  <c r="AX65" i="21" s="1"/>
  <c r="AX130" i="21"/>
  <c r="AX123" i="21"/>
  <c r="AX117" i="21"/>
  <c r="AX105" i="21"/>
  <c r="AX114" i="21"/>
  <c r="AX102" i="21"/>
  <c r="AX120" i="21"/>
  <c r="AX108" i="21"/>
  <c r="AX111" i="21"/>
  <c r="AZ61" i="21"/>
  <c r="AZ73" i="21" s="1"/>
  <c r="BD110" i="10"/>
  <c r="BC107" i="1"/>
  <c r="BB12" i="1"/>
  <c r="V28" i="16"/>
  <c r="BD113" i="1"/>
  <c r="BC31" i="1"/>
  <c r="BB16" i="1"/>
  <c r="BF8" i="10" s="1"/>
  <c r="BB44" i="1"/>
  <c r="BF11" i="10" s="1"/>
  <c r="BC41" i="1"/>
  <c r="BD111" i="1"/>
  <c r="BB29" i="1"/>
  <c r="BC98" i="1"/>
  <c r="BD13" i="1"/>
  <c r="BE106" i="1"/>
  <c r="BB32" i="1"/>
  <c r="BF10" i="10" s="1"/>
  <c r="BC37" i="1"/>
  <c r="BD103" i="1"/>
  <c r="BE12" i="10"/>
  <c r="BD112" i="10"/>
  <c r="BD120" i="10" s="1"/>
  <c r="BD122" i="10" s="1"/>
  <c r="BD123" i="10" s="1"/>
  <c r="BI44" i="21"/>
  <c r="BI45" i="21" s="1"/>
  <c r="BI43" i="21"/>
  <c r="AZ42" i="7"/>
  <c r="AZ6" i="7" s="1"/>
  <c r="BG19" i="7"/>
  <c r="BG20" i="7"/>
  <c r="BG21" i="7" s="1"/>
  <c r="BA37" i="7"/>
  <c r="BA40" i="7" s="1"/>
  <c r="BA58" i="21"/>
  <c r="BD93" i="1"/>
  <c r="BC8" i="1"/>
  <c r="BG97" i="1"/>
  <c r="BF27" i="1"/>
  <c r="V38" i="16"/>
  <c r="V33" i="16"/>
  <c r="BE6" i="1"/>
  <c r="BF91" i="1"/>
  <c r="BK70" i="10"/>
  <c r="BJ73" i="10"/>
  <c r="BJ74" i="10" s="1"/>
  <c r="BH92" i="1"/>
  <c r="BG7" i="1"/>
  <c r="BC29" i="7"/>
  <c r="BE109" i="10"/>
  <c r="BE110" i="10" s="1"/>
  <c r="BE15" i="10"/>
  <c r="BE21" i="10" s="1"/>
  <c r="BE23" i="10" s="1"/>
  <c r="BE24" i="10" s="1"/>
  <c r="BE38" i="10"/>
  <c r="BE39" i="10" s="1"/>
  <c r="BC50" i="21"/>
  <c r="BD36" i="1"/>
  <c r="BE102" i="1"/>
  <c r="BD112" i="1"/>
  <c r="BC42" i="1"/>
  <c r="BD108" i="1"/>
  <c r="BC14" i="1"/>
  <c r="BB32" i="7"/>
  <c r="BB53" i="21"/>
  <c r="BD30" i="1"/>
  <c r="BE100" i="1"/>
  <c r="BE109" i="1"/>
  <c r="BD15" i="1"/>
  <c r="BB31" i="7"/>
  <c r="X21" i="16" s="1"/>
  <c r="BB52" i="21"/>
  <c r="BD35" i="1"/>
  <c r="BE101" i="1"/>
  <c r="BV29" i="21"/>
  <c r="BD89" i="1"/>
  <c r="BC4" i="1"/>
  <c r="CQ12" i="2"/>
  <c r="CP161" i="2"/>
  <c r="CP154" i="2"/>
  <c r="BD104" i="1"/>
  <c r="BC38" i="1"/>
  <c r="BE5" i="1"/>
  <c r="BF90" i="1"/>
  <c r="BB35" i="7"/>
  <c r="BB56" i="21"/>
  <c r="BM11" i="7"/>
  <c r="BD43" i="1"/>
  <c r="BE114" i="1"/>
  <c r="CN158" i="2"/>
  <c r="BD99" i="1"/>
  <c r="BC28" i="1"/>
  <c r="X19" i="16"/>
  <c r="BD96" i="1"/>
  <c r="BC21" i="1"/>
  <c r="BC24" i="1" s="1"/>
  <c r="BG9" i="10" s="1"/>
  <c r="BA47" i="1"/>
  <c r="BD39" i="1"/>
  <c r="BE105" i="1"/>
  <c r="AV67" i="21"/>
  <c r="AV23" i="21"/>
  <c r="AV25" i="21" s="1"/>
  <c r="CO157" i="2"/>
  <c r="CO155" i="2"/>
  <c r="CO158" i="2" s="1"/>
  <c r="BD40" i="1"/>
  <c r="BE110" i="1"/>
  <c r="BG33" i="7"/>
  <c r="BG54" i="21"/>
  <c r="AV45" i="7"/>
  <c r="AU7" i="7"/>
  <c r="AV5" i="7" s="1"/>
  <c r="AX24" i="21" l="1"/>
  <c r="AX70" i="21"/>
  <c r="AY24" i="21"/>
  <c r="AY70" i="21"/>
  <c r="AY126" i="21"/>
  <c r="AX126" i="21"/>
  <c r="AZ64" i="21"/>
  <c r="AZ130" i="21"/>
  <c r="AZ117" i="21"/>
  <c r="AZ123" i="21"/>
  <c r="AZ105" i="21"/>
  <c r="AZ114" i="21"/>
  <c r="AZ102" i="21"/>
  <c r="AZ120" i="21"/>
  <c r="AZ111" i="21"/>
  <c r="AZ108" i="21"/>
  <c r="AY65" i="21"/>
  <c r="BA61" i="21"/>
  <c r="BA73" i="21" s="1"/>
  <c r="BB47" i="1"/>
  <c r="BD31" i="1"/>
  <c r="BE113" i="1"/>
  <c r="BC44" i="1"/>
  <c r="BG11" i="10" s="1"/>
  <c r="BD41" i="1"/>
  <c r="BE111" i="1"/>
  <c r="BC12" i="1"/>
  <c r="BC16" i="1" s="1"/>
  <c r="BG8" i="10" s="1"/>
  <c r="BD107" i="1"/>
  <c r="BF12" i="10"/>
  <c r="BE13" i="1"/>
  <c r="BF106" i="1"/>
  <c r="BC29" i="1"/>
  <c r="BC32" i="1" s="1"/>
  <c r="BG10" i="10" s="1"/>
  <c r="BD98" i="1"/>
  <c r="BE103" i="1"/>
  <c r="BD37" i="1"/>
  <c r="BD113" i="10"/>
  <c r="BJ44" i="21"/>
  <c r="BJ45" i="21" s="1"/>
  <c r="BJ43" i="21"/>
  <c r="BA42" i="7"/>
  <c r="BA6" i="7" s="1"/>
  <c r="BH19" i="7"/>
  <c r="BH20" i="7"/>
  <c r="BH21" i="7" s="1"/>
  <c r="BB37" i="7"/>
  <c r="BB40" i="7" s="1"/>
  <c r="BB58" i="21"/>
  <c r="BF15" i="10"/>
  <c r="BF21" i="10" s="1"/>
  <c r="BF23" i="10" s="1"/>
  <c r="BF24" i="10" s="1"/>
  <c r="BF38" i="10"/>
  <c r="BF39" i="10" s="1"/>
  <c r="BD29" i="7"/>
  <c r="BF109" i="10"/>
  <c r="BF112" i="10" s="1"/>
  <c r="BF120" i="10" s="1"/>
  <c r="BF122" i="10" s="1"/>
  <c r="BD50" i="21"/>
  <c r="AW45" i="7"/>
  <c r="AV7" i="7"/>
  <c r="AW5" i="7" s="1"/>
  <c r="BC32" i="7"/>
  <c r="BC53" i="21"/>
  <c r="BG91" i="1"/>
  <c r="BF6" i="1"/>
  <c r="BD42" i="1"/>
  <c r="BE112" i="1"/>
  <c r="BC31" i="7"/>
  <c r="BC52" i="21"/>
  <c r="BE35" i="1"/>
  <c r="BF101" i="1"/>
  <c r="BF102" i="1"/>
  <c r="BE36" i="1"/>
  <c r="BC35" i="7"/>
  <c r="BC56" i="21"/>
  <c r="BD8" i="1"/>
  <c r="BE93" i="1"/>
  <c r="V39" i="16"/>
  <c r="V41" i="16" s="1"/>
  <c r="V43" i="16" s="1"/>
  <c r="V44" i="16" s="1"/>
  <c r="BE99" i="1"/>
  <c r="BD28" i="1"/>
  <c r="CP155" i="2"/>
  <c r="CP158" i="2" s="1"/>
  <c r="CP157" i="2"/>
  <c r="CP159" i="2"/>
  <c r="CR12" i="2"/>
  <c r="CQ154" i="2"/>
  <c r="CQ161" i="2"/>
  <c r="BI92" i="1"/>
  <c r="BI7" i="1" s="1"/>
  <c r="BH7" i="1"/>
  <c r="BF100" i="1"/>
  <c r="BE30" i="1"/>
  <c r="BC9" i="1"/>
  <c r="BG7" i="10" s="1"/>
  <c r="BE112" i="10"/>
  <c r="BE120" i="10" s="1"/>
  <c r="BE122" i="10" s="1"/>
  <c r="BE123" i="10" s="1"/>
  <c r="BH33" i="7"/>
  <c r="Z24" i="16" s="1"/>
  <c r="BH54" i="21"/>
  <c r="BG27" i="1"/>
  <c r="BH97" i="1"/>
  <c r="BF110" i="1"/>
  <c r="BE40" i="1"/>
  <c r="BD38" i="1"/>
  <c r="BE104" i="1"/>
  <c r="BE96" i="1"/>
  <c r="BD21" i="1"/>
  <c r="BD24" i="1" s="1"/>
  <c r="BH9" i="10" s="1"/>
  <c r="BE43" i="1"/>
  <c r="BF114" i="1"/>
  <c r="X22" i="16"/>
  <c r="BG90" i="1"/>
  <c r="BF5" i="1"/>
  <c r="AW67" i="21"/>
  <c r="AW23" i="21"/>
  <c r="AW25" i="21" s="1"/>
  <c r="BE39" i="1"/>
  <c r="BF105" i="1"/>
  <c r="BD4" i="1"/>
  <c r="BD9" i="1" s="1"/>
  <c r="BH7" i="10" s="1"/>
  <c r="BE89" i="1"/>
  <c r="BE15" i="1"/>
  <c r="BF109" i="1"/>
  <c r="BD14" i="1"/>
  <c r="BE108" i="1"/>
  <c r="BL70" i="10"/>
  <c r="BK73" i="10"/>
  <c r="BK74" i="10" s="1"/>
  <c r="AZ24" i="21" l="1"/>
  <c r="AZ70" i="21"/>
  <c r="AZ65" i="21"/>
  <c r="BA64" i="21"/>
  <c r="BA130" i="21"/>
  <c r="BA117" i="21"/>
  <c r="BA123" i="21"/>
  <c r="BA105" i="21"/>
  <c r="BA114" i="21"/>
  <c r="BA111" i="21"/>
  <c r="BA102" i="21"/>
  <c r="BA120" i="21"/>
  <c r="BA108" i="21"/>
  <c r="AZ126" i="21"/>
  <c r="BB61" i="21"/>
  <c r="BB73" i="21" s="1"/>
  <c r="BF111" i="1"/>
  <c r="BE41" i="1"/>
  <c r="BF113" i="1"/>
  <c r="BE31" i="1"/>
  <c r="BD44" i="1"/>
  <c r="BE107" i="1"/>
  <c r="BD12" i="1"/>
  <c r="BD16" i="1" s="1"/>
  <c r="BH8" i="10" s="1"/>
  <c r="BF103" i="1"/>
  <c r="BE37" i="1"/>
  <c r="BD29" i="1"/>
  <c r="BE98" i="1"/>
  <c r="BF13" i="1"/>
  <c r="BG106" i="1"/>
  <c r="BD32" i="1"/>
  <c r="BH10" i="10" s="1"/>
  <c r="BE113" i="10"/>
  <c r="BF113" i="10" s="1"/>
  <c r="BF110" i="10"/>
  <c r="BG12" i="10"/>
  <c r="BK44" i="21"/>
  <c r="BK43" i="21"/>
  <c r="BC58" i="21"/>
  <c r="BB42" i="7"/>
  <c r="BB6" i="7" s="1"/>
  <c r="BI19" i="7"/>
  <c r="BI20" i="7"/>
  <c r="BI21" i="7" s="1"/>
  <c r="BF123" i="10"/>
  <c r="V45" i="16"/>
  <c r="W44" i="16"/>
  <c r="CQ155" i="2"/>
  <c r="CQ157" i="2"/>
  <c r="BF36" i="1"/>
  <c r="BG102" i="1"/>
  <c r="BF30" i="1"/>
  <c r="BG100" i="1"/>
  <c r="CS12" i="2"/>
  <c r="CR161" i="2"/>
  <c r="CR154" i="2"/>
  <c r="BG101" i="1"/>
  <c r="BF35" i="1"/>
  <c r="BD35" i="7"/>
  <c r="BD56" i="21"/>
  <c r="BG114" i="1"/>
  <c r="BF43" i="1"/>
  <c r="BH11" i="10"/>
  <c r="BG105" i="1"/>
  <c r="BF39" i="1"/>
  <c r="BE21" i="1"/>
  <c r="BE24" i="1" s="1"/>
  <c r="BI9" i="10" s="1"/>
  <c r="BF96" i="1"/>
  <c r="BH91" i="1"/>
  <c r="BG6" i="1"/>
  <c r="BE8" i="1"/>
  <c r="BF93" i="1"/>
  <c r="BD32" i="7"/>
  <c r="BD53" i="21"/>
  <c r="BF112" i="1"/>
  <c r="BE42" i="1"/>
  <c r="BI33" i="7"/>
  <c r="BI54" i="21"/>
  <c r="BI97" i="1"/>
  <c r="BI27" i="1" s="1"/>
  <c r="BH27" i="1"/>
  <c r="BM70" i="10"/>
  <c r="BL73" i="10"/>
  <c r="BL74" i="10" s="1"/>
  <c r="BH90" i="1"/>
  <c r="BG5" i="1"/>
  <c r="BE14" i="1"/>
  <c r="BF108" i="1"/>
  <c r="BD31" i="7"/>
  <c r="BD52" i="21"/>
  <c r="BE4" i="1"/>
  <c r="BF89" i="1"/>
  <c r="BE28" i="1"/>
  <c r="BF99" i="1"/>
  <c r="BF104" i="1"/>
  <c r="BE38" i="1"/>
  <c r="X25" i="16"/>
  <c r="BC47" i="1"/>
  <c r="BL7" i="1"/>
  <c r="BG109" i="1"/>
  <c r="BF15" i="1"/>
  <c r="AX67" i="21"/>
  <c r="AX23" i="21"/>
  <c r="AX25" i="21" s="1"/>
  <c r="BF40" i="1"/>
  <c r="BG110" i="1"/>
  <c r="BG15" i="10"/>
  <c r="BG21" i="10" s="1"/>
  <c r="BG23" i="10" s="1"/>
  <c r="BG24" i="10" s="1"/>
  <c r="BG38" i="10"/>
  <c r="BG39" i="10" s="1"/>
  <c r="BE29" i="7"/>
  <c r="Y19" i="16" s="1"/>
  <c r="BG109" i="10"/>
  <c r="BE50" i="21"/>
  <c r="BC37" i="7"/>
  <c r="BC40" i="7" s="1"/>
  <c r="AX45" i="7"/>
  <c r="AW7" i="7"/>
  <c r="AX5" i="7" s="1"/>
  <c r="BA24" i="21" l="1"/>
  <c r="BA70" i="21"/>
  <c r="BA65" i="21"/>
  <c r="BB64" i="21"/>
  <c r="BB130" i="21"/>
  <c r="BB123" i="21"/>
  <c r="BB117" i="21"/>
  <c r="BB105" i="21"/>
  <c r="BB114" i="21"/>
  <c r="BB102" i="21"/>
  <c r="BB111" i="21"/>
  <c r="BB120" i="21"/>
  <c r="BB108" i="21"/>
  <c r="BA126" i="21"/>
  <c r="BC61" i="21"/>
  <c r="BC73" i="21" s="1"/>
  <c r="BD47" i="1"/>
  <c r="BE12" i="1"/>
  <c r="BF107" i="1"/>
  <c r="BH12" i="10"/>
  <c r="BG113" i="1"/>
  <c r="BF31" i="1"/>
  <c r="BE16" i="1"/>
  <c r="BI8" i="10" s="1"/>
  <c r="BE44" i="1"/>
  <c r="BI11" i="10" s="1"/>
  <c r="BG111" i="1"/>
  <c r="BF41" i="1"/>
  <c r="BH106" i="1"/>
  <c r="BG13" i="1"/>
  <c r="BE29" i="1"/>
  <c r="BF98" i="1"/>
  <c r="BE32" i="1"/>
  <c r="BI10" i="10" s="1"/>
  <c r="BG110" i="10"/>
  <c r="BF37" i="1"/>
  <c r="BG103" i="1"/>
  <c r="BL44" i="21"/>
  <c r="BL45" i="21" s="1"/>
  <c r="BK45" i="21"/>
  <c r="BL43" i="21" s="1"/>
  <c r="BU44" i="21"/>
  <c r="BD58" i="21"/>
  <c r="BC42" i="7"/>
  <c r="BC6" i="7" s="1"/>
  <c r="BJ19" i="7"/>
  <c r="BJ20" i="7"/>
  <c r="BJ21" i="7" s="1"/>
  <c r="BD37" i="7"/>
  <c r="BD40" i="7" s="1"/>
  <c r="CR155" i="2"/>
  <c r="CR157" i="2"/>
  <c r="CQ158" i="2"/>
  <c r="BL27" i="1"/>
  <c r="BE32" i="7"/>
  <c r="Y22" i="16" s="1"/>
  <c r="BE53" i="21"/>
  <c r="BG93" i="1"/>
  <c r="BF8" i="1"/>
  <c r="BG96" i="1"/>
  <c r="BF21" i="1"/>
  <c r="BF24" i="1" s="1"/>
  <c r="BJ9" i="10" s="1"/>
  <c r="CT12" i="2"/>
  <c r="CS161" i="2"/>
  <c r="CS154" i="2"/>
  <c r="CS159" i="2" s="1"/>
  <c r="BE31" i="7"/>
  <c r="Y21" i="16" s="1"/>
  <c r="BE52" i="21"/>
  <c r="BH110" i="1"/>
  <c r="BG40" i="1"/>
  <c r="BH100" i="1"/>
  <c r="BG30" i="1"/>
  <c r="BG112" i="1"/>
  <c r="BF42" i="1"/>
  <c r="W45" i="16"/>
  <c r="BF29" i="7"/>
  <c r="BH109" i="10"/>
  <c r="BH15" i="10"/>
  <c r="BH21" i="10" s="1"/>
  <c r="BH23" i="10" s="1"/>
  <c r="BH24" i="10" s="1"/>
  <c r="BH38" i="10"/>
  <c r="BH39" i="10" s="1"/>
  <c r="BF50" i="21"/>
  <c r="BJ54" i="21"/>
  <c r="BJ33" i="7"/>
  <c r="BH105" i="1"/>
  <c r="BG39" i="1"/>
  <c r="BH101" i="1"/>
  <c r="BG35" i="1"/>
  <c r="BH109" i="1"/>
  <c r="BG15" i="1"/>
  <c r="BG108" i="1"/>
  <c r="BF14" i="1"/>
  <c r="BI91" i="1"/>
  <c r="BI6" i="1" s="1"/>
  <c r="BH6" i="1"/>
  <c r="AB25" i="16"/>
  <c r="X27" i="16"/>
  <c r="AX7" i="7"/>
  <c r="AY5" i="7" s="1"/>
  <c r="AY45" i="7"/>
  <c r="BG99" i="1"/>
  <c r="BF28" i="1"/>
  <c r="BH5" i="1"/>
  <c r="BI90" i="1"/>
  <c r="BI5" i="1" s="1"/>
  <c r="BL5" i="1" s="1"/>
  <c r="AY23" i="21"/>
  <c r="AY25" i="21" s="1"/>
  <c r="AY67" i="21"/>
  <c r="BG89" i="1"/>
  <c r="BF4" i="1"/>
  <c r="BF9" i="1" s="1"/>
  <c r="BJ7" i="10" s="1"/>
  <c r="BM73" i="10"/>
  <c r="BM74" i="10" s="1"/>
  <c r="BN70" i="10"/>
  <c r="BH102" i="1"/>
  <c r="BG36" i="1"/>
  <c r="BH114" i="1"/>
  <c r="BG43" i="1"/>
  <c r="BG104" i="1"/>
  <c r="BF38" i="1"/>
  <c r="BG112" i="10"/>
  <c r="BG120" i="10" s="1"/>
  <c r="BG122" i="10" s="1"/>
  <c r="BG123" i="10" s="1"/>
  <c r="BE35" i="7"/>
  <c r="BE56" i="21"/>
  <c r="BE9" i="1"/>
  <c r="BI7" i="10" s="1"/>
  <c r="BB24" i="21" l="1"/>
  <c r="BB70" i="21"/>
  <c r="BB126" i="21"/>
  <c r="BC64" i="21"/>
  <c r="BC130" i="21"/>
  <c r="BC123" i="21"/>
  <c r="BC117" i="21"/>
  <c r="BC105" i="21"/>
  <c r="BC114" i="21"/>
  <c r="BC102" i="21"/>
  <c r="BC111" i="21"/>
  <c r="BC108" i="21"/>
  <c r="BC120" i="21"/>
  <c r="BB65" i="21"/>
  <c r="BD61" i="21"/>
  <c r="BD73" i="21" s="1"/>
  <c r="BG31" i="1"/>
  <c r="BH113" i="1"/>
  <c r="BG107" i="1"/>
  <c r="BF12" i="1"/>
  <c r="BF16" i="1"/>
  <c r="BJ8" i="10" s="1"/>
  <c r="BH110" i="10"/>
  <c r="BH111" i="1"/>
  <c r="BG41" i="1"/>
  <c r="BF29" i="1"/>
  <c r="BF32" i="1" s="1"/>
  <c r="BJ10" i="10" s="1"/>
  <c r="BG98" i="1"/>
  <c r="BF44" i="1"/>
  <c r="BL6" i="1"/>
  <c r="BI106" i="1"/>
  <c r="BI13" i="1" s="1"/>
  <c r="BH13" i="1"/>
  <c r="BL13" i="1" s="1"/>
  <c r="BG37" i="1"/>
  <c r="BH103" i="1"/>
  <c r="BG113" i="10"/>
  <c r="BM44" i="21"/>
  <c r="BM45" i="21" s="1"/>
  <c r="BM43" i="21"/>
  <c r="BV44" i="21"/>
  <c r="BU45" i="21"/>
  <c r="BU43" i="21"/>
  <c r="BE58" i="21"/>
  <c r="CR158" i="2"/>
  <c r="BD42" i="7"/>
  <c r="BD6" i="7" s="1"/>
  <c r="BK19" i="7"/>
  <c r="BK20" i="7"/>
  <c r="BI12" i="10"/>
  <c r="BI109" i="10" s="1"/>
  <c r="BJ11" i="10"/>
  <c r="BG8" i="1"/>
  <c r="BH93" i="1"/>
  <c r="BE47" i="1"/>
  <c r="AC25" i="16"/>
  <c r="G21" i="18"/>
  <c r="G22" i="18" s="1"/>
  <c r="BT54" i="21"/>
  <c r="BL54" i="21"/>
  <c r="BS54" i="21"/>
  <c r="BK54" i="21"/>
  <c r="BR54" i="21"/>
  <c r="BQ54" i="21"/>
  <c r="BK33" i="7"/>
  <c r="BP54" i="21"/>
  <c r="BO54" i="21"/>
  <c r="BN54" i="21"/>
  <c r="BM54" i="21"/>
  <c r="BN73" i="10"/>
  <c r="BI105" i="1"/>
  <c r="BI39" i="1" s="1"/>
  <c r="BH39" i="1"/>
  <c r="CS155" i="2"/>
  <c r="CS157" i="2"/>
  <c r="BI101" i="1"/>
  <c r="BI35" i="1" s="1"/>
  <c r="BH35" i="1"/>
  <c r="CU12" i="2"/>
  <c r="CT161" i="2"/>
  <c r="CT154" i="2"/>
  <c r="BG4" i="1"/>
  <c r="BH89" i="1"/>
  <c r="BF32" i="7"/>
  <c r="BF53" i="21"/>
  <c r="BF31" i="7"/>
  <c r="BF52" i="21"/>
  <c r="BF35" i="7"/>
  <c r="BF56" i="21"/>
  <c r="AY7" i="7"/>
  <c r="AZ5" i="7" s="1"/>
  <c r="AZ45" i="7"/>
  <c r="BI102" i="1"/>
  <c r="BI36" i="1" s="1"/>
  <c r="BH36" i="1"/>
  <c r="AZ23" i="21"/>
  <c r="AZ25" i="21" s="1"/>
  <c r="AZ67" i="21"/>
  <c r="BH15" i="1"/>
  <c r="BI109" i="1"/>
  <c r="BI15" i="1" s="1"/>
  <c r="BI110" i="1"/>
  <c r="BI40" i="1" s="1"/>
  <c r="BH40" i="1"/>
  <c r="BH96" i="1"/>
  <c r="BG21" i="1"/>
  <c r="BG24" i="1" s="1"/>
  <c r="BK9" i="10" s="1"/>
  <c r="Y25" i="16"/>
  <c r="Y27" i="16" s="1"/>
  <c r="BH112" i="1"/>
  <c r="BG42" i="1"/>
  <c r="BG44" i="1" s="1"/>
  <c r="BI114" i="1"/>
  <c r="BI43" i="1" s="1"/>
  <c r="BH43" i="1"/>
  <c r="BE37" i="7"/>
  <c r="BE40" i="7" s="1"/>
  <c r="BH99" i="1"/>
  <c r="BG28" i="1"/>
  <c r="BG14" i="1"/>
  <c r="BH108" i="1"/>
  <c r="BI100" i="1"/>
  <c r="BI30" i="1" s="1"/>
  <c r="BH30" i="1"/>
  <c r="BH104" i="1"/>
  <c r="BG38" i="1"/>
  <c r="X28" i="16"/>
  <c r="X32" i="16"/>
  <c r="AB27" i="16"/>
  <c r="BH112" i="10"/>
  <c r="BH120" i="10" s="1"/>
  <c r="BH122" i="10" s="1"/>
  <c r="BH123" i="10" s="1"/>
  <c r="BC24" i="21" l="1"/>
  <c r="BC70" i="21"/>
  <c r="BC65" i="21"/>
  <c r="BD64" i="21"/>
  <c r="BD130" i="21"/>
  <c r="BD123" i="21"/>
  <c r="BD117" i="21"/>
  <c r="BD105" i="21"/>
  <c r="BD114" i="21"/>
  <c r="BD102" i="21"/>
  <c r="BD111" i="21"/>
  <c r="BD120" i="21"/>
  <c r="BD108" i="21"/>
  <c r="BC126" i="21"/>
  <c r="BU54" i="21"/>
  <c r="BE61" i="21"/>
  <c r="BE73" i="21" s="1"/>
  <c r="BI111" i="1"/>
  <c r="BI41" i="1" s="1"/>
  <c r="BH41" i="1"/>
  <c r="BL41" i="1"/>
  <c r="BI110" i="10"/>
  <c r="BF47" i="1"/>
  <c r="BG12" i="1"/>
  <c r="BH107" i="1"/>
  <c r="BI113" i="1"/>
  <c r="BI31" i="1" s="1"/>
  <c r="BH31" i="1"/>
  <c r="BG9" i="1"/>
  <c r="BK7" i="10" s="1"/>
  <c r="BL31" i="1"/>
  <c r="BJ12" i="10"/>
  <c r="BJ38" i="10" s="1"/>
  <c r="BJ39" i="10" s="1"/>
  <c r="BK21" i="7"/>
  <c r="BL19" i="7" s="1"/>
  <c r="BL20" i="7"/>
  <c r="BH113" i="10"/>
  <c r="BG29" i="7"/>
  <c r="BH37" i="1"/>
  <c r="BI103" i="1"/>
  <c r="BI37" i="1" s="1"/>
  <c r="BG29" i="1"/>
  <c r="BG32" i="1" s="1"/>
  <c r="BH98" i="1"/>
  <c r="BI38" i="10"/>
  <c r="BI39" i="10" s="1"/>
  <c r="BG53" i="21" s="1"/>
  <c r="BL15" i="1"/>
  <c r="BI15" i="10"/>
  <c r="BI21" i="10" s="1"/>
  <c r="BI23" i="10" s="1"/>
  <c r="BI24" i="10" s="1"/>
  <c r="BF58" i="21"/>
  <c r="BG50" i="21"/>
  <c r="BV43" i="21"/>
  <c r="BN44" i="21"/>
  <c r="BN45" i="21" s="1"/>
  <c r="BN43" i="21"/>
  <c r="BV45" i="21"/>
  <c r="BW44" i="21"/>
  <c r="BE42" i="7"/>
  <c r="BE6" i="7" s="1"/>
  <c r="CS158" i="2"/>
  <c r="BK11" i="10"/>
  <c r="CV12" i="2"/>
  <c r="CU161" i="2"/>
  <c r="CU154" i="2"/>
  <c r="BL33" i="7"/>
  <c r="BM33" i="7" s="1"/>
  <c r="BN33" i="7" s="1"/>
  <c r="BO33" i="7" s="1"/>
  <c r="BP33" i="7" s="1"/>
  <c r="BQ33" i="7" s="1"/>
  <c r="BR33" i="7" s="1"/>
  <c r="BS33" i="7" s="1"/>
  <c r="BT33" i="7" s="1"/>
  <c r="BU33" i="7" s="1"/>
  <c r="BV33" i="7" s="1"/>
  <c r="AA24" i="16"/>
  <c r="BL40" i="1"/>
  <c r="BL30" i="1"/>
  <c r="BH42" i="1"/>
  <c r="BI112" i="1"/>
  <c r="BI42" i="1" s="1"/>
  <c r="BL42" i="1" s="1"/>
  <c r="BG56" i="21"/>
  <c r="BG35" i="7"/>
  <c r="BJ109" i="10"/>
  <c r="BJ110" i="10" s="1"/>
  <c r="BH50" i="21"/>
  <c r="BJ15" i="10"/>
  <c r="BJ21" i="10" s="1"/>
  <c r="BJ23" i="10" s="1"/>
  <c r="BF37" i="7"/>
  <c r="BF40" i="7" s="1"/>
  <c r="BL39" i="1"/>
  <c r="BI93" i="1"/>
  <c r="BI8" i="1" s="1"/>
  <c r="BH8" i="1"/>
  <c r="BA45" i="7"/>
  <c r="AZ7" i="7"/>
  <c r="BA5" i="7" s="1"/>
  <c r="X33" i="16"/>
  <c r="X38" i="16"/>
  <c r="AB32" i="16"/>
  <c r="BI108" i="1"/>
  <c r="BI14" i="1" s="1"/>
  <c r="BH14" i="1"/>
  <c r="AC27" i="16"/>
  <c r="G23" i="18"/>
  <c r="G24" i="18" s="1"/>
  <c r="G32" i="18" s="1"/>
  <c r="AB28" i="16"/>
  <c r="BA23" i="21"/>
  <c r="BA25" i="21" s="1"/>
  <c r="BA67" i="21"/>
  <c r="BH28" i="1"/>
  <c r="BI99" i="1"/>
  <c r="BI28" i="1" s="1"/>
  <c r="BL35" i="1"/>
  <c r="BH38" i="1"/>
  <c r="BH44" i="1" s="1"/>
  <c r="BI104" i="1"/>
  <c r="BI38" i="1" s="1"/>
  <c r="BL38" i="1" s="1"/>
  <c r="BL43" i="1"/>
  <c r="Y28" i="16"/>
  <c r="Y32" i="16"/>
  <c r="BH21" i="1"/>
  <c r="BH24" i="1" s="1"/>
  <c r="BL9" i="10" s="1"/>
  <c r="BI96" i="1"/>
  <c r="BI21" i="1" s="1"/>
  <c r="BL36" i="1"/>
  <c r="BI89" i="1"/>
  <c r="BI4" i="1" s="1"/>
  <c r="BH4" i="1"/>
  <c r="BH9" i="1" s="1"/>
  <c r="BL7" i="10" s="1"/>
  <c r="CT155" i="2"/>
  <c r="CT157" i="2"/>
  <c r="BD24" i="21" l="1"/>
  <c r="BD70" i="21"/>
  <c r="BD126" i="21"/>
  <c r="BE64" i="21"/>
  <c r="BE130" i="21"/>
  <c r="BE117" i="21"/>
  <c r="BE123" i="21"/>
  <c r="BE105" i="21"/>
  <c r="BE114" i="21"/>
  <c r="BE102" i="21"/>
  <c r="BE111" i="21"/>
  <c r="BE108" i="21"/>
  <c r="BE120" i="21"/>
  <c r="BD65" i="21"/>
  <c r="BF61" i="21"/>
  <c r="BF73" i="21" s="1"/>
  <c r="BV54" i="21"/>
  <c r="BK10" i="10"/>
  <c r="BH12" i="1"/>
  <c r="BL12" i="1" s="1"/>
  <c r="BI107" i="1"/>
  <c r="BI12" i="1" s="1"/>
  <c r="BI16" i="1" s="1"/>
  <c r="BM8" i="10" s="1"/>
  <c r="BL37" i="1"/>
  <c r="BG16" i="1"/>
  <c r="BK8" i="10" s="1"/>
  <c r="BK12" i="10" s="1"/>
  <c r="BH29" i="7"/>
  <c r="BI113" i="10"/>
  <c r="BG52" i="21"/>
  <c r="BM20" i="7"/>
  <c r="BL21" i="7"/>
  <c r="BM19" i="7" s="1"/>
  <c r="BJ112" i="10"/>
  <c r="BJ120" i="10" s="1"/>
  <c r="BJ122" i="10" s="1"/>
  <c r="BJ123" i="10" s="1"/>
  <c r="BG31" i="7"/>
  <c r="BI112" i="10"/>
  <c r="BI120" i="10" s="1"/>
  <c r="BI122" i="10" s="1"/>
  <c r="BI123" i="10" s="1"/>
  <c r="BI98" i="1"/>
  <c r="BI29" i="1" s="1"/>
  <c r="BH29" i="1"/>
  <c r="BL29" i="1" s="1"/>
  <c r="BH32" i="1"/>
  <c r="BL10" i="10" s="1"/>
  <c r="BG32" i="7"/>
  <c r="BJ24" i="10"/>
  <c r="BO44" i="21"/>
  <c r="BO45" i="21" s="1"/>
  <c r="BO43" i="21"/>
  <c r="BW45" i="21"/>
  <c r="BX44" i="21"/>
  <c r="BW43" i="21"/>
  <c r="CT158" i="2"/>
  <c r="BF42" i="7"/>
  <c r="BF6" i="7" s="1"/>
  <c r="BG37" i="7"/>
  <c r="BG40" i="7" s="1"/>
  <c r="BL11" i="10"/>
  <c r="CU155" i="2"/>
  <c r="CU157" i="2"/>
  <c r="Y38" i="16"/>
  <c r="Y33" i="16"/>
  <c r="BH53" i="21"/>
  <c r="BH32" i="7"/>
  <c r="Z22" i="16" s="1"/>
  <c r="CW12" i="2"/>
  <c r="CV161" i="2"/>
  <c r="CV154" i="2"/>
  <c r="CV159" i="2" s="1"/>
  <c r="BL14" i="1"/>
  <c r="AC32" i="16"/>
  <c r="AB33" i="16"/>
  <c r="X39" i="16"/>
  <c r="AB38" i="16"/>
  <c r="BH56" i="21"/>
  <c r="BH35" i="7"/>
  <c r="BL28" i="1"/>
  <c r="BI32" i="1"/>
  <c r="BM10" i="10" s="1"/>
  <c r="BH52" i="21"/>
  <c r="BH31" i="7"/>
  <c r="BI44" i="1"/>
  <c r="BL8" i="1"/>
  <c r="Z19" i="16"/>
  <c r="BI9" i="1"/>
  <c r="BM7" i="10" s="1"/>
  <c r="BL4" i="1"/>
  <c r="BA7" i="7"/>
  <c r="BB5" i="7" s="1"/>
  <c r="BB45" i="7"/>
  <c r="BB67" i="21"/>
  <c r="BB23" i="21"/>
  <c r="BB25" i="21" s="1"/>
  <c r="BL21" i="1"/>
  <c r="BI24" i="1"/>
  <c r="BM9" i="10" s="1"/>
  <c r="BN9" i="10" s="1"/>
  <c r="BE65" i="21" l="1"/>
  <c r="BE24" i="21"/>
  <c r="BE70" i="21"/>
  <c r="BE126" i="21"/>
  <c r="BF64" i="21"/>
  <c r="BF130" i="21"/>
  <c r="BF123" i="21"/>
  <c r="BF117" i="21"/>
  <c r="BF105" i="21"/>
  <c r="BF114" i="21"/>
  <c r="BF102" i="21"/>
  <c r="BF108" i="21"/>
  <c r="BF120" i="21"/>
  <c r="BF111" i="21"/>
  <c r="BG58" i="21"/>
  <c r="BG61" i="21" s="1"/>
  <c r="BW54" i="21"/>
  <c r="BI50" i="21"/>
  <c r="BI29" i="7"/>
  <c r="BK15" i="10"/>
  <c r="BK21" i="10" s="1"/>
  <c r="BK23" i="10" s="1"/>
  <c r="BK24" i="10" s="1"/>
  <c r="BK109" i="10"/>
  <c r="BK110" i="10" s="1"/>
  <c r="BK38" i="10"/>
  <c r="BK39" i="10" s="1"/>
  <c r="BG47" i="1"/>
  <c r="BH16" i="1"/>
  <c r="BL8" i="10" s="1"/>
  <c r="BL12" i="10" s="1"/>
  <c r="BL109" i="10" s="1"/>
  <c r="BL110" i="10" s="1"/>
  <c r="BX43" i="21"/>
  <c r="BM21" i="7"/>
  <c r="BN19" i="7" s="1"/>
  <c r="BN20" i="7"/>
  <c r="BJ113" i="10"/>
  <c r="Z21" i="16"/>
  <c r="Z25" i="16" s="1"/>
  <c r="Z27" i="16" s="1"/>
  <c r="BK112" i="10"/>
  <c r="BK120" i="10" s="1"/>
  <c r="BK122" i="10" s="1"/>
  <c r="BK123" i="10" s="1"/>
  <c r="BP43" i="21"/>
  <c r="BP44" i="21"/>
  <c r="BP45" i="21" s="1"/>
  <c r="BY44" i="21"/>
  <c r="BX45" i="21"/>
  <c r="BG42" i="7"/>
  <c r="BG6" i="7" s="1"/>
  <c r="CU158" i="2"/>
  <c r="BH58" i="21"/>
  <c r="BH37" i="7"/>
  <c r="BH40" i="7" s="1"/>
  <c r="BM11" i="10"/>
  <c r="BM12" i="10" s="1"/>
  <c r="BI47" i="1"/>
  <c r="Y39" i="16"/>
  <c r="Y41" i="16" s="1"/>
  <c r="Y43" i="16" s="1"/>
  <c r="BI32" i="7"/>
  <c r="BI53" i="21"/>
  <c r="BI31" i="7"/>
  <c r="BI52" i="21"/>
  <c r="BB7" i="7"/>
  <c r="BC5" i="7" s="1"/>
  <c r="BC45" i="7"/>
  <c r="CV157" i="2"/>
  <c r="CV155" i="2"/>
  <c r="BC67" i="21"/>
  <c r="BC23" i="21"/>
  <c r="BC25" i="21" s="1"/>
  <c r="CX12" i="2"/>
  <c r="CW161" i="2"/>
  <c r="CW154" i="2"/>
  <c r="BI35" i="7"/>
  <c r="X41" i="16"/>
  <c r="AB39" i="16"/>
  <c r="BG108" i="21" l="1"/>
  <c r="BG73" i="21"/>
  <c r="BF24" i="21"/>
  <c r="BF70" i="21"/>
  <c r="BF126" i="21"/>
  <c r="BG64" i="21"/>
  <c r="BG130" i="21"/>
  <c r="BG123" i="21"/>
  <c r="BG117" i="21"/>
  <c r="BG105" i="21"/>
  <c r="BG114" i="21"/>
  <c r="BG102" i="21"/>
  <c r="BG111" i="21"/>
  <c r="BG120" i="21"/>
  <c r="BF65" i="21"/>
  <c r="BH109" i="21"/>
  <c r="BY43" i="21"/>
  <c r="BX54" i="21"/>
  <c r="BH61" i="21"/>
  <c r="BH47" i="1"/>
  <c r="BK113" i="10"/>
  <c r="BI56" i="21"/>
  <c r="BJ50" i="21"/>
  <c r="BL15" i="10"/>
  <c r="BL21" i="10" s="1"/>
  <c r="BL23" i="10" s="1"/>
  <c r="BL24" i="10" s="1"/>
  <c r="BN21" i="7"/>
  <c r="BO19" i="7" s="1"/>
  <c r="BO20" i="7"/>
  <c r="BJ29" i="7"/>
  <c r="BL38" i="10"/>
  <c r="BL39" i="10" s="1"/>
  <c r="BY45" i="21"/>
  <c r="BZ44" i="21"/>
  <c r="BQ44" i="21"/>
  <c r="BQ45" i="21" s="1"/>
  <c r="BQ43" i="21"/>
  <c r="CV158" i="2"/>
  <c r="BH42" i="7"/>
  <c r="BH6" i="7" s="1"/>
  <c r="BI37" i="7"/>
  <c r="BI40" i="7" s="1"/>
  <c r="BP50" i="21"/>
  <c r="BM15" i="10"/>
  <c r="BM38" i="10"/>
  <c r="BO50" i="21"/>
  <c r="BN50" i="21"/>
  <c r="BM50" i="21"/>
  <c r="BT50" i="21"/>
  <c r="BL50" i="21"/>
  <c r="BK29" i="7"/>
  <c r="BS50" i="21"/>
  <c r="BK50" i="21"/>
  <c r="BM109" i="10"/>
  <c r="BM110" i="10" s="1"/>
  <c r="BR50" i="21"/>
  <c r="BQ50" i="21"/>
  <c r="BN12" i="10"/>
  <c r="BC7" i="7"/>
  <c r="BD5" i="7" s="1"/>
  <c r="BD45" i="7"/>
  <c r="CY12" i="2"/>
  <c r="CX161" i="2"/>
  <c r="CX154" i="2"/>
  <c r="BD67" i="21"/>
  <c r="BD23" i="21"/>
  <c r="BD25" i="21" s="1"/>
  <c r="AB41" i="16"/>
  <c r="X43" i="16"/>
  <c r="BJ35" i="7"/>
  <c r="BJ56" i="21"/>
  <c r="Z28" i="16"/>
  <c r="Z32" i="16"/>
  <c r="BJ32" i="7"/>
  <c r="BJ53" i="21"/>
  <c r="CW157" i="2"/>
  <c r="CW155" i="2"/>
  <c r="BH103" i="21" l="1"/>
  <c r="BH73" i="21"/>
  <c r="BH62" i="21"/>
  <c r="BH74" i="21" s="1"/>
  <c r="BH121" i="21"/>
  <c r="BH112" i="21"/>
  <c r="BG24" i="21"/>
  <c r="BG70" i="21"/>
  <c r="BG65" i="21"/>
  <c r="BU50" i="21"/>
  <c r="BH64" i="21"/>
  <c r="BH130" i="21"/>
  <c r="BH123" i="21"/>
  <c r="BH117" i="21"/>
  <c r="BH105" i="21"/>
  <c r="BH124" i="21"/>
  <c r="BH114" i="21"/>
  <c r="BH118" i="21"/>
  <c r="BH106" i="21"/>
  <c r="BH131" i="21"/>
  <c r="BH102" i="21"/>
  <c r="BH115" i="21"/>
  <c r="BH108" i="21"/>
  <c r="BH120" i="21"/>
  <c r="BH111" i="21"/>
  <c r="BG126" i="21"/>
  <c r="BZ43" i="21"/>
  <c r="BI58" i="21"/>
  <c r="BY54" i="21"/>
  <c r="BJ52" i="21"/>
  <c r="BJ31" i="7"/>
  <c r="BJ37" i="7" s="1"/>
  <c r="BJ40" i="7" s="1"/>
  <c r="BJ42" i="7" s="1"/>
  <c r="BJ6" i="7" s="1"/>
  <c r="AA19" i="16"/>
  <c r="BO21" i="7"/>
  <c r="BP19" i="7" s="1"/>
  <c r="BP20" i="7"/>
  <c r="BL112" i="10"/>
  <c r="BR44" i="21"/>
  <c r="BR45" i="21" s="1"/>
  <c r="BR43" i="21"/>
  <c r="BZ45" i="21"/>
  <c r="CA43" i="21" s="1"/>
  <c r="CA44" i="21"/>
  <c r="CW158" i="2"/>
  <c r="BI42" i="7"/>
  <c r="BI6" i="7" s="1"/>
  <c r="CZ12" i="2"/>
  <c r="CY161" i="2"/>
  <c r="CY154" i="2"/>
  <c r="CY159" i="2" s="1"/>
  <c r="BM39" i="10"/>
  <c r="BN38" i="10"/>
  <c r="AB43" i="16"/>
  <c r="X44" i="16"/>
  <c r="BR56" i="21"/>
  <c r="BQ56" i="21"/>
  <c r="BP56" i="21"/>
  <c r="BO56" i="21"/>
  <c r="BN56" i="21"/>
  <c r="BM56" i="21"/>
  <c r="BT56" i="21"/>
  <c r="BL56" i="21"/>
  <c r="BK35" i="7"/>
  <c r="BL35" i="7" s="1"/>
  <c r="BM35" i="7" s="1"/>
  <c r="BN35" i="7" s="1"/>
  <c r="BO35" i="7" s="1"/>
  <c r="BP35" i="7" s="1"/>
  <c r="BQ35" i="7" s="1"/>
  <c r="BR35" i="7" s="1"/>
  <c r="BS35" i="7" s="1"/>
  <c r="BT35" i="7" s="1"/>
  <c r="BU35" i="7" s="1"/>
  <c r="BV35" i="7" s="1"/>
  <c r="BS56" i="21"/>
  <c r="BK56" i="21"/>
  <c r="BN109" i="10"/>
  <c r="AB19" i="16"/>
  <c r="BE45" i="7"/>
  <c r="BD7" i="7"/>
  <c r="BE5" i="7" s="1"/>
  <c r="BM21" i="10"/>
  <c r="BM23" i="10" s="1"/>
  <c r="BN15" i="10"/>
  <c r="CX157" i="2"/>
  <c r="CX155" i="2"/>
  <c r="Z33" i="16"/>
  <c r="Z38" i="16"/>
  <c r="BE23" i="21"/>
  <c r="BE25" i="21" s="1"/>
  <c r="BE67" i="21"/>
  <c r="BL29" i="7"/>
  <c r="BH24" i="21" l="1"/>
  <c r="BH70" i="21"/>
  <c r="BH71" i="21" s="1"/>
  <c r="BH65" i="21"/>
  <c r="BU56" i="21"/>
  <c r="BH127" i="21"/>
  <c r="BH126" i="21"/>
  <c r="BJ58" i="21"/>
  <c r="BZ54" i="21"/>
  <c r="BI61" i="21"/>
  <c r="BP21" i="7"/>
  <c r="BQ19" i="7" s="1"/>
  <c r="BQ20" i="7"/>
  <c r="BL120" i="10"/>
  <c r="BL122" i="10" s="1"/>
  <c r="BL123" i="10" s="1"/>
  <c r="BL113" i="10"/>
  <c r="BM113" i="10" s="1"/>
  <c r="BN23" i="10"/>
  <c r="BM24" i="10"/>
  <c r="CA45" i="21"/>
  <c r="CB43" i="21" s="1"/>
  <c r="CB44" i="21"/>
  <c r="BS44" i="21"/>
  <c r="BS45" i="21" s="1"/>
  <c r="BS43" i="21"/>
  <c r="CX158" i="2"/>
  <c r="BM29" i="7"/>
  <c r="Z39" i="16"/>
  <c r="Z41" i="16" s="1"/>
  <c r="Z43" i="16" s="1"/>
  <c r="X45" i="16"/>
  <c r="Y44" i="16"/>
  <c r="DA12" i="2"/>
  <c r="CZ161" i="2"/>
  <c r="CZ154" i="2"/>
  <c r="CY168" i="2"/>
  <c r="CY155" i="2"/>
  <c r="CY164" i="2" s="1"/>
  <c r="CY157" i="2"/>
  <c r="CY166" i="2" s="1"/>
  <c r="CY163" i="2"/>
  <c r="BF45" i="7"/>
  <c r="BE7" i="7"/>
  <c r="BF5" i="7" s="1"/>
  <c r="BF67" i="21"/>
  <c r="BF23" i="21"/>
  <c r="BF25" i="21" s="1"/>
  <c r="BV50" i="21"/>
  <c r="BK31" i="7"/>
  <c r="BN52" i="21"/>
  <c r="BM52" i="21"/>
  <c r="BT52" i="21"/>
  <c r="BL52" i="21"/>
  <c r="BS52" i="21"/>
  <c r="BK52" i="21"/>
  <c r="BR52" i="21"/>
  <c r="BQ52" i="21"/>
  <c r="BP52" i="21"/>
  <c r="BO52" i="21"/>
  <c r="BN21" i="10"/>
  <c r="BM112" i="10"/>
  <c r="BM53" i="21"/>
  <c r="BT53" i="21"/>
  <c r="BL53" i="21"/>
  <c r="BS53" i="21"/>
  <c r="BK53" i="21"/>
  <c r="BK32" i="7"/>
  <c r="BR53" i="21"/>
  <c r="BQ53" i="21"/>
  <c r="BP53" i="21"/>
  <c r="BO53" i="21"/>
  <c r="BN53" i="21"/>
  <c r="BN39" i="10"/>
  <c r="BI73" i="21" l="1"/>
  <c r="BU52" i="21"/>
  <c r="BI64" i="21"/>
  <c r="BI130" i="21"/>
  <c r="BI123" i="21"/>
  <c r="BI117" i="21"/>
  <c r="BI105" i="21"/>
  <c r="BI114" i="21"/>
  <c r="BI108" i="21"/>
  <c r="BI111" i="21"/>
  <c r="BI102" i="21"/>
  <c r="BI120" i="21"/>
  <c r="BU53" i="21"/>
  <c r="CA54" i="21"/>
  <c r="BJ61" i="21"/>
  <c r="BJ73" i="21" s="1"/>
  <c r="BV56" i="21"/>
  <c r="BQ21" i="7"/>
  <c r="BR19" i="7" s="1"/>
  <c r="BR20" i="7"/>
  <c r="BQ58" i="21"/>
  <c r="BT44" i="21"/>
  <c r="BT45" i="21" s="1"/>
  <c r="BT43" i="21"/>
  <c r="CC44" i="21"/>
  <c r="CB45" i="21"/>
  <c r="CC43" i="21" s="1"/>
  <c r="CY158" i="2"/>
  <c r="CY167" i="2" s="1"/>
  <c r="BM58" i="21"/>
  <c r="BP58" i="21"/>
  <c r="BN58" i="21"/>
  <c r="BO58" i="21"/>
  <c r="BR58" i="21"/>
  <c r="BF7" i="7"/>
  <c r="BG5" i="7" s="1"/>
  <c r="BG45" i="7"/>
  <c r="Z44" i="16"/>
  <c r="Y45" i="16"/>
  <c r="BL31" i="7"/>
  <c r="AA21" i="16"/>
  <c r="BK37" i="7"/>
  <c r="BK40" i="7" s="1"/>
  <c r="BK58" i="21"/>
  <c r="BS58" i="21"/>
  <c r="BN39" i="7"/>
  <c r="BL32" i="7"/>
  <c r="BM32" i="7" s="1"/>
  <c r="BN32" i="7" s="1"/>
  <c r="BO32" i="7" s="1"/>
  <c r="BP32" i="7" s="1"/>
  <c r="BQ32" i="7" s="1"/>
  <c r="BR32" i="7" s="1"/>
  <c r="BS32" i="7" s="1"/>
  <c r="BT32" i="7" s="1"/>
  <c r="BU32" i="7" s="1"/>
  <c r="BV32" i="7" s="1"/>
  <c r="AA22" i="16"/>
  <c r="AB22" i="16" s="1"/>
  <c r="BM120" i="10"/>
  <c r="BN112" i="10"/>
  <c r="BL58" i="21"/>
  <c r="BN29" i="7"/>
  <c r="DB12" i="2"/>
  <c r="DA161" i="2"/>
  <c r="DA154" i="2"/>
  <c r="BN10" i="7"/>
  <c r="BW50" i="21"/>
  <c r="BT58" i="21"/>
  <c r="BG23" i="21"/>
  <c r="BG25" i="21" s="1"/>
  <c r="BG67" i="21"/>
  <c r="CZ157" i="2"/>
  <c r="CZ155" i="2"/>
  <c r="BI24" i="21" l="1"/>
  <c r="BI70" i="21"/>
  <c r="BI65" i="21"/>
  <c r="BJ64" i="21"/>
  <c r="BJ130" i="21"/>
  <c r="BJ117" i="21"/>
  <c r="BJ123" i="21"/>
  <c r="BJ105" i="21"/>
  <c r="BJ114" i="21"/>
  <c r="BJ111" i="21"/>
  <c r="BJ120" i="21"/>
  <c r="BJ102" i="21"/>
  <c r="BJ108" i="21"/>
  <c r="BI126" i="21"/>
  <c r="BN61" i="21"/>
  <c r="BN73" i="21" s="1"/>
  <c r="BQ61" i="21"/>
  <c r="BQ73" i="21" s="1"/>
  <c r="BT61" i="21"/>
  <c r="BT73" i="21" s="1"/>
  <c r="BO61" i="21"/>
  <c r="BO73" i="21" s="1"/>
  <c r="BP61" i="21"/>
  <c r="BP73" i="21" s="1"/>
  <c r="BM61" i="21"/>
  <c r="BM73" i="21" s="1"/>
  <c r="BS61" i="21"/>
  <c r="BS73" i="21" s="1"/>
  <c r="CB54" i="21"/>
  <c r="BK61" i="21"/>
  <c r="BK73" i="21" s="1"/>
  <c r="BW56" i="21"/>
  <c r="BL61" i="21"/>
  <c r="BL73" i="21" s="1"/>
  <c r="BR61" i="21"/>
  <c r="BR73" i="21" s="1"/>
  <c r="BV53" i="21"/>
  <c r="CZ158" i="2"/>
  <c r="BR21" i="7"/>
  <c r="BS19" i="7" s="1"/>
  <c r="BS20" i="7"/>
  <c r="CD44" i="21"/>
  <c r="CC45" i="21"/>
  <c r="CD43" i="21" s="1"/>
  <c r="BK42" i="7"/>
  <c r="BK6" i="7" s="1"/>
  <c r="BN11" i="7"/>
  <c r="DA155" i="2"/>
  <c r="DA157" i="2"/>
  <c r="BN120" i="10"/>
  <c r="BM122" i="10"/>
  <c r="DC12" i="2"/>
  <c r="DB161" i="2"/>
  <c r="DB154" i="2"/>
  <c r="DB159" i="2" s="1"/>
  <c r="BO29" i="7"/>
  <c r="Z45" i="16"/>
  <c r="AB21" i="16"/>
  <c r="AA25" i="16"/>
  <c r="AA27" i="16" s="1"/>
  <c r="BH67" i="21"/>
  <c r="BH23" i="21"/>
  <c r="BH25" i="21" s="1"/>
  <c r="BM31" i="7"/>
  <c r="BL37" i="7"/>
  <c r="BL40" i="7" s="1"/>
  <c r="BG7" i="7"/>
  <c r="BH5" i="7" s="1"/>
  <c r="BH45" i="7"/>
  <c r="BW29" i="21"/>
  <c r="BV52" i="21"/>
  <c r="BU58" i="21"/>
  <c r="BX50" i="21"/>
  <c r="BT62" i="21" l="1"/>
  <c r="BT74" i="21" s="1"/>
  <c r="BJ24" i="21"/>
  <c r="BJ70" i="21"/>
  <c r="BT109" i="21"/>
  <c r="BJ65" i="21"/>
  <c r="BM64" i="21"/>
  <c r="BM130" i="21"/>
  <c r="BM117" i="21"/>
  <c r="BM123" i="21"/>
  <c r="BM105" i="21"/>
  <c r="BM114" i="21"/>
  <c r="BM102" i="21"/>
  <c r="BM120" i="21"/>
  <c r="BM111" i="21"/>
  <c r="BM108" i="21"/>
  <c r="BT64" i="21"/>
  <c r="BT130" i="21"/>
  <c r="BT123" i="21"/>
  <c r="BT117" i="21"/>
  <c r="BT105" i="21"/>
  <c r="BT114" i="21"/>
  <c r="BT102" i="21"/>
  <c r="BT120" i="21"/>
  <c r="BT111" i="21"/>
  <c r="BT108" i="21"/>
  <c r="BS64" i="21"/>
  <c r="BS130" i="21"/>
  <c r="BS123" i="21"/>
  <c r="BS117" i="21"/>
  <c r="BS105" i="21"/>
  <c r="BS114" i="21"/>
  <c r="BS102" i="21"/>
  <c r="BS120" i="21"/>
  <c r="BS108" i="21"/>
  <c r="BS111" i="21"/>
  <c r="BT118" i="21"/>
  <c r="BL64" i="21"/>
  <c r="BL130" i="21"/>
  <c r="BL123" i="21"/>
  <c r="BL117" i="21"/>
  <c r="BL105" i="21"/>
  <c r="BL114" i="21"/>
  <c r="BL102" i="21"/>
  <c r="BL120" i="21"/>
  <c r="BL111" i="21"/>
  <c r="BL108" i="21"/>
  <c r="BT121" i="21"/>
  <c r="BP64" i="21"/>
  <c r="BP130" i="21"/>
  <c r="BP117" i="21"/>
  <c r="BP123" i="21"/>
  <c r="BP105" i="21"/>
  <c r="BP114" i="21"/>
  <c r="BP102" i="21"/>
  <c r="BP120" i="21"/>
  <c r="BP111" i="21"/>
  <c r="BP108" i="21"/>
  <c r="BR64" i="21"/>
  <c r="BR130" i="21"/>
  <c r="BR117" i="21"/>
  <c r="BR123" i="21"/>
  <c r="BR105" i="21"/>
  <c r="BR114" i="21"/>
  <c r="BR102" i="21"/>
  <c r="BR120" i="21"/>
  <c r="BR108" i="21"/>
  <c r="BR111" i="21"/>
  <c r="BJ126" i="21"/>
  <c r="BN64" i="21"/>
  <c r="BN130" i="21"/>
  <c r="BN117" i="21"/>
  <c r="BN123" i="21"/>
  <c r="BN105" i="21"/>
  <c r="BN114" i="21"/>
  <c r="BN102" i="21"/>
  <c r="BN120" i="21"/>
  <c r="BN108" i="21"/>
  <c r="BN111" i="21"/>
  <c r="BO64" i="21"/>
  <c r="BO130" i="21"/>
  <c r="BO117" i="21"/>
  <c r="BO123" i="21"/>
  <c r="BO105" i="21"/>
  <c r="BO114" i="21"/>
  <c r="BO102" i="21"/>
  <c r="BO120" i="21"/>
  <c r="BO108" i="21"/>
  <c r="BO111" i="21"/>
  <c r="BT103" i="21"/>
  <c r="BQ64" i="21"/>
  <c r="BQ130" i="21"/>
  <c r="BQ117" i="21"/>
  <c r="BQ123" i="21"/>
  <c r="BQ105" i="21"/>
  <c r="BQ114" i="21"/>
  <c r="BQ102" i="21"/>
  <c r="BQ120" i="21"/>
  <c r="BQ111" i="21"/>
  <c r="BQ108" i="21"/>
  <c r="BK64" i="21"/>
  <c r="BK130" i="21"/>
  <c r="BK123" i="21"/>
  <c r="BK117" i="21"/>
  <c r="BK105" i="21"/>
  <c r="BK114" i="21"/>
  <c r="BK102" i="21"/>
  <c r="BK120" i="21"/>
  <c r="BK111" i="21"/>
  <c r="BT131" i="21"/>
  <c r="BT106" i="21"/>
  <c r="BT115" i="21"/>
  <c r="BK108" i="21"/>
  <c r="BT112" i="21"/>
  <c r="BT124" i="21"/>
  <c r="BU61" i="21"/>
  <c r="CC54" i="21"/>
  <c r="BW53" i="21"/>
  <c r="BX56" i="21"/>
  <c r="BT20" i="7"/>
  <c r="BS21" i="7"/>
  <c r="BT19" i="7" s="1"/>
  <c r="CD45" i="21"/>
  <c r="CE44" i="21"/>
  <c r="DA158" i="2"/>
  <c r="BL42" i="7"/>
  <c r="BL6" i="7" s="1"/>
  <c r="BN122" i="10"/>
  <c r="BM123" i="10"/>
  <c r="BW52" i="21"/>
  <c r="BV58" i="21"/>
  <c r="BI67" i="21"/>
  <c r="BI23" i="21"/>
  <c r="BI25" i="21" s="1"/>
  <c r="BP29" i="7"/>
  <c r="BN31" i="7"/>
  <c r="BM37" i="7"/>
  <c r="BM40" i="7" s="1"/>
  <c r="DB155" i="2"/>
  <c r="DB157" i="2"/>
  <c r="BY50" i="21"/>
  <c r="AA32" i="16"/>
  <c r="AA28" i="16"/>
  <c r="BI45" i="7"/>
  <c r="BH7" i="7"/>
  <c r="BI5" i="7" s="1"/>
  <c r="DD12" i="2"/>
  <c r="DC161" i="2"/>
  <c r="DC154" i="2"/>
  <c r="BU62" i="21" l="1"/>
  <c r="BU73" i="21"/>
  <c r="BU74" i="21"/>
  <c r="BL24" i="21"/>
  <c r="BL70" i="21"/>
  <c r="BT24" i="21"/>
  <c r="BT70" i="21"/>
  <c r="BO24" i="21"/>
  <c r="BO70" i="21"/>
  <c r="BP24" i="21"/>
  <c r="BP70" i="21"/>
  <c r="BQ24" i="21"/>
  <c r="BQ70" i="21"/>
  <c r="BR24" i="21"/>
  <c r="BR70" i="21"/>
  <c r="BS24" i="21"/>
  <c r="BS70" i="21"/>
  <c r="BM24" i="21"/>
  <c r="BM70" i="21"/>
  <c r="BN24" i="21"/>
  <c r="BN70" i="21"/>
  <c r="BK24" i="21"/>
  <c r="BK70" i="21"/>
  <c r="BR126" i="21"/>
  <c r="BO126" i="21"/>
  <c r="BU131" i="21"/>
  <c r="BU124" i="21"/>
  <c r="BU118" i="21"/>
  <c r="BU106" i="21"/>
  <c r="BU115" i="21"/>
  <c r="BU103" i="21"/>
  <c r="BU121" i="21"/>
  <c r="BU109" i="21"/>
  <c r="BU112" i="21"/>
  <c r="BU64" i="21"/>
  <c r="BK126" i="21"/>
  <c r="BT126" i="21"/>
  <c r="BS126" i="21"/>
  <c r="BM126" i="21"/>
  <c r="BN126" i="21"/>
  <c r="BP126" i="21"/>
  <c r="BK65" i="21"/>
  <c r="BL65" i="21" s="1"/>
  <c r="BM65" i="21" s="1"/>
  <c r="BN65" i="21" s="1"/>
  <c r="BO65" i="21" s="1"/>
  <c r="BP65" i="21" s="1"/>
  <c r="BQ65" i="21" s="1"/>
  <c r="BR65" i="21" s="1"/>
  <c r="BS65" i="21" s="1"/>
  <c r="BT65" i="21" s="1"/>
  <c r="BL126" i="21"/>
  <c r="BT127" i="21"/>
  <c r="BQ126" i="21"/>
  <c r="BX53" i="21"/>
  <c r="CD54" i="21"/>
  <c r="BY56" i="21"/>
  <c r="BV61" i="21"/>
  <c r="BU20" i="7"/>
  <c r="BT21" i="7"/>
  <c r="BU19" i="7" s="1"/>
  <c r="DB158" i="2"/>
  <c r="BM42" i="7"/>
  <c r="BM6" i="7" s="1"/>
  <c r="BV21" i="7"/>
  <c r="BJ23" i="21"/>
  <c r="BJ25" i="21" s="1"/>
  <c r="BJ67" i="21"/>
  <c r="DC157" i="2"/>
  <c r="DC155" i="2"/>
  <c r="BO31" i="7"/>
  <c r="BN37" i="7"/>
  <c r="BN40" i="7" s="1"/>
  <c r="DE12" i="2"/>
  <c r="DD161" i="2"/>
  <c r="DD154" i="2"/>
  <c r="BX52" i="21"/>
  <c r="BW58" i="21"/>
  <c r="BJ45" i="7"/>
  <c r="BI7" i="7"/>
  <c r="BJ5" i="7" s="1"/>
  <c r="AA33" i="16"/>
  <c r="AA38" i="16"/>
  <c r="BQ29" i="7"/>
  <c r="BZ50" i="21"/>
  <c r="BV62" i="21" l="1"/>
  <c r="BV74" i="21"/>
  <c r="BV73" i="21"/>
  <c r="BU24" i="21"/>
  <c r="BU71" i="21"/>
  <c r="BU70" i="21"/>
  <c r="BT71" i="21"/>
  <c r="BU65" i="21"/>
  <c r="BV64" i="21"/>
  <c r="BV131" i="21"/>
  <c r="BV124" i="21"/>
  <c r="BV118" i="21"/>
  <c r="BV106" i="21"/>
  <c r="BV115" i="21"/>
  <c r="BV103" i="21"/>
  <c r="BV121" i="21"/>
  <c r="BV112" i="21"/>
  <c r="BV109" i="21"/>
  <c r="BU127" i="21"/>
  <c r="BZ56" i="21"/>
  <c r="BW61" i="21"/>
  <c r="CE54" i="21"/>
  <c r="BY53" i="21"/>
  <c r="BU21" i="7"/>
  <c r="BV20" i="7"/>
  <c r="DC158" i="2"/>
  <c r="BN42" i="7"/>
  <c r="BN6" i="7" s="1"/>
  <c r="CA50" i="21"/>
  <c r="BR29" i="7"/>
  <c r="BK67" i="21"/>
  <c r="BK23" i="21"/>
  <c r="BK25" i="21" s="1"/>
  <c r="BY52" i="21"/>
  <c r="BX58" i="21"/>
  <c r="DD155" i="2"/>
  <c r="DD157" i="2"/>
  <c r="AA39" i="16"/>
  <c r="AA41" i="16" s="1"/>
  <c r="AA43" i="16" s="1"/>
  <c r="AA44" i="16" s="1"/>
  <c r="DF12" i="2"/>
  <c r="DE161" i="2"/>
  <c r="DE154" i="2"/>
  <c r="BK45" i="7"/>
  <c r="BJ7" i="7"/>
  <c r="BK5" i="7" s="1"/>
  <c r="BP31" i="7"/>
  <c r="BO37" i="7"/>
  <c r="BW62" i="21" l="1"/>
  <c r="BW73" i="21"/>
  <c r="BW74" i="21"/>
  <c r="BV24" i="21"/>
  <c r="BV71" i="21"/>
  <c r="BV70" i="21"/>
  <c r="BW64" i="21"/>
  <c r="BW131" i="21"/>
  <c r="BW124" i="21"/>
  <c r="BW118" i="21"/>
  <c r="BW106" i="21"/>
  <c r="BW115" i="21"/>
  <c r="BW103" i="21"/>
  <c r="BW121" i="21"/>
  <c r="BW109" i="21"/>
  <c r="BW112" i="21"/>
  <c r="BV127" i="21"/>
  <c r="BV65" i="21"/>
  <c r="BZ53" i="21"/>
  <c r="CA56" i="21"/>
  <c r="BU67" i="21"/>
  <c r="BL67" i="21"/>
  <c r="AA45" i="16"/>
  <c r="AB44" i="16"/>
  <c r="AB45" i="16" s="1"/>
  <c r="BQ31" i="7"/>
  <c r="BP37" i="7"/>
  <c r="BK7" i="7"/>
  <c r="BL5" i="7" s="1"/>
  <c r="BL45" i="7"/>
  <c r="CB50" i="21"/>
  <c r="BZ52" i="21"/>
  <c r="BY58" i="21"/>
  <c r="DG12" i="2"/>
  <c r="DF161" i="2"/>
  <c r="DF154" i="2"/>
  <c r="BS29" i="7"/>
  <c r="DD158" i="2"/>
  <c r="DE157" i="2"/>
  <c r="DE155" i="2"/>
  <c r="DE158" i="2" s="1"/>
  <c r="DE159" i="2"/>
  <c r="BW65" i="21" l="1"/>
  <c r="BW24" i="21"/>
  <c r="BW71" i="21"/>
  <c r="BW70" i="21"/>
  <c r="BW127" i="21"/>
  <c r="CB56" i="21"/>
  <c r="CA53" i="21"/>
  <c r="DH12" i="2"/>
  <c r="DG161" i="2"/>
  <c r="DG154" i="2"/>
  <c r="BM67" i="21"/>
  <c r="BR31" i="7"/>
  <c r="BQ37" i="7"/>
  <c r="BL23" i="21"/>
  <c r="BL25" i="21" s="1"/>
  <c r="BM23" i="21" s="1"/>
  <c r="BM25" i="21" s="1"/>
  <c r="BU23" i="21"/>
  <c r="DF155" i="2"/>
  <c r="DF157" i="2"/>
  <c r="CA52" i="21"/>
  <c r="BZ58" i="21"/>
  <c r="BT29" i="7"/>
  <c r="CC50" i="21"/>
  <c r="BM45" i="7"/>
  <c r="BL7" i="7"/>
  <c r="BM5" i="7" s="1"/>
  <c r="BU25" i="21"/>
  <c r="BV23" i="21" s="1"/>
  <c r="BV67" i="21"/>
  <c r="CB53" i="21" l="1"/>
  <c r="CC56" i="21"/>
  <c r="DF158" i="2"/>
  <c r="BS31" i="7"/>
  <c r="BR37" i="7"/>
  <c r="CB52" i="21"/>
  <c r="CA58" i="21"/>
  <c r="BW67" i="21"/>
  <c r="BV25" i="21"/>
  <c r="BW23" i="21" s="1"/>
  <c r="BM7" i="7"/>
  <c r="BN5" i="7" s="1"/>
  <c r="BN45" i="7"/>
  <c r="BN67" i="21"/>
  <c r="BN23" i="21"/>
  <c r="BN25" i="21" s="1"/>
  <c r="CD50" i="21"/>
  <c r="DG155" i="2"/>
  <c r="DG157" i="2"/>
  <c r="BU29" i="7"/>
  <c r="DI12" i="2"/>
  <c r="DH161" i="2"/>
  <c r="DH154" i="2"/>
  <c r="CD56" i="21" l="1"/>
  <c r="CC53" i="21"/>
  <c r="DG158" i="2"/>
  <c r="DH157" i="2"/>
  <c r="DH155" i="2"/>
  <c r="DH159" i="2"/>
  <c r="BN7" i="7"/>
  <c r="BO5" i="7" s="1"/>
  <c r="BW25" i="21"/>
  <c r="BX23" i="21" s="1"/>
  <c r="CE50" i="21"/>
  <c r="CC52" i="21"/>
  <c r="CB58" i="21"/>
  <c r="DJ12" i="2"/>
  <c r="DI161" i="2"/>
  <c r="DI154" i="2"/>
  <c r="BV29" i="7"/>
  <c r="BO23" i="21"/>
  <c r="BO25" i="21" s="1"/>
  <c r="BO67" i="21"/>
  <c r="BT31" i="7"/>
  <c r="BS37" i="7"/>
  <c r="CD53" i="21" l="1"/>
  <c r="CE53" i="21" s="1"/>
  <c r="CE56" i="21"/>
  <c r="DH158" i="2"/>
  <c r="DI157" i="2"/>
  <c r="DI155" i="2"/>
  <c r="DK12" i="2"/>
  <c r="DJ161" i="2"/>
  <c r="DJ154" i="2"/>
  <c r="BU31" i="7"/>
  <c r="BT37" i="7"/>
  <c r="BP67" i="21"/>
  <c r="BP23" i="21"/>
  <c r="BP25" i="21" s="1"/>
  <c r="CD52" i="21"/>
  <c r="CC58" i="21"/>
  <c r="DI158" i="2" l="1"/>
  <c r="BV31" i="7"/>
  <c r="BU37" i="7"/>
  <c r="BV37" i="7" s="1"/>
  <c r="C13" i="8" s="1"/>
  <c r="DJ157" i="2"/>
  <c r="DJ155" i="2"/>
  <c r="DL12" i="2"/>
  <c r="DK161" i="2"/>
  <c r="DK154" i="2"/>
  <c r="CE52" i="21"/>
  <c r="CD58" i="21"/>
  <c r="BQ67" i="21"/>
  <c r="BQ23" i="21"/>
  <c r="BQ25" i="21" s="1"/>
  <c r="CE58" i="21" l="1"/>
  <c r="DJ158" i="2"/>
  <c r="DK168" i="2"/>
  <c r="DK157" i="2"/>
  <c r="DK166" i="2" s="1"/>
  <c r="DK155" i="2"/>
  <c r="DK164" i="2" s="1"/>
  <c r="DK163" i="2"/>
  <c r="DM12" i="2"/>
  <c r="DL154" i="2"/>
  <c r="DL161" i="2"/>
  <c r="BR23" i="21"/>
  <c r="BR25" i="21" s="1"/>
  <c r="BR67" i="21"/>
  <c r="DK159" i="2"/>
  <c r="DN12" i="2" l="1"/>
  <c r="DM161" i="2"/>
  <c r="DM154" i="2"/>
  <c r="BS23" i="21"/>
  <c r="BS25" i="21" s="1"/>
  <c r="BS67" i="21"/>
  <c r="DL155" i="2"/>
  <c r="DL157" i="2"/>
  <c r="BO10" i="7"/>
  <c r="BO39" i="7"/>
  <c r="BO40" i="7" s="1"/>
  <c r="BX61" i="21"/>
  <c r="DK158" i="2"/>
  <c r="DK167" i="2" s="1"/>
  <c r="BX62" i="21" l="1"/>
  <c r="BX73" i="21"/>
  <c r="BX74" i="21"/>
  <c r="BX131" i="21"/>
  <c r="BX124" i="21"/>
  <c r="BX118" i="21"/>
  <c r="BX106" i="21"/>
  <c r="BX115" i="21"/>
  <c r="BX103" i="21"/>
  <c r="BX121" i="21"/>
  <c r="BX112" i="21"/>
  <c r="BX109" i="21"/>
  <c r="BO42" i="7"/>
  <c r="BT67" i="21"/>
  <c r="BT23" i="21"/>
  <c r="BT25" i="21" s="1"/>
  <c r="BX64" i="21"/>
  <c r="BX29" i="21"/>
  <c r="BO11" i="7"/>
  <c r="DM157" i="2"/>
  <c r="DM155" i="2"/>
  <c r="DL158" i="2"/>
  <c r="DO12" i="2"/>
  <c r="DN161" i="2"/>
  <c r="DN154" i="2"/>
  <c r="BX65" i="21" l="1"/>
  <c r="BX70" i="21"/>
  <c r="BX71" i="21"/>
  <c r="BX127" i="21"/>
  <c r="DM158" i="2"/>
  <c r="DN155" i="2"/>
  <c r="DN157" i="2"/>
  <c r="DN159" i="2"/>
  <c r="BO6" i="7"/>
  <c r="BO45" i="7"/>
  <c r="DP12" i="2"/>
  <c r="DO154" i="2"/>
  <c r="DO161" i="2"/>
  <c r="BX24" i="21"/>
  <c r="BX67" i="21"/>
  <c r="DN158" i="2" l="1"/>
  <c r="BX25" i="21"/>
  <c r="BY23" i="21" s="1"/>
  <c r="DO155" i="2"/>
  <c r="DO157" i="2"/>
  <c r="DQ12" i="2"/>
  <c r="DP161" i="2"/>
  <c r="DP154" i="2"/>
  <c r="BO7" i="7"/>
  <c r="BP5" i="7" s="1"/>
  <c r="DO158" i="2" l="1"/>
  <c r="DP155" i="2"/>
  <c r="DP157" i="2"/>
  <c r="DR12" i="2"/>
  <c r="DQ161" i="2"/>
  <c r="DQ154" i="2"/>
  <c r="DP158" i="2" l="1"/>
  <c r="DS12" i="2"/>
  <c r="DR161" i="2"/>
  <c r="DR154" i="2"/>
  <c r="DQ155" i="2"/>
  <c r="DQ157" i="2"/>
  <c r="DQ159" i="2"/>
  <c r="DQ158" i="2" l="1"/>
  <c r="DR157" i="2"/>
  <c r="DR155" i="2"/>
  <c r="DT12" i="2"/>
  <c r="DS161" i="2"/>
  <c r="DS154" i="2"/>
  <c r="DR158" i="2" l="1"/>
  <c r="DS155" i="2"/>
  <c r="DS157" i="2"/>
  <c r="DU12" i="2"/>
  <c r="DT161" i="2"/>
  <c r="DT154" i="2"/>
  <c r="DT159" i="2" s="1"/>
  <c r="DS158" i="2" l="1"/>
  <c r="DT157" i="2"/>
  <c r="DT155" i="2"/>
  <c r="DT158" i="2"/>
  <c r="DV12" i="2"/>
  <c r="DU161" i="2"/>
  <c r="DU154" i="2"/>
  <c r="DU155" i="2" l="1"/>
  <c r="DU157" i="2"/>
  <c r="DW12" i="2"/>
  <c r="DV161" i="2"/>
  <c r="DV154" i="2"/>
  <c r="DU158" i="2" l="1"/>
  <c r="DV155" i="2"/>
  <c r="DV157" i="2"/>
  <c r="DX12" i="2"/>
  <c r="DW161" i="2"/>
  <c r="DW154" i="2"/>
  <c r="DW159" i="2" s="1"/>
  <c r="DV158" i="2" l="1"/>
  <c r="DW168" i="2"/>
  <c r="DW157" i="2"/>
  <c r="DW155" i="2"/>
  <c r="DW164" i="2" s="1"/>
  <c r="DW163" i="2"/>
  <c r="DY12" i="2"/>
  <c r="DX154" i="2"/>
  <c r="DX161" i="2"/>
  <c r="DX155" i="2" l="1"/>
  <c r="DX157" i="2"/>
  <c r="DX158" i="2"/>
  <c r="DZ12" i="2"/>
  <c r="DY161" i="2"/>
  <c r="DY154" i="2"/>
  <c r="BP10" i="7"/>
  <c r="GF157" i="2"/>
  <c r="DW166" i="2"/>
  <c r="BP39" i="7" s="1"/>
  <c r="BP40" i="7" s="1"/>
  <c r="DW158" i="2"/>
  <c r="DW167" i="2" s="1"/>
  <c r="BP42" i="7" l="1"/>
  <c r="DY157" i="2"/>
  <c r="DY155" i="2"/>
  <c r="BY61" i="21"/>
  <c r="EA12" i="2"/>
  <c r="DZ161" i="2"/>
  <c r="DZ154" i="2"/>
  <c r="BP11" i="7"/>
  <c r="BY29" i="21"/>
  <c r="BY62" i="21" l="1"/>
  <c r="BY74" i="21"/>
  <c r="BY73" i="21"/>
  <c r="BY64" i="21"/>
  <c r="BY67" i="21" s="1"/>
  <c r="BY131" i="21"/>
  <c r="BY124" i="21"/>
  <c r="BY118" i="21"/>
  <c r="BY106" i="21"/>
  <c r="BY115" i="21"/>
  <c r="BY103" i="21"/>
  <c r="BY121" i="21"/>
  <c r="BY109" i="21"/>
  <c r="BY112" i="21"/>
  <c r="DY158" i="2"/>
  <c r="EB12" i="2"/>
  <c r="EA154" i="2"/>
  <c r="EA161" i="2"/>
  <c r="BP6" i="7"/>
  <c r="BP45" i="7"/>
  <c r="DZ157" i="2"/>
  <c r="DZ155" i="2"/>
  <c r="DZ159" i="2"/>
  <c r="BY65" i="21" l="1"/>
  <c r="BY70" i="21"/>
  <c r="BY71" i="21"/>
  <c r="BY24" i="21"/>
  <c r="BY127" i="21"/>
  <c r="DZ158" i="2"/>
  <c r="EC12" i="2"/>
  <c r="EB161" i="2"/>
  <c r="EB154" i="2"/>
  <c r="BY25" i="21"/>
  <c r="BZ23" i="21" s="1"/>
  <c r="EA155" i="2"/>
  <c r="EA157" i="2"/>
  <c r="BP7" i="7"/>
  <c r="BQ5" i="7" s="1"/>
  <c r="EA158" i="2" l="1"/>
  <c r="EB155" i="2"/>
  <c r="EB157" i="2"/>
  <c r="ED12" i="2"/>
  <c r="EC161" i="2"/>
  <c r="EC154" i="2"/>
  <c r="EB158" i="2" l="1"/>
  <c r="EC157" i="2"/>
  <c r="EC155" i="2"/>
  <c r="EC159" i="2"/>
  <c r="EE12" i="2"/>
  <c r="ED154" i="2"/>
  <c r="ED161" i="2"/>
  <c r="EC158" i="2" l="1"/>
  <c r="ED157" i="2"/>
  <c r="ED155" i="2"/>
  <c r="EF12" i="2"/>
  <c r="EE161" i="2"/>
  <c r="EE154" i="2"/>
  <c r="ED158" i="2" l="1"/>
  <c r="EE157" i="2"/>
  <c r="EE155" i="2"/>
  <c r="EG12" i="2"/>
  <c r="EF161" i="2"/>
  <c r="EF154" i="2"/>
  <c r="EE158" i="2" l="1"/>
  <c r="EF157" i="2"/>
  <c r="EF155" i="2"/>
  <c r="EF158" i="2" s="1"/>
  <c r="EH12" i="2"/>
  <c r="EG161" i="2"/>
  <c r="EG154" i="2"/>
  <c r="EF159" i="2"/>
  <c r="EG157" i="2" l="1"/>
  <c r="EG155" i="2"/>
  <c r="EG158" i="2" s="1"/>
  <c r="EI12" i="2"/>
  <c r="EH161" i="2"/>
  <c r="EH154" i="2"/>
  <c r="EH157" i="2" l="1"/>
  <c r="EH155" i="2"/>
  <c r="EH158" i="2"/>
  <c r="EJ12" i="2"/>
  <c r="EI161" i="2"/>
  <c r="EI154" i="2"/>
  <c r="EI159" i="2" s="1"/>
  <c r="EI168" i="2" l="1"/>
  <c r="EI155" i="2"/>
  <c r="EI164" i="2" s="1"/>
  <c r="EI157" i="2"/>
  <c r="EI166" i="2" s="1"/>
  <c r="EI163" i="2"/>
  <c r="EK12" i="2"/>
  <c r="EJ161" i="2"/>
  <c r="EJ154" i="2"/>
  <c r="EJ155" i="2" l="1"/>
  <c r="EJ157" i="2"/>
  <c r="EJ158" i="2" s="1"/>
  <c r="EL12" i="2"/>
  <c r="EK154" i="2"/>
  <c r="EK161" i="2"/>
  <c r="BQ10" i="7"/>
  <c r="EI158" i="2"/>
  <c r="EI167" i="2" s="1"/>
  <c r="BQ39" i="7"/>
  <c r="BQ40" i="7" s="1"/>
  <c r="BZ61" i="21"/>
  <c r="BZ62" i="21" l="1"/>
  <c r="BZ73" i="21"/>
  <c r="BZ74" i="21"/>
  <c r="BZ131" i="21"/>
  <c r="BZ124" i="21"/>
  <c r="BZ118" i="21"/>
  <c r="BZ106" i="21"/>
  <c r="BZ115" i="21"/>
  <c r="BZ103" i="21"/>
  <c r="BZ121" i="21"/>
  <c r="BZ109" i="21"/>
  <c r="BZ112" i="21"/>
  <c r="BQ42" i="7"/>
  <c r="EK155" i="2"/>
  <c r="EK157" i="2"/>
  <c r="EM12" i="2"/>
  <c r="EL161" i="2"/>
  <c r="EL154" i="2"/>
  <c r="EL159" i="2" s="1"/>
  <c r="BQ11" i="7"/>
  <c r="BZ29" i="21"/>
  <c r="BZ64" i="21"/>
  <c r="BZ65" i="21" l="1"/>
  <c r="BZ70" i="21"/>
  <c r="BZ71" i="21"/>
  <c r="BZ127" i="21"/>
  <c r="EK158" i="2"/>
  <c r="BQ6" i="7"/>
  <c r="BQ45" i="7"/>
  <c r="BZ24" i="21"/>
  <c r="BZ67" i="21"/>
  <c r="EN12" i="2"/>
  <c r="EM161" i="2"/>
  <c r="EM154" i="2"/>
  <c r="EL155" i="2"/>
  <c r="EL157" i="2"/>
  <c r="EL158" i="2" l="1"/>
  <c r="EM155" i="2"/>
  <c r="EM157" i="2"/>
  <c r="BZ25" i="21"/>
  <c r="CA23" i="21" s="1"/>
  <c r="EO12" i="2"/>
  <c r="EN161" i="2"/>
  <c r="EN154" i="2"/>
  <c r="BQ7" i="7"/>
  <c r="BR5" i="7" s="1"/>
  <c r="EM158" i="2" l="1"/>
  <c r="EN155" i="2"/>
  <c r="EN157" i="2"/>
  <c r="EP12" i="2"/>
  <c r="EO161" i="2"/>
  <c r="EO154" i="2"/>
  <c r="EO155" i="2" l="1"/>
  <c r="EO157" i="2"/>
  <c r="EQ12" i="2"/>
  <c r="EP161" i="2"/>
  <c r="EP154" i="2"/>
  <c r="EO159" i="2"/>
  <c r="EN158" i="2"/>
  <c r="EO158" i="2" l="1"/>
  <c r="ER12" i="2"/>
  <c r="EQ161" i="2"/>
  <c r="EQ154" i="2"/>
  <c r="EP155" i="2"/>
  <c r="EP157" i="2"/>
  <c r="EP158" i="2" l="1"/>
  <c r="EQ155" i="2"/>
  <c r="EQ157" i="2"/>
  <c r="EQ158" i="2" s="1"/>
  <c r="ES12" i="2"/>
  <c r="ER161" i="2"/>
  <c r="ER154" i="2"/>
  <c r="ER155" i="2" l="1"/>
  <c r="ER157" i="2"/>
  <c r="ER158" i="2" s="1"/>
  <c r="ET12" i="2"/>
  <c r="ES161" i="2"/>
  <c r="ES154" i="2"/>
  <c r="ER159" i="2"/>
  <c r="ES155" i="2" l="1"/>
  <c r="ES157" i="2"/>
  <c r="EU12" i="2"/>
  <c r="ET161" i="2"/>
  <c r="ET154" i="2"/>
  <c r="ES158" i="2" l="1"/>
  <c r="ET155" i="2"/>
  <c r="ET157" i="2"/>
  <c r="EV12" i="2"/>
  <c r="EU161" i="2"/>
  <c r="EU154" i="2"/>
  <c r="EU159" i="2" s="1"/>
  <c r="ET158" i="2" l="1"/>
  <c r="EU155" i="2"/>
  <c r="EU164" i="2" s="1"/>
  <c r="EU168" i="2"/>
  <c r="EU157" i="2"/>
  <c r="EU166" i="2" s="1"/>
  <c r="EU163" i="2"/>
  <c r="EW12" i="2"/>
  <c r="EV161" i="2"/>
  <c r="EV154" i="2"/>
  <c r="EV155" i="2" l="1"/>
  <c r="EV157" i="2"/>
  <c r="EX12" i="2"/>
  <c r="EW154" i="2"/>
  <c r="EW161" i="2"/>
  <c r="BR10" i="7"/>
  <c r="EU158" i="2"/>
  <c r="EU167" i="2" s="1"/>
  <c r="BR39" i="7"/>
  <c r="BR40" i="7" s="1"/>
  <c r="CA61" i="21"/>
  <c r="CA62" i="21" l="1"/>
  <c r="CA74" i="21"/>
  <c r="CA73" i="21"/>
  <c r="CA131" i="21"/>
  <c r="CA124" i="21"/>
  <c r="CA118" i="21"/>
  <c r="CA106" i="21"/>
  <c r="CA115" i="21"/>
  <c r="CA103" i="21"/>
  <c r="CA121" i="21"/>
  <c r="CA112" i="21"/>
  <c r="CA109" i="21"/>
  <c r="EV158" i="2"/>
  <c r="BR42" i="7"/>
  <c r="EY12" i="2"/>
  <c r="EX161" i="2"/>
  <c r="EX154" i="2"/>
  <c r="EW155" i="2"/>
  <c r="EW157" i="2"/>
  <c r="BR11" i="7"/>
  <c r="CA29" i="21"/>
  <c r="CA64" i="21"/>
  <c r="CA65" i="21" l="1"/>
  <c r="CA70" i="21"/>
  <c r="CA71" i="21"/>
  <c r="CA127" i="21"/>
  <c r="EW158" i="2"/>
  <c r="CA24" i="21"/>
  <c r="CA67" i="21"/>
  <c r="EX157" i="2"/>
  <c r="EX155" i="2"/>
  <c r="EZ12" i="2"/>
  <c r="EY161" i="2"/>
  <c r="EY154" i="2"/>
  <c r="BR6" i="7"/>
  <c r="BR45" i="7"/>
  <c r="EX159" i="2"/>
  <c r="FA12" i="2" l="1"/>
  <c r="EZ161" i="2"/>
  <c r="EZ154" i="2"/>
  <c r="EX158" i="2"/>
  <c r="BR7" i="7"/>
  <c r="BS5" i="7" s="1"/>
  <c r="CA25" i="21"/>
  <c r="CB23" i="21" s="1"/>
  <c r="EY155" i="2"/>
  <c r="EY157" i="2"/>
  <c r="EY158" i="2" l="1"/>
  <c r="EZ155" i="2"/>
  <c r="EZ157" i="2"/>
  <c r="FB12" i="2"/>
  <c r="FA161" i="2"/>
  <c r="FA154" i="2"/>
  <c r="FA159" i="2" s="1"/>
  <c r="FC12" i="2" l="1"/>
  <c r="FB161" i="2"/>
  <c r="FB154" i="2"/>
  <c r="EZ158" i="2"/>
  <c r="FA157" i="2"/>
  <c r="FA155" i="2"/>
  <c r="FA158" i="2" l="1"/>
  <c r="FB155" i="2"/>
  <c r="FB157" i="2"/>
  <c r="FD12" i="2"/>
  <c r="FC161" i="2"/>
  <c r="FC154" i="2"/>
  <c r="FB158" i="2" l="1"/>
  <c r="FC155" i="2"/>
  <c r="FC157" i="2"/>
  <c r="FE12" i="2"/>
  <c r="FD161" i="2"/>
  <c r="FD154" i="2"/>
  <c r="FD159" i="2" s="1"/>
  <c r="FC158" i="2" l="1"/>
  <c r="FD157" i="2"/>
  <c r="FD155" i="2"/>
  <c r="FF12" i="2"/>
  <c r="FE161" i="2"/>
  <c r="FE154" i="2"/>
  <c r="FD158" i="2" l="1"/>
  <c r="FE155" i="2"/>
  <c r="FE157" i="2"/>
  <c r="FE158" i="2" s="1"/>
  <c r="FG12" i="2"/>
  <c r="FF161" i="2"/>
  <c r="FF154" i="2"/>
  <c r="FF155" i="2" l="1"/>
  <c r="FF157" i="2"/>
  <c r="FF158" i="2" s="1"/>
  <c r="FH12" i="2"/>
  <c r="FG161" i="2"/>
  <c r="FG154" i="2"/>
  <c r="FG159" i="2" s="1"/>
  <c r="FG168" i="2" l="1"/>
  <c r="FG157" i="2"/>
  <c r="FG166" i="2" s="1"/>
  <c r="FG155" i="2"/>
  <c r="FG164" i="2" s="1"/>
  <c r="FG163" i="2"/>
  <c r="FI12" i="2"/>
  <c r="FH161" i="2"/>
  <c r="FH154" i="2"/>
  <c r="FH155" i="2" l="1"/>
  <c r="FH157" i="2"/>
  <c r="FH158" i="2" s="1"/>
  <c r="CB61" i="21"/>
  <c r="BS39" i="7"/>
  <c r="BS40" i="7" s="1"/>
  <c r="FJ12" i="2"/>
  <c r="FI154" i="2"/>
  <c r="FI161" i="2"/>
  <c r="BS10" i="7"/>
  <c r="FG158" i="2"/>
  <c r="FG167" i="2" s="1"/>
  <c r="CB62" i="21" l="1"/>
  <c r="CB74" i="21"/>
  <c r="CB73" i="21"/>
  <c r="CB131" i="21"/>
  <c r="CB124" i="21"/>
  <c r="CB118" i="21"/>
  <c r="CB106" i="21"/>
  <c r="CB115" i="21"/>
  <c r="CB103" i="21"/>
  <c r="CB121" i="21"/>
  <c r="CB112" i="21"/>
  <c r="CB109" i="21"/>
  <c r="BS42" i="7"/>
  <c r="BS11" i="7"/>
  <c r="FK12" i="2"/>
  <c r="FJ161" i="2"/>
  <c r="FJ154" i="2"/>
  <c r="CB29" i="21"/>
  <c r="CB64" i="21"/>
  <c r="FI157" i="2"/>
  <c r="FI158" i="2" s="1"/>
  <c r="FI155" i="2"/>
  <c r="CB65" i="21" l="1"/>
  <c r="CB70" i="21"/>
  <c r="CB71" i="21"/>
  <c r="CB127" i="21"/>
  <c r="FL12" i="2"/>
  <c r="FK161" i="2"/>
  <c r="FK154" i="2"/>
  <c r="FJ155" i="2"/>
  <c r="FJ157" i="2"/>
  <c r="FJ159" i="2"/>
  <c r="CB24" i="21"/>
  <c r="CB67" i="21"/>
  <c r="BS6" i="7"/>
  <c r="BS45" i="7"/>
  <c r="BS7" i="7" l="1"/>
  <c r="BT5" i="7" s="1"/>
  <c r="CB25" i="21"/>
  <c r="CC23" i="21" s="1"/>
  <c r="FK155" i="2"/>
  <c r="FK157" i="2"/>
  <c r="FM12" i="2"/>
  <c r="FL161" i="2"/>
  <c r="FL154" i="2"/>
  <c r="FJ158" i="2"/>
  <c r="FK158" i="2" l="1"/>
  <c r="FL157" i="2"/>
  <c r="FL155" i="2"/>
  <c r="FL158" i="2" s="1"/>
  <c r="FN12" i="2"/>
  <c r="FM161" i="2"/>
  <c r="FM154" i="2"/>
  <c r="FM159" i="2" s="1"/>
  <c r="FM157" i="2" l="1"/>
  <c r="FM155" i="2"/>
  <c r="FM158" i="2" s="1"/>
  <c r="FO12" i="2"/>
  <c r="FN161" i="2"/>
  <c r="FN154" i="2"/>
  <c r="FN157" i="2" l="1"/>
  <c r="FN155" i="2"/>
  <c r="FN158" i="2"/>
  <c r="FP12" i="2"/>
  <c r="FO161" i="2"/>
  <c r="FO154" i="2"/>
  <c r="FO155" i="2" l="1"/>
  <c r="FO157" i="2"/>
  <c r="FQ12" i="2"/>
  <c r="FP161" i="2"/>
  <c r="FP154" i="2"/>
  <c r="FP159" i="2" s="1"/>
  <c r="FO158" i="2" l="1"/>
  <c r="FP157" i="2"/>
  <c r="FP155" i="2"/>
  <c r="FR12" i="2"/>
  <c r="FQ161" i="2"/>
  <c r="FQ154" i="2"/>
  <c r="FP158" i="2" l="1"/>
  <c r="FQ157" i="2"/>
  <c r="FQ155" i="2"/>
  <c r="FS12" i="2"/>
  <c r="FR161" i="2"/>
  <c r="FR154" i="2"/>
  <c r="FQ158" i="2" l="1"/>
  <c r="FR157" i="2"/>
  <c r="FR155" i="2"/>
  <c r="FT12" i="2"/>
  <c r="FS154" i="2"/>
  <c r="FS159" i="2" s="1"/>
  <c r="FS161" i="2"/>
  <c r="FR158" i="2" l="1"/>
  <c r="FS168" i="2"/>
  <c r="FS155" i="2"/>
  <c r="FS164" i="2" s="1"/>
  <c r="FS157" i="2"/>
  <c r="FS166" i="2" s="1"/>
  <c r="FS163" i="2"/>
  <c r="FU12" i="2"/>
  <c r="FT161" i="2"/>
  <c r="FT154" i="2"/>
  <c r="FT157" i="2" l="1"/>
  <c r="FT155" i="2"/>
  <c r="FV12" i="2"/>
  <c r="FU161" i="2"/>
  <c r="FU154" i="2"/>
  <c r="BT10" i="7"/>
  <c r="BT39" i="7"/>
  <c r="BT40" i="7" s="1"/>
  <c r="CC61" i="21"/>
  <c r="FS158" i="2"/>
  <c r="FS167" i="2" s="1"/>
  <c r="CC62" i="21" l="1"/>
  <c r="CC74" i="21"/>
  <c r="CC73" i="21"/>
  <c r="CC131" i="21"/>
  <c r="CC124" i="21"/>
  <c r="CC118" i="21"/>
  <c r="CC106" i="21"/>
  <c r="CC115" i="21"/>
  <c r="CC103" i="21"/>
  <c r="CC121" i="21"/>
  <c r="CC112" i="21"/>
  <c r="CC109" i="21"/>
  <c r="BT42" i="7"/>
  <c r="FU157" i="2"/>
  <c r="FU155" i="2"/>
  <c r="FW12" i="2"/>
  <c r="FV161" i="2"/>
  <c r="FV154" i="2"/>
  <c r="FV159" i="2" s="1"/>
  <c r="FT158" i="2"/>
  <c r="CC64" i="21"/>
  <c r="CC29" i="21"/>
  <c r="BT11" i="7"/>
  <c r="CC65" i="21" l="1"/>
  <c r="CC70" i="21"/>
  <c r="CC71" i="21"/>
  <c r="CC127" i="21"/>
  <c r="FU158" i="2"/>
  <c r="BT6" i="7"/>
  <c r="BT45" i="7"/>
  <c r="CC24" i="21"/>
  <c r="CC67" i="21"/>
  <c r="FV155" i="2"/>
  <c r="FV157" i="2"/>
  <c r="FX12" i="2"/>
  <c r="FW161" i="2"/>
  <c r="FW154" i="2"/>
  <c r="FV158" i="2" l="1"/>
  <c r="CC25" i="21"/>
  <c r="CD23" i="21" s="1"/>
  <c r="CE23" i="21" s="1"/>
  <c r="FY12" i="2"/>
  <c r="FX161" i="2"/>
  <c r="FX154" i="2"/>
  <c r="FW155" i="2"/>
  <c r="FW157" i="2"/>
  <c r="BT7" i="7"/>
  <c r="BU5" i="7" s="1"/>
  <c r="BV5" i="7" s="1"/>
  <c r="FW158" i="2" l="1"/>
  <c r="FX157" i="2"/>
  <c r="FX155" i="2"/>
  <c r="FZ12" i="2"/>
  <c r="FY161" i="2"/>
  <c r="FY154" i="2"/>
  <c r="FX158" i="2" l="1"/>
  <c r="FY155" i="2"/>
  <c r="FY157" i="2"/>
  <c r="FY158" i="2" s="1"/>
  <c r="GA12" i="2"/>
  <c r="FZ161" i="2"/>
  <c r="FZ154" i="2"/>
  <c r="FY159" i="2"/>
  <c r="FZ155" i="2" l="1"/>
  <c r="FZ157" i="2"/>
  <c r="FZ158" i="2" s="1"/>
  <c r="GB12" i="2"/>
  <c r="GA161" i="2"/>
  <c r="GA154" i="2"/>
  <c r="GA155" i="2" l="1"/>
  <c r="GA157" i="2"/>
  <c r="GA158" i="2" s="1"/>
  <c r="GC12" i="2"/>
  <c r="GB161" i="2"/>
  <c r="GB154" i="2"/>
  <c r="GB159" i="2" s="1"/>
  <c r="GB157" i="2" l="1"/>
  <c r="GB155" i="2"/>
  <c r="GB158" i="2" s="1"/>
  <c r="GD12" i="2"/>
  <c r="GC154" i="2"/>
  <c r="GC161" i="2"/>
  <c r="GC157" i="2" l="1"/>
  <c r="GC155" i="2"/>
  <c r="GC158" i="2"/>
  <c r="GE12" i="2"/>
  <c r="GD161" i="2"/>
  <c r="GD154" i="2"/>
  <c r="GD157" i="2" l="1"/>
  <c r="GD155" i="2"/>
  <c r="GD158" i="2"/>
  <c r="GE161" i="2"/>
  <c r="GF161" i="2" s="1"/>
  <c r="GE154" i="2"/>
  <c r="GE159" i="2" s="1"/>
  <c r="GF12" i="2"/>
  <c r="GG154" i="2" s="1"/>
  <c r="GE155" i="2" l="1"/>
  <c r="GE168" i="2"/>
  <c r="GE157" i="2"/>
  <c r="GE166" i="2" s="1"/>
  <c r="GF166" i="2" s="1"/>
  <c r="GF154" i="2"/>
  <c r="GF168" i="2" s="1"/>
  <c r="GE163" i="2"/>
  <c r="BU10" i="7" l="1"/>
  <c r="GF163" i="2"/>
  <c r="GE158" i="2"/>
  <c r="GF155" i="2"/>
  <c r="GE164" i="2"/>
  <c r="BU39" i="7" l="1"/>
  <c r="GF164" i="2"/>
  <c r="GF158" i="2"/>
  <c r="GE167" i="2"/>
  <c r="GF167" i="2" s="1"/>
  <c r="CD29" i="21"/>
  <c r="CE29" i="21"/>
  <c r="BU11" i="7"/>
  <c r="BV10" i="7"/>
  <c r="BV11" i="7" s="1"/>
  <c r="C10" i="8" l="1"/>
  <c r="BU40" i="7"/>
  <c r="BU42" i="7" s="1"/>
  <c r="BV39" i="7"/>
  <c r="CD61" i="21"/>
  <c r="CE60" i="21"/>
  <c r="CE77" i="21" s="1"/>
  <c r="CD62" i="21" l="1"/>
  <c r="CD74" i="21"/>
  <c r="CD73" i="21"/>
  <c r="CD131" i="21"/>
  <c r="CD124" i="21"/>
  <c r="CD118" i="21"/>
  <c r="CD106" i="21"/>
  <c r="CD115" i="21"/>
  <c r="CD103" i="21"/>
  <c r="CD121" i="21"/>
  <c r="CD112" i="21"/>
  <c r="CD109" i="21"/>
  <c r="BX40" i="7"/>
  <c r="CE82" i="21"/>
  <c r="CF82" i="21" s="1"/>
  <c r="CE61" i="21"/>
  <c r="CG61" i="21"/>
  <c r="CD64" i="21"/>
  <c r="BV40" i="7"/>
  <c r="BV50" i="7"/>
  <c r="BW50" i="7" s="1"/>
  <c r="C11" i="8"/>
  <c r="CE62" i="21" l="1"/>
  <c r="CE74" i="21"/>
  <c r="CE73" i="21"/>
  <c r="CD65" i="21"/>
  <c r="CE65" i="21" s="1"/>
  <c r="CD70" i="21"/>
  <c r="CD71" i="21"/>
  <c r="CE124" i="21"/>
  <c r="CE118" i="21"/>
  <c r="CE106" i="21"/>
  <c r="CE115" i="21"/>
  <c r="CE103" i="21"/>
  <c r="CE112" i="21"/>
  <c r="CE121" i="21"/>
  <c r="CE109" i="21"/>
  <c r="CD127" i="21"/>
  <c r="CE131" i="21"/>
  <c r="CD24" i="21"/>
  <c r="CE24" i="21" s="1"/>
  <c r="CE25" i="21" s="1"/>
  <c r="CE64" i="21"/>
  <c r="CD67" i="21"/>
  <c r="BU6" i="7"/>
  <c r="BV6" i="7" s="1"/>
  <c r="BV7" i="7" s="1"/>
  <c r="BU45" i="7"/>
  <c r="CE71" i="21" l="1"/>
  <c r="CE70" i="21"/>
  <c r="CE127" i="21"/>
  <c r="BV42" i="7"/>
  <c r="BV45" i="7"/>
  <c r="C14" i="8" s="1"/>
  <c r="BU7" i="7"/>
  <c r="CD25" i="21"/>
  <c r="CE67" i="21"/>
  <c r="GO433" i="22"/>
  <c r="ES199" i="22"/>
  <c r="ET199" i="22" s="1"/>
  <c r="EU199" i="22" s="1"/>
  <c r="EV199" i="22" s="1"/>
  <c r="EW199" i="22" s="1"/>
  <c r="EX199" i="22" s="1"/>
  <c r="EY199" i="22" s="1"/>
  <c r="EZ199" i="22" s="1"/>
  <c r="FA199" i="22" s="1"/>
  <c r="FB199" i="22" s="1"/>
  <c r="FC199" i="22" s="1"/>
  <c r="FD199" i="22" s="1"/>
  <c r="FE199" i="22" s="1"/>
  <c r="FF199" i="22" s="1"/>
  <c r="FG199" i="22" s="1"/>
  <c r="FH199" i="22" s="1"/>
  <c r="FI199" i="22" s="1"/>
  <c r="FJ199" i="22" s="1"/>
  <c r="FK199" i="22" s="1"/>
  <c r="FL199" i="22" s="1"/>
  <c r="FM199" i="22" s="1"/>
  <c r="FN199" i="22" s="1"/>
  <c r="FO199" i="22" s="1"/>
  <c r="FP199" i="22" s="1"/>
  <c r="FQ199" i="22" s="1"/>
  <c r="FR199" i="22" s="1"/>
  <c r="FS199" i="22" s="1"/>
  <c r="FT199" i="22" s="1"/>
  <c r="FU199" i="22" s="1"/>
  <c r="FV199" i="22" s="1"/>
  <c r="FW199" i="22" s="1"/>
  <c r="FX199" i="22" s="1"/>
  <c r="FY199" i="22" s="1"/>
  <c r="FZ199" i="22" s="1"/>
  <c r="GA199" i="22" s="1"/>
  <c r="GB199" i="22" s="1"/>
  <c r="GC199" i="22" s="1"/>
  <c r="GD199" i="22" s="1"/>
  <c r="GE199" i="22" s="1"/>
  <c r="GF199" i="22" s="1"/>
  <c r="GG199" i="22" s="1"/>
  <c r="GH199" i="22" s="1"/>
  <c r="GI199" i="22" s="1"/>
  <c r="GJ199" i="22" s="1"/>
  <c r="GK199" i="22" s="1"/>
  <c r="GL199" i="22" s="1"/>
  <c r="GM199" i="22" s="1"/>
  <c r="GN199" i="22" s="1"/>
  <c r="GO176" i="22" l="1"/>
  <c r="GO167" i="22" l="1"/>
  <c r="GO181" i="22" l="1"/>
</calcChain>
</file>

<file path=xl/sharedStrings.xml><?xml version="1.0" encoding="utf-8"?>
<sst xmlns="http://schemas.openxmlformats.org/spreadsheetml/2006/main" count="1256" uniqueCount="581">
  <si>
    <t>advertising/publicity budget. Because of the unmet demand and the novelty of our concept, we actually expect sales to be much higher. Nonetheless, for purposes of this discussion, we intend</t>
  </si>
  <si>
    <t>** Burden rate assumed of:</t>
    <phoneticPr fontId="9" type="noConversion"/>
  </si>
  <si>
    <t>this time-frame) and includes:</t>
  </si>
  <si>
    <t>Resource (Rate)</t>
    <phoneticPr fontId="9" type="noConversion"/>
  </si>
  <si>
    <t>Staff</t>
    <phoneticPr fontId="9" type="noConversion"/>
  </si>
  <si>
    <r>
      <t>Resource</t>
    </r>
    <r>
      <rPr>
        <b/>
        <sz val="12"/>
        <color indexed="8"/>
        <rFont val="Calibri"/>
        <family val="2"/>
      </rPr>
      <t xml:space="preserve"> (Hours)</t>
    </r>
    <phoneticPr fontId="9" type="noConversion"/>
  </si>
  <si>
    <t>Total</t>
    <phoneticPr fontId="9" type="noConversion"/>
  </si>
  <si>
    <t>to keep our assumptions as conservative as possible.</t>
  </si>
  <si>
    <r>
      <t>eBook Publishing Cash Receipts</t>
    </r>
    <r>
      <rPr>
        <b/>
        <sz val="12"/>
        <color theme="1"/>
        <rFont val="Calibri"/>
        <family val="2"/>
        <scheme val="minor"/>
      </rPr>
      <t>*</t>
    </r>
    <phoneticPr fontId="9" type="noConversion"/>
  </si>
  <si>
    <t>* Potentially deferred, etc.</t>
    <phoneticPr fontId="9" type="noConversion"/>
  </si>
  <si>
    <t>Preliminary Financial Information</t>
    <phoneticPr fontId="9" type="noConversion"/>
  </si>
  <si>
    <t>Cash Flow Summary</t>
    <phoneticPr fontId="9" type="noConversion"/>
  </si>
  <si>
    <t>Cash Balance - End of Month</t>
    <phoneticPr fontId="9" type="noConversion"/>
  </si>
  <si>
    <t>Cash Balance - Beginning of Month</t>
    <phoneticPr fontId="9" type="noConversion"/>
  </si>
  <si>
    <t>Cash Balance - End of Month</t>
    <phoneticPr fontId="9" type="noConversion"/>
  </si>
  <si>
    <t>HTML / CSS / Webdesign</t>
    <phoneticPr fontId="9" type="noConversion"/>
  </si>
  <si>
    <t>Junior Illustrator / Graphic Design / Game Design</t>
    <phoneticPr fontId="9" type="noConversion"/>
  </si>
  <si>
    <t>Art Director / Video / Game Design</t>
    <phoneticPr fontId="9" type="noConversion"/>
  </si>
  <si>
    <t>Copy Editor/Publicist</t>
    <phoneticPr fontId="9" type="noConversion"/>
  </si>
  <si>
    <t>Total</t>
  </si>
  <si>
    <t>Acquitions Editor/Customer Service</t>
  </si>
  <si>
    <t>Senior Engineer</t>
  </si>
  <si>
    <t>Junior Engineer</t>
  </si>
  <si>
    <t>Admin</t>
  </si>
  <si>
    <t>Month 1</t>
    <phoneticPr fontId="9" type="noConversion"/>
  </si>
  <si>
    <r>
      <t>Total Ho</t>
    </r>
    <r>
      <rPr>
        <b/>
        <sz val="12"/>
        <color indexed="8"/>
        <rFont val="Calibri"/>
        <family val="2"/>
      </rPr>
      <t>u</t>
    </r>
    <r>
      <rPr>
        <b/>
        <sz val="12"/>
        <color theme="1"/>
        <rFont val="Calibri"/>
        <family val="2"/>
        <scheme val="minor"/>
      </rPr>
      <t>rs</t>
    </r>
    <phoneticPr fontId="9" type="noConversion"/>
  </si>
  <si>
    <t>Total $</t>
    <phoneticPr fontId="9" type="noConversion"/>
  </si>
  <si>
    <t>Cash Receipts</t>
    <phoneticPr fontId="9" type="noConversion"/>
  </si>
  <si>
    <t>Preliminary Financial Information</t>
  </si>
  <si>
    <t>Month 15</t>
  </si>
  <si>
    <t>Month 16</t>
  </si>
  <si>
    <t>Month 17</t>
  </si>
  <si>
    <t>Month 18</t>
  </si>
  <si>
    <t>Month 19</t>
  </si>
  <si>
    <t>QA (Software)</t>
  </si>
  <si>
    <t>Rate (hour)</t>
  </si>
  <si>
    <t>CEO*</t>
  </si>
  <si>
    <t>Revenues - Titles</t>
    <phoneticPr fontId="9" type="noConversion"/>
  </si>
  <si>
    <t>Month 5</t>
  </si>
  <si>
    <t>Month 6</t>
  </si>
  <si>
    <t>Month 7</t>
  </si>
  <si>
    <t>Month 8</t>
  </si>
  <si>
    <t>Month 9</t>
  </si>
  <si>
    <t>Month 10</t>
  </si>
  <si>
    <t>Month 11</t>
  </si>
  <si>
    <t>Month 12</t>
  </si>
  <si>
    <t>Month 13</t>
  </si>
  <si>
    <t>Month 14</t>
  </si>
  <si>
    <t>Misc</t>
  </si>
  <si>
    <t>Month 20</t>
  </si>
  <si>
    <t>Net Operational Cashflows in Month</t>
    <phoneticPr fontId="9" type="noConversion"/>
  </si>
  <si>
    <t>Month 2</t>
  </si>
  <si>
    <t>Month 3</t>
  </si>
  <si>
    <t>Month 4</t>
  </si>
  <si>
    <t>Senior Development Editor</t>
  </si>
  <si>
    <t>Senior Engineer 1</t>
  </si>
  <si>
    <t>Junior Engineer 1</t>
  </si>
  <si>
    <t>Senior Engineer 2</t>
  </si>
  <si>
    <t>Junior Engineer 2</t>
  </si>
  <si>
    <t>GROSS REVENUE</t>
  </si>
  <si>
    <t>NET REVENUE</t>
  </si>
  <si>
    <t>TOTAL</t>
  </si>
  <si>
    <t>Office Overhead</t>
  </si>
  <si>
    <t>Contract/Writer/Misc</t>
  </si>
  <si>
    <t>Total Salaries/Staff</t>
  </si>
  <si>
    <t>Rent Charges</t>
  </si>
  <si>
    <t>Total Rents</t>
  </si>
  <si>
    <t>Commecial Insurance - Inland</t>
  </si>
  <si>
    <t>Commercial Insurance Other</t>
  </si>
  <si>
    <t>Total Insurance</t>
  </si>
  <si>
    <t>Taxes</t>
  </si>
  <si>
    <t>Corporation Tax</t>
  </si>
  <si>
    <t>Franchise Tax</t>
  </si>
  <si>
    <t>Sales Tax</t>
  </si>
  <si>
    <t>Total Taxes</t>
  </si>
  <si>
    <t>Documentation/Filing Fee</t>
  </si>
  <si>
    <t>Craft Svc-Offc Snax</t>
  </si>
  <si>
    <t>Meals (Local) - Other</t>
  </si>
  <si>
    <t>Bank Service Charges</t>
  </si>
  <si>
    <t>Contributions/Donation</t>
  </si>
  <si>
    <t>Dues and Subscriptions</t>
  </si>
  <si>
    <t>Storage</t>
  </si>
  <si>
    <t>Go-To Meeting</t>
  </si>
  <si>
    <t>Supplies</t>
  </si>
  <si>
    <t>Postage and Delivery</t>
  </si>
  <si>
    <t>Legal Fees</t>
  </si>
  <si>
    <t>IT Services</t>
  </si>
  <si>
    <t>Copies - Konica</t>
  </si>
  <si>
    <t>Phone Office</t>
  </si>
  <si>
    <t>Website host</t>
  </si>
  <si>
    <t>Data Plan Fees</t>
  </si>
  <si>
    <t xml:space="preserve">Travel Co. </t>
  </si>
  <si>
    <t xml:space="preserve">Fax  </t>
  </si>
  <si>
    <t>Email hosting</t>
  </si>
  <si>
    <t>AirFare</t>
  </si>
  <si>
    <t>Car Rental</t>
  </si>
  <si>
    <t>Gasoline - Travel</t>
  </si>
  <si>
    <t>Hotel</t>
  </si>
  <si>
    <t>Parking/Public Trans</t>
  </si>
  <si>
    <t>Travel Petty Cash</t>
  </si>
  <si>
    <t>Travel Meals</t>
  </si>
  <si>
    <t>Client PR/Gift bags</t>
  </si>
  <si>
    <t>Website/Video</t>
  </si>
  <si>
    <t xml:space="preserve">Advertising </t>
  </si>
  <si>
    <t>Entertainment (Team Building)</t>
  </si>
  <si>
    <t>Conferences/Public Relations</t>
  </si>
  <si>
    <t xml:space="preserve"> </t>
  </si>
  <si>
    <t>Sales</t>
  </si>
  <si>
    <t>COGS</t>
  </si>
  <si>
    <t>Total Net Income</t>
  </si>
  <si>
    <t>Operating Balance</t>
  </si>
  <si>
    <t>Sales Manager</t>
  </si>
  <si>
    <t>Cell - Executives</t>
  </si>
  <si>
    <t>Cable/Internet (CEO)</t>
  </si>
  <si>
    <t>Utilities (CEO)</t>
  </si>
  <si>
    <t>Mileage (CEO)</t>
  </si>
  <si>
    <t>Cable/Internet (Executive)</t>
  </si>
  <si>
    <t>Utilities (Executive)</t>
  </si>
  <si>
    <t>Mileage (Executive)</t>
  </si>
  <si>
    <t>Rent (Executive)</t>
  </si>
  <si>
    <t>Total Overhead</t>
  </si>
  <si>
    <t>Month 1</t>
  </si>
  <si>
    <t>Atlanta Including Utilities</t>
  </si>
  <si>
    <t xml:space="preserve">Furniture &amp; Fixtures &lt;$500 </t>
  </si>
  <si>
    <t>Office Décor/Set Up</t>
  </si>
  <si>
    <t xml:space="preserve">Cable/Internet (Office) </t>
  </si>
  <si>
    <t xml:space="preserve">Janitorial Exp </t>
  </si>
  <si>
    <t>Travel</t>
  </si>
  <si>
    <t>Total Travel</t>
  </si>
  <si>
    <t>Rent (CEO)</t>
  </si>
  <si>
    <t>Est. Net Income</t>
  </si>
  <si>
    <t>Overhead - General</t>
  </si>
  <si>
    <t>Testing Environment</t>
  </si>
  <si>
    <t xml:space="preserve">Printing </t>
  </si>
  <si>
    <t>Equipment (Computers)</t>
  </si>
  <si>
    <t>Payroll Tax</t>
  </si>
  <si>
    <t>CRM</t>
  </si>
  <si>
    <t>Buy-Sell/SERP</t>
  </si>
  <si>
    <t>Asset Dev.</t>
  </si>
  <si>
    <t>Overhead</t>
  </si>
  <si>
    <t>Revenue</t>
  </si>
  <si>
    <t>Starting</t>
  </si>
  <si>
    <t>Total COGS</t>
  </si>
  <si>
    <t>Funding</t>
  </si>
  <si>
    <t>Legal</t>
  </si>
  <si>
    <t>HR/Benefits</t>
  </si>
  <si>
    <t>Salaries</t>
  </si>
  <si>
    <t>Month 21</t>
  </si>
  <si>
    <t>Month 22</t>
  </si>
  <si>
    <t>Month 23</t>
  </si>
  <si>
    <t>Month 24</t>
  </si>
  <si>
    <t>Year 1</t>
  </si>
  <si>
    <t>Year 2</t>
  </si>
  <si>
    <t>Month 25</t>
  </si>
  <si>
    <t>Month 26</t>
  </si>
  <si>
    <t>Month 27</t>
  </si>
  <si>
    <t>Month 28</t>
  </si>
  <si>
    <t>Month 29</t>
  </si>
  <si>
    <t>Month 30</t>
  </si>
  <si>
    <t>Month 31</t>
  </si>
  <si>
    <t>Month 32</t>
  </si>
  <si>
    <t>Month 33</t>
  </si>
  <si>
    <t>Month 34</t>
  </si>
  <si>
    <t>Month 35</t>
  </si>
  <si>
    <t>Month 36</t>
  </si>
  <si>
    <t>Month 37</t>
  </si>
  <si>
    <t>Month 38</t>
  </si>
  <si>
    <t>Month 39</t>
  </si>
  <si>
    <t>Month 40</t>
  </si>
  <si>
    <t>Month 41</t>
  </si>
  <si>
    <t>Month 42</t>
  </si>
  <si>
    <t>Month 43</t>
  </si>
  <si>
    <t>Month 44</t>
  </si>
  <si>
    <t>Month 45</t>
  </si>
  <si>
    <t>Month 46</t>
  </si>
  <si>
    <t>Month 47</t>
  </si>
  <si>
    <t>Month 48</t>
  </si>
  <si>
    <t>Month 49</t>
  </si>
  <si>
    <t>Month 50</t>
  </si>
  <si>
    <t>Month 51</t>
  </si>
  <si>
    <t>Month 52</t>
  </si>
  <si>
    <t>Month 53</t>
  </si>
  <si>
    <t>Month 54</t>
  </si>
  <si>
    <t>Month 55</t>
  </si>
  <si>
    <t>Month 56</t>
  </si>
  <si>
    <t>Month 57</t>
  </si>
  <si>
    <t>Month 58</t>
  </si>
  <si>
    <t>Month 59</t>
  </si>
  <si>
    <t>Month 60</t>
  </si>
  <si>
    <t>CUMALATIVE TOTAL</t>
  </si>
  <si>
    <t>Gross Profit</t>
  </si>
  <si>
    <t>Publicity/Marketing</t>
  </si>
  <si>
    <t>Rent</t>
  </si>
  <si>
    <t>Liability Insurance</t>
  </si>
  <si>
    <t>Work Comp</t>
  </si>
  <si>
    <t>Sell between 400,000 and 1.5 million copies.</t>
  </si>
  <si>
    <t>According to Forrester Research, as cited by Publisher’s</t>
  </si>
  <si>
    <t>Market, just about any professionally vetted titles:</t>
  </si>
  <si>
    <t>Our projections are based on half of the “bottom of the barrel” number.</t>
  </si>
  <si>
    <t>Numbers confirmed anecdotally via interviews with industry professionals.</t>
  </si>
  <si>
    <t>Chart of Account</t>
  </si>
  <si>
    <t xml:space="preserve">Growth % </t>
  </si>
  <si>
    <t>Validation</t>
  </si>
  <si>
    <t>5% YOY</t>
  </si>
  <si>
    <t>Commercial Insurance</t>
  </si>
  <si>
    <t>10% YOY</t>
  </si>
  <si>
    <t>Higher sales will require more coverage/premiums along with more exposure to claims.</t>
  </si>
  <si>
    <t>Other Insurance</t>
  </si>
  <si>
    <t>Health Staff Insurance</t>
  </si>
  <si>
    <t>$1,000/month increase YOY</t>
  </si>
  <si>
    <t>Adding employees to benefits.</t>
  </si>
  <si>
    <t>Overhead - General Expenses</t>
  </si>
  <si>
    <t>On-Going Legal For Titles, IP, Licensing</t>
  </si>
  <si>
    <t>Monthly Net Inflow / Outflow</t>
  </si>
  <si>
    <t>*Overhead growth rates start in Month 25</t>
  </si>
  <si>
    <t>Year 3</t>
  </si>
  <si>
    <t>Year 4</t>
  </si>
  <si>
    <t>Year 5</t>
  </si>
  <si>
    <t>100,000 prints are published month are being printed and are moving to eBooks</t>
  </si>
  <si>
    <t>Product Manager</t>
  </si>
  <si>
    <t xml:space="preserve">Accounting Assistant </t>
  </si>
  <si>
    <t>Concept Artist</t>
  </si>
  <si>
    <t>Product Manager 2</t>
  </si>
  <si>
    <t>Product Manager 3</t>
  </si>
  <si>
    <t>Customer Support</t>
  </si>
  <si>
    <t>Subscription Software (Adobe/Maya)</t>
  </si>
  <si>
    <t>Yearly Raises after 24 months</t>
  </si>
  <si>
    <t>Cloud Storage</t>
  </si>
  <si>
    <t>Apple Dev Subscription (Enterprise</t>
  </si>
  <si>
    <t>Average Book Marketing Launch is 90 - 120 Days</t>
  </si>
  <si>
    <t>Income Statement</t>
  </si>
  <si>
    <t>As contractors become employees and others are added/billed from COGS to overhead</t>
  </si>
  <si>
    <t>Increase after 24 months for employee benefits, static 10% YOY growth after.</t>
  </si>
  <si>
    <t>Total Cash Expenditures</t>
  </si>
  <si>
    <t>Notes</t>
  </si>
  <si>
    <t>Months</t>
  </si>
  <si>
    <t>Years</t>
  </si>
  <si>
    <t>Period from</t>
  </si>
  <si>
    <t>Period to</t>
  </si>
  <si>
    <t>Quarter:</t>
  </si>
  <si>
    <t>Gross revenue</t>
  </si>
  <si>
    <t>Cost of revenue (COGS, etc.)</t>
  </si>
  <si>
    <t>Gross Margin</t>
  </si>
  <si>
    <t>Operating expenses</t>
  </si>
  <si>
    <t>Salary Expense</t>
  </si>
  <si>
    <t>Insurance</t>
  </si>
  <si>
    <t>General &amp; Administrative (G&amp;A)</t>
  </si>
  <si>
    <t>Total operating expenses</t>
  </si>
  <si>
    <t>EBITDA</t>
  </si>
  <si>
    <t>EBITDA Margin</t>
  </si>
  <si>
    <t>Depreciation</t>
  </si>
  <si>
    <t>Operating Income (EBIT)</t>
  </si>
  <si>
    <t>Operating Margin</t>
  </si>
  <si>
    <t>Earnings before taxes</t>
  </si>
  <si>
    <t>Net income (loss)</t>
  </si>
  <si>
    <t>Net Margin</t>
  </si>
  <si>
    <t>ePic Adventures</t>
  </si>
  <si>
    <t>Travel &amp; Marketing</t>
  </si>
  <si>
    <t>Senior Game Designer/Writer</t>
  </si>
  <si>
    <t>Rent contracts on average include 3% raise YOY.</t>
  </si>
  <si>
    <t>Net income (loss) Cumulative</t>
  </si>
  <si>
    <t>5-Year Financial Projections</t>
  </si>
  <si>
    <t>Price Per Unit (High)</t>
  </si>
  <si>
    <t>Price Per Unit (Avg)</t>
  </si>
  <si>
    <t>Price Per Unit (Low)</t>
  </si>
  <si>
    <t>While we certainly expect that, given the richness of our content, later titles can sell for significantly more, we believe we are best served to price our initial offer modestly as we build our brand.</t>
  </si>
  <si>
    <t>Pricing Structure of eBook Publishing</t>
  </si>
  <si>
    <t>*Assumes 200,000 units sold annually, paid quarterly 30 days after quarter-end, minus liability to bookstores/retailers, and author royalties</t>
  </si>
  <si>
    <t>Romance, Science Fiction, and Procedural Mystery and that have a “sweet spot” cross-channel marketing budget of $100,000,</t>
  </si>
  <si>
    <t>In the target genres of Young Adult, Fantasy, Paranormal,</t>
  </si>
  <si>
    <t>eBook Publishing Cash Receipts</t>
  </si>
  <si>
    <r>
      <t>eBook Publishing Cash Receipts</t>
    </r>
    <r>
      <rPr>
        <b/>
        <sz val="12"/>
        <color theme="1"/>
        <rFont val="Calibri"/>
        <family val="2"/>
        <scheme val="minor"/>
      </rPr>
      <t>*</t>
    </r>
  </si>
  <si>
    <t xml:space="preserve">Pricing will fluctuate based on COGS for specific development, asset creation, publicity, and any other additional cost. </t>
  </si>
  <si>
    <t>Simple illustrations, text, and video OR Music/sound only</t>
  </si>
  <si>
    <t>Text, Video, Games, Social</t>
  </si>
  <si>
    <t>Text, Video, More elaborate Games, Social, Data Tracking</t>
  </si>
  <si>
    <t>Intellectual Property Offered</t>
  </si>
  <si>
    <t>TOTAL GROSS PROFIT</t>
  </si>
  <si>
    <t>GROSS PROFIT</t>
  </si>
  <si>
    <t>YEAR FIVE</t>
  </si>
  <si>
    <t xml:space="preserve">Taxes on income </t>
  </si>
  <si>
    <t>Taxable Income</t>
  </si>
  <si>
    <t>Georgia State Income Tax (6%)</t>
  </si>
  <si>
    <t>$0 - $50,000</t>
  </si>
  <si>
    <t>$50,000 - $75,000</t>
  </si>
  <si>
    <t>$75,000 - $100,000</t>
  </si>
  <si>
    <t>$100,000 - $335,000</t>
  </si>
  <si>
    <t>$335,000 - $10,000,000</t>
  </si>
  <si>
    <t>$10,000,000 - $15,000,000</t>
  </si>
  <si>
    <t xml:space="preserve">Federal Taxable Income </t>
  </si>
  <si>
    <t>$15,000,000 - $18,333,333</t>
  </si>
  <si>
    <t>$18,333,333 +</t>
  </si>
  <si>
    <t>Average Tax Rate Applied to Net Income</t>
  </si>
  <si>
    <t>Quarterly Taxable Income</t>
  </si>
  <si>
    <t>(Non-Calc. GA Income Tax 6%)</t>
  </si>
  <si>
    <t>Master</t>
  </si>
  <si>
    <t>2014-2018 FUELD FILMS PROJECTIONS</t>
  </si>
  <si>
    <t>2014 ACT/PROJ</t>
  </si>
  <si>
    <t>2015 PROJECTION</t>
  </si>
  <si>
    <t>2016 PROJECTION</t>
  </si>
  <si>
    <t>2017 PROJECTION</t>
  </si>
  <si>
    <t>2018 PROJECTION</t>
  </si>
  <si>
    <t>SALES</t>
  </si>
  <si>
    <t>NET INCOME</t>
  </si>
  <si>
    <t>REVENUE</t>
  </si>
  <si>
    <t>YoY Growth %</t>
  </si>
  <si>
    <t>%</t>
  </si>
  <si>
    <t>OPEX</t>
  </si>
  <si>
    <t xml:space="preserve">% </t>
  </si>
  <si>
    <t>EBIT</t>
  </si>
  <si>
    <t>Chart Data</t>
  </si>
  <si>
    <t>EBIT %</t>
  </si>
  <si>
    <t>Rev YoY%</t>
  </si>
  <si>
    <t>Year One</t>
  </si>
  <si>
    <t>Year Two</t>
  </si>
  <si>
    <t>Year Three</t>
  </si>
  <si>
    <t>Year Four</t>
  </si>
  <si>
    <t>Year Five</t>
  </si>
  <si>
    <t>TOTAL GROSS REVENUE</t>
  </si>
  <si>
    <t>OPERATING EXPENSES</t>
  </si>
  <si>
    <t>* This model assumes that we must sell all units through a third party retailer. Units for the Google platform and the Sony Reader, for example, can be sold directly to end users at a much lower cost, which indicates upside potential.</t>
  </si>
  <si>
    <t xml:space="preserve">An initial $25,000 advance against royalties, traditional in publishing, is included in the development cost (assumed initially deferred for title 1). Royalties are not paid until that amount is recouped, so the initial quarter cash receipts for titles 2 and 3 will be $25,000 higher than for subsequent quarters as a result of deducting author advances. </t>
  </si>
  <si>
    <t>STORE TRANSACTION COST (30%)</t>
  </si>
  <si>
    <t>AUTHOR ROYALTY (15%)</t>
  </si>
  <si>
    <t>Executive /Home Office</t>
  </si>
  <si>
    <t>Gramarye</t>
  </si>
  <si>
    <t xml:space="preserve">See Notes Below For Detailed Information / Assumptions </t>
  </si>
  <si>
    <t>Average COGS per title will vary</t>
  </si>
  <si>
    <t>NOT AN OFFER TO PURCHASE OR SELL SECURITIES.</t>
  </si>
  <si>
    <t>Data Backup Service</t>
  </si>
  <si>
    <t>Title #</t>
  </si>
  <si>
    <t>Contingency/Uncategorized</t>
  </si>
  <si>
    <t>For this plan, we are assuming total short-term (24 month) sales of approximately 200,000 units per title, or roughly 50% of the sales of a traditional book with a comparable</t>
  </si>
  <si>
    <t>For the purpose of this model, price per unit will fluctuate along with COGS for asset creation</t>
  </si>
  <si>
    <t>Potential Available Tax Credits</t>
  </si>
  <si>
    <t>Credit is 30% / Discounted to account for Sale and NQ Spend</t>
  </si>
  <si>
    <t>Film and Gaming Tax Credit</t>
  </si>
  <si>
    <t>State Tax Credits and Entertainment Incentives</t>
  </si>
  <si>
    <t>Tax Credit Income</t>
  </si>
  <si>
    <t>Title:Price: High</t>
  </si>
  <si>
    <t>Title: Price: Ave</t>
  </si>
  <si>
    <t xml:space="preserve">Title:Price: Low </t>
  </si>
  <si>
    <t>Base</t>
  </si>
  <si>
    <t>Budget Per Title With Contingency</t>
  </si>
  <si>
    <t>Contingency: 3% - 10%</t>
  </si>
  <si>
    <t>President*</t>
  </si>
  <si>
    <t>Mentors (Flat)</t>
  </si>
  <si>
    <t>These columns are for the months, for high, ave, low proced titles. They deed the aboive calculations</t>
  </si>
  <si>
    <t>These numbers are average app production, not including op overhead</t>
  </si>
  <si>
    <t>Month</t>
  </si>
  <si>
    <t>Low</t>
  </si>
  <si>
    <t>High</t>
  </si>
  <si>
    <t>HIGH</t>
  </si>
  <si>
    <t>AVG</t>
  </si>
  <si>
    <t>low</t>
  </si>
  <si>
    <t>LOW</t>
  </si>
  <si>
    <t>High Sales Multiple</t>
  </si>
  <si>
    <t>Low Sales Multiple</t>
  </si>
  <si>
    <t>Average</t>
  </si>
  <si>
    <t>High Variance</t>
  </si>
  <si>
    <t>Low Vatiance</t>
  </si>
  <si>
    <t>AVG Benefits</t>
  </si>
  <si>
    <t>HR/Benefits/Insurance</t>
  </si>
  <si>
    <t>Acquitions Editor</t>
  </si>
  <si>
    <t>This overview is for informational purposes only and is not an offer to sell or a solicitation of an offer to buy any securities in Gramarye Inc.  (the "Company") and may not be relied upon in connection with the purchase or sale of any security.</t>
  </si>
  <si>
    <t>Model expresses the sales life cycle of a single title with High, Avg and Low success rates</t>
  </si>
  <si>
    <t>Avg Sales Multiple</t>
  </si>
  <si>
    <t>Gramarye Media Incubation Process</t>
  </si>
  <si>
    <t>ANNUAL GROSS</t>
  </si>
  <si>
    <t>TOTALS</t>
  </si>
  <si>
    <t>SALES DEVIATION MODEL (SEE SALES PROJECTIONS ROWS 102-111 BELOW)</t>
  </si>
  <si>
    <t>Title Numbers</t>
  </si>
  <si>
    <t>ANNUAL AUTHOR ROYALTY (15%)</t>
  </si>
  <si>
    <t>ANNUAL STORE TRANSACTION COST (30%)</t>
  </si>
  <si>
    <t>THIS IS THE ONLY PRICE MODEL USED RIGHT NOW</t>
  </si>
  <si>
    <t>SALES MODELS - 24 MONTH LIFE CYCLE</t>
  </si>
  <si>
    <t>Sales Multiple  - Defines the growth and decline of the sales lifecycle</t>
  </si>
  <si>
    <t>BASELINE SALES MULTIPLES:</t>
  </si>
  <si>
    <t>Multiples below are used to drive the core High (5,000,000), Avergage (500,000 and Low (200,000) sales baselines.</t>
  </si>
  <si>
    <t>NOT SURE HOW TO DESCRIBE THIS AVERAGE BASE - DON</t>
  </si>
  <si>
    <t>Price Per Unit (HIGH)</t>
  </si>
  <si>
    <t>ACTUAL AVERAGE</t>
  </si>
  <si>
    <t>Year</t>
  </si>
  <si>
    <t>ANNUAL NET REVENUE</t>
  </si>
  <si>
    <t>QUARTERLY GROSS</t>
  </si>
  <si>
    <t>Bookkeeper &amp; Operations</t>
  </si>
  <si>
    <t>VP Finance</t>
  </si>
  <si>
    <t>Bookkeeper and Operations</t>
  </si>
  <si>
    <t xml:space="preserve">Corporate Publicity/Marketing </t>
  </si>
  <si>
    <t>Total Corporate Marketing</t>
  </si>
  <si>
    <t>PER TITLE MARKETING EXPNESE (5 MONTH RELEASE CYCLE)</t>
  </si>
  <si>
    <t>Ecosystem Investments</t>
  </si>
  <si>
    <t xml:space="preserve">  ConcentraQ</t>
  </si>
  <si>
    <t xml:space="preserve">  Story Plant</t>
  </si>
  <si>
    <t>G&amp;A</t>
  </si>
  <si>
    <t>Contingency</t>
  </si>
  <si>
    <t>Total G&amp;A</t>
  </si>
  <si>
    <t>Year 6</t>
  </si>
  <si>
    <t>Year 7</t>
  </si>
  <si>
    <t>Year 8</t>
  </si>
  <si>
    <t>Year 9</t>
  </si>
  <si>
    <t>Year 10</t>
  </si>
  <si>
    <t>Year 11</t>
  </si>
  <si>
    <t>Year 12</t>
  </si>
  <si>
    <t>Year 13</t>
  </si>
  <si>
    <t>Year 14</t>
  </si>
  <si>
    <t>Year 15</t>
  </si>
  <si>
    <t>Revenues (Net) - ConcentraQ</t>
  </si>
  <si>
    <t>Revenues (Net) - Story Plant</t>
  </si>
  <si>
    <t>The attached preliminary financial information has been prepared on a cash basis covering 15 years:</t>
  </si>
  <si>
    <t>180 MONTHS (PROJECTED)</t>
  </si>
  <si>
    <t>ECOSYSTEM NET CASH</t>
  </si>
  <si>
    <t>NET CASH</t>
  </si>
  <si>
    <t xml:space="preserve">Our asset creation will qualify for financial incentives and tax credits in Georgia. </t>
  </si>
  <si>
    <t>However, to provide cushio, we have not included any of the Entertainment, the Opportunity Zone or the High Demand Career Initiative credits for which we expect to qualify.</t>
  </si>
  <si>
    <t>- High-level monthly summary for the first 5 years, with annual summaries for the remaining 10 years.</t>
  </si>
  <si>
    <t>- Incubation Revenue and COGS</t>
  </si>
  <si>
    <t>Summary Financial Information</t>
  </si>
  <si>
    <t xml:space="preserve">This model shows revenue earned during the incubation process; however, it does NOT include any projections for revenue from cross-media </t>
  </si>
  <si>
    <t>development, television production, merchandising, toys, etc. (which we assume to be the most significant revenue generated) because we have found no reliable way to project it.</t>
  </si>
  <si>
    <t>High Performing Title / App</t>
  </si>
  <si>
    <t>Avg Performing  Title / App</t>
  </si>
  <si>
    <t>Low Performing  Title / App</t>
  </si>
  <si>
    <t>Revenues - Titles - Book Apps</t>
  </si>
  <si>
    <t>Total Gross</t>
  </si>
  <si>
    <t>Gross Revenue</t>
  </si>
  <si>
    <t>TOTAL APP SALES</t>
  </si>
  <si>
    <t>Investment Income</t>
  </si>
  <si>
    <t>SALES REV</t>
  </si>
  <si>
    <t>PERCENT</t>
  </si>
  <si>
    <t>Breakeven Sales Multiple</t>
  </si>
  <si>
    <t>LAUNCH</t>
  </si>
  <si>
    <t>PRELAUNCH</t>
  </si>
  <si>
    <t>Creative</t>
  </si>
  <si>
    <t xml:space="preserve">Define the 10 month burn… </t>
  </si>
  <si>
    <t>Management</t>
  </si>
  <si>
    <t>Secure of titles</t>
  </si>
  <si>
    <t>At Month 10 "In business"</t>
  </si>
  <si>
    <t>Include Dev, Platform, Apps</t>
  </si>
  <si>
    <t xml:space="preserve">Ongoing Platform, Apps </t>
  </si>
  <si>
    <t>Secure of title</t>
  </si>
  <si>
    <t>Marketing</t>
  </si>
  <si>
    <t>Exect Summary</t>
  </si>
  <si>
    <t>1,3,5,10,15 - Best + Worst</t>
  </si>
  <si>
    <t>Competitors</t>
  </si>
  <si>
    <t>History</t>
  </si>
  <si>
    <t>The ask</t>
  </si>
  <si>
    <t>Business Plan</t>
  </si>
  <si>
    <t>Creative Department</t>
  </si>
  <si>
    <t>Content Department</t>
  </si>
  <si>
    <t>Development Department</t>
  </si>
  <si>
    <t>Chief Creative Officer*</t>
  </si>
  <si>
    <t>Chief Technology Officer*</t>
  </si>
  <si>
    <t>Office</t>
  </si>
  <si>
    <t>Staff / Sallaries</t>
  </si>
  <si>
    <t>ANNUAL APP SALES</t>
  </si>
  <si>
    <t>Annual Investments</t>
  </si>
  <si>
    <t>U</t>
  </si>
  <si>
    <t>L</t>
  </si>
  <si>
    <t>A</t>
  </si>
  <si>
    <t>H</t>
  </si>
  <si>
    <t>Annual Sales</t>
  </si>
  <si>
    <t>UNDER</t>
  </si>
  <si>
    <t>TOTAL APPS</t>
  </si>
  <si>
    <t>YEAR 15</t>
  </si>
  <si>
    <t>YEAR 14</t>
  </si>
  <si>
    <t>YEAR 13</t>
  </si>
  <si>
    <t>YEAR 12</t>
  </si>
  <si>
    <t>YEAR 11</t>
  </si>
  <si>
    <t>YEAR 10</t>
  </si>
  <si>
    <t>YEAR 9</t>
  </si>
  <si>
    <t>YEAR 8</t>
  </si>
  <si>
    <t>YEAR 7</t>
  </si>
  <si>
    <t>YEAR 6</t>
  </si>
  <si>
    <t>YEAR 5</t>
  </si>
  <si>
    <t>YEAR 4</t>
  </si>
  <si>
    <t>YEAR 3</t>
  </si>
  <si>
    <t>YEAR 2</t>
  </si>
  <si>
    <t>YEAR 1</t>
  </si>
  <si>
    <t>Preliminary Financial Information - ASSUMING 10 Months of Development.</t>
  </si>
  <si>
    <t>Total Gross App Sales</t>
  </si>
  <si>
    <t>Total Gross Eco System Net Cash</t>
  </si>
  <si>
    <t>PER TITLE EXPENSES</t>
  </si>
  <si>
    <t>PER TITLE MARKETING</t>
  </si>
  <si>
    <t>PER TITLE EXPNESES</t>
  </si>
  <si>
    <t>PER TITLE ACQUISITION (25k Advance  / 25k Option)</t>
  </si>
  <si>
    <t>Gramarye Media, Inc.</t>
  </si>
  <si>
    <t>Title Acquisition</t>
  </si>
  <si>
    <t>Title Promotion</t>
  </si>
  <si>
    <t>Title Acquisition and Marketing</t>
  </si>
  <si>
    <t>1st APP In Market</t>
  </si>
  <si>
    <t>10 Months Cost to Develop Platform, Launch App 1</t>
  </si>
  <si>
    <t>TOTAL TITLE COGS</t>
  </si>
  <si>
    <t>TOTAL COST TO 1st REVENUE</t>
  </si>
  <si>
    <t>ALL OVERHEAD</t>
  </si>
  <si>
    <t>Debt Service</t>
  </si>
  <si>
    <t>Payments</t>
  </si>
  <si>
    <t>Balance</t>
  </si>
  <si>
    <t>Accrued Interest</t>
  </si>
  <si>
    <t>Even Performing Title / App</t>
  </si>
  <si>
    <t>Avg</t>
  </si>
  <si>
    <t>Even</t>
  </si>
  <si>
    <t>TOTAL PAYROLL</t>
  </si>
  <si>
    <t>PAYROLL EXPENSIVE</t>
  </si>
  <si>
    <t>TOTAL OFFICE</t>
  </si>
  <si>
    <t>OFFICE</t>
  </si>
  <si>
    <t>ANNUAL APP UNITS</t>
  </si>
  <si>
    <t>MONTHLY APP SALES</t>
  </si>
  <si>
    <t>PER TITLE MARKETING PLAN</t>
  </si>
  <si>
    <t>Influencer Outreach</t>
  </si>
  <si>
    <t>Market Research</t>
  </si>
  <si>
    <t>Public Relations</t>
  </si>
  <si>
    <t>Tradeshows / Events</t>
  </si>
  <si>
    <t>Swag</t>
  </si>
  <si>
    <t>Endorsement Solicitation</t>
  </si>
  <si>
    <t>Blogger / Tatstemakers</t>
  </si>
  <si>
    <t>Print Advertising</t>
  </si>
  <si>
    <t>Digital Advertising</t>
  </si>
  <si>
    <t>REMAINING  TITLE MARKETING</t>
  </si>
  <si>
    <t>MONTHLLY MARKETING ACTIVITIES</t>
  </si>
  <si>
    <t>TOTAL MARKETING ACTIVITY</t>
  </si>
  <si>
    <t>ANNUAL MARKETING ACTIVITY</t>
  </si>
  <si>
    <t>ANNUAL TITLE ACQUISITION</t>
  </si>
  <si>
    <t>TOTAL  TITLE ACQUISITION</t>
  </si>
  <si>
    <t>MONTHLY MARKETING ACTIVITY</t>
  </si>
  <si>
    <t>PER TITLE ACQUISITION</t>
  </si>
  <si>
    <t>MONTLTY TITLE MARKETING EXPENSES</t>
  </si>
  <si>
    <t>TOTAL NET REV</t>
  </si>
  <si>
    <t>ANNUAL TITLE MARKETING EXPENSES</t>
  </si>
  <si>
    <t>TOTAL COGS</t>
  </si>
  <si>
    <t>MONTHLY PAYROLL</t>
  </si>
  <si>
    <t>MONTHLY OFFICE</t>
  </si>
  <si>
    <t>Monthly Overhead General</t>
  </si>
  <si>
    <t>Monthly Travel</t>
  </si>
  <si>
    <t>Monthly Corporate Marketing</t>
  </si>
  <si>
    <t>Monthly Overhead</t>
  </si>
  <si>
    <t>TITLE MARKETING (18 TITLE BREAKOUT HIDDEN)</t>
  </si>
  <si>
    <t>MOTHLY COGS</t>
  </si>
  <si>
    <t>ANNUAL COGS</t>
  </si>
  <si>
    <t>TOTAL EXPENSES</t>
  </si>
  <si>
    <t>Revenue Review</t>
  </si>
  <si>
    <t>G&amp;A TOTALS</t>
  </si>
  <si>
    <t>`</t>
  </si>
  <si>
    <t xml:space="preserve">EXPENSES BREAKDOWN </t>
  </si>
  <si>
    <t>COGS TOTAL</t>
  </si>
  <si>
    <t xml:space="preserve">  </t>
  </si>
  <si>
    <t>GROSS MARGIN</t>
  </si>
  <si>
    <t>NET MARGIN</t>
  </si>
  <si>
    <t>EBIDTA</t>
  </si>
  <si>
    <t>Rev - COGS</t>
  </si>
  <si>
    <t>MARGIN %</t>
  </si>
  <si>
    <t>Revenue Share</t>
  </si>
  <si>
    <t>Professional Services</t>
  </si>
  <si>
    <t xml:space="preserve">  ConcentraQ (Social technology Partner)</t>
  </si>
  <si>
    <t>UNITS SOLD (Based on App Sales)</t>
  </si>
  <si>
    <t>PER UNIT</t>
  </si>
  <si>
    <t>PER TITLE  @ STORY PLANT</t>
  </si>
  <si>
    <t>TOTAL REVENUE</t>
  </si>
  <si>
    <t>ANNUAL REVENUE</t>
  </si>
  <si>
    <t>SELF PUBLISH COST</t>
  </si>
  <si>
    <t>SELF PUBLISH REVENUE</t>
  </si>
  <si>
    <t>TITLE - SELF PUBLISHING - 25,000 Units per title</t>
  </si>
  <si>
    <t>Title Publishing</t>
  </si>
  <si>
    <t>ROI %</t>
  </si>
  <si>
    <t>Average Dve / Deploy Cost</t>
  </si>
  <si>
    <t>Post Rev IP Valuation Multiple</t>
  </si>
  <si>
    <t>POST REVENUE IP VALUATION</t>
  </si>
  <si>
    <t>AVG COGS</t>
  </si>
  <si>
    <t>MONTHLY OVERHEAD</t>
  </si>
  <si>
    <t>MONTHLY G&amp;A</t>
  </si>
  <si>
    <t>MONTHS 37-60</t>
  </si>
  <si>
    <t>AVG IP REV</t>
  </si>
  <si>
    <t>AVG Titles</t>
  </si>
  <si>
    <t>MONTHS</t>
  </si>
  <si>
    <t>MONTHLY COST</t>
  </si>
  <si>
    <t>TOTAL COST</t>
  </si>
  <si>
    <t>PER IP BREAK DOWN</t>
  </si>
  <si>
    <t>24 MONTH CYCLE</t>
  </si>
  <si>
    <t>NET REV</t>
  </si>
  <si>
    <t>AVG GROSS REVENUE</t>
  </si>
  <si>
    <t>BEST / WORST MULTIPLIER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</si>
</sst>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_(* #,##0_);_(* \(#,##0\);_(* &quot;-&quot;??_);_(@_)"/>
    <numFmt numFmtId="166" formatCode="&quot;$&quot;#,##0"/>
    <numFmt numFmtId="167" formatCode="_(&quot;$&quot;* #,##0_);_(&quot;$&quot;* \(#,##0\);_(&quot;$&quot;* &quot;-&quot;??_);_(@_)"/>
    <numFmt numFmtId="168" formatCode="#,##0.0;\-#,##0.0"/>
    <numFmt numFmtId="169" formatCode="[$-409]mmm\ \'yy;@"/>
    <numFmt numFmtId="170" formatCode="0.0%"/>
    <numFmt numFmtId="171" formatCode="_-&quot;$&quot;* #,##0_-;\-&quot;$&quot;* #,##0_-;_-&quot;$&quot;* &quot;-&quot;??_-;_-@_-"/>
    <numFmt numFmtId="172" formatCode="_(&quot;$&quot;* #,##0.0_);_(&quot;$&quot;* \(#,##0.0\);_(&quot;$&quot;* &quot;-&quot;??_);_(@_)"/>
    <numFmt numFmtId="173" formatCode="&quot;$&quot;#,##0;[Red]&quot;$&quot;#,##0"/>
  </numFmts>
  <fonts count="58" x14ac:knownFonts="1">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b/>
      <sz val="12"/>
      <color rgb="FF000000"/>
      <name val="Calibri"/>
      <family val="2"/>
      <scheme val="minor"/>
    </font>
    <font>
      <sz val="8"/>
      <name val="Verdana"/>
      <family val="2"/>
    </font>
    <font>
      <sz val="12"/>
      <color indexed="8"/>
      <name val="Calibri"/>
      <family val="2"/>
    </font>
    <font>
      <b/>
      <sz val="12"/>
      <color indexed="8"/>
      <name val="Calibri"/>
      <family val="2"/>
    </font>
    <font>
      <sz val="12"/>
      <color rgb="FFFF0000"/>
      <name val="Calibri"/>
      <family val="2"/>
      <scheme val="minor"/>
    </font>
    <font>
      <sz val="10"/>
      <color rgb="FF000000"/>
      <name val="Times New Roman"/>
      <family val="1"/>
    </font>
    <font>
      <sz val="12"/>
      <name val="Arial"/>
      <family val="2"/>
    </font>
    <font>
      <sz val="8"/>
      <name val="Arial"/>
      <family val="2"/>
    </font>
    <font>
      <sz val="11"/>
      <color theme="1"/>
      <name val="Calibri"/>
      <family val="2"/>
      <scheme val="minor"/>
    </font>
    <font>
      <b/>
      <sz val="9"/>
      <color rgb="FF000000"/>
      <name val="Arial"/>
      <family val="2"/>
    </font>
    <font>
      <sz val="9"/>
      <color rgb="FF000000"/>
      <name val="Arial"/>
      <family val="2"/>
    </font>
    <font>
      <sz val="9"/>
      <name val="Arial"/>
      <family val="2"/>
    </font>
    <font>
      <sz val="9"/>
      <color rgb="FFFF0000"/>
      <name val="Arial"/>
      <family val="2"/>
    </font>
    <font>
      <sz val="10"/>
      <name val="Arial"/>
      <family val="2"/>
    </font>
    <font>
      <b/>
      <sz val="9"/>
      <name val="Arial"/>
      <family val="2"/>
    </font>
    <font>
      <sz val="9"/>
      <color theme="1"/>
      <name val="Arial"/>
      <family val="2"/>
    </font>
    <font>
      <b/>
      <sz val="9"/>
      <color rgb="FFFF0000"/>
      <name val="Arial"/>
      <family val="2"/>
    </font>
    <font>
      <b/>
      <sz val="8"/>
      <color rgb="FF000000"/>
      <name val="Arial"/>
      <family val="2"/>
    </font>
    <font>
      <sz val="8"/>
      <color rgb="FF000000"/>
      <name val="Arial"/>
      <family val="2"/>
    </font>
    <font>
      <b/>
      <sz val="9"/>
      <color theme="1"/>
      <name val="Arial"/>
      <family val="2"/>
    </font>
    <font>
      <sz val="11"/>
      <name val="Calibri"/>
      <family val="2"/>
      <scheme val="minor"/>
    </font>
    <font>
      <sz val="16"/>
      <name val="Helvetica"/>
      <family val="2"/>
    </font>
    <font>
      <sz val="10"/>
      <name val="Verdana"/>
      <family val="2"/>
    </font>
    <font>
      <b/>
      <sz val="12"/>
      <name val="Arial"/>
      <family val="2"/>
    </font>
    <font>
      <b/>
      <sz val="10"/>
      <name val="Arial"/>
      <family val="2"/>
    </font>
    <font>
      <b/>
      <sz val="8"/>
      <name val="Arial"/>
      <family val="2"/>
    </font>
    <font>
      <b/>
      <i/>
      <sz val="9"/>
      <name val="Arial"/>
      <family val="2"/>
    </font>
    <font>
      <i/>
      <sz val="9"/>
      <name val="Arial"/>
      <family val="2"/>
    </font>
    <font>
      <i/>
      <sz val="8"/>
      <name val="Arial"/>
      <family val="2"/>
    </font>
    <font>
      <i/>
      <sz val="10"/>
      <name val="Arial"/>
      <family val="2"/>
    </font>
    <font>
      <b/>
      <sz val="11"/>
      <name val="Arial"/>
      <family val="2"/>
    </font>
    <font>
      <sz val="8"/>
      <name val="Calibri"/>
      <family val="2"/>
      <scheme val="minor"/>
    </font>
    <font>
      <b/>
      <sz val="16"/>
      <color indexed="8"/>
      <name val="Calibri"/>
      <family val="2"/>
    </font>
    <font>
      <b/>
      <sz val="11"/>
      <color rgb="FF000000"/>
      <name val="Calibri"/>
      <family val="2"/>
      <scheme val="minor"/>
    </font>
    <font>
      <b/>
      <sz val="18"/>
      <name val="Arial"/>
      <family val="2"/>
    </font>
    <font>
      <sz val="14"/>
      <name val="Arial"/>
      <family val="2"/>
    </font>
    <font>
      <i/>
      <sz val="12"/>
      <color theme="1"/>
      <name val="Calibri"/>
      <family val="2"/>
      <scheme val="minor"/>
    </font>
    <font>
      <sz val="12"/>
      <name val="Calibri"/>
      <family val="2"/>
    </font>
    <font>
      <b/>
      <sz val="12"/>
      <name val="Calibri"/>
      <family val="2"/>
    </font>
    <font>
      <u/>
      <sz val="12"/>
      <color theme="1"/>
      <name val="Calibri"/>
      <family val="2"/>
      <scheme val="minor"/>
    </font>
    <font>
      <sz val="9"/>
      <color indexed="8"/>
      <name val="Calibri"/>
      <family val="2"/>
    </font>
    <font>
      <sz val="11"/>
      <color rgb="FF000000"/>
      <name val="Arial"/>
      <family val="2"/>
    </font>
    <font>
      <sz val="12"/>
      <color theme="1"/>
      <name val="Calibri"/>
      <family val="2"/>
    </font>
    <font>
      <b/>
      <sz val="12"/>
      <color rgb="FF000000"/>
      <name val="Calibri"/>
      <family val="2"/>
    </font>
    <font>
      <sz val="12"/>
      <color rgb="FF000000"/>
      <name val="Calibri"/>
      <family val="2"/>
    </font>
    <font>
      <sz val="12"/>
      <color rgb="FFFF0000"/>
      <name val="Calibri"/>
      <family val="2"/>
    </font>
    <font>
      <b/>
      <sz val="12"/>
      <color theme="1"/>
      <name val="Calibri"/>
      <family val="2"/>
    </font>
    <font>
      <b/>
      <sz val="11"/>
      <color theme="1"/>
      <name val="Calibri"/>
      <family val="2"/>
      <scheme val="minor"/>
    </font>
    <font>
      <sz val="12"/>
      <name val="Calibri"/>
      <family val="2"/>
      <scheme val="minor"/>
    </font>
    <font>
      <b/>
      <sz val="12"/>
      <name val="Calibri"/>
      <family val="2"/>
      <scheme val="minor"/>
    </font>
  </fonts>
  <fills count="14">
    <fill>
      <patternFill patternType="none"/>
    </fill>
    <fill>
      <patternFill patternType="gray125"/>
    </fill>
    <fill>
      <patternFill patternType="solid">
        <fgColor theme="1"/>
        <bgColor indexed="64"/>
      </patternFill>
    </fill>
    <fill>
      <patternFill patternType="solid">
        <fgColor indexed="9"/>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bgColor indexed="64"/>
      </patternFill>
    </fill>
    <fill>
      <patternFill patternType="solid">
        <fgColor theme="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6"/>
        <bgColor indexed="64"/>
      </patternFill>
    </fill>
    <fill>
      <patternFill patternType="solid">
        <fgColor rgb="FFFF0000"/>
        <bgColor indexed="64"/>
      </patternFill>
    </fill>
    <fill>
      <patternFill patternType="solid">
        <fgColor theme="7" tint="0.79998168889431442"/>
        <bgColor indexed="64"/>
      </patternFill>
    </fill>
    <fill>
      <patternFill patternType="solid">
        <fgColor rgb="FFFFC000"/>
        <bgColor indexed="64"/>
      </patternFill>
    </fill>
  </fills>
  <borders count="138">
    <border>
      <left/>
      <right/>
      <top/>
      <bottom/>
      <diagonal/>
    </border>
    <border>
      <left/>
      <right/>
      <top style="thin">
        <color auto="1"/>
      </top>
      <bottom style="double">
        <color auto="1"/>
      </bottom>
      <diagonal/>
    </border>
    <border>
      <left/>
      <right/>
      <top/>
      <bottom style="double">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top/>
      <bottom style="thin">
        <color auto="1"/>
      </bottom>
      <diagonal/>
    </border>
    <border>
      <left/>
      <right style="medium">
        <color auto="1"/>
      </right>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thin">
        <color auto="1"/>
      </right>
      <top style="thin">
        <color auto="1"/>
      </top>
      <bottom style="double">
        <color auto="1"/>
      </bottom>
      <diagonal/>
    </border>
    <border>
      <left/>
      <right/>
      <top/>
      <bottom style="thick">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style="thin">
        <color auto="1"/>
      </left>
      <right style="medium">
        <color auto="1"/>
      </right>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thin">
        <color auto="1"/>
      </left>
      <right style="thin">
        <color auto="1"/>
      </right>
      <top style="double">
        <color auto="1"/>
      </top>
      <bottom style="double">
        <color auto="1"/>
      </bottom>
      <diagonal/>
    </border>
    <border>
      <left style="medium">
        <color auto="1"/>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double">
        <color auto="1"/>
      </bottom>
      <diagonal/>
    </border>
    <border>
      <left style="thin">
        <color auto="1"/>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style="thin">
        <color auto="1"/>
      </left>
      <right/>
      <top style="double">
        <color auto="1"/>
      </top>
      <bottom style="double">
        <color auto="1"/>
      </bottom>
      <diagonal/>
    </border>
    <border>
      <left/>
      <right style="double">
        <color auto="1"/>
      </right>
      <top/>
      <bottom/>
      <diagonal/>
    </border>
    <border>
      <left/>
      <right style="double">
        <color auto="1"/>
      </right>
      <top style="thin">
        <color auto="1"/>
      </top>
      <bottom style="double">
        <color auto="1"/>
      </bottom>
      <diagonal/>
    </border>
    <border>
      <left style="double">
        <color auto="1"/>
      </left>
      <right style="double">
        <color auto="1"/>
      </right>
      <top style="double">
        <color auto="1"/>
      </top>
      <bottom style="double">
        <color auto="1"/>
      </bottom>
      <diagonal/>
    </border>
    <border>
      <left/>
      <right style="double">
        <color auto="1"/>
      </right>
      <top/>
      <bottom style="double">
        <color auto="1"/>
      </bottom>
      <diagonal/>
    </border>
    <border>
      <left/>
      <right style="double">
        <color auto="1"/>
      </right>
      <top style="double">
        <color auto="1"/>
      </top>
      <bottom style="double">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auto="1"/>
      </left>
      <right/>
      <top style="double">
        <color auto="1"/>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bottom/>
      <diagonal/>
    </border>
    <border>
      <left/>
      <right/>
      <top style="double">
        <color auto="1"/>
      </top>
      <bottom/>
      <diagonal/>
    </border>
    <border>
      <left style="double">
        <color auto="1"/>
      </left>
      <right/>
      <top/>
      <bottom/>
      <diagonal/>
    </border>
    <border>
      <left style="double">
        <color auto="1"/>
      </left>
      <right style="double">
        <color auto="1"/>
      </right>
      <top style="double">
        <color auto="1"/>
      </top>
      <bottom/>
      <diagonal/>
    </border>
    <border>
      <left style="double">
        <color auto="1"/>
      </left>
      <right style="double">
        <color auto="1"/>
      </right>
      <top/>
      <bottom style="double">
        <color auto="1"/>
      </bottom>
      <diagonal/>
    </border>
    <border>
      <left style="thin">
        <color auto="1"/>
      </left>
      <right style="thin">
        <color auto="1"/>
      </right>
      <top style="thin">
        <color auto="1"/>
      </top>
      <bottom/>
      <diagonal/>
    </border>
    <border>
      <left style="thin">
        <color auto="1"/>
      </left>
      <right style="thin">
        <color auto="1"/>
      </right>
      <top style="thick">
        <color auto="1"/>
      </top>
      <bottom style="thin">
        <color auto="1"/>
      </bottom>
      <diagonal/>
    </border>
    <border>
      <left style="thin">
        <color auto="1"/>
      </left>
      <right style="thin">
        <color auto="1"/>
      </right>
      <top style="thick">
        <color auto="1"/>
      </top>
      <bottom/>
      <diagonal/>
    </border>
    <border>
      <left/>
      <right style="double">
        <color auto="1"/>
      </right>
      <top style="thin">
        <color auto="1"/>
      </top>
      <bottom/>
      <diagonal/>
    </border>
    <border>
      <left/>
      <right style="double">
        <color auto="1"/>
      </right>
      <top/>
      <bottom style="thin">
        <color auto="1"/>
      </bottom>
      <diagonal/>
    </border>
    <border>
      <left/>
      <right/>
      <top style="thick">
        <color auto="1"/>
      </top>
      <bottom/>
      <diagonal/>
    </border>
    <border>
      <left/>
      <right style="double">
        <color auto="1"/>
      </right>
      <top style="thick">
        <color auto="1"/>
      </top>
      <bottom/>
      <diagonal/>
    </border>
    <border>
      <left style="double">
        <color auto="1"/>
      </left>
      <right style="double">
        <color auto="1"/>
      </right>
      <top style="thin">
        <color auto="1"/>
      </top>
      <bottom/>
      <diagonal/>
    </border>
    <border>
      <left style="double">
        <color auto="1"/>
      </left>
      <right style="double">
        <color auto="1"/>
      </right>
      <top style="thick">
        <color auto="1"/>
      </top>
      <bottom style="thin">
        <color auto="1"/>
      </bottom>
      <diagonal/>
    </border>
    <border>
      <left style="thin">
        <color auto="1"/>
      </left>
      <right/>
      <top style="thick">
        <color auto="1"/>
      </top>
      <bottom/>
      <diagonal/>
    </border>
    <border>
      <left style="double">
        <color auto="1"/>
      </left>
      <right style="double">
        <color auto="1"/>
      </right>
      <top style="double">
        <color auto="1"/>
      </top>
      <bottom style="thick">
        <color auto="1"/>
      </bottom>
      <diagonal/>
    </border>
    <border>
      <left style="double">
        <color auto="1"/>
      </left>
      <right style="medium">
        <color auto="1"/>
      </right>
      <top style="double">
        <color auto="1"/>
      </top>
      <bottom style="double">
        <color auto="1"/>
      </bottom>
      <diagonal/>
    </border>
    <border>
      <left/>
      <right style="double">
        <color auto="1"/>
      </right>
      <top style="double">
        <color auto="1"/>
      </top>
      <bottom/>
      <diagonal/>
    </border>
    <border>
      <left/>
      <right style="double">
        <color auto="1"/>
      </right>
      <top style="thin">
        <color auto="1"/>
      </top>
      <bottom style="thin">
        <color auto="1"/>
      </bottom>
      <diagonal/>
    </border>
    <border>
      <left/>
      <right style="medium">
        <color auto="1"/>
      </right>
      <top/>
      <bottom style="double">
        <color auto="1"/>
      </bottom>
      <diagonal/>
    </border>
    <border>
      <left/>
      <right style="medium">
        <color auto="1"/>
      </right>
      <top style="double">
        <color auto="1"/>
      </top>
      <bottom/>
      <diagonal/>
    </border>
    <border>
      <left/>
      <right style="medium">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bottom/>
      <diagonal/>
    </border>
    <border>
      <left style="medium">
        <color auto="1"/>
      </left>
      <right style="medium">
        <color auto="1"/>
      </right>
      <top style="double">
        <color auto="1"/>
      </top>
      <bottom style="double">
        <color auto="1"/>
      </bottom>
      <diagonal/>
    </border>
    <border>
      <left style="medium">
        <color auto="1"/>
      </left>
      <right style="medium">
        <color auto="1"/>
      </right>
      <top style="double">
        <color auto="1"/>
      </top>
      <bottom/>
      <diagonal/>
    </border>
    <border>
      <left style="medium">
        <color auto="1"/>
      </left>
      <right style="medium">
        <color auto="1"/>
      </right>
      <top/>
      <bottom style="double">
        <color auto="1"/>
      </bottom>
      <diagonal/>
    </border>
    <border>
      <left style="medium">
        <color auto="1"/>
      </left>
      <right style="medium">
        <color auto="1"/>
      </right>
      <top style="thin">
        <color auto="1"/>
      </top>
      <bottom style="double">
        <color auto="1"/>
      </bottom>
      <diagonal/>
    </border>
    <border>
      <left style="medium">
        <color auto="1"/>
      </left>
      <right/>
      <top style="double">
        <color auto="1"/>
      </top>
      <bottom/>
      <diagonal/>
    </border>
    <border>
      <left style="medium">
        <color auto="1"/>
      </left>
      <right/>
      <top style="thin">
        <color auto="1"/>
      </top>
      <bottom style="double">
        <color auto="1"/>
      </bottom>
      <diagonal/>
    </border>
    <border>
      <left style="double">
        <color auto="1"/>
      </left>
      <right style="double">
        <color auto="1"/>
      </right>
      <top style="double">
        <color auto="1"/>
      </top>
      <bottom style="thin">
        <color auto="1"/>
      </bottom>
      <diagonal/>
    </border>
    <border>
      <left style="double">
        <color auto="1"/>
      </left>
      <right style="double">
        <color auto="1"/>
      </right>
      <top/>
      <bottom style="thin">
        <color auto="1"/>
      </bottom>
      <diagonal/>
    </border>
    <border>
      <left/>
      <right style="medium">
        <color auto="1"/>
      </right>
      <top/>
      <bottom style="thick">
        <color auto="1"/>
      </bottom>
      <diagonal/>
    </border>
    <border>
      <left style="thin">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double">
        <color auto="1"/>
      </top>
      <bottom style="double">
        <color auto="1"/>
      </bottom>
      <diagonal/>
    </border>
    <border>
      <left/>
      <right/>
      <top style="double">
        <color auto="1"/>
      </top>
      <bottom style="double">
        <color auto="1"/>
      </bottom>
      <diagonal/>
    </border>
    <border>
      <left style="double">
        <color auto="1"/>
      </left>
      <right/>
      <top style="thin">
        <color auto="1"/>
      </top>
      <bottom/>
      <diagonal/>
    </border>
    <border>
      <left style="double">
        <color auto="1"/>
      </left>
      <right/>
      <top style="thin">
        <color auto="1"/>
      </top>
      <bottom style="double">
        <color auto="1"/>
      </bottom>
      <diagonal/>
    </border>
    <border>
      <left style="double">
        <color auto="1"/>
      </left>
      <right/>
      <top/>
      <bottom style="double">
        <color auto="1"/>
      </bottom>
      <diagonal/>
    </border>
    <border>
      <left style="double">
        <color auto="1"/>
      </left>
      <right/>
      <top style="double">
        <color auto="1"/>
      </top>
      <bottom/>
      <diagonal/>
    </border>
    <border>
      <left style="double">
        <color auto="1"/>
      </left>
      <right/>
      <top style="thick">
        <color auto="1"/>
      </top>
      <bottom/>
      <diagonal/>
    </border>
    <border>
      <left style="double">
        <color auto="1"/>
      </left>
      <right/>
      <top/>
      <bottom style="thin">
        <color auto="1"/>
      </bottom>
      <diagonal/>
    </border>
    <border>
      <left style="double">
        <color auto="1"/>
      </left>
      <right style="double">
        <color auto="1"/>
      </right>
      <top style="thin">
        <color auto="1"/>
      </top>
      <bottom style="double">
        <color auto="1"/>
      </bottom>
      <diagonal/>
    </border>
    <border>
      <left style="medium">
        <color auto="1"/>
      </left>
      <right/>
      <top style="double">
        <color auto="1"/>
      </top>
      <bottom style="double">
        <color auto="1"/>
      </bottom>
      <diagonal/>
    </border>
    <border>
      <left/>
      <right style="thick">
        <color auto="1"/>
      </right>
      <top style="medium">
        <color auto="1"/>
      </top>
      <bottom/>
      <diagonal/>
    </border>
    <border>
      <left/>
      <right style="thick">
        <color auto="1"/>
      </right>
      <top/>
      <bottom/>
      <diagonal/>
    </border>
    <border>
      <left/>
      <right style="thick">
        <color auto="1"/>
      </right>
      <top/>
      <bottom style="medium">
        <color auto="1"/>
      </bottom>
      <diagonal/>
    </border>
    <border>
      <left/>
      <right style="thick">
        <color auto="1"/>
      </right>
      <top style="double">
        <color auto="1"/>
      </top>
      <bottom/>
      <diagonal/>
    </border>
    <border>
      <left/>
      <right style="thick">
        <color auto="1"/>
      </right>
      <top/>
      <bottom style="double">
        <color auto="1"/>
      </bottom>
      <diagonal/>
    </border>
    <border>
      <left/>
      <right style="thick">
        <color auto="1"/>
      </right>
      <top style="thin">
        <color auto="1"/>
      </top>
      <bottom style="double">
        <color auto="1"/>
      </bottom>
      <diagonal/>
    </border>
    <border>
      <left/>
      <right style="thick">
        <color auto="1"/>
      </right>
      <top style="double">
        <color auto="1"/>
      </top>
      <bottom style="double">
        <color auto="1"/>
      </bottom>
      <diagonal/>
    </border>
    <border>
      <left style="double">
        <color auto="1"/>
      </left>
      <right style="double">
        <color auto="1"/>
      </right>
      <top/>
      <bottom style="medium">
        <color auto="1"/>
      </bottom>
      <diagonal/>
    </border>
    <border>
      <left style="double">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top style="double">
        <color auto="1"/>
      </top>
      <bottom style="medium">
        <color auto="1"/>
      </bottom>
      <diagonal/>
    </border>
    <border>
      <left/>
      <right style="thick">
        <color auto="1"/>
      </right>
      <top style="double">
        <color auto="1"/>
      </top>
      <bottom style="medium">
        <color auto="1"/>
      </bottom>
      <diagonal/>
    </border>
    <border>
      <left/>
      <right style="medium">
        <color auto="1"/>
      </right>
      <top style="double">
        <color auto="1"/>
      </top>
      <bottom style="medium">
        <color auto="1"/>
      </bottom>
      <diagonal/>
    </border>
    <border>
      <left style="double">
        <color auto="1"/>
      </left>
      <right style="medium">
        <color auto="1"/>
      </right>
      <top/>
      <bottom style="medium">
        <color auto="1"/>
      </bottom>
      <diagonal/>
    </border>
    <border>
      <left style="double">
        <color auto="1"/>
      </left>
      <right style="thick">
        <color auto="1"/>
      </right>
      <top/>
      <bottom style="double">
        <color auto="1"/>
      </bottom>
      <diagonal/>
    </border>
    <border>
      <left style="medium">
        <color auto="1"/>
      </left>
      <right style="medium">
        <color auto="1"/>
      </right>
      <top style="medium">
        <color auto="1"/>
      </top>
      <bottom style="double">
        <color auto="1"/>
      </bottom>
      <diagonal/>
    </border>
    <border>
      <left style="medium">
        <color auto="1"/>
      </left>
      <right/>
      <top style="medium">
        <color auto="1"/>
      </top>
      <bottom style="double">
        <color auto="1"/>
      </bottom>
      <diagonal/>
    </border>
    <border>
      <left style="medium">
        <color auto="1"/>
      </left>
      <right style="medium">
        <color auto="1"/>
      </right>
      <top style="double">
        <color auto="1"/>
      </top>
      <bottom style="medium">
        <color auto="1"/>
      </bottom>
      <diagonal/>
    </border>
    <border>
      <left style="double">
        <color auto="1"/>
      </left>
      <right style="thick">
        <color auto="1"/>
      </right>
      <top style="medium">
        <color auto="1"/>
      </top>
      <bottom style="double">
        <color auto="1"/>
      </bottom>
      <diagonal/>
    </border>
    <border>
      <left style="thick">
        <color auto="1"/>
      </left>
      <right style="medium">
        <color auto="1"/>
      </right>
      <top style="medium">
        <color auto="1"/>
      </top>
      <bottom style="double">
        <color auto="1"/>
      </bottom>
      <diagonal/>
    </border>
    <border>
      <left style="medium">
        <color auto="1"/>
      </left>
      <right style="double">
        <color auto="1"/>
      </right>
      <top style="medium">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double">
        <color auto="1"/>
      </left>
      <right style="medium">
        <color auto="1"/>
      </right>
      <top/>
      <bottom style="double">
        <color auto="1"/>
      </bottom>
      <diagonal/>
    </border>
    <border>
      <left style="medium">
        <color auto="1"/>
      </left>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ck">
        <color auto="1"/>
      </right>
      <top style="medium">
        <color auto="1"/>
      </top>
      <bottom style="thin">
        <color auto="1"/>
      </bottom>
      <diagonal/>
    </border>
    <border>
      <left/>
      <right style="thick">
        <color auto="1"/>
      </right>
      <top style="thin">
        <color auto="1"/>
      </top>
      <bottom style="thin">
        <color auto="1"/>
      </bottom>
      <diagonal/>
    </border>
    <border>
      <left style="thick">
        <color auto="1"/>
      </left>
      <right/>
      <top style="double">
        <color auto="1"/>
      </top>
      <bottom style="double">
        <color auto="1"/>
      </bottom>
      <diagonal/>
    </border>
    <border>
      <left style="thick">
        <color auto="1"/>
      </left>
      <right/>
      <top/>
      <bottom/>
      <diagonal/>
    </border>
    <border>
      <left style="thick">
        <color auto="1"/>
      </left>
      <right/>
      <top style="thin">
        <color auto="1"/>
      </top>
      <bottom style="double">
        <color auto="1"/>
      </bottom>
      <diagonal/>
    </border>
    <border>
      <left/>
      <right style="medium">
        <color auto="1"/>
      </right>
      <top style="dashed">
        <color auto="1"/>
      </top>
      <bottom style="dashed">
        <color auto="1"/>
      </bottom>
      <diagonal/>
    </border>
    <border>
      <left/>
      <right/>
      <top style="dashed">
        <color auto="1"/>
      </top>
      <bottom style="dashed">
        <color auto="1"/>
      </bottom>
      <diagonal/>
    </border>
    <border>
      <left/>
      <right style="thick">
        <color auto="1"/>
      </right>
      <top style="dashed">
        <color auto="1"/>
      </top>
      <bottom style="dashed">
        <color auto="1"/>
      </bottom>
      <diagonal/>
    </border>
    <border>
      <left style="medium">
        <color auto="1"/>
      </left>
      <right/>
      <top style="dashed">
        <color auto="1"/>
      </top>
      <bottom style="dashed">
        <color auto="1"/>
      </bottom>
      <diagonal/>
    </border>
    <border>
      <left style="medium">
        <color auto="1"/>
      </left>
      <right style="medium">
        <color auto="1"/>
      </right>
      <top style="dashed">
        <color auto="1"/>
      </top>
      <bottom style="dashed">
        <color auto="1"/>
      </bottom>
      <diagonal/>
    </border>
    <border>
      <left/>
      <right/>
      <top/>
      <bottom style="hair">
        <color auto="1"/>
      </bottom>
      <diagonal/>
    </border>
  </borders>
  <cellStyleXfs count="416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13"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8" fontId="16" fillId="0" borderId="0"/>
    <xf numFmtId="0" fontId="16" fillId="0" borderId="0"/>
    <xf numFmtId="0" fontId="21" fillId="0" borderId="0"/>
    <xf numFmtId="8" fontId="29" fillId="0" borderId="0" applyFont="0" applyFill="0" applyBorder="0" applyAlignment="0" applyProtection="0"/>
    <xf numFmtId="0" fontId="16" fillId="0" borderId="0"/>
    <xf numFmtId="0" fontId="3" fillId="0" borderId="0"/>
    <xf numFmtId="0" fontId="3" fillId="0" borderId="0"/>
    <xf numFmtId="0" fontId="30"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21"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1" fillId="0" borderId="0"/>
    <xf numFmtId="0" fontId="30"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1020">
    <xf numFmtId="0" fontId="0" fillId="0" borderId="0" xfId="0"/>
    <xf numFmtId="0" fontId="10" fillId="0" borderId="0" xfId="0" applyFont="1"/>
    <xf numFmtId="167" fontId="0" fillId="0" borderId="1" xfId="0" applyNumberFormat="1" applyFont="1" applyBorder="1"/>
    <xf numFmtId="167" fontId="0" fillId="0" borderId="0" xfId="0" applyNumberFormat="1" applyFont="1"/>
    <xf numFmtId="167" fontId="0" fillId="0" borderId="0" xfId="3" applyNumberFormat="1" applyFont="1"/>
    <xf numFmtId="0" fontId="4" fillId="0" borderId="0" xfId="0" applyFont="1" applyAlignment="1">
      <alignment horizontal="center"/>
    </xf>
    <xf numFmtId="0" fontId="11" fillId="0" borderId="0" xfId="0" applyFont="1"/>
    <xf numFmtId="167" fontId="0" fillId="0" borderId="0" xfId="3" applyNumberFormat="1" applyFont="1"/>
    <xf numFmtId="0" fontId="4" fillId="0" borderId="0" xfId="0" applyFont="1"/>
    <xf numFmtId="0" fontId="7" fillId="0" borderId="0" xfId="0" applyFont="1"/>
    <xf numFmtId="0" fontId="0" fillId="0" borderId="0" xfId="0" applyFont="1"/>
    <xf numFmtId="167" fontId="0" fillId="0" borderId="0" xfId="3" applyNumberFormat="1" applyFont="1"/>
    <xf numFmtId="0" fontId="11" fillId="0" borderId="8" xfId="0" applyFont="1" applyBorder="1"/>
    <xf numFmtId="17" fontId="11" fillId="0" borderId="9" xfId="0" applyNumberFormat="1" applyFont="1" applyBorder="1" applyAlignment="1">
      <alignment horizontal="center"/>
    </xf>
    <xf numFmtId="44" fontId="10" fillId="0" borderId="0" xfId="3" applyFont="1" applyBorder="1" applyAlignment="1">
      <alignment horizontal="left"/>
    </xf>
    <xf numFmtId="167" fontId="10" fillId="0" borderId="0" xfId="0" applyNumberFormat="1" applyFont="1" applyBorder="1" applyAlignment="1">
      <alignment horizontal="center"/>
    </xf>
    <xf numFmtId="9" fontId="0" fillId="0" borderId="0" xfId="5" applyFont="1"/>
    <xf numFmtId="167" fontId="0" fillId="0" borderId="11" xfId="3" applyNumberFormat="1" applyFont="1" applyBorder="1"/>
    <xf numFmtId="167" fontId="0" fillId="0" borderId="0" xfId="3" applyNumberFormat="1" applyFont="1"/>
    <xf numFmtId="167" fontId="0" fillId="0" borderId="0" xfId="3" applyNumberFormat="1" applyFont="1" applyFill="1"/>
    <xf numFmtId="0" fontId="4" fillId="0" borderId="0" xfId="0" applyFont="1" applyFill="1" applyAlignment="1">
      <alignment horizontal="left"/>
    </xf>
    <xf numFmtId="17" fontId="11" fillId="0" borderId="0" xfId="0" applyNumberFormat="1" applyFont="1" applyFill="1" applyAlignment="1">
      <alignment horizontal="center"/>
    </xf>
    <xf numFmtId="0" fontId="4" fillId="0" borderId="0" xfId="0" applyFont="1" applyFill="1" applyAlignment="1">
      <alignment horizontal="center"/>
    </xf>
    <xf numFmtId="167" fontId="11" fillId="0" borderId="0" xfId="3" applyNumberFormat="1" applyFont="1" applyFill="1" applyAlignment="1">
      <alignment horizontal="center"/>
    </xf>
    <xf numFmtId="0" fontId="0" fillId="0" borderId="0" xfId="0" applyFont="1" applyFill="1"/>
    <xf numFmtId="0" fontId="0" fillId="0" borderId="0" xfId="0" applyFont="1" applyFill="1" applyAlignment="1">
      <alignment horizontal="right"/>
    </xf>
    <xf numFmtId="0" fontId="11" fillId="0" borderId="0" xfId="0" applyFont="1" applyFill="1"/>
    <xf numFmtId="0" fontId="0" fillId="0" borderId="0" xfId="0" applyFill="1"/>
    <xf numFmtId="0" fontId="4" fillId="0" borderId="0" xfId="0" applyFont="1" applyFill="1"/>
    <xf numFmtId="0" fontId="0" fillId="0" borderId="0" xfId="0" applyFill="1" applyBorder="1"/>
    <xf numFmtId="167" fontId="0" fillId="0" borderId="0" xfId="0" applyNumberFormat="1" applyFill="1"/>
    <xf numFmtId="165" fontId="0" fillId="0" borderId="0" xfId="4" applyNumberFormat="1" applyFont="1" applyFill="1"/>
    <xf numFmtId="0" fontId="0" fillId="0" borderId="11" xfId="0" applyFill="1" applyBorder="1"/>
    <xf numFmtId="8" fontId="0" fillId="0" borderId="0" xfId="0" applyNumberFormat="1" applyFill="1"/>
    <xf numFmtId="0" fontId="0" fillId="0" borderId="0" xfId="0" quotePrefix="1" applyFill="1"/>
    <xf numFmtId="49" fontId="17" fillId="0" borderId="0" xfId="107" applyNumberFormat="1" applyFont="1"/>
    <xf numFmtId="49" fontId="17" fillId="0" borderId="0" xfId="108" applyNumberFormat="1" applyFont="1"/>
    <xf numFmtId="49" fontId="17" fillId="0" borderId="20" xfId="107" applyNumberFormat="1" applyFont="1" applyBorder="1" applyAlignment="1">
      <alignment horizontal="center"/>
    </xf>
    <xf numFmtId="8" fontId="16" fillId="0" borderId="0" xfId="107"/>
    <xf numFmtId="0" fontId="17" fillId="0" borderId="0" xfId="107" applyNumberFormat="1" applyFont="1"/>
    <xf numFmtId="39" fontId="18" fillId="0" borderId="0" xfId="107" applyNumberFormat="1" applyFont="1" applyFill="1"/>
    <xf numFmtId="14" fontId="18" fillId="0" borderId="0" xfId="107" applyNumberFormat="1" applyFont="1" applyFill="1" applyAlignment="1">
      <alignment horizontal="center"/>
    </xf>
    <xf numFmtId="49" fontId="18" fillId="0" borderId="0" xfId="108" applyNumberFormat="1" applyFont="1"/>
    <xf numFmtId="49" fontId="18" fillId="0" borderId="0" xfId="107" applyNumberFormat="1" applyFont="1"/>
    <xf numFmtId="0" fontId="18" fillId="0" borderId="0" xfId="107" applyNumberFormat="1" applyFont="1"/>
    <xf numFmtId="39" fontId="18" fillId="0" borderId="0" xfId="108" applyNumberFormat="1" applyFont="1" applyBorder="1"/>
    <xf numFmtId="39" fontId="18" fillId="0" borderId="0" xfId="108" applyNumberFormat="1" applyFont="1" applyFill="1" applyBorder="1"/>
    <xf numFmtId="39" fontId="18" fillId="0" borderId="0" xfId="107" applyNumberFormat="1" applyFont="1"/>
    <xf numFmtId="39" fontId="18" fillId="0" borderId="0" xfId="108" applyNumberFormat="1" applyFont="1"/>
    <xf numFmtId="39" fontId="18" fillId="0" borderId="0" xfId="108" applyNumberFormat="1" applyFont="1" applyFill="1"/>
    <xf numFmtId="49" fontId="19" fillId="0" borderId="0" xfId="108" applyNumberFormat="1" applyFont="1"/>
    <xf numFmtId="49" fontId="20" fillId="0" borderId="0" xfId="107" applyNumberFormat="1" applyFont="1"/>
    <xf numFmtId="0" fontId="20" fillId="0" borderId="0" xfId="107" applyNumberFormat="1" applyFont="1"/>
    <xf numFmtId="39" fontId="18" fillId="0" borderId="2" xfId="108" applyNumberFormat="1" applyFont="1" applyBorder="1"/>
    <xf numFmtId="39" fontId="18" fillId="0" borderId="2" xfId="107" applyNumberFormat="1" applyFont="1" applyBorder="1"/>
    <xf numFmtId="39" fontId="17" fillId="0" borderId="0" xfId="107" applyNumberFormat="1" applyFont="1"/>
    <xf numFmtId="0" fontId="17" fillId="0" borderId="0" xfId="108" applyNumberFormat="1" applyFont="1"/>
    <xf numFmtId="0" fontId="23" fillId="0" borderId="0" xfId="107" applyNumberFormat="1" applyFont="1"/>
    <xf numFmtId="39" fontId="17" fillId="0" borderId="0" xfId="107" applyNumberFormat="1" applyFont="1" applyBorder="1"/>
    <xf numFmtId="49" fontId="17" fillId="0" borderId="0" xfId="107" applyNumberFormat="1" applyFont="1" applyFill="1"/>
    <xf numFmtId="8" fontId="16" fillId="0" borderId="0" xfId="107" applyFill="1"/>
    <xf numFmtId="49" fontId="18" fillId="0" borderId="0" xfId="108" applyNumberFormat="1" applyFont="1" applyFill="1"/>
    <xf numFmtId="49" fontId="18" fillId="0" borderId="0" xfId="107" applyNumberFormat="1" applyFont="1" applyFill="1"/>
    <xf numFmtId="0" fontId="18" fillId="0" borderId="0" xfId="107" applyNumberFormat="1" applyFont="1" applyFill="1"/>
    <xf numFmtId="39" fontId="18" fillId="0" borderId="2" xfId="107" applyNumberFormat="1" applyFont="1" applyFill="1" applyBorder="1"/>
    <xf numFmtId="49" fontId="17" fillId="0" borderId="0" xfId="108" applyNumberFormat="1" applyFont="1" applyFill="1"/>
    <xf numFmtId="39" fontId="17" fillId="0" borderId="0" xfId="107" applyNumberFormat="1" applyFont="1" applyFill="1"/>
    <xf numFmtId="49" fontId="19" fillId="0" borderId="0" xfId="108" applyNumberFormat="1" applyFont="1" applyFill="1"/>
    <xf numFmtId="49" fontId="24" fillId="0" borderId="0" xfId="107" applyNumberFormat="1" applyFont="1" applyFill="1"/>
    <xf numFmtId="0" fontId="24" fillId="0" borderId="0" xfId="107" applyNumberFormat="1" applyFont="1" applyFill="1"/>
    <xf numFmtId="49" fontId="20" fillId="0" borderId="0" xfId="107" applyNumberFormat="1" applyFont="1" applyFill="1"/>
    <xf numFmtId="0" fontId="20" fillId="0" borderId="0" xfId="107" applyNumberFormat="1" applyFont="1" applyFill="1"/>
    <xf numFmtId="39" fontId="18" fillId="0" borderId="2" xfId="108" applyNumberFormat="1" applyFont="1" applyFill="1" applyBorder="1"/>
    <xf numFmtId="2" fontId="19" fillId="0" borderId="0" xfId="107" applyNumberFormat="1" applyFont="1" applyFill="1"/>
    <xf numFmtId="49" fontId="22" fillId="0" borderId="0" xfId="107" applyNumberFormat="1" applyFont="1" applyFill="1"/>
    <xf numFmtId="49" fontId="19" fillId="0" borderId="0" xfId="107" applyNumberFormat="1" applyFont="1" applyFill="1"/>
    <xf numFmtId="2" fontId="19" fillId="0" borderId="0" xfId="107" applyNumberFormat="1" applyFont="1"/>
    <xf numFmtId="49" fontId="22" fillId="0" borderId="0" xfId="107" applyNumberFormat="1" applyFont="1"/>
    <xf numFmtId="49" fontId="19" fillId="0" borderId="0" xfId="107" applyNumberFormat="1" applyFont="1"/>
    <xf numFmtId="2" fontId="19" fillId="0" borderId="2" xfId="107" applyNumberFormat="1" applyFont="1" applyBorder="1"/>
    <xf numFmtId="49" fontId="25" fillId="0" borderId="0" xfId="108" applyNumberFormat="1" applyFont="1"/>
    <xf numFmtId="49" fontId="25" fillId="0" borderId="0" xfId="107" applyNumberFormat="1" applyFont="1"/>
    <xf numFmtId="39" fontId="26" fillId="0" borderId="0" xfId="107" applyNumberFormat="1" applyFont="1"/>
    <xf numFmtId="49" fontId="25" fillId="0" borderId="0" xfId="107" applyNumberFormat="1" applyFont="1" applyFill="1"/>
    <xf numFmtId="39" fontId="26" fillId="0" borderId="0" xfId="107" applyNumberFormat="1" applyFont="1" applyFill="1"/>
    <xf numFmtId="39" fontId="26" fillId="0" borderId="0" xfId="107" applyNumberFormat="1" applyFont="1" applyFill="1" applyBorder="1"/>
    <xf numFmtId="39" fontId="20" fillId="0" borderId="0" xfId="107" applyNumberFormat="1" applyFont="1" applyFill="1"/>
    <xf numFmtId="4" fontId="27" fillId="0" borderId="0" xfId="107" applyNumberFormat="1" applyFont="1"/>
    <xf numFmtId="0" fontId="25" fillId="0" borderId="0" xfId="107" applyNumberFormat="1" applyFont="1"/>
    <xf numFmtId="8" fontId="22" fillId="0" borderId="0" xfId="107" applyFont="1"/>
    <xf numFmtId="0" fontId="19" fillId="0" borderId="0" xfId="108" applyFont="1"/>
    <xf numFmtId="8" fontId="19" fillId="0" borderId="0" xfId="107" applyFont="1"/>
    <xf numFmtId="6" fontId="22" fillId="0" borderId="0" xfId="107" applyNumberFormat="1" applyFont="1"/>
    <xf numFmtId="6" fontId="28" fillId="0" borderId="0" xfId="107" applyNumberFormat="1" applyFont="1"/>
    <xf numFmtId="3" fontId="23" fillId="0" borderId="0" xfId="107" applyNumberFormat="1" applyFont="1"/>
    <xf numFmtId="6" fontId="23" fillId="0" borderId="0" xfId="107" applyNumberFormat="1" applyFont="1"/>
    <xf numFmtId="9" fontId="23" fillId="0" borderId="0" xfId="107" applyNumberFormat="1" applyFont="1"/>
    <xf numFmtId="3" fontId="27" fillId="0" borderId="0" xfId="107" applyNumberFormat="1" applyFont="1"/>
    <xf numFmtId="0" fontId="16" fillId="0" borderId="0" xfId="108"/>
    <xf numFmtId="0" fontId="23" fillId="0" borderId="0" xfId="0" applyFont="1"/>
    <xf numFmtId="39" fontId="18" fillId="0" borderId="0" xfId="0" applyNumberFormat="1" applyFont="1"/>
    <xf numFmtId="0" fontId="27" fillId="0" borderId="0" xfId="3" applyNumberFormat="1" applyFont="1" applyFill="1"/>
    <xf numFmtId="49" fontId="17" fillId="0" borderId="0" xfId="107" applyNumberFormat="1" applyFont="1" applyBorder="1" applyAlignment="1">
      <alignment horizontal="center"/>
    </xf>
    <xf numFmtId="168" fontId="23" fillId="0" borderId="0" xfId="107" applyNumberFormat="1" applyFont="1"/>
    <xf numFmtId="37" fontId="23" fillId="0" borderId="0" xfId="107" applyNumberFormat="1" applyFont="1"/>
    <xf numFmtId="168" fontId="17" fillId="0" borderId="0" xfId="107" applyNumberFormat="1" applyFont="1"/>
    <xf numFmtId="168" fontId="23" fillId="0" borderId="0" xfId="108" applyNumberFormat="1" applyFont="1"/>
    <xf numFmtId="168" fontId="16" fillId="0" borderId="0" xfId="107" applyNumberFormat="1"/>
    <xf numFmtId="37" fontId="27" fillId="0" borderId="0" xfId="107" applyNumberFormat="1" applyFont="1"/>
    <xf numFmtId="17" fontId="11" fillId="0" borderId="8" xfId="0" applyNumberFormat="1" applyFont="1" applyFill="1" applyBorder="1" applyAlignment="1">
      <alignment horizontal="center"/>
    </xf>
    <xf numFmtId="44" fontId="16" fillId="0" borderId="0" xfId="107" applyNumberFormat="1"/>
    <xf numFmtId="167" fontId="0" fillId="0" borderId="0" xfId="3" applyNumberFormat="1" applyFont="1" applyBorder="1"/>
    <xf numFmtId="0" fontId="0" fillId="0" borderId="11" xfId="0" applyFont="1" applyBorder="1"/>
    <xf numFmtId="0" fontId="0" fillId="0" borderId="0" xfId="0" applyFont="1" applyBorder="1"/>
    <xf numFmtId="167" fontId="10" fillId="0" borderId="3" xfId="0" applyNumberFormat="1" applyFont="1" applyBorder="1" applyAlignment="1">
      <alignment horizontal="center"/>
    </xf>
    <xf numFmtId="17" fontId="11" fillId="0" borderId="9" xfId="0" applyNumberFormat="1" applyFont="1" applyFill="1" applyBorder="1" applyAlignment="1">
      <alignment horizontal="center"/>
    </xf>
    <xf numFmtId="0" fontId="4" fillId="0" borderId="21" xfId="0" applyFont="1" applyBorder="1"/>
    <xf numFmtId="0" fontId="0" fillId="0" borderId="21" xfId="0" applyFont="1" applyBorder="1"/>
    <xf numFmtId="0" fontId="0" fillId="2" borderId="0" xfId="0" applyFont="1" applyFill="1"/>
    <xf numFmtId="0" fontId="0" fillId="0" borderId="21" xfId="0" applyFont="1" applyFill="1" applyBorder="1"/>
    <xf numFmtId="0" fontId="0" fillId="0" borderId="0" xfId="0" applyFill="1" applyAlignment="1">
      <alignment horizontal="center"/>
    </xf>
    <xf numFmtId="0" fontId="0" fillId="0" borderId="0" xfId="0" applyAlignment="1">
      <alignment horizontal="center"/>
    </xf>
    <xf numFmtId="1" fontId="0" fillId="0" borderId="0" xfId="0" applyNumberFormat="1" applyFont="1" applyFill="1"/>
    <xf numFmtId="43" fontId="0" fillId="0" borderId="0" xfId="0" applyNumberFormat="1" applyFill="1"/>
    <xf numFmtId="0" fontId="11" fillId="0" borderId="0" xfId="0" applyFont="1" applyFill="1" applyBorder="1"/>
    <xf numFmtId="0" fontId="21" fillId="3" borderId="0" xfId="2250" applyFill="1"/>
    <xf numFmtId="0" fontId="31" fillId="3" borderId="0" xfId="2250" applyFont="1" applyFill="1"/>
    <xf numFmtId="0" fontId="21" fillId="3" borderId="0" xfId="2250" applyFont="1" applyFill="1"/>
    <xf numFmtId="0" fontId="21" fillId="3" borderId="0" xfId="2250" applyFill="1" applyAlignment="1">
      <alignment horizontal="center"/>
    </xf>
    <xf numFmtId="0" fontId="32" fillId="3" borderId="0" xfId="2250" applyFont="1" applyFill="1"/>
    <xf numFmtId="0" fontId="15" fillId="3" borderId="0" xfId="2250" applyNumberFormat="1" applyFont="1" applyFill="1"/>
    <xf numFmtId="0" fontId="15" fillId="4" borderId="0" xfId="2250" applyNumberFormat="1" applyFont="1" applyFill="1" applyBorder="1"/>
    <xf numFmtId="0" fontId="15" fillId="4" borderId="0" xfId="2250" applyNumberFormat="1" applyFont="1" applyFill="1" applyBorder="1" applyAlignment="1">
      <alignment horizontal="right"/>
    </xf>
    <xf numFmtId="0" fontId="33" fillId="4" borderId="0" xfId="2250" applyNumberFormat="1" applyFont="1" applyFill="1" applyBorder="1" applyAlignment="1">
      <alignment horizontal="center"/>
    </xf>
    <xf numFmtId="0" fontId="15" fillId="4" borderId="0" xfId="2250" applyNumberFormat="1" applyFont="1" applyFill="1"/>
    <xf numFmtId="0" fontId="15" fillId="3" borderId="0" xfId="2250" applyFont="1" applyFill="1"/>
    <xf numFmtId="0" fontId="15" fillId="4" borderId="0" xfId="2250" applyFont="1" applyFill="1" applyBorder="1"/>
    <xf numFmtId="0" fontId="15" fillId="4" borderId="0" xfId="2250" applyFont="1" applyFill="1" applyBorder="1" applyAlignment="1">
      <alignment horizontal="right"/>
    </xf>
    <xf numFmtId="169" fontId="33" fillId="4" borderId="0" xfId="2250" applyNumberFormat="1" applyFont="1" applyFill="1" applyBorder="1" applyAlignment="1">
      <alignment horizontal="center"/>
    </xf>
    <xf numFmtId="0" fontId="15" fillId="4" borderId="0" xfId="2250" applyFont="1" applyFill="1"/>
    <xf numFmtId="0" fontId="33" fillId="3" borderId="0" xfId="2250" applyFont="1" applyFill="1"/>
    <xf numFmtId="0" fontId="33" fillId="5" borderId="8" xfId="2250" applyFont="1" applyFill="1" applyBorder="1"/>
    <xf numFmtId="169" fontId="22" fillId="5" borderId="10" xfId="2250" applyNumberFormat="1" applyFont="1" applyFill="1" applyBorder="1" applyAlignment="1">
      <alignment horizontal="center"/>
    </xf>
    <xf numFmtId="169" fontId="22" fillId="5" borderId="9" xfId="2250" applyNumberFormat="1" applyFont="1" applyFill="1" applyBorder="1" applyAlignment="1">
      <alignment horizontal="center"/>
    </xf>
    <xf numFmtId="0" fontId="32" fillId="3" borderId="3" xfId="2250" applyFont="1" applyFill="1" applyBorder="1"/>
    <xf numFmtId="6" fontId="21" fillId="3" borderId="0" xfId="2250" applyNumberFormat="1" applyFill="1" applyBorder="1" applyAlignment="1">
      <alignment horizontal="right"/>
    </xf>
    <xf numFmtId="6" fontId="21" fillId="3" borderId="23" xfId="2250" applyNumberFormat="1" applyFill="1" applyBorder="1" applyAlignment="1">
      <alignment horizontal="right"/>
    </xf>
    <xf numFmtId="6" fontId="21" fillId="3" borderId="24" xfId="2250" applyNumberFormat="1" applyFill="1" applyBorder="1" applyAlignment="1">
      <alignment horizontal="right"/>
    </xf>
    <xf numFmtId="0" fontId="21" fillId="3" borderId="3" xfId="2250" applyFill="1" applyBorder="1"/>
    <xf numFmtId="0" fontId="21" fillId="3" borderId="0" xfId="2250" applyFont="1" applyFill="1" applyBorder="1"/>
    <xf numFmtId="38" fontId="21" fillId="6" borderId="0" xfId="2250" applyNumberFormat="1" applyFont="1" applyFill="1" applyBorder="1" applyAlignment="1">
      <alignment horizontal="right"/>
    </xf>
    <xf numFmtId="38" fontId="21" fillId="7" borderId="23" xfId="2250" applyNumberFormat="1" applyFont="1" applyFill="1" applyBorder="1" applyAlignment="1">
      <alignment horizontal="right"/>
    </xf>
    <xf numFmtId="38" fontId="21" fillId="7" borderId="24" xfId="2250" applyNumberFormat="1" applyFont="1" applyFill="1" applyBorder="1" applyAlignment="1">
      <alignment horizontal="right"/>
    </xf>
    <xf numFmtId="0" fontId="21" fillId="3" borderId="11" xfId="2250" applyFont="1" applyFill="1" applyBorder="1"/>
    <xf numFmtId="38" fontId="21" fillId="6" borderId="11" xfId="2250" applyNumberFormat="1" applyFont="1" applyFill="1" applyBorder="1" applyAlignment="1">
      <alignment horizontal="right"/>
    </xf>
    <xf numFmtId="38" fontId="21" fillId="7" borderId="25" xfId="2250" applyNumberFormat="1" applyFont="1" applyFill="1" applyBorder="1" applyAlignment="1">
      <alignment horizontal="right"/>
    </xf>
    <xf numFmtId="38" fontId="21" fillId="7" borderId="26" xfId="2250" applyNumberFormat="1" applyFont="1" applyFill="1" applyBorder="1" applyAlignment="1">
      <alignment horizontal="right"/>
    </xf>
    <xf numFmtId="0" fontId="32" fillId="3" borderId="0" xfId="2250" applyFont="1" applyFill="1" applyBorder="1"/>
    <xf numFmtId="6" fontId="32" fillId="6" borderId="4" xfId="2250" applyNumberFormat="1" applyFont="1" applyFill="1" applyBorder="1" applyAlignment="1">
      <alignment horizontal="right"/>
    </xf>
    <xf numFmtId="6" fontId="32" fillId="7" borderId="23" xfId="2250" applyNumberFormat="1" applyFont="1" applyFill="1" applyBorder="1" applyAlignment="1">
      <alignment horizontal="right"/>
    </xf>
    <xf numFmtId="6" fontId="32" fillId="7" borderId="24" xfId="2250" applyNumberFormat="1" applyFont="1" applyFill="1" applyBorder="1" applyAlignment="1">
      <alignment horizontal="right"/>
    </xf>
    <xf numFmtId="0" fontId="35" fillId="3" borderId="0" xfId="2250" applyFont="1" applyFill="1" applyBorder="1"/>
    <xf numFmtId="9" fontId="36" fillId="6" borderId="0" xfId="421" applyFont="1" applyFill="1" applyBorder="1" applyAlignment="1">
      <alignment horizontal="right"/>
    </xf>
    <xf numFmtId="9" fontId="36" fillId="3" borderId="23" xfId="421" applyFont="1" applyFill="1" applyBorder="1" applyAlignment="1">
      <alignment horizontal="right"/>
    </xf>
    <xf numFmtId="9" fontId="36" fillId="3" borderId="24" xfId="421" applyFont="1" applyFill="1" applyBorder="1" applyAlignment="1">
      <alignment horizontal="right"/>
    </xf>
    <xf numFmtId="6" fontId="21" fillId="6" borderId="0" xfId="2250" applyNumberFormat="1" applyFill="1" applyBorder="1" applyAlignment="1">
      <alignment horizontal="right"/>
    </xf>
    <xf numFmtId="6" fontId="32" fillId="6" borderId="0" xfId="2250" applyNumberFormat="1" applyFont="1" applyFill="1" applyBorder="1" applyAlignment="1">
      <alignment horizontal="right"/>
    </xf>
    <xf numFmtId="6" fontId="21" fillId="6" borderId="11" xfId="2250" applyNumberFormat="1" applyFill="1" applyBorder="1" applyAlignment="1">
      <alignment horizontal="right"/>
    </xf>
    <xf numFmtId="6" fontId="21" fillId="3" borderId="25" xfId="2250" applyNumberFormat="1" applyFill="1" applyBorder="1" applyAlignment="1">
      <alignment horizontal="right"/>
    </xf>
    <xf numFmtId="6" fontId="21" fillId="3" borderId="26" xfId="2250" applyNumberFormat="1" applyFill="1" applyBorder="1" applyAlignment="1">
      <alignment horizontal="right"/>
    </xf>
    <xf numFmtId="6" fontId="32" fillId="6" borderId="2" xfId="2250" applyNumberFormat="1" applyFont="1" applyFill="1" applyBorder="1" applyAlignment="1">
      <alignment horizontal="right"/>
    </xf>
    <xf numFmtId="6" fontId="32" fillId="7" borderId="27" xfId="2250" applyNumberFormat="1" applyFont="1" applyFill="1" applyBorder="1" applyAlignment="1">
      <alignment horizontal="right"/>
    </xf>
    <xf numFmtId="6" fontId="32" fillId="7" borderId="28" xfId="2250" applyNumberFormat="1" applyFont="1" applyFill="1" applyBorder="1" applyAlignment="1">
      <alignment horizontal="right"/>
    </xf>
    <xf numFmtId="0" fontId="32" fillId="6" borderId="3" xfId="2250" applyFont="1" applyFill="1" applyBorder="1"/>
    <xf numFmtId="6" fontId="37" fillId="6" borderId="0" xfId="2250" applyNumberFormat="1" applyFont="1" applyFill="1" applyBorder="1" applyAlignment="1">
      <alignment horizontal="right"/>
    </xf>
    <xf numFmtId="6" fontId="37" fillId="6" borderId="23" xfId="2250" applyNumberFormat="1" applyFont="1" applyFill="1" applyBorder="1" applyAlignment="1">
      <alignment horizontal="right"/>
    </xf>
    <xf numFmtId="6" fontId="37" fillId="6" borderId="24" xfId="2250" applyNumberFormat="1" applyFont="1" applyFill="1" applyBorder="1" applyAlignment="1">
      <alignment horizontal="right"/>
    </xf>
    <xf numFmtId="0" fontId="21" fillId="6" borderId="0" xfId="2250" applyFill="1"/>
    <xf numFmtId="6" fontId="37" fillId="6" borderId="11" xfId="2250" applyNumberFormat="1" applyFont="1" applyFill="1" applyBorder="1" applyAlignment="1">
      <alignment horizontal="right"/>
    </xf>
    <xf numFmtId="6" fontId="37" fillId="6" borderId="25" xfId="2250" applyNumberFormat="1" applyFont="1" applyFill="1" applyBorder="1" applyAlignment="1">
      <alignment horizontal="right"/>
    </xf>
    <xf numFmtId="6" fontId="37" fillId="6" borderId="26" xfId="2250" applyNumberFormat="1" applyFont="1" applyFill="1" applyBorder="1" applyAlignment="1">
      <alignment horizontal="right"/>
    </xf>
    <xf numFmtId="6" fontId="21" fillId="6" borderId="0" xfId="2250" applyNumberFormat="1" applyFont="1" applyFill="1" applyBorder="1" applyAlignment="1">
      <alignment horizontal="right"/>
    </xf>
    <xf numFmtId="6" fontId="21" fillId="6" borderId="23" xfId="2250" applyNumberFormat="1" applyFont="1" applyFill="1" applyBorder="1" applyAlignment="1">
      <alignment horizontal="right"/>
    </xf>
    <xf numFmtId="6" fontId="21" fillId="6" borderId="24" xfId="2250" applyNumberFormat="1" applyFont="1" applyFill="1" applyBorder="1" applyAlignment="1">
      <alignment horizontal="right"/>
    </xf>
    <xf numFmtId="6" fontId="21" fillId="7" borderId="23" xfId="2250" applyNumberFormat="1" applyFont="1" applyFill="1" applyBorder="1" applyAlignment="1">
      <alignment horizontal="right"/>
    </xf>
    <xf numFmtId="6" fontId="21" fillId="7" borderId="24" xfId="2250" applyNumberFormat="1" applyFont="1" applyFill="1" applyBorder="1" applyAlignment="1">
      <alignment horizontal="right"/>
    </xf>
    <xf numFmtId="0" fontId="36" fillId="3" borderId="3" xfId="2250" applyFont="1" applyFill="1" applyBorder="1"/>
    <xf numFmtId="6" fontId="36" fillId="6" borderId="0" xfId="2250" applyNumberFormat="1" applyFont="1" applyFill="1" applyBorder="1" applyAlignment="1">
      <alignment horizontal="right"/>
    </xf>
    <xf numFmtId="6" fontId="36" fillId="7" borderId="23" xfId="2250" applyNumberFormat="1" applyFont="1" applyFill="1" applyBorder="1" applyAlignment="1">
      <alignment horizontal="right"/>
    </xf>
    <xf numFmtId="6" fontId="36" fillId="7" borderId="24" xfId="2250" applyNumberFormat="1" applyFont="1" applyFill="1" applyBorder="1" applyAlignment="1">
      <alignment horizontal="right"/>
    </xf>
    <xf numFmtId="0" fontId="36" fillId="3" borderId="0" xfId="2250" applyFont="1" applyFill="1"/>
    <xf numFmtId="6" fontId="21" fillId="3" borderId="23" xfId="2250" applyNumberFormat="1" applyFont="1" applyFill="1" applyBorder="1" applyAlignment="1">
      <alignment horizontal="right"/>
    </xf>
    <xf numFmtId="6" fontId="21" fillId="3" borderId="24" xfId="2250" applyNumberFormat="1" applyFont="1" applyFill="1" applyBorder="1" applyAlignment="1">
      <alignment horizontal="right"/>
    </xf>
    <xf numFmtId="6" fontId="32" fillId="6" borderId="15" xfId="2250" applyNumberFormat="1" applyFont="1" applyFill="1" applyBorder="1" applyAlignment="1">
      <alignment horizontal="right"/>
    </xf>
    <xf numFmtId="0" fontId="38" fillId="6" borderId="3" xfId="2250" applyFont="1" applyFill="1" applyBorder="1"/>
    <xf numFmtId="6" fontId="38" fillId="6" borderId="2" xfId="2250" applyNumberFormat="1" applyFont="1" applyFill="1" applyBorder="1" applyAlignment="1">
      <alignment horizontal="right"/>
    </xf>
    <xf numFmtId="6" fontId="38" fillId="7" borderId="27" xfId="2250" applyNumberFormat="1" applyFont="1" applyFill="1" applyBorder="1" applyAlignment="1">
      <alignment horizontal="right"/>
    </xf>
    <xf numFmtId="6" fontId="38" fillId="7" borderId="28" xfId="2250" applyNumberFormat="1" applyFont="1" applyFill="1" applyBorder="1" applyAlignment="1">
      <alignment horizontal="right"/>
    </xf>
    <xf numFmtId="0" fontId="38" fillId="3" borderId="0" xfId="2250" applyFont="1" applyFill="1"/>
    <xf numFmtId="0" fontId="21" fillId="3" borderId="5" xfId="2250" applyFill="1" applyBorder="1"/>
    <xf numFmtId="9" fontId="36" fillId="3" borderId="6" xfId="421" applyFont="1" applyFill="1" applyBorder="1" applyAlignment="1">
      <alignment horizontal="right"/>
    </xf>
    <xf numFmtId="9" fontId="36" fillId="3" borderId="29" xfId="421" applyFont="1" applyFill="1" applyBorder="1" applyAlignment="1">
      <alignment horizontal="right"/>
    </xf>
    <xf numFmtId="9" fontId="36" fillId="6" borderId="6" xfId="421" applyFont="1" applyFill="1" applyBorder="1" applyAlignment="1">
      <alignment horizontal="right"/>
    </xf>
    <xf numFmtId="9" fontId="36" fillId="3" borderId="30" xfId="421" applyFont="1" applyFill="1" applyBorder="1" applyAlignment="1">
      <alignment horizontal="right"/>
    </xf>
    <xf numFmtId="8" fontId="21" fillId="3" borderId="0" xfId="2250" applyNumberFormat="1" applyFill="1" applyAlignment="1">
      <alignment horizontal="center"/>
    </xf>
    <xf numFmtId="38" fontId="37" fillId="6" borderId="0" xfId="2250" applyNumberFormat="1" applyFont="1" applyFill="1" applyBorder="1" applyAlignment="1">
      <alignment horizontal="right"/>
    </xf>
    <xf numFmtId="6" fontId="38" fillId="6" borderId="0" xfId="2250" applyNumberFormat="1" applyFont="1" applyFill="1" applyBorder="1" applyAlignment="1">
      <alignment horizontal="right"/>
    </xf>
    <xf numFmtId="38" fontId="21" fillId="7" borderId="15" xfId="2250" applyNumberFormat="1" applyFont="1" applyFill="1" applyBorder="1" applyAlignment="1">
      <alignment horizontal="right"/>
    </xf>
    <xf numFmtId="38" fontId="21" fillId="7" borderId="17" xfId="2250" applyNumberFormat="1" applyFont="1" applyFill="1" applyBorder="1" applyAlignment="1">
      <alignment horizontal="right"/>
    </xf>
    <xf numFmtId="38" fontId="21" fillId="6" borderId="17" xfId="2250" applyNumberFormat="1" applyFont="1" applyFill="1" applyBorder="1" applyAlignment="1">
      <alignment horizontal="right"/>
    </xf>
    <xf numFmtId="0" fontId="11" fillId="0" borderId="1" xfId="0" applyFont="1" applyBorder="1"/>
    <xf numFmtId="38" fontId="21" fillId="3" borderId="0" xfId="2250" applyNumberFormat="1" applyFill="1" applyAlignment="1">
      <alignment horizontal="center"/>
    </xf>
    <xf numFmtId="0" fontId="11" fillId="0" borderId="9" xfId="0" applyFont="1" applyBorder="1"/>
    <xf numFmtId="0" fontId="10" fillId="0" borderId="0" xfId="0" applyFont="1" applyBorder="1"/>
    <xf numFmtId="0" fontId="11" fillId="0" borderId="0" xfId="0" applyFont="1" applyBorder="1"/>
    <xf numFmtId="0" fontId="11" fillId="0" borderId="2" xfId="0" applyFont="1" applyBorder="1"/>
    <xf numFmtId="6" fontId="38" fillId="7" borderId="32" xfId="2250" applyNumberFormat="1" applyFont="1" applyFill="1" applyBorder="1" applyAlignment="1">
      <alignment horizontal="right"/>
    </xf>
    <xf numFmtId="6" fontId="38" fillId="6" borderId="31" xfId="2250" applyNumberFormat="1" applyFont="1" applyFill="1" applyBorder="1" applyAlignment="1">
      <alignment horizontal="right"/>
    </xf>
    <xf numFmtId="0" fontId="35" fillId="3" borderId="0" xfId="2250" applyFont="1" applyFill="1" applyBorder="1" applyAlignment="1">
      <alignment horizontal="right"/>
    </xf>
    <xf numFmtId="0" fontId="21" fillId="3" borderId="0" xfId="2250" applyFont="1" applyFill="1" applyBorder="1" applyAlignment="1">
      <alignment horizontal="right"/>
    </xf>
    <xf numFmtId="0" fontId="38" fillId="6" borderId="2" xfId="2250" applyFont="1" applyFill="1" applyBorder="1"/>
    <xf numFmtId="6" fontId="32" fillId="6" borderId="23" xfId="2250" applyNumberFormat="1" applyFont="1" applyFill="1" applyBorder="1" applyAlignment="1">
      <alignment horizontal="right"/>
    </xf>
    <xf numFmtId="0" fontId="21" fillId="6" borderId="0" xfId="2250" applyFont="1" applyFill="1" applyBorder="1"/>
    <xf numFmtId="0" fontId="21" fillId="6" borderId="11" xfId="2250" applyFont="1" applyFill="1" applyBorder="1"/>
    <xf numFmtId="38" fontId="21" fillId="6" borderId="0" xfId="2250" applyNumberFormat="1" applyFont="1" applyFill="1" applyBorder="1" applyAlignment="1" applyProtection="1">
      <alignment horizontal="right"/>
      <protection locked="0"/>
    </xf>
    <xf numFmtId="9" fontId="36" fillId="6" borderId="4" xfId="421" applyFont="1" applyFill="1" applyBorder="1" applyAlignment="1">
      <alignment horizontal="right"/>
    </xf>
    <xf numFmtId="0" fontId="32" fillId="3" borderId="2" xfId="2250" applyFont="1" applyFill="1" applyBorder="1"/>
    <xf numFmtId="38" fontId="21" fillId="6" borderId="15" xfId="2250" applyNumberFormat="1" applyFont="1" applyFill="1" applyBorder="1" applyAlignment="1" applyProtection="1">
      <alignment horizontal="right"/>
      <protection locked="0"/>
    </xf>
    <xf numFmtId="38" fontId="21" fillId="6" borderId="15" xfId="2250" applyNumberFormat="1" applyFont="1" applyFill="1" applyBorder="1" applyAlignment="1">
      <alignment horizontal="right"/>
    </xf>
    <xf numFmtId="6" fontId="32" fillId="6" borderId="1" xfId="2250" applyNumberFormat="1" applyFont="1" applyFill="1" applyBorder="1" applyAlignment="1">
      <alignment horizontal="right"/>
    </xf>
    <xf numFmtId="9" fontId="36" fillId="6" borderId="15" xfId="421" applyFont="1" applyFill="1" applyBorder="1" applyAlignment="1">
      <alignment horizontal="right"/>
    </xf>
    <xf numFmtId="6" fontId="21" fillId="6" borderId="15" xfId="2250" applyNumberFormat="1" applyFill="1" applyBorder="1" applyAlignment="1">
      <alignment horizontal="right"/>
    </xf>
    <xf numFmtId="6" fontId="32" fillId="6" borderId="34" xfId="2250" applyNumberFormat="1" applyFont="1" applyFill="1" applyBorder="1" applyAlignment="1">
      <alignment horizontal="right"/>
    </xf>
    <xf numFmtId="6" fontId="32" fillId="6" borderId="13" xfId="2250" applyNumberFormat="1" applyFont="1" applyFill="1" applyBorder="1" applyAlignment="1">
      <alignment horizontal="right"/>
    </xf>
    <xf numFmtId="6" fontId="32" fillId="6" borderId="35" xfId="2250" applyNumberFormat="1" applyFont="1" applyFill="1" applyBorder="1" applyAlignment="1">
      <alignment horizontal="right"/>
    </xf>
    <xf numFmtId="9" fontId="36" fillId="6" borderId="14" xfId="421" applyFont="1" applyFill="1" applyBorder="1" applyAlignment="1">
      <alignment horizontal="right"/>
    </xf>
    <xf numFmtId="6" fontId="21" fillId="6" borderId="14" xfId="2250" applyNumberFormat="1" applyFill="1" applyBorder="1" applyAlignment="1">
      <alignment horizontal="right"/>
    </xf>
    <xf numFmtId="38" fontId="21" fillId="6" borderId="14" xfId="2250" applyNumberFormat="1" applyFont="1" applyFill="1" applyBorder="1" applyAlignment="1" applyProtection="1">
      <alignment horizontal="right"/>
      <protection locked="0"/>
    </xf>
    <xf numFmtId="38" fontId="21" fillId="6" borderId="16" xfId="2250" applyNumberFormat="1" applyFont="1" applyFill="1" applyBorder="1" applyAlignment="1" applyProtection="1">
      <alignment horizontal="right"/>
      <protection locked="0"/>
    </xf>
    <xf numFmtId="38" fontId="21" fillId="6" borderId="11" xfId="2250" applyNumberFormat="1" applyFont="1" applyFill="1" applyBorder="1" applyAlignment="1" applyProtection="1">
      <alignment horizontal="right"/>
      <protection locked="0"/>
    </xf>
    <xf numFmtId="38" fontId="21" fillId="6" borderId="17" xfId="2250" applyNumberFormat="1" applyFont="1" applyFill="1" applyBorder="1" applyAlignment="1" applyProtection="1">
      <alignment horizontal="right"/>
      <protection locked="0"/>
    </xf>
    <xf numFmtId="0" fontId="34" fillId="5" borderId="9" xfId="2250" applyFont="1" applyFill="1" applyBorder="1" applyAlignment="1">
      <alignment horizontal="right"/>
    </xf>
    <xf numFmtId="6" fontId="21" fillId="3" borderId="15" xfId="2250" applyNumberFormat="1" applyFill="1" applyBorder="1" applyAlignment="1">
      <alignment horizontal="right"/>
    </xf>
    <xf numFmtId="0" fontId="33" fillId="5" borderId="5" xfId="2250" applyFont="1" applyFill="1" applyBorder="1"/>
    <xf numFmtId="0" fontId="34" fillId="5" borderId="6" xfId="2250" applyFont="1" applyFill="1" applyBorder="1" applyAlignment="1">
      <alignment horizontal="right"/>
    </xf>
    <xf numFmtId="169" fontId="22" fillId="5" borderId="6" xfId="2250" applyNumberFormat="1" applyFont="1" applyFill="1" applyBorder="1" applyAlignment="1">
      <alignment horizontal="center"/>
    </xf>
    <xf numFmtId="169" fontId="22" fillId="5" borderId="7" xfId="2250" applyNumberFormat="1" applyFont="1" applyFill="1" applyBorder="1" applyAlignment="1">
      <alignment horizontal="center"/>
    </xf>
    <xf numFmtId="6" fontId="21" fillId="3" borderId="17" xfId="2250" applyNumberFormat="1" applyFill="1" applyBorder="1" applyAlignment="1">
      <alignment horizontal="right"/>
    </xf>
    <xf numFmtId="6" fontId="21" fillId="6" borderId="16" xfId="2250" applyNumberFormat="1" applyFill="1" applyBorder="1" applyAlignment="1">
      <alignment horizontal="right"/>
    </xf>
    <xf numFmtId="6" fontId="21" fillId="6" borderId="17" xfId="2250" applyNumberFormat="1" applyFill="1" applyBorder="1" applyAlignment="1">
      <alignment horizontal="right"/>
    </xf>
    <xf numFmtId="6" fontId="32" fillId="7" borderId="36" xfId="2250" applyNumberFormat="1" applyFont="1" applyFill="1" applyBorder="1" applyAlignment="1">
      <alignment horizontal="right"/>
    </xf>
    <xf numFmtId="6" fontId="32" fillId="6" borderId="37" xfId="2250" applyNumberFormat="1" applyFont="1" applyFill="1" applyBorder="1" applyAlignment="1">
      <alignment horizontal="right"/>
    </xf>
    <xf numFmtId="6" fontId="32" fillId="6" borderId="19" xfId="2250" applyNumberFormat="1" applyFont="1" applyFill="1" applyBorder="1" applyAlignment="1">
      <alignment horizontal="right"/>
    </xf>
    <xf numFmtId="6" fontId="37" fillId="6" borderId="14" xfId="2250" applyNumberFormat="1" applyFont="1" applyFill="1" applyBorder="1" applyAlignment="1">
      <alignment horizontal="right"/>
    </xf>
    <xf numFmtId="6" fontId="37" fillId="6" borderId="15" xfId="2250" applyNumberFormat="1" applyFont="1" applyFill="1" applyBorder="1" applyAlignment="1">
      <alignment horizontal="right"/>
    </xf>
    <xf numFmtId="6" fontId="37" fillId="6" borderId="16" xfId="2250" applyNumberFormat="1" applyFont="1" applyFill="1" applyBorder="1" applyAlignment="1">
      <alignment horizontal="right"/>
    </xf>
    <xf numFmtId="6" fontId="37" fillId="6" borderId="17" xfId="2250" applyNumberFormat="1" applyFont="1" applyFill="1" applyBorder="1" applyAlignment="1">
      <alignment horizontal="right"/>
    </xf>
    <xf numFmtId="6" fontId="21" fillId="6" borderId="14" xfId="2250" applyNumberFormat="1" applyFont="1" applyFill="1" applyBorder="1" applyAlignment="1">
      <alignment horizontal="right"/>
    </xf>
    <xf numFmtId="6" fontId="21" fillId="6" borderId="15" xfId="2250" applyNumberFormat="1" applyFont="1" applyFill="1" applyBorder="1" applyAlignment="1">
      <alignment horizontal="right"/>
    </xf>
    <xf numFmtId="6" fontId="32" fillId="7" borderId="15" xfId="2250" applyNumberFormat="1" applyFont="1" applyFill="1" applyBorder="1" applyAlignment="1">
      <alignment horizontal="right"/>
    </xf>
    <xf numFmtId="6" fontId="21" fillId="3" borderId="15" xfId="2250" applyNumberFormat="1" applyFont="1" applyFill="1" applyBorder="1" applyAlignment="1">
      <alignment horizontal="right"/>
    </xf>
    <xf numFmtId="6" fontId="38" fillId="7" borderId="36" xfId="2250" applyNumberFormat="1" applyFont="1" applyFill="1" applyBorder="1" applyAlignment="1">
      <alignment horizontal="right"/>
    </xf>
    <xf numFmtId="6" fontId="21" fillId="3" borderId="14" xfId="2250" applyNumberFormat="1" applyFont="1" applyFill="1" applyBorder="1" applyAlignment="1">
      <alignment horizontal="right"/>
    </xf>
    <xf numFmtId="6" fontId="36" fillId="6" borderId="14" xfId="2250" applyNumberFormat="1" applyFont="1" applyFill="1" applyBorder="1" applyAlignment="1">
      <alignment horizontal="right"/>
    </xf>
    <xf numFmtId="6" fontId="36" fillId="6" borderId="15" xfId="2250" applyNumberFormat="1" applyFont="1" applyFill="1" applyBorder="1" applyAlignment="1">
      <alignment horizontal="right"/>
    </xf>
    <xf numFmtId="6" fontId="32" fillId="6" borderId="14" xfId="2250" applyNumberFormat="1" applyFont="1" applyFill="1" applyBorder="1" applyAlignment="1">
      <alignment horizontal="right"/>
    </xf>
    <xf numFmtId="0" fontId="35" fillId="3" borderId="6" xfId="2250" applyFont="1" applyFill="1" applyBorder="1"/>
    <xf numFmtId="9" fontId="36" fillId="3" borderId="38" xfId="421" applyFont="1" applyFill="1" applyBorder="1" applyAlignment="1">
      <alignment horizontal="right"/>
    </xf>
    <xf numFmtId="6" fontId="38" fillId="6" borderId="36" xfId="2250" applyNumberFormat="1" applyFont="1" applyFill="1" applyBorder="1" applyAlignment="1">
      <alignment horizontal="right"/>
    </xf>
    <xf numFmtId="6" fontId="38" fillId="6" borderId="40" xfId="2250" applyNumberFormat="1" applyFont="1" applyFill="1" applyBorder="1" applyAlignment="1">
      <alignment horizontal="right"/>
    </xf>
    <xf numFmtId="9" fontId="36" fillId="3" borderId="39" xfId="421" applyFont="1" applyFill="1" applyBorder="1" applyAlignment="1">
      <alignment horizontal="right"/>
    </xf>
    <xf numFmtId="169" fontId="22" fillId="5" borderId="8" xfId="2250" applyNumberFormat="1" applyFont="1" applyFill="1" applyBorder="1" applyAlignment="1">
      <alignment horizontal="center"/>
    </xf>
    <xf numFmtId="169" fontId="22" fillId="5" borderId="5" xfId="2250" applyNumberFormat="1" applyFont="1" applyFill="1" applyBorder="1" applyAlignment="1">
      <alignment horizontal="center"/>
    </xf>
    <xf numFmtId="169" fontId="22" fillId="5" borderId="18" xfId="2250" applyNumberFormat="1" applyFont="1" applyFill="1" applyBorder="1" applyAlignment="1">
      <alignment horizontal="center"/>
    </xf>
    <xf numFmtId="169" fontId="22" fillId="5" borderId="33" xfId="2250" applyNumberFormat="1" applyFont="1" applyFill="1" applyBorder="1" applyAlignment="1">
      <alignment horizontal="center"/>
    </xf>
    <xf numFmtId="6" fontId="21" fillId="3" borderId="16" xfId="2250" applyNumberFormat="1" applyFill="1" applyBorder="1" applyAlignment="1">
      <alignment horizontal="right"/>
    </xf>
    <xf numFmtId="6" fontId="21" fillId="6" borderId="4" xfId="2250" applyNumberFormat="1" applyFill="1" applyBorder="1" applyAlignment="1">
      <alignment horizontal="right"/>
    </xf>
    <xf numFmtId="38" fontId="21" fillId="6" borderId="4" xfId="2250" applyNumberFormat="1" applyFont="1" applyFill="1" applyBorder="1" applyAlignment="1">
      <alignment horizontal="right"/>
    </xf>
    <xf numFmtId="6" fontId="21" fillId="3" borderId="12" xfId="2250" applyNumberFormat="1" applyFill="1" applyBorder="1" applyAlignment="1">
      <alignment horizontal="right"/>
    </xf>
    <xf numFmtId="0" fontId="40" fillId="0" borderId="0" xfId="0" applyFont="1" applyFill="1"/>
    <xf numFmtId="8" fontId="0" fillId="0" borderId="0" xfId="0" applyNumberFormat="1" applyFill="1" applyAlignment="1">
      <alignment horizontal="center"/>
    </xf>
    <xf numFmtId="0" fontId="8" fillId="0" borderId="0" xfId="0" applyFont="1" applyFill="1" applyAlignment="1">
      <alignment horizontal="left"/>
    </xf>
    <xf numFmtId="0" fontId="10" fillId="0" borderId="0" xfId="0" applyFont="1" applyFill="1" applyBorder="1"/>
    <xf numFmtId="0" fontId="10" fillId="0" borderId="11" xfId="0" applyFont="1" applyFill="1" applyBorder="1"/>
    <xf numFmtId="0" fontId="7" fillId="0" borderId="0" xfId="0" applyFont="1" applyFill="1" applyAlignment="1">
      <alignment horizontal="left"/>
    </xf>
    <xf numFmtId="8" fontId="41" fillId="0" borderId="0" xfId="0" applyNumberFormat="1" applyFont="1"/>
    <xf numFmtId="37" fontId="18" fillId="0" borderId="0" xfId="107" applyNumberFormat="1" applyFont="1"/>
    <xf numFmtId="6" fontId="36" fillId="7" borderId="0" xfId="2250" applyNumberFormat="1" applyFont="1" applyFill="1" applyBorder="1" applyAlignment="1">
      <alignment horizontal="right"/>
    </xf>
    <xf numFmtId="9" fontId="0" fillId="0" borderId="0" xfId="0" applyNumberFormat="1" applyAlignment="1">
      <alignment horizontal="left"/>
    </xf>
    <xf numFmtId="0" fontId="0" fillId="0" borderId="0" xfId="0" applyAlignment="1">
      <alignment horizontal="left"/>
    </xf>
    <xf numFmtId="6" fontId="0" fillId="0" borderId="0" xfId="0" applyNumberFormat="1" applyAlignment="1">
      <alignment horizontal="left"/>
    </xf>
    <xf numFmtId="6" fontId="32" fillId="7" borderId="0" xfId="2250" applyNumberFormat="1" applyFont="1" applyFill="1" applyBorder="1" applyAlignment="1">
      <alignment horizontal="right"/>
    </xf>
    <xf numFmtId="0" fontId="21" fillId="3" borderId="8" xfId="2250" applyFill="1" applyBorder="1"/>
    <xf numFmtId="0" fontId="21" fillId="3" borderId="10" xfId="2250" applyFont="1" applyFill="1" applyBorder="1"/>
    <xf numFmtId="9" fontId="21" fillId="3" borderId="5" xfId="2250" applyNumberFormat="1" applyFill="1" applyBorder="1"/>
    <xf numFmtId="0" fontId="21" fillId="3" borderId="7" xfId="2250" applyFont="1" applyFill="1" applyBorder="1"/>
    <xf numFmtId="6" fontId="32" fillId="3" borderId="0" xfId="2250" applyNumberFormat="1" applyFont="1" applyFill="1"/>
    <xf numFmtId="0" fontId="1" fillId="2" borderId="0" xfId="3149" applyFill="1"/>
    <xf numFmtId="0" fontId="1" fillId="0" borderId="0" xfId="3149"/>
    <xf numFmtId="0" fontId="1" fillId="0" borderId="0" xfId="3149" applyAlignment="1">
      <alignment horizontal="center"/>
    </xf>
    <xf numFmtId="9" fontId="0" fillId="0" borderId="0" xfId="3151" applyFont="1" applyAlignment="1">
      <alignment horizontal="center"/>
    </xf>
    <xf numFmtId="166" fontId="1" fillId="0" borderId="0" xfId="3149" applyNumberFormat="1"/>
    <xf numFmtId="0" fontId="4" fillId="0" borderId="11" xfId="3149" applyFont="1" applyBorder="1" applyAlignment="1">
      <alignment horizontal="center"/>
    </xf>
    <xf numFmtId="170" fontId="1" fillId="0" borderId="0" xfId="3149" applyNumberFormat="1"/>
    <xf numFmtId="0" fontId="0" fillId="0" borderId="21" xfId="0" applyFill="1" applyBorder="1"/>
    <xf numFmtId="164" fontId="0" fillId="0" borderId="21" xfId="3" applyNumberFormat="1" applyFont="1" applyFill="1" applyBorder="1"/>
    <xf numFmtId="8" fontId="19" fillId="0" borderId="0" xfId="107" applyNumberFormat="1" applyFont="1"/>
    <xf numFmtId="0" fontId="4" fillId="0" borderId="0" xfId="0" applyFont="1" applyFill="1" applyBorder="1"/>
    <xf numFmtId="4" fontId="23" fillId="0" borderId="0" xfId="107" applyNumberFormat="1" applyFont="1"/>
    <xf numFmtId="38" fontId="21" fillId="6" borderId="12" xfId="2250" applyNumberFormat="1" applyFont="1" applyFill="1" applyBorder="1" applyAlignment="1">
      <alignment horizontal="right"/>
    </xf>
    <xf numFmtId="0" fontId="14" fillId="0" borderId="0" xfId="3149" applyFont="1" applyFill="1"/>
    <xf numFmtId="0" fontId="42" fillId="0" borderId="0" xfId="108" applyNumberFormat="1" applyFont="1" applyFill="1"/>
    <xf numFmtId="0" fontId="14" fillId="0" borderId="0" xfId="3149" applyFont="1" applyFill="1" applyBorder="1"/>
    <xf numFmtId="0" fontId="43" fillId="0" borderId="22" xfId="3149" applyFont="1" applyFill="1" applyBorder="1" applyAlignment="1">
      <alignment horizontal="center"/>
    </xf>
    <xf numFmtId="0" fontId="43" fillId="0" borderId="21" xfId="108" applyNumberFormat="1" applyFont="1" applyFill="1" applyBorder="1"/>
    <xf numFmtId="0" fontId="43" fillId="0" borderId="25" xfId="3149" applyFont="1" applyFill="1" applyBorder="1" applyAlignment="1">
      <alignment horizontal="center"/>
    </xf>
    <xf numFmtId="0" fontId="43" fillId="0" borderId="0" xfId="3150" applyFont="1" applyFill="1" applyBorder="1" applyAlignment="1" applyProtection="1">
      <protection locked="0"/>
    </xf>
    <xf numFmtId="166" fontId="43" fillId="0" borderId="0" xfId="3149" applyNumberFormat="1" applyFont="1" applyFill="1" applyBorder="1" applyAlignment="1" applyProtection="1">
      <alignment horizontal="center"/>
      <protection locked="0"/>
    </xf>
    <xf numFmtId="0" fontId="21" fillId="0" borderId="0" xfId="3150" applyFont="1" applyFill="1" applyBorder="1" applyAlignment="1" applyProtection="1">
      <protection locked="0"/>
    </xf>
    <xf numFmtId="170" fontId="21" fillId="0" borderId="0" xfId="3151" applyNumberFormat="1" applyFont="1" applyFill="1" applyBorder="1" applyAlignment="1" applyProtection="1">
      <alignment horizontal="center"/>
      <protection locked="0"/>
    </xf>
    <xf numFmtId="9" fontId="21" fillId="0" borderId="0" xfId="3151" applyNumberFormat="1" applyFont="1" applyFill="1" applyBorder="1" applyAlignment="1" applyProtection="1">
      <alignment horizontal="center"/>
      <protection locked="0"/>
    </xf>
    <xf numFmtId="166" fontId="21" fillId="0" borderId="0" xfId="3149" applyNumberFormat="1" applyFont="1" applyFill="1" applyBorder="1" applyAlignment="1" applyProtection="1">
      <alignment horizontal="center"/>
      <protection locked="0"/>
    </xf>
    <xf numFmtId="0" fontId="5" fillId="0" borderId="0" xfId="3582" applyFill="1"/>
    <xf numFmtId="165" fontId="0" fillId="0" borderId="0" xfId="4" applyNumberFormat="1" applyFont="1" applyFill="1" applyAlignment="1">
      <alignment horizontal="center"/>
    </xf>
    <xf numFmtId="0" fontId="21" fillId="6" borderId="0" xfId="2250" applyFill="1" applyAlignment="1">
      <alignment horizontal="center"/>
    </xf>
    <xf numFmtId="169" fontId="33" fillId="6" borderId="0" xfId="2250" applyNumberFormat="1" applyFont="1" applyFill="1" applyBorder="1" applyAlignment="1">
      <alignment horizontal="center"/>
    </xf>
    <xf numFmtId="0" fontId="0" fillId="0" borderId="0" xfId="0" applyFill="1" applyAlignment="1">
      <alignment horizontal="right"/>
    </xf>
    <xf numFmtId="167" fontId="0" fillId="0" borderId="11" xfId="0" applyNumberFormat="1" applyFill="1" applyBorder="1"/>
    <xf numFmtId="165" fontId="4" fillId="0" borderId="0" xfId="4" applyNumberFormat="1" applyFont="1" applyFill="1"/>
    <xf numFmtId="165" fontId="0" fillId="0" borderId="11" xfId="4" applyNumberFormat="1" applyFont="1" applyFill="1" applyBorder="1"/>
    <xf numFmtId="165" fontId="4" fillId="0" borderId="0" xfId="4" applyNumberFormat="1" applyFont="1" applyFill="1" applyBorder="1"/>
    <xf numFmtId="166" fontId="0" fillId="0" borderId="1" xfId="3" applyNumberFormat="1" applyFont="1" applyFill="1" applyBorder="1"/>
    <xf numFmtId="166" fontId="12" fillId="0" borderId="0" xfId="0" applyNumberFormat="1" applyFont="1" applyFill="1"/>
    <xf numFmtId="166" fontId="0" fillId="0" borderId="0" xfId="0" applyNumberFormat="1" applyFill="1"/>
    <xf numFmtId="9" fontId="17" fillId="0" borderId="0" xfId="107" applyNumberFormat="1" applyFont="1"/>
    <xf numFmtId="0" fontId="18" fillId="0" borderId="0" xfId="108" applyNumberFormat="1" applyFont="1"/>
    <xf numFmtId="0" fontId="7" fillId="0" borderId="0" xfId="0" applyFont="1" applyFill="1"/>
    <xf numFmtId="0" fontId="8" fillId="0" borderId="0" xfId="0" applyFont="1" applyFill="1" applyAlignment="1">
      <alignment horizontal="center"/>
    </xf>
    <xf numFmtId="0" fontId="44" fillId="0" borderId="0" xfId="0" applyFont="1" applyFill="1"/>
    <xf numFmtId="167" fontId="0" fillId="9" borderId="21" xfId="3" applyNumberFormat="1" applyFont="1" applyFill="1" applyBorder="1"/>
    <xf numFmtId="167" fontId="0" fillId="4" borderId="21" xfId="3" applyNumberFormat="1" applyFont="1" applyFill="1" applyBorder="1"/>
    <xf numFmtId="167" fontId="0" fillId="8" borderId="21" xfId="3" applyNumberFormat="1" applyFont="1" applyFill="1" applyBorder="1"/>
    <xf numFmtId="166" fontId="0" fillId="0" borderId="0" xfId="3" applyNumberFormat="1" applyFont="1" applyFill="1" applyBorder="1"/>
    <xf numFmtId="0" fontId="0" fillId="0" borderId="41" xfId="0" applyFill="1" applyBorder="1"/>
    <xf numFmtId="166" fontId="0" fillId="9" borderId="41" xfId="3" applyNumberFormat="1" applyFont="1" applyFill="1" applyBorder="1"/>
    <xf numFmtId="166" fontId="0" fillId="4" borderId="41" xfId="3" applyNumberFormat="1" applyFont="1" applyFill="1" applyBorder="1"/>
    <xf numFmtId="166" fontId="0" fillId="0" borderId="41" xfId="3" applyNumberFormat="1" applyFont="1" applyFill="1" applyBorder="1"/>
    <xf numFmtId="166" fontId="0" fillId="0" borderId="42" xfId="3" applyNumberFormat="1" applyFont="1" applyFill="1" applyBorder="1"/>
    <xf numFmtId="166" fontId="12" fillId="0" borderId="41" xfId="0" applyNumberFormat="1" applyFont="1" applyFill="1" applyBorder="1"/>
    <xf numFmtId="166" fontId="0" fillId="8" borderId="41" xfId="3" applyNumberFormat="1" applyFont="1" applyFill="1" applyBorder="1"/>
    <xf numFmtId="166" fontId="0" fillId="0" borderId="43" xfId="0" applyNumberFormat="1" applyFill="1" applyBorder="1"/>
    <xf numFmtId="0" fontId="0" fillId="0" borderId="47" xfId="0" applyFill="1" applyBorder="1"/>
    <xf numFmtId="167" fontId="4" fillId="0" borderId="0" xfId="3" applyNumberFormat="1" applyFont="1" applyFill="1"/>
    <xf numFmtId="0" fontId="11" fillId="8" borderId="21" xfId="0" applyFont="1" applyFill="1" applyBorder="1"/>
    <xf numFmtId="0" fontId="11" fillId="4" borderId="21" xfId="0" applyFont="1" applyFill="1" applyBorder="1"/>
    <xf numFmtId="0" fontId="11" fillId="9" borderId="21" xfId="0" applyFont="1" applyFill="1" applyBorder="1"/>
    <xf numFmtId="166" fontId="0" fillId="0" borderId="2" xfId="0" applyNumberFormat="1" applyFill="1" applyBorder="1"/>
    <xf numFmtId="166" fontId="0" fillId="0" borderId="44" xfId="0" applyNumberFormat="1" applyFill="1" applyBorder="1"/>
    <xf numFmtId="167" fontId="0" fillId="0" borderId="52" xfId="3" applyNumberFormat="1" applyFont="1" applyFill="1" applyBorder="1"/>
    <xf numFmtId="167" fontId="0" fillId="0" borderId="0" xfId="3" applyNumberFormat="1" applyFont="1" applyFill="1" applyBorder="1"/>
    <xf numFmtId="167" fontId="0" fillId="0" borderId="2" xfId="3" applyNumberFormat="1" applyFont="1" applyFill="1" applyBorder="1"/>
    <xf numFmtId="8" fontId="4" fillId="0" borderId="0" xfId="0" applyNumberFormat="1" applyFont="1" applyFill="1"/>
    <xf numFmtId="0" fontId="4" fillId="0" borderId="2" xfId="0" applyFont="1" applyFill="1" applyBorder="1"/>
    <xf numFmtId="172" fontId="4" fillId="0" borderId="0" xfId="3" applyNumberFormat="1" applyFont="1" applyFill="1" applyAlignment="1">
      <alignment horizontal="left"/>
    </xf>
    <xf numFmtId="0" fontId="0" fillId="0" borderId="2" xfId="0" applyFill="1" applyBorder="1" applyAlignment="1">
      <alignment horizontal="center"/>
    </xf>
    <xf numFmtId="0" fontId="0" fillId="0" borderId="2" xfId="0" applyFill="1" applyBorder="1"/>
    <xf numFmtId="0" fontId="4" fillId="0" borderId="46" xfId="0" applyFont="1" applyFill="1" applyBorder="1" applyAlignment="1">
      <alignment horizontal="left"/>
    </xf>
    <xf numFmtId="0" fontId="0" fillId="0" borderId="47" xfId="0" applyFill="1" applyBorder="1" applyAlignment="1">
      <alignment horizontal="center"/>
    </xf>
    <xf numFmtId="0" fontId="0" fillId="0" borderId="48" xfId="0" applyFill="1" applyBorder="1" applyAlignment="1">
      <alignment horizontal="center"/>
    </xf>
    <xf numFmtId="172" fontId="4" fillId="0" borderId="46" xfId="3" applyNumberFormat="1" applyFont="1" applyFill="1" applyBorder="1" applyAlignment="1">
      <alignment horizontal="left"/>
    </xf>
    <xf numFmtId="165" fontId="4" fillId="0" borderId="47" xfId="4" applyNumberFormat="1" applyFont="1" applyFill="1" applyBorder="1"/>
    <xf numFmtId="165" fontId="4" fillId="0" borderId="48" xfId="4" applyNumberFormat="1" applyFont="1" applyFill="1" applyBorder="1"/>
    <xf numFmtId="0" fontId="0" fillId="0" borderId="13" xfId="0" applyFill="1" applyBorder="1"/>
    <xf numFmtId="172" fontId="4" fillId="0" borderId="13" xfId="3" applyNumberFormat="1" applyFont="1" applyFill="1" applyBorder="1"/>
    <xf numFmtId="165" fontId="4" fillId="0" borderId="13" xfId="4" applyNumberFormat="1" applyFont="1" applyFill="1" applyBorder="1"/>
    <xf numFmtId="44" fontId="0" fillId="0" borderId="11" xfId="0" applyNumberFormat="1" applyFill="1" applyBorder="1"/>
    <xf numFmtId="166" fontId="0" fillId="4" borderId="0" xfId="3" applyNumberFormat="1" applyFont="1" applyFill="1" applyBorder="1"/>
    <xf numFmtId="166" fontId="0" fillId="9" borderId="0" xfId="3" applyNumberFormat="1" applyFont="1" applyFill="1" applyBorder="1"/>
    <xf numFmtId="166" fontId="0" fillId="8" borderId="0" xfId="3" applyNumberFormat="1" applyFont="1" applyFill="1" applyBorder="1"/>
    <xf numFmtId="166" fontId="0" fillId="4" borderId="0" xfId="0" applyNumberFormat="1" applyFill="1" applyBorder="1"/>
    <xf numFmtId="166" fontId="0" fillId="4" borderId="41" xfId="0" applyNumberFormat="1" applyFill="1" applyBorder="1"/>
    <xf numFmtId="166" fontId="0" fillId="0" borderId="53" xfId="0" applyNumberFormat="1" applyFill="1" applyBorder="1"/>
    <xf numFmtId="166" fontId="0" fillId="9" borderId="0" xfId="0" applyNumberFormat="1" applyFill="1" applyBorder="1"/>
    <xf numFmtId="166" fontId="0" fillId="9" borderId="41" xfId="0" applyNumberFormat="1" applyFill="1" applyBorder="1"/>
    <xf numFmtId="166" fontId="0" fillId="0" borderId="0" xfId="0" applyNumberFormat="1" applyFill="1" applyBorder="1"/>
    <xf numFmtId="166" fontId="0" fillId="0" borderId="41" xfId="0" applyNumberFormat="1" applyFill="1" applyBorder="1"/>
    <xf numFmtId="0" fontId="0" fillId="0" borderId="53" xfId="0" applyFill="1" applyBorder="1"/>
    <xf numFmtId="166" fontId="0" fillId="0" borderId="0" xfId="4" applyNumberFormat="1" applyFont="1" applyFill="1" applyBorder="1"/>
    <xf numFmtId="166" fontId="0" fillId="0" borderId="41" xfId="4" applyNumberFormat="1" applyFont="1" applyFill="1" applyBorder="1"/>
    <xf numFmtId="166" fontId="0" fillId="8" borderId="0" xfId="0" applyNumberFormat="1" applyFill="1" applyBorder="1"/>
    <xf numFmtId="166" fontId="0" fillId="8" borderId="41" xfId="0" applyNumberFormat="1" applyFill="1" applyBorder="1"/>
    <xf numFmtId="166" fontId="12" fillId="0" borderId="43" xfId="0" applyNumberFormat="1" applyFont="1" applyFill="1" applyBorder="1"/>
    <xf numFmtId="166" fontId="12" fillId="0" borderId="0" xfId="0" applyNumberFormat="1" applyFont="1" applyFill="1" applyBorder="1"/>
    <xf numFmtId="166" fontId="0" fillId="0" borderId="49" xfId="0" applyNumberFormat="1" applyFill="1" applyBorder="1"/>
    <xf numFmtId="166" fontId="12" fillId="0" borderId="49" xfId="0" applyNumberFormat="1" applyFont="1" applyFill="1" applyBorder="1"/>
    <xf numFmtId="0" fontId="0" fillId="0" borderId="51" xfId="0" applyFill="1" applyBorder="1"/>
    <xf numFmtId="166" fontId="0" fillId="8" borderId="50" xfId="4" applyNumberFormat="1" applyFont="1" applyFill="1" applyBorder="1"/>
    <xf numFmtId="166" fontId="0" fillId="9" borderId="50" xfId="4" applyNumberFormat="1" applyFont="1" applyFill="1" applyBorder="1"/>
    <xf numFmtId="166" fontId="0" fillId="4" borderId="50" xfId="4" applyNumberFormat="1" applyFont="1" applyFill="1" applyBorder="1"/>
    <xf numFmtId="0" fontId="0" fillId="0" borderId="0" xfId="0" applyNumberFormat="1" applyFill="1"/>
    <xf numFmtId="0" fontId="0" fillId="0" borderId="53" xfId="0" applyFill="1" applyBorder="1" applyAlignment="1">
      <alignment horizontal="right"/>
    </xf>
    <xf numFmtId="166" fontId="0" fillId="0" borderId="55" xfId="0" applyNumberFormat="1" applyFill="1" applyBorder="1"/>
    <xf numFmtId="166" fontId="12" fillId="0" borderId="54" xfId="0" applyNumberFormat="1" applyFont="1" applyFill="1" applyBorder="1"/>
    <xf numFmtId="166" fontId="12" fillId="0" borderId="51" xfId="0" applyNumberFormat="1" applyFont="1" applyFill="1" applyBorder="1"/>
    <xf numFmtId="167" fontId="0" fillId="9" borderId="56" xfId="3" applyNumberFormat="1" applyFont="1" applyFill="1" applyBorder="1"/>
    <xf numFmtId="167" fontId="0" fillId="4" borderId="57" xfId="3" applyNumberFormat="1" applyFont="1" applyFill="1" applyBorder="1"/>
    <xf numFmtId="167" fontId="0" fillId="4" borderId="56" xfId="3" applyNumberFormat="1" applyFont="1" applyFill="1" applyBorder="1"/>
    <xf numFmtId="167" fontId="0" fillId="9" borderId="57" xfId="3" applyNumberFormat="1" applyFont="1" applyFill="1" applyBorder="1"/>
    <xf numFmtId="167" fontId="0" fillId="8" borderId="57" xfId="3" applyNumberFormat="1" applyFont="1" applyFill="1" applyBorder="1"/>
    <xf numFmtId="167" fontId="0" fillId="4" borderId="58" xfId="3" applyNumberFormat="1" applyFont="1" applyFill="1" applyBorder="1"/>
    <xf numFmtId="166" fontId="0" fillId="0" borderId="11" xfId="0" applyNumberFormat="1" applyFill="1" applyBorder="1"/>
    <xf numFmtId="166" fontId="0" fillId="4" borderId="60" xfId="0" applyNumberFormat="1" applyFill="1" applyBorder="1"/>
    <xf numFmtId="166" fontId="0" fillId="0" borderId="60" xfId="0" applyNumberFormat="1" applyFill="1" applyBorder="1"/>
    <xf numFmtId="0" fontId="0" fillId="0" borderId="61" xfId="0" applyFill="1" applyBorder="1"/>
    <xf numFmtId="0" fontId="0" fillId="0" borderId="61" xfId="0" applyNumberFormat="1" applyFill="1" applyBorder="1"/>
    <xf numFmtId="165" fontId="0" fillId="0" borderId="61" xfId="4" applyNumberFormat="1" applyFont="1" applyFill="1" applyBorder="1"/>
    <xf numFmtId="165" fontId="0" fillId="0" borderId="61" xfId="4" applyNumberFormat="1" applyFont="1" applyFill="1" applyBorder="1" applyAlignment="1">
      <alignment horizontal="center"/>
    </xf>
    <xf numFmtId="0" fontId="0" fillId="0" borderId="60" xfId="0" applyFill="1" applyBorder="1"/>
    <xf numFmtId="0" fontId="4" fillId="0" borderId="0" xfId="0" applyNumberFormat="1" applyFont="1" applyFill="1"/>
    <xf numFmtId="0" fontId="11" fillId="0" borderId="0" xfId="0" applyNumberFormat="1" applyFont="1" applyFill="1" applyBorder="1" applyAlignment="1">
      <alignment horizontal="right"/>
    </xf>
    <xf numFmtId="0" fontId="11" fillId="0" borderId="0" xfId="0" applyNumberFormat="1" applyFont="1" applyFill="1" applyBorder="1"/>
    <xf numFmtId="166" fontId="0" fillId="4" borderId="63" xfId="4" applyNumberFormat="1" applyFont="1" applyFill="1" applyBorder="1"/>
    <xf numFmtId="166" fontId="0" fillId="4" borderId="64" xfId="4" applyNumberFormat="1" applyFont="1" applyFill="1" applyBorder="1"/>
    <xf numFmtId="166" fontId="0" fillId="0" borderId="61" xfId="3" applyNumberFormat="1" applyFont="1" applyFill="1" applyBorder="1"/>
    <xf numFmtId="166" fontId="0" fillId="0" borderId="62" xfId="3" applyNumberFormat="1" applyFont="1" applyFill="1" applyBorder="1"/>
    <xf numFmtId="166" fontId="0" fillId="9" borderId="64" xfId="4" applyNumberFormat="1" applyFont="1" applyFill="1" applyBorder="1"/>
    <xf numFmtId="166" fontId="0" fillId="9" borderId="63" xfId="4" applyNumberFormat="1" applyFont="1" applyFill="1" applyBorder="1"/>
    <xf numFmtId="166" fontId="0" fillId="8" borderId="64" xfId="4" applyNumberFormat="1" applyFont="1" applyFill="1" applyBorder="1"/>
    <xf numFmtId="166" fontId="0" fillId="8" borderId="63" xfId="4" applyNumberFormat="1" applyFont="1" applyFill="1" applyBorder="1"/>
    <xf numFmtId="166" fontId="0" fillId="9" borderId="61" xfId="3" applyNumberFormat="1" applyFont="1" applyFill="1" applyBorder="1"/>
    <xf numFmtId="166" fontId="0" fillId="9" borderId="62" xfId="3" applyNumberFormat="1" applyFont="1" applyFill="1" applyBorder="1"/>
    <xf numFmtId="0" fontId="11" fillId="0" borderId="34" xfId="0" applyNumberFormat="1" applyFont="1" applyFill="1" applyBorder="1" applyAlignment="1">
      <alignment horizontal="center"/>
    </xf>
    <xf numFmtId="0" fontId="11" fillId="0" borderId="13" xfId="0" applyNumberFormat="1" applyFont="1" applyFill="1" applyBorder="1" applyAlignment="1">
      <alignment horizontal="center"/>
    </xf>
    <xf numFmtId="0" fontId="4" fillId="0" borderId="63" xfId="0" applyNumberFormat="1" applyFont="1" applyFill="1" applyBorder="1"/>
    <xf numFmtId="166" fontId="0" fillId="0" borderId="65" xfId="3" applyNumberFormat="1" applyFont="1" applyFill="1" applyBorder="1"/>
    <xf numFmtId="166" fontId="0" fillId="0" borderId="14" xfId="3" applyNumberFormat="1" applyFont="1" applyFill="1" applyBorder="1"/>
    <xf numFmtId="166" fontId="0" fillId="0" borderId="14" xfId="0" applyNumberFormat="1" applyFill="1" applyBorder="1"/>
    <xf numFmtId="166" fontId="0" fillId="0" borderId="16" xfId="0" applyNumberFormat="1" applyFill="1" applyBorder="1"/>
    <xf numFmtId="0" fontId="11" fillId="0" borderId="59" xfId="0" applyNumberFormat="1" applyFont="1" applyFill="1" applyBorder="1" applyAlignment="1">
      <alignment horizontal="center"/>
    </xf>
    <xf numFmtId="39" fontId="18" fillId="0" borderId="51" xfId="107" applyNumberFormat="1" applyFont="1" applyFill="1" applyBorder="1"/>
    <xf numFmtId="39" fontId="18" fillId="0" borderId="51" xfId="107" applyNumberFormat="1" applyFont="1" applyBorder="1"/>
    <xf numFmtId="49" fontId="18" fillId="0" borderId="66" xfId="107" applyNumberFormat="1" applyFont="1" applyBorder="1" applyAlignment="1">
      <alignment horizontal="center"/>
    </xf>
    <xf numFmtId="39" fontId="18" fillId="0" borderId="43" xfId="107" applyNumberFormat="1" applyFont="1" applyBorder="1"/>
    <xf numFmtId="39" fontId="17" fillId="0" borderId="55" xfId="107" applyNumberFormat="1" applyFont="1" applyBorder="1"/>
    <xf numFmtId="0" fontId="17" fillId="10" borderId="0" xfId="107" applyNumberFormat="1" applyFont="1" applyFill="1"/>
    <xf numFmtId="3" fontId="17" fillId="10" borderId="0" xfId="107" applyNumberFormat="1" applyFont="1" applyFill="1"/>
    <xf numFmtId="3" fontId="27" fillId="10" borderId="0" xfId="107" applyNumberFormat="1" applyFont="1" applyFill="1"/>
    <xf numFmtId="8" fontId="22" fillId="10" borderId="0" xfId="107" applyFont="1" applyFill="1"/>
    <xf numFmtId="6" fontId="22" fillId="10" borderId="0" xfId="107" applyNumberFormat="1" applyFont="1" applyFill="1"/>
    <xf numFmtId="0" fontId="27" fillId="10" borderId="0" xfId="3" applyNumberFormat="1" applyFont="1" applyFill="1" applyAlignment="1">
      <alignment horizontal="left"/>
    </xf>
    <xf numFmtId="8" fontId="19" fillId="11" borderId="0" xfId="107" applyFont="1" applyFill="1"/>
    <xf numFmtId="3" fontId="23" fillId="10" borderId="0" xfId="107" applyNumberFormat="1" applyFont="1" applyFill="1"/>
    <xf numFmtId="0" fontId="18" fillId="0" borderId="0" xfId="108" applyNumberFormat="1" applyFont="1" applyFill="1"/>
    <xf numFmtId="0" fontId="45" fillId="0" borderId="0" xfId="0" applyFont="1"/>
    <xf numFmtId="0" fontId="46" fillId="0" borderId="1" xfId="0" applyFont="1" applyBorder="1"/>
    <xf numFmtId="0" fontId="45" fillId="0" borderId="3" xfId="0" applyFont="1" applyBorder="1"/>
    <xf numFmtId="164" fontId="0" fillId="0" borderId="0" xfId="3" applyNumberFormat="1" applyFont="1" applyFill="1" applyBorder="1"/>
    <xf numFmtId="0" fontId="4" fillId="0" borderId="0" xfId="0" applyFont="1" applyFill="1" applyAlignment="1">
      <alignment horizontal="center"/>
    </xf>
    <xf numFmtId="17" fontId="11" fillId="0" borderId="10" xfId="0" applyNumberFormat="1" applyFont="1" applyFill="1" applyBorder="1" applyAlignment="1">
      <alignment horizontal="center"/>
    </xf>
    <xf numFmtId="167" fontId="10" fillId="0" borderId="4" xfId="0" applyNumberFormat="1" applyFont="1" applyBorder="1" applyAlignment="1">
      <alignment horizontal="center"/>
    </xf>
    <xf numFmtId="17" fontId="11" fillId="0" borderId="10" xfId="0" applyNumberFormat="1" applyFont="1" applyBorder="1" applyAlignment="1">
      <alignment horizontal="center"/>
    </xf>
    <xf numFmtId="3" fontId="0" fillId="0" borderId="0" xfId="0" applyNumberFormat="1" applyFill="1"/>
    <xf numFmtId="3" fontId="0" fillId="0" borderId="55" xfId="0" applyNumberFormat="1" applyFill="1" applyBorder="1"/>
    <xf numFmtId="3" fontId="0" fillId="0" borderId="47" xfId="3" applyNumberFormat="1" applyFont="1" applyFill="1" applyBorder="1"/>
    <xf numFmtId="3" fontId="0" fillId="0" borderId="47" xfId="0" applyNumberFormat="1" applyFill="1" applyBorder="1"/>
    <xf numFmtId="3" fontId="0" fillId="0" borderId="69" xfId="0" applyNumberFormat="1" applyFill="1" applyBorder="1"/>
    <xf numFmtId="164" fontId="0" fillId="0" borderId="0" xfId="0" applyNumberFormat="1" applyFill="1"/>
    <xf numFmtId="3" fontId="0" fillId="0" borderId="46" xfId="0" applyNumberFormat="1" applyFill="1" applyBorder="1"/>
    <xf numFmtId="3" fontId="0" fillId="0" borderId="43" xfId="0" applyNumberFormat="1" applyFill="1" applyBorder="1"/>
    <xf numFmtId="3" fontId="0" fillId="0" borderId="45" xfId="0" applyNumberFormat="1" applyFill="1" applyBorder="1"/>
    <xf numFmtId="3" fontId="0" fillId="0" borderId="48" xfId="0" applyNumberFormat="1" applyFill="1" applyBorder="1"/>
    <xf numFmtId="0" fontId="47" fillId="0" borderId="0" xfId="0" applyFont="1" applyFill="1"/>
    <xf numFmtId="1" fontId="4" fillId="0" borderId="0" xfId="4" applyNumberFormat="1" applyFont="1" applyFill="1" applyBorder="1"/>
    <xf numFmtId="1" fontId="0" fillId="0" borderId="0" xfId="4" applyNumberFormat="1" applyFont="1" applyFill="1"/>
    <xf numFmtId="1" fontId="0" fillId="0" borderId="11" xfId="4" applyNumberFormat="1" applyFont="1" applyFill="1" applyBorder="1"/>
    <xf numFmtId="0" fontId="0" fillId="0" borderId="13" xfId="0" applyFont="1" applyBorder="1"/>
    <xf numFmtId="167" fontId="0" fillId="0" borderId="13" xfId="3" applyNumberFormat="1" applyFont="1" applyBorder="1"/>
    <xf numFmtId="17" fontId="11" fillId="0" borderId="15" xfId="0" applyNumberFormat="1" applyFont="1" applyFill="1" applyBorder="1" applyAlignment="1">
      <alignment horizontal="center"/>
    </xf>
    <xf numFmtId="167" fontId="0" fillId="0" borderId="15" xfId="3" applyNumberFormat="1" applyFont="1" applyBorder="1"/>
    <xf numFmtId="167" fontId="0" fillId="0" borderId="35" xfId="3" applyNumberFormat="1" applyFont="1" applyBorder="1"/>
    <xf numFmtId="167" fontId="0" fillId="0" borderId="17" xfId="3" applyNumberFormat="1" applyFont="1" applyBorder="1"/>
    <xf numFmtId="0" fontId="0" fillId="0" borderId="15" xfId="0" applyFont="1" applyBorder="1"/>
    <xf numFmtId="167" fontId="0" fillId="0" borderId="19" xfId="0" applyNumberFormat="1" applyFont="1" applyBorder="1"/>
    <xf numFmtId="167" fontId="11" fillId="0" borderId="15" xfId="3" applyNumberFormat="1" applyFont="1" applyFill="1" applyBorder="1" applyAlignment="1">
      <alignment horizontal="center"/>
    </xf>
    <xf numFmtId="166" fontId="0" fillId="0" borderId="0" xfId="0" applyNumberFormat="1" applyFont="1" applyFill="1"/>
    <xf numFmtId="166" fontId="7" fillId="0" borderId="0" xfId="0" applyNumberFormat="1" applyFont="1"/>
    <xf numFmtId="166" fontId="0" fillId="0" borderId="0" xfId="0" applyNumberFormat="1" applyFont="1"/>
    <xf numFmtId="49" fontId="17" fillId="11" borderId="0" xfId="107" applyNumberFormat="1" applyFont="1" applyFill="1"/>
    <xf numFmtId="49" fontId="17" fillId="11" borderId="0" xfId="108" applyNumberFormat="1" applyFont="1" applyFill="1"/>
    <xf numFmtId="49" fontId="19" fillId="11" borderId="0" xfId="108" applyNumberFormat="1" applyFont="1" applyFill="1"/>
    <xf numFmtId="39" fontId="17" fillId="0" borderId="52" xfId="107" applyNumberFormat="1" applyFont="1" applyBorder="1"/>
    <xf numFmtId="39" fontId="17" fillId="0" borderId="68" xfId="107" applyNumberFormat="1" applyFont="1" applyBorder="1"/>
    <xf numFmtId="0" fontId="48" fillId="0" borderId="0" xfId="0" applyFont="1"/>
    <xf numFmtId="0" fontId="11" fillId="0" borderId="6" xfId="0" applyFont="1" applyBorder="1"/>
    <xf numFmtId="0" fontId="11" fillId="12" borderId="46" xfId="0" applyFont="1" applyFill="1" applyBorder="1"/>
    <xf numFmtId="0" fontId="10" fillId="12" borderId="46" xfId="0" applyFont="1" applyFill="1" applyBorder="1"/>
    <xf numFmtId="166" fontId="0" fillId="12" borderId="0" xfId="3" applyNumberFormat="1" applyFont="1" applyFill="1" applyBorder="1"/>
    <xf numFmtId="166" fontId="0" fillId="12" borderId="0" xfId="0" applyNumberFormat="1" applyFill="1" applyBorder="1"/>
    <xf numFmtId="0" fontId="0" fillId="0" borderId="0" xfId="0" applyNumberFormat="1" applyFill="1" applyBorder="1"/>
    <xf numFmtId="0" fontId="0" fillId="12" borderId="0" xfId="0" applyFill="1"/>
    <xf numFmtId="0" fontId="0" fillId="9" borderId="0" xfId="0" applyFill="1"/>
    <xf numFmtId="0" fontId="0" fillId="4" borderId="0" xfId="0" applyFill="1"/>
    <xf numFmtId="0" fontId="0" fillId="8" borderId="0" xfId="0" applyFill="1"/>
    <xf numFmtId="0" fontId="50" fillId="0" borderId="0" xfId="0" applyFont="1"/>
    <xf numFmtId="0" fontId="51" fillId="0" borderId="0" xfId="0" applyFont="1" applyBorder="1" applyAlignment="1">
      <alignment horizontal="center"/>
    </xf>
    <xf numFmtId="167" fontId="52" fillId="0" borderId="0" xfId="0" applyNumberFormat="1" applyFont="1" applyBorder="1" applyAlignment="1">
      <alignment horizontal="center"/>
    </xf>
    <xf numFmtId="167" fontId="52" fillId="0" borderId="4" xfId="0" applyNumberFormat="1" applyFont="1" applyBorder="1" applyAlignment="1">
      <alignment horizontal="center"/>
    </xf>
    <xf numFmtId="0" fontId="50" fillId="0" borderId="0" xfId="0" applyFont="1" applyBorder="1"/>
    <xf numFmtId="167" fontId="50" fillId="0" borderId="0" xfId="0" applyNumberFormat="1" applyFont="1" applyBorder="1"/>
    <xf numFmtId="167" fontId="50" fillId="0" borderId="4" xfId="3" applyNumberFormat="1" applyFont="1" applyBorder="1"/>
    <xf numFmtId="0" fontId="45" fillId="0" borderId="5" xfId="0" applyFont="1" applyBorder="1"/>
    <xf numFmtId="0" fontId="50" fillId="0" borderId="6" xfId="0" applyFont="1" applyBorder="1"/>
    <xf numFmtId="167" fontId="50" fillId="0" borderId="6" xfId="0" applyNumberFormat="1" applyFont="1" applyBorder="1"/>
    <xf numFmtId="167" fontId="50" fillId="0" borderId="7" xfId="0" applyNumberFormat="1" applyFont="1" applyBorder="1"/>
    <xf numFmtId="0" fontId="53" fillId="0" borderId="0" xfId="0" applyFont="1"/>
    <xf numFmtId="167" fontId="50" fillId="0" borderId="0" xfId="3" applyNumberFormat="1" applyFont="1"/>
    <xf numFmtId="167" fontId="50" fillId="0" borderId="0" xfId="3" applyNumberFormat="1" applyFont="1" applyBorder="1"/>
    <xf numFmtId="0" fontId="50" fillId="0" borderId="9" xfId="0" applyFont="1" applyBorder="1"/>
    <xf numFmtId="167" fontId="50" fillId="0" borderId="9" xfId="3" applyNumberFormat="1" applyFont="1" applyBorder="1"/>
    <xf numFmtId="167" fontId="50" fillId="0" borderId="10" xfId="3" applyNumberFormat="1" applyFont="1" applyBorder="1"/>
    <xf numFmtId="167" fontId="50" fillId="0" borderId="9" xfId="0" applyNumberFormat="1" applyFont="1" applyBorder="1"/>
    <xf numFmtId="0" fontId="50" fillId="0" borderId="52" xfId="0" applyFont="1" applyBorder="1"/>
    <xf numFmtId="167" fontId="50" fillId="0" borderId="52" xfId="3" applyNumberFormat="1" applyFont="1" applyBorder="1"/>
    <xf numFmtId="167" fontId="50" fillId="0" borderId="43" xfId="3" applyNumberFormat="1" applyFont="1" applyBorder="1"/>
    <xf numFmtId="167" fontId="50" fillId="0" borderId="6" xfId="3" applyNumberFormat="1" applyFont="1" applyBorder="1"/>
    <xf numFmtId="0" fontId="50" fillId="0" borderId="0" xfId="3" applyNumberFormat="1" applyFont="1" applyBorder="1"/>
    <xf numFmtId="165" fontId="50" fillId="0" borderId="0" xfId="4" applyNumberFormat="1" applyFont="1" applyFill="1" applyAlignment="1">
      <alignment horizontal="center"/>
    </xf>
    <xf numFmtId="167" fontId="45" fillId="0" borderId="0" xfId="3" applyNumberFormat="1" applyFont="1" applyFill="1"/>
    <xf numFmtId="167" fontId="50" fillId="0" borderId="0" xfId="3" applyNumberFormat="1" applyFont="1" applyFill="1"/>
    <xf numFmtId="167" fontId="50" fillId="0" borderId="6" xfId="3" applyNumberFormat="1" applyFont="1" applyBorder="1" applyAlignment="1">
      <alignment horizontal="center"/>
    </xf>
    <xf numFmtId="167" fontId="50" fillId="0" borderId="0" xfId="0" applyNumberFormat="1" applyFont="1"/>
    <xf numFmtId="167" fontId="52" fillId="0" borderId="0" xfId="0" applyNumberFormat="1" applyFont="1"/>
    <xf numFmtId="0" fontId="50" fillId="0" borderId="0" xfId="0" applyFont="1" applyFill="1"/>
    <xf numFmtId="167" fontId="50" fillId="0" borderId="52" xfId="0" applyNumberFormat="1" applyFont="1" applyBorder="1"/>
    <xf numFmtId="44" fontId="50" fillId="0" borderId="0" xfId="0" applyNumberFormat="1" applyFont="1"/>
    <xf numFmtId="167" fontId="50" fillId="0" borderId="1" xfId="3" applyNumberFormat="1" applyFont="1" applyBorder="1"/>
    <xf numFmtId="0" fontId="50" fillId="0" borderId="2" xfId="0" applyFont="1" applyBorder="1"/>
    <xf numFmtId="167" fontId="50" fillId="0" borderId="2" xfId="0" applyNumberFormat="1" applyFont="1" applyBorder="1"/>
    <xf numFmtId="167" fontId="54" fillId="0" borderId="2" xfId="3" applyNumberFormat="1" applyFont="1" applyBorder="1"/>
    <xf numFmtId="167" fontId="50" fillId="0" borderId="2" xfId="3" applyNumberFormat="1" applyFont="1" applyBorder="1"/>
    <xf numFmtId="9" fontId="50" fillId="0" borderId="0" xfId="0" applyNumberFormat="1" applyFont="1"/>
    <xf numFmtId="0" fontId="54" fillId="0" borderId="0" xfId="0" applyFont="1" applyAlignment="1">
      <alignment horizontal="center"/>
    </xf>
    <xf numFmtId="171" fontId="50" fillId="0" borderId="0" xfId="0" applyNumberFormat="1" applyFont="1"/>
    <xf numFmtId="167" fontId="53" fillId="0" borderId="0" xfId="3" applyNumberFormat="1" applyFont="1"/>
    <xf numFmtId="10" fontId="50" fillId="0" borderId="0" xfId="0" applyNumberFormat="1" applyFont="1" applyFill="1"/>
    <xf numFmtId="10" fontId="50" fillId="0" borderId="0" xfId="3" applyNumberFormat="1" applyFont="1"/>
    <xf numFmtId="167" fontId="54" fillId="0" borderId="6" xfId="3" applyNumberFormat="1" applyFont="1" applyFill="1" applyBorder="1"/>
    <xf numFmtId="165" fontId="0" fillId="0" borderId="1" xfId="0" applyNumberFormat="1" applyFill="1" applyBorder="1"/>
    <xf numFmtId="167" fontId="0" fillId="0" borderId="1" xfId="3" applyNumberFormat="1" applyFont="1" applyFill="1" applyBorder="1"/>
    <xf numFmtId="165" fontId="0" fillId="8" borderId="1" xfId="0" applyNumberFormat="1" applyFill="1" applyBorder="1"/>
    <xf numFmtId="165" fontId="0" fillId="4" borderId="1" xfId="0" applyNumberFormat="1" applyFill="1" applyBorder="1"/>
    <xf numFmtId="165" fontId="0" fillId="9" borderId="1" xfId="0" applyNumberFormat="1" applyFill="1" applyBorder="1"/>
    <xf numFmtId="165" fontId="0" fillId="12" borderId="1" xfId="0" applyNumberFormat="1" applyFill="1" applyBorder="1"/>
    <xf numFmtId="165" fontId="0" fillId="0" borderId="47" xfId="0" applyNumberFormat="1" applyFill="1" applyBorder="1"/>
    <xf numFmtId="9" fontId="0" fillId="0" borderId="47" xfId="0" applyNumberFormat="1" applyFill="1" applyBorder="1"/>
    <xf numFmtId="1" fontId="0" fillId="0" borderId="47" xfId="0" applyNumberFormat="1" applyFill="1" applyBorder="1"/>
    <xf numFmtId="0" fontId="0" fillId="0" borderId="11" xfId="0" applyFill="1" applyBorder="1" applyAlignment="1">
      <alignment horizontal="right"/>
    </xf>
    <xf numFmtId="165" fontId="0" fillId="0" borderId="11" xfId="0" applyNumberFormat="1" applyFill="1" applyBorder="1"/>
    <xf numFmtId="1" fontId="11" fillId="0" borderId="9" xfId="0" applyNumberFormat="1" applyFont="1" applyBorder="1" applyAlignment="1">
      <alignment horizontal="center"/>
    </xf>
    <xf numFmtId="1" fontId="11" fillId="0" borderId="8" xfId="0" applyNumberFormat="1" applyFont="1" applyBorder="1"/>
    <xf numFmtId="1" fontId="51" fillId="0" borderId="0" xfId="0" applyNumberFormat="1" applyFont="1" applyBorder="1" applyAlignment="1">
      <alignment horizontal="center"/>
    </xf>
    <xf numFmtId="1" fontId="50" fillId="0" borderId="0" xfId="0" applyNumberFormat="1" applyFont="1"/>
    <xf numFmtId="167" fontId="50" fillId="0" borderId="45" xfId="3" applyNumberFormat="1" applyFont="1" applyBorder="1"/>
    <xf numFmtId="167" fontId="50" fillId="0" borderId="0" xfId="3" applyNumberFormat="1" applyFont="1" applyBorder="1" applyAlignment="1">
      <alignment horizontal="center"/>
    </xf>
    <xf numFmtId="167" fontId="52" fillId="0" borderId="0" xfId="0" applyNumberFormat="1" applyFont="1" applyBorder="1"/>
    <xf numFmtId="167" fontId="50" fillId="0" borderId="4" xfId="0" applyNumberFormat="1" applyFont="1" applyBorder="1"/>
    <xf numFmtId="0" fontId="50" fillId="0" borderId="4" xfId="0" applyFont="1" applyBorder="1"/>
    <xf numFmtId="167" fontId="50" fillId="0" borderId="71" xfId="3" applyNumberFormat="1" applyFont="1" applyBorder="1"/>
    <xf numFmtId="167" fontId="50" fillId="0" borderId="7" xfId="3" applyNumberFormat="1" applyFont="1" applyBorder="1"/>
    <xf numFmtId="167" fontId="50" fillId="0" borderId="71" xfId="0" applyNumberFormat="1" applyFont="1" applyBorder="1"/>
    <xf numFmtId="167" fontId="50" fillId="0" borderId="70" xfId="3" applyNumberFormat="1" applyFont="1" applyBorder="1"/>
    <xf numFmtId="167" fontId="50" fillId="0" borderId="72" xfId="3" applyNumberFormat="1" applyFont="1" applyBorder="1"/>
    <xf numFmtId="167" fontId="50" fillId="0" borderId="70" xfId="0" applyNumberFormat="1" applyFont="1" applyBorder="1"/>
    <xf numFmtId="0" fontId="50" fillId="0" borderId="71" xfId="0" applyFont="1" applyBorder="1"/>
    <xf numFmtId="0" fontId="50" fillId="0" borderId="7" xfId="0" applyFont="1" applyBorder="1"/>
    <xf numFmtId="167" fontId="52" fillId="0" borderId="4" xfId="0" applyNumberFormat="1" applyFont="1" applyBorder="1"/>
    <xf numFmtId="167" fontId="50" fillId="0" borderId="67" xfId="3" applyNumberFormat="1" applyFont="1" applyBorder="1"/>
    <xf numFmtId="6" fontId="49" fillId="0" borderId="4" xfId="0" applyNumberFormat="1" applyFont="1" applyBorder="1"/>
    <xf numFmtId="167" fontId="50" fillId="0" borderId="8" xfId="3" applyNumberFormat="1" applyFont="1" applyBorder="1"/>
    <xf numFmtId="167" fontId="50" fillId="0" borderId="73" xfId="3" applyNumberFormat="1" applyFont="1" applyBorder="1"/>
    <xf numFmtId="0" fontId="45" fillId="0" borderId="0" xfId="0" applyFont="1" applyBorder="1"/>
    <xf numFmtId="0" fontId="45" fillId="0" borderId="6" xfId="0" applyFont="1" applyBorder="1"/>
    <xf numFmtId="167" fontId="50" fillId="0" borderId="49" xfId="3" applyNumberFormat="1" applyFont="1" applyBorder="1"/>
    <xf numFmtId="167" fontId="52" fillId="0" borderId="74" xfId="0" applyNumberFormat="1" applyFont="1" applyBorder="1" applyAlignment="1">
      <alignment horizontal="center"/>
    </xf>
    <xf numFmtId="167" fontId="50" fillId="0" borderId="74" xfId="3" applyNumberFormat="1" applyFont="1" applyBorder="1"/>
    <xf numFmtId="167" fontId="50" fillId="0" borderId="33" xfId="0" applyNumberFormat="1" applyFont="1" applyBorder="1"/>
    <xf numFmtId="0" fontId="50" fillId="0" borderId="74" xfId="0" applyFont="1" applyBorder="1"/>
    <xf numFmtId="167" fontId="50" fillId="0" borderId="18" xfId="3" applyNumberFormat="1" applyFont="1" applyBorder="1"/>
    <xf numFmtId="167" fontId="50" fillId="0" borderId="75" xfId="3" applyNumberFormat="1" applyFont="1" applyBorder="1"/>
    <xf numFmtId="167" fontId="50" fillId="0" borderId="33" xfId="3" applyNumberFormat="1" applyFont="1" applyBorder="1"/>
    <xf numFmtId="0" fontId="50" fillId="0" borderId="33" xfId="0" applyFont="1" applyBorder="1"/>
    <xf numFmtId="167" fontId="52" fillId="0" borderId="74" xfId="0" applyNumberFormat="1" applyFont="1" applyBorder="1"/>
    <xf numFmtId="167" fontId="50" fillId="0" borderId="76" xfId="3" applyNumberFormat="1" applyFont="1" applyBorder="1"/>
    <xf numFmtId="167" fontId="50" fillId="0" borderId="77" xfId="3" applyNumberFormat="1" applyFont="1" applyBorder="1"/>
    <xf numFmtId="167" fontId="50" fillId="0" borderId="74" xfId="0" applyNumberFormat="1" applyFont="1" applyBorder="1"/>
    <xf numFmtId="167" fontId="50" fillId="0" borderId="78" xfId="3" applyNumberFormat="1" applyFont="1" applyBorder="1"/>
    <xf numFmtId="167" fontId="54" fillId="0" borderId="77" xfId="3" applyNumberFormat="1" applyFont="1" applyBorder="1"/>
    <xf numFmtId="167" fontId="50" fillId="0" borderId="79" xfId="3" applyNumberFormat="1" applyFont="1" applyBorder="1"/>
    <xf numFmtId="167" fontId="52" fillId="0" borderId="3" xfId="0" applyNumberFormat="1" applyFont="1" applyBorder="1" applyAlignment="1">
      <alignment horizontal="center"/>
    </xf>
    <xf numFmtId="167" fontId="50" fillId="0" borderId="3" xfId="0" applyNumberFormat="1" applyFont="1" applyBorder="1"/>
    <xf numFmtId="167" fontId="50" fillId="0" borderId="5" xfId="0" applyNumberFormat="1" applyFont="1" applyBorder="1"/>
    <xf numFmtId="0" fontId="50" fillId="0" borderId="3" xfId="0" applyFont="1" applyBorder="1"/>
    <xf numFmtId="167" fontId="50" fillId="0" borderId="3" xfId="3" applyNumberFormat="1" applyFont="1" applyBorder="1"/>
    <xf numFmtId="167" fontId="50" fillId="0" borderId="5" xfId="3" applyNumberFormat="1" applyFont="1" applyBorder="1"/>
    <xf numFmtId="0" fontId="50" fillId="0" borderId="79" xfId="0" applyFont="1" applyBorder="1"/>
    <xf numFmtId="0" fontId="50" fillId="0" borderId="5" xfId="0" applyFont="1" applyBorder="1"/>
    <xf numFmtId="167" fontId="50" fillId="0" borderId="5" xfId="3" applyNumberFormat="1" applyFont="1" applyBorder="1" applyAlignment="1">
      <alignment horizontal="center"/>
    </xf>
    <xf numFmtId="167" fontId="52" fillId="0" borderId="3" xfId="0" applyNumberFormat="1" applyFont="1" applyBorder="1"/>
    <xf numFmtId="167" fontId="50" fillId="0" borderId="79" xfId="0" applyNumberFormat="1" applyFont="1" applyBorder="1"/>
    <xf numFmtId="167" fontId="50" fillId="0" borderId="80" xfId="3" applyNumberFormat="1" applyFont="1" applyBorder="1"/>
    <xf numFmtId="167" fontId="50" fillId="0" borderId="73" xfId="0" applyNumberFormat="1" applyFont="1" applyBorder="1"/>
    <xf numFmtId="17" fontId="11" fillId="0" borderId="8" xfId="0" applyNumberFormat="1" applyFont="1" applyBorder="1" applyAlignment="1">
      <alignment horizontal="center"/>
    </xf>
    <xf numFmtId="44" fontId="10" fillId="0" borderId="3" xfId="3" applyFont="1" applyBorder="1" applyAlignment="1">
      <alignment horizontal="left"/>
    </xf>
    <xf numFmtId="0" fontId="50" fillId="0" borderId="4" xfId="3" applyNumberFormat="1" applyFont="1" applyBorder="1"/>
    <xf numFmtId="166" fontId="0" fillId="0" borderId="81" xfId="4" applyNumberFormat="1" applyFont="1" applyFill="1" applyBorder="1"/>
    <xf numFmtId="166" fontId="0" fillId="0" borderId="43" xfId="4" applyNumberFormat="1" applyFont="1" applyFill="1" applyBorder="1"/>
    <xf numFmtId="167" fontId="0" fillId="0" borderId="2" xfId="0" applyNumberFormat="1" applyFill="1" applyBorder="1"/>
    <xf numFmtId="173" fontId="12" fillId="0" borderId="0" xfId="0" applyNumberFormat="1" applyFont="1" applyFill="1" applyBorder="1"/>
    <xf numFmtId="173" fontId="12" fillId="0" borderId="2" xfId="0" applyNumberFormat="1" applyFont="1" applyFill="1" applyBorder="1"/>
    <xf numFmtId="173" fontId="12" fillId="0" borderId="44" xfId="0" applyNumberFormat="1" applyFont="1" applyFill="1" applyBorder="1"/>
    <xf numFmtId="173" fontId="12" fillId="0" borderId="41" xfId="0" applyNumberFormat="1" applyFont="1" applyFill="1" applyBorder="1"/>
    <xf numFmtId="166" fontId="0" fillId="12" borderId="41" xfId="0" applyNumberFormat="1" applyFill="1" applyBorder="1"/>
    <xf numFmtId="166" fontId="0" fillId="12" borderId="41" xfId="3" applyNumberFormat="1" applyFont="1" applyFill="1" applyBorder="1"/>
    <xf numFmtId="166" fontId="0" fillId="12" borderId="50" xfId="4" applyNumberFormat="1" applyFont="1" applyFill="1" applyBorder="1"/>
    <xf numFmtId="0" fontId="10" fillId="8" borderId="46" xfId="0" applyFont="1" applyFill="1" applyBorder="1"/>
    <xf numFmtId="166" fontId="0" fillId="0" borderId="82" xfId="4" applyNumberFormat="1" applyFont="1" applyFill="1" applyBorder="1"/>
    <xf numFmtId="167" fontId="0" fillId="0" borderId="11" xfId="3" applyNumberFormat="1" applyFont="1" applyFill="1" applyBorder="1"/>
    <xf numFmtId="49" fontId="17" fillId="0" borderId="83" xfId="107" applyNumberFormat="1" applyFont="1" applyBorder="1" applyAlignment="1">
      <alignment horizontal="center"/>
    </xf>
    <xf numFmtId="39" fontId="18" fillId="0" borderId="4" xfId="107" applyNumberFormat="1" applyFont="1" applyFill="1" applyBorder="1"/>
    <xf numFmtId="39" fontId="18" fillId="0" borderId="4" xfId="108" applyNumberFormat="1" applyFont="1" applyBorder="1"/>
    <xf numFmtId="39" fontId="17" fillId="0" borderId="71" xfId="107" applyNumberFormat="1" applyFont="1" applyBorder="1"/>
    <xf numFmtId="39" fontId="17" fillId="0" borderId="4" xfId="107" applyNumberFormat="1" applyFont="1" applyBorder="1"/>
    <xf numFmtId="39" fontId="18" fillId="0" borderId="4" xfId="107" applyNumberFormat="1" applyFont="1" applyBorder="1"/>
    <xf numFmtId="39" fontId="18" fillId="0" borderId="70" xfId="107" applyNumberFormat="1" applyFont="1" applyBorder="1"/>
    <xf numFmtId="0" fontId="23" fillId="0" borderId="4" xfId="107" applyNumberFormat="1" applyFont="1" applyBorder="1"/>
    <xf numFmtId="4" fontId="23" fillId="0" borderId="4" xfId="107" applyNumberFormat="1" applyFont="1" applyBorder="1"/>
    <xf numFmtId="39" fontId="18" fillId="0" borderId="70" xfId="107" applyNumberFormat="1" applyFont="1" applyFill="1" applyBorder="1"/>
    <xf numFmtId="39" fontId="17" fillId="0" borderId="4" xfId="107" applyNumberFormat="1" applyFont="1" applyFill="1" applyBorder="1"/>
    <xf numFmtId="39" fontId="18" fillId="0" borderId="4" xfId="108" applyNumberFormat="1" applyFont="1" applyFill="1" applyBorder="1"/>
    <xf numFmtId="39" fontId="18" fillId="0" borderId="70" xfId="108" applyNumberFormat="1" applyFont="1" applyFill="1" applyBorder="1"/>
    <xf numFmtId="2" fontId="19" fillId="0" borderId="4" xfId="107" applyNumberFormat="1" applyFont="1" applyFill="1" applyBorder="1"/>
    <xf numFmtId="2" fontId="19" fillId="0" borderId="4" xfId="107" applyNumberFormat="1" applyFont="1" applyBorder="1"/>
    <xf numFmtId="2" fontId="19" fillId="0" borderId="70" xfId="107" applyNumberFormat="1" applyFont="1" applyBorder="1"/>
    <xf numFmtId="39" fontId="18" fillId="0" borderId="70" xfId="108" applyNumberFormat="1" applyFont="1" applyBorder="1"/>
    <xf numFmtId="4" fontId="27" fillId="0" borderId="4" xfId="107" applyNumberFormat="1" applyFont="1" applyBorder="1"/>
    <xf numFmtId="6" fontId="22" fillId="0" borderId="4" xfId="107" applyNumberFormat="1" applyFont="1" applyBorder="1"/>
    <xf numFmtId="3" fontId="27" fillId="0" borderId="4" xfId="107" applyNumberFormat="1" applyFont="1" applyBorder="1"/>
    <xf numFmtId="6" fontId="23" fillId="0" borderId="4" xfId="107" applyNumberFormat="1" applyFont="1" applyBorder="1"/>
    <xf numFmtId="3" fontId="23" fillId="0" borderId="4" xfId="107" applyNumberFormat="1" applyFont="1" applyBorder="1"/>
    <xf numFmtId="8" fontId="16" fillId="0" borderId="4" xfId="107" applyBorder="1"/>
    <xf numFmtId="0" fontId="0" fillId="0" borderId="46" xfId="0" applyFill="1" applyBorder="1"/>
    <xf numFmtId="0" fontId="0" fillId="0" borderId="34" xfId="0" applyFill="1" applyBorder="1"/>
    <xf numFmtId="0" fontId="0" fillId="0" borderId="52" xfId="0" applyFill="1" applyBorder="1"/>
    <xf numFmtId="3" fontId="0" fillId="0" borderId="0" xfId="0" applyNumberFormat="1" applyFont="1" applyBorder="1"/>
    <xf numFmtId="17" fontId="11" fillId="0" borderId="4" xfId="0" applyNumberFormat="1" applyFont="1" applyFill="1" applyBorder="1" applyAlignment="1">
      <alignment horizontal="center"/>
    </xf>
    <xf numFmtId="167" fontId="0" fillId="0" borderId="4" xfId="3" applyNumberFormat="1" applyFont="1" applyBorder="1"/>
    <xf numFmtId="167" fontId="0" fillId="0" borderId="85" xfId="3" applyNumberFormat="1" applyFont="1" applyBorder="1"/>
    <xf numFmtId="167" fontId="4" fillId="0" borderId="4" xfId="3" applyNumberFormat="1" applyFont="1" applyBorder="1"/>
    <xf numFmtId="167" fontId="0" fillId="0" borderId="12" xfId="3" applyNumberFormat="1" applyFont="1" applyBorder="1"/>
    <xf numFmtId="0" fontId="0" fillId="0" borderId="4" xfId="0" applyFont="1" applyBorder="1"/>
    <xf numFmtId="167" fontId="0" fillId="0" borderId="72" xfId="0" applyNumberFormat="1" applyFont="1" applyBorder="1"/>
    <xf numFmtId="167" fontId="4" fillId="0" borderId="67" xfId="0" applyNumberFormat="1" applyFont="1" applyBorder="1"/>
    <xf numFmtId="38" fontId="0" fillId="0" borderId="21" xfId="0" applyNumberFormat="1" applyFill="1" applyBorder="1"/>
    <xf numFmtId="38" fontId="0" fillId="0" borderId="84" xfId="0" applyNumberFormat="1" applyFill="1" applyBorder="1"/>
    <xf numFmtId="38" fontId="0" fillId="0" borderId="0" xfId="0" applyNumberFormat="1" applyFill="1" applyBorder="1"/>
    <xf numFmtId="38" fontId="0" fillId="0" borderId="0" xfId="0" applyNumberFormat="1" applyFill="1"/>
    <xf numFmtId="0" fontId="0" fillId="0" borderId="43" xfId="0" applyFill="1" applyBorder="1"/>
    <xf numFmtId="38" fontId="0" fillId="0" borderId="43" xfId="0" applyNumberFormat="1" applyFill="1" applyBorder="1"/>
    <xf numFmtId="38" fontId="4" fillId="0" borderId="52" xfId="0" applyNumberFormat="1" applyFont="1" applyFill="1" applyBorder="1"/>
    <xf numFmtId="38" fontId="0" fillId="0" borderId="56" xfId="0" applyNumberFormat="1" applyFill="1" applyBorder="1"/>
    <xf numFmtId="0" fontId="0" fillId="0" borderId="84" xfId="0" applyFill="1" applyBorder="1"/>
    <xf numFmtId="44" fontId="50" fillId="0" borderId="3" xfId="3" applyNumberFormat="1" applyFont="1" applyBorder="1"/>
    <xf numFmtId="44" fontId="50" fillId="0" borderId="0" xfId="3" applyNumberFormat="1" applyFont="1" applyBorder="1"/>
    <xf numFmtId="3" fontId="50" fillId="0" borderId="9" xfId="0" applyNumberFormat="1" applyFont="1" applyBorder="1"/>
    <xf numFmtId="0" fontId="54" fillId="0" borderId="0" xfId="0" applyFont="1"/>
    <xf numFmtId="44" fontId="50" fillId="0" borderId="4" xfId="3" applyNumberFormat="1" applyFont="1" applyBorder="1"/>
    <xf numFmtId="167" fontId="50" fillId="0" borderId="3" xfId="3" applyNumberFormat="1" applyFont="1" applyBorder="1" applyAlignment="1">
      <alignment horizontal="center"/>
    </xf>
    <xf numFmtId="0" fontId="51" fillId="0" borderId="18" xfId="0" applyFont="1" applyBorder="1" applyAlignment="1">
      <alignment horizontal="center"/>
    </xf>
    <xf numFmtId="44" fontId="50" fillId="0" borderId="74" xfId="3" applyNumberFormat="1" applyFont="1" applyBorder="1"/>
    <xf numFmtId="4" fontId="0" fillId="0" borderId="0" xfId="0" applyNumberFormat="1" applyFill="1"/>
    <xf numFmtId="0" fontId="0" fillId="0" borderId="0" xfId="0" applyFill="1" applyBorder="1" applyAlignment="1">
      <alignment horizontal="center"/>
    </xf>
    <xf numFmtId="0" fontId="0" fillId="0" borderId="0" xfId="0" applyBorder="1"/>
    <xf numFmtId="44" fontId="0" fillId="0" borderId="0" xfId="3" applyFont="1" applyFill="1" applyBorder="1"/>
    <xf numFmtId="0" fontId="12" fillId="0" borderId="0" xfId="0" applyFont="1" applyFill="1" applyBorder="1"/>
    <xf numFmtId="167" fontId="12" fillId="0" borderId="0" xfId="3" applyNumberFormat="1" applyFont="1" applyFill="1" applyBorder="1"/>
    <xf numFmtId="165" fontId="0" fillId="0" borderId="0" xfId="0" applyNumberFormat="1" applyFill="1" applyBorder="1"/>
    <xf numFmtId="0" fontId="50" fillId="0" borderId="6" xfId="3" applyNumberFormat="1" applyFont="1" applyBorder="1"/>
    <xf numFmtId="167" fontId="50" fillId="0" borderId="86" xfId="3" applyNumberFormat="1" applyFont="1" applyBorder="1"/>
    <xf numFmtId="1" fontId="11" fillId="0" borderId="10" xfId="0" applyNumberFormat="1" applyFont="1" applyBorder="1"/>
    <xf numFmtId="0" fontId="10" fillId="0" borderId="4" xfId="0" applyFont="1" applyBorder="1"/>
    <xf numFmtId="0" fontId="11" fillId="0" borderId="4" xfId="0" applyFont="1" applyBorder="1"/>
    <xf numFmtId="0" fontId="50" fillId="0" borderId="10" xfId="0" applyFont="1" applyBorder="1"/>
    <xf numFmtId="3" fontId="50" fillId="0" borderId="10" xfId="0" applyNumberFormat="1" applyFont="1" applyBorder="1"/>
    <xf numFmtId="0" fontId="11" fillId="0" borderId="7" xfId="0" applyFont="1" applyBorder="1"/>
    <xf numFmtId="0" fontId="50" fillId="0" borderId="70" xfId="0" applyFont="1" applyBorder="1"/>
    <xf numFmtId="0" fontId="11" fillId="0" borderId="72" xfId="0" applyFont="1" applyBorder="1"/>
    <xf numFmtId="0" fontId="11" fillId="0" borderId="70" xfId="0" applyFont="1" applyBorder="1"/>
    <xf numFmtId="0" fontId="0" fillId="0" borderId="0" xfId="0" applyFill="1" applyBorder="1" applyAlignment="1">
      <alignment horizontal="center"/>
    </xf>
    <xf numFmtId="39" fontId="18" fillId="0" borderId="0" xfId="107" applyNumberFormat="1" applyFont="1" applyBorder="1"/>
    <xf numFmtId="39" fontId="17" fillId="0" borderId="49" xfId="107" applyNumberFormat="1" applyFont="1" applyBorder="1"/>
    <xf numFmtId="39" fontId="17" fillId="0" borderId="87" xfId="107" applyNumberFormat="1" applyFont="1" applyBorder="1"/>
    <xf numFmtId="39" fontId="17" fillId="0" borderId="45" xfId="107" applyNumberFormat="1" applyFont="1" applyBorder="1"/>
    <xf numFmtId="49" fontId="17" fillId="0" borderId="49" xfId="107" applyNumberFormat="1" applyFont="1" applyBorder="1"/>
    <xf numFmtId="8" fontId="16" fillId="0" borderId="87" xfId="107" applyBorder="1"/>
    <xf numFmtId="49" fontId="17" fillId="0" borderId="87" xfId="108" applyNumberFormat="1" applyFont="1" applyBorder="1"/>
    <xf numFmtId="49" fontId="17" fillId="0" borderId="87" xfId="107" applyNumberFormat="1" applyFont="1" applyBorder="1"/>
    <xf numFmtId="0" fontId="17" fillId="0" borderId="45" xfId="107" applyNumberFormat="1" applyFont="1" applyBorder="1"/>
    <xf numFmtId="8" fontId="55" fillId="0" borderId="0" xfId="107" applyFont="1"/>
    <xf numFmtId="49" fontId="17" fillId="0" borderId="0" xfId="107" applyNumberFormat="1" applyFont="1" applyBorder="1"/>
    <xf numFmtId="8" fontId="16" fillId="0" borderId="0" xfId="107" applyBorder="1"/>
    <xf numFmtId="49" fontId="17" fillId="0" borderId="0" xfId="108" applyNumberFormat="1" applyFont="1" applyBorder="1"/>
    <xf numFmtId="0" fontId="17" fillId="0" borderId="0" xfId="107" applyNumberFormat="1" applyFont="1" applyBorder="1"/>
    <xf numFmtId="49" fontId="17" fillId="0" borderId="4" xfId="107" applyNumberFormat="1" applyFont="1" applyBorder="1" applyAlignment="1">
      <alignment horizontal="center"/>
    </xf>
    <xf numFmtId="49" fontId="18" fillId="0" borderId="51" xfId="107" applyNumberFormat="1" applyFont="1" applyBorder="1" applyAlignment="1">
      <alignment horizontal="center"/>
    </xf>
    <xf numFmtId="8" fontId="16" fillId="0" borderId="20" xfId="107" applyBorder="1"/>
    <xf numFmtId="49" fontId="17" fillId="0" borderId="20" xfId="107" applyNumberFormat="1" applyFont="1" applyBorder="1"/>
    <xf numFmtId="49" fontId="17" fillId="0" borderId="20" xfId="108" applyNumberFormat="1" applyFont="1" applyBorder="1"/>
    <xf numFmtId="3" fontId="0" fillId="0" borderId="13" xfId="3" applyNumberFormat="1" applyFont="1" applyFill="1" applyBorder="1"/>
    <xf numFmtId="3" fontId="0" fillId="0" borderId="13" xfId="0" applyNumberFormat="1" applyFill="1" applyBorder="1"/>
    <xf numFmtId="3" fontId="0" fillId="0" borderId="51" xfId="0" applyNumberFormat="1" applyFill="1" applyBorder="1"/>
    <xf numFmtId="3" fontId="0" fillId="0" borderId="52" xfId="3" applyNumberFormat="1" applyFont="1" applyFill="1" applyBorder="1"/>
    <xf numFmtId="3" fontId="0" fillId="0" borderId="52" xfId="0" applyNumberFormat="1" applyFill="1" applyBorder="1"/>
    <xf numFmtId="166" fontId="0" fillId="0" borderId="89" xfId="3" applyNumberFormat="1" applyFont="1" applyFill="1" applyBorder="1"/>
    <xf numFmtId="3" fontId="0" fillId="0" borderId="91" xfId="0" applyNumberFormat="1" applyFill="1" applyBorder="1"/>
    <xf numFmtId="3" fontId="0" fillId="0" borderId="68" xfId="0" applyNumberFormat="1" applyFill="1" applyBorder="1"/>
    <xf numFmtId="0" fontId="11" fillId="0" borderId="88" xfId="0" applyNumberFormat="1" applyFont="1" applyFill="1" applyBorder="1" applyAlignment="1">
      <alignment horizontal="center"/>
    </xf>
    <xf numFmtId="166" fontId="0" fillId="0" borderId="92" xfId="3" applyNumberFormat="1" applyFont="1" applyFill="1" applyBorder="1"/>
    <xf numFmtId="166" fontId="0" fillId="0" borderId="53" xfId="3" applyNumberFormat="1" applyFont="1" applyFill="1" applyBorder="1"/>
    <xf numFmtId="166" fontId="0" fillId="4" borderId="53" xfId="3" applyNumberFormat="1" applyFont="1" applyFill="1" applyBorder="1"/>
    <xf numFmtId="166" fontId="0" fillId="9" borderId="53" xfId="3" applyNumberFormat="1" applyFont="1" applyFill="1" applyBorder="1"/>
    <xf numFmtId="166" fontId="0" fillId="8" borderId="53" xfId="3" applyNumberFormat="1" applyFont="1" applyFill="1" applyBorder="1"/>
    <xf numFmtId="166" fontId="0" fillId="12" borderId="53" xfId="3" applyNumberFormat="1" applyFont="1" applyFill="1" applyBorder="1"/>
    <xf numFmtId="166" fontId="0" fillId="0" borderId="93" xfId="0" applyNumberFormat="1" applyFill="1" applyBorder="1"/>
    <xf numFmtId="0" fontId="0" fillId="0" borderId="0" xfId="0" applyFill="1" applyBorder="1" applyAlignment="1">
      <alignment horizontal="right"/>
    </xf>
    <xf numFmtId="166" fontId="0" fillId="0" borderId="53" xfId="4" applyNumberFormat="1" applyFont="1" applyFill="1" applyBorder="1"/>
    <xf numFmtId="166" fontId="0" fillId="4" borderId="53" xfId="0" applyNumberFormat="1" applyFill="1" applyBorder="1"/>
    <xf numFmtId="166" fontId="0" fillId="9" borderId="53" xfId="0" applyNumberFormat="1" applyFill="1" applyBorder="1"/>
    <xf numFmtId="166" fontId="0" fillId="12" borderId="53" xfId="0" applyNumberFormat="1" applyFill="1" applyBorder="1"/>
    <xf numFmtId="166" fontId="0" fillId="8" borderId="53" xfId="0" applyNumberFormat="1" applyFill="1" applyBorder="1"/>
    <xf numFmtId="0" fontId="0" fillId="0" borderId="93" xfId="0" applyFill="1" applyBorder="1"/>
    <xf numFmtId="166" fontId="0" fillId="4" borderId="11" xfId="0" applyNumberFormat="1" applyFill="1" applyBorder="1"/>
    <xf numFmtId="166" fontId="0" fillId="4" borderId="94" xfId="4" applyNumberFormat="1" applyFont="1" applyFill="1" applyBorder="1"/>
    <xf numFmtId="3" fontId="0" fillId="0" borderId="42" xfId="0" applyNumberFormat="1" applyFill="1" applyBorder="1"/>
    <xf numFmtId="3" fontId="0" fillId="0" borderId="59" xfId="0" applyNumberFormat="1" applyFill="1" applyBorder="1"/>
    <xf numFmtId="0" fontId="0" fillId="0" borderId="21" xfId="0" applyBorder="1"/>
    <xf numFmtId="0" fontId="0" fillId="0" borderId="56" xfId="0" applyBorder="1"/>
    <xf numFmtId="0" fontId="0" fillId="0" borderId="23" xfId="0" applyBorder="1"/>
    <xf numFmtId="0" fontId="0" fillId="0" borderId="25" xfId="0" applyBorder="1"/>
    <xf numFmtId="166" fontId="0" fillId="0" borderId="0" xfId="0" applyNumberFormat="1"/>
    <xf numFmtId="0" fontId="0" fillId="0" borderId="46" xfId="0" applyNumberFormat="1" applyBorder="1"/>
    <xf numFmtId="0" fontId="0" fillId="0" borderId="47" xfId="0" applyNumberFormat="1" applyBorder="1"/>
    <xf numFmtId="0" fontId="0" fillId="0" borderId="48" xfId="0" applyNumberFormat="1" applyBorder="1"/>
    <xf numFmtId="0" fontId="0" fillId="0" borderId="0" xfId="3" applyNumberFormat="1" applyFont="1" applyFill="1"/>
    <xf numFmtId="3" fontId="0" fillId="0" borderId="41" xfId="0" applyNumberFormat="1" applyFill="1" applyBorder="1"/>
    <xf numFmtId="173" fontId="0" fillId="0" borderId="34" xfId="0" applyNumberFormat="1" applyBorder="1"/>
    <xf numFmtId="173" fontId="0" fillId="0" borderId="13" xfId="0" applyNumberFormat="1" applyBorder="1"/>
    <xf numFmtId="173" fontId="0" fillId="0" borderId="0" xfId="0" applyNumberFormat="1" applyBorder="1"/>
    <xf numFmtId="173" fontId="0" fillId="0" borderId="15" xfId="0" applyNumberFormat="1" applyBorder="1"/>
    <xf numFmtId="173" fontId="0" fillId="0" borderId="21" xfId="0" applyNumberFormat="1" applyBorder="1"/>
    <xf numFmtId="173" fontId="0" fillId="0" borderId="14" xfId="0" applyNumberFormat="1" applyBorder="1"/>
    <xf numFmtId="173" fontId="0" fillId="0" borderId="56" xfId="0" applyNumberFormat="1" applyBorder="1"/>
    <xf numFmtId="173" fontId="0" fillId="0" borderId="52" xfId="0" applyNumberFormat="1" applyBorder="1"/>
    <xf numFmtId="173" fontId="12" fillId="0" borderId="0" xfId="0" applyNumberFormat="1" applyFont="1" applyFill="1"/>
    <xf numFmtId="0" fontId="0" fillId="13" borderId="0" xfId="0" applyFill="1"/>
    <xf numFmtId="167" fontId="0" fillId="13" borderId="0" xfId="3" applyNumberFormat="1" applyFont="1" applyFill="1" applyBorder="1"/>
    <xf numFmtId="3" fontId="0" fillId="0" borderId="88" xfId="0" applyNumberFormat="1" applyFill="1" applyBorder="1"/>
    <xf numFmtId="39" fontId="17" fillId="0" borderId="86" xfId="107" applyNumberFormat="1" applyFont="1" applyBorder="1"/>
    <xf numFmtId="39" fontId="17" fillId="0" borderId="67" xfId="107" applyNumberFormat="1" applyFont="1" applyBorder="1"/>
    <xf numFmtId="39" fontId="18" fillId="0" borderId="49" xfId="107" applyNumberFormat="1" applyFont="1" applyFill="1" applyBorder="1"/>
    <xf numFmtId="39" fontId="18" fillId="0" borderId="87" xfId="107" applyNumberFormat="1" applyFont="1" applyFill="1" applyBorder="1"/>
    <xf numFmtId="39" fontId="18" fillId="0" borderId="86" xfId="107" applyNumberFormat="1" applyFont="1" applyFill="1" applyBorder="1"/>
    <xf numFmtId="39" fontId="18" fillId="0" borderId="45" xfId="107" applyNumberFormat="1" applyFont="1" applyFill="1" applyBorder="1"/>
    <xf numFmtId="39" fontId="18" fillId="0" borderId="49" xfId="107" applyNumberFormat="1" applyFont="1" applyBorder="1"/>
    <xf numFmtId="39" fontId="18" fillId="0" borderId="87" xfId="107" applyNumberFormat="1" applyFont="1" applyBorder="1"/>
    <xf numFmtId="39" fontId="18" fillId="0" borderId="45" xfId="107" applyNumberFormat="1" applyFont="1" applyBorder="1"/>
    <xf numFmtId="39" fontId="18" fillId="0" borderId="41" xfId="107" applyNumberFormat="1" applyFont="1" applyBorder="1"/>
    <xf numFmtId="39" fontId="18" fillId="0" borderId="90" xfId="107" applyNumberFormat="1" applyFont="1" applyFill="1" applyBorder="1"/>
    <xf numFmtId="39" fontId="18" fillId="0" borderId="44" xfId="107" applyNumberFormat="1" applyFont="1" applyFill="1" applyBorder="1"/>
    <xf numFmtId="39" fontId="18" fillId="0" borderId="91" xfId="107" applyNumberFormat="1" applyFont="1" applyBorder="1"/>
    <xf numFmtId="39" fontId="18" fillId="0" borderId="86" xfId="107" applyNumberFormat="1" applyFont="1" applyBorder="1"/>
    <xf numFmtId="39" fontId="23" fillId="0" borderId="49" xfId="107" applyNumberFormat="1" applyFont="1" applyBorder="1"/>
    <xf numFmtId="39" fontId="23" fillId="0" borderId="87" xfId="107" applyNumberFormat="1" applyFont="1" applyBorder="1"/>
    <xf numFmtId="39" fontId="23" fillId="0" borderId="86" xfId="107" applyNumberFormat="1" applyFont="1" applyBorder="1"/>
    <xf numFmtId="39" fontId="23" fillId="0" borderId="45" xfId="107" applyNumberFormat="1" applyFont="1" applyBorder="1"/>
    <xf numFmtId="173" fontId="0" fillId="0" borderId="3" xfId="0" applyNumberFormat="1" applyBorder="1"/>
    <xf numFmtId="173" fontId="0" fillId="0" borderId="73" xfId="0" applyNumberFormat="1" applyBorder="1"/>
    <xf numFmtId="5" fontId="56" fillId="0" borderId="0" xfId="0" applyNumberFormat="1" applyFont="1" applyFill="1"/>
    <xf numFmtId="5" fontId="56" fillId="0" borderId="68" xfId="0" applyNumberFormat="1" applyFont="1" applyFill="1" applyBorder="1"/>
    <xf numFmtId="5" fontId="56" fillId="0" borderId="41" xfId="0" applyNumberFormat="1" applyFont="1" applyFill="1" applyBorder="1"/>
    <xf numFmtId="5" fontId="56" fillId="0" borderId="54" xfId="0" applyNumberFormat="1" applyFont="1" applyFill="1" applyBorder="1"/>
    <xf numFmtId="5" fontId="56" fillId="0" borderId="43" xfId="0" applyNumberFormat="1" applyFont="1" applyFill="1" applyBorder="1"/>
    <xf numFmtId="5" fontId="56" fillId="0" borderId="87" xfId="0" applyNumberFormat="1" applyFont="1" applyFill="1" applyBorder="1"/>
    <xf numFmtId="5" fontId="56" fillId="0" borderId="45" xfId="0" applyNumberFormat="1" applyFont="1" applyFill="1" applyBorder="1"/>
    <xf numFmtId="5" fontId="56" fillId="0" borderId="2" xfId="0" applyNumberFormat="1" applyFont="1" applyFill="1" applyBorder="1"/>
    <xf numFmtId="5" fontId="56" fillId="0" borderId="44" xfId="0" applyNumberFormat="1" applyFont="1" applyFill="1" applyBorder="1"/>
    <xf numFmtId="5" fontId="56" fillId="0" borderId="0" xfId="0" applyNumberFormat="1" applyFont="1" applyFill="1" applyBorder="1"/>
    <xf numFmtId="5" fontId="56" fillId="0" borderId="91" xfId="0" applyNumberFormat="1" applyFont="1" applyFill="1" applyBorder="1"/>
    <xf numFmtId="5" fontId="56" fillId="0" borderId="52" xfId="0" applyNumberFormat="1" applyFont="1" applyFill="1" applyBorder="1"/>
    <xf numFmtId="5" fontId="56" fillId="0" borderId="53" xfId="0" applyNumberFormat="1" applyFont="1" applyFill="1" applyBorder="1"/>
    <xf numFmtId="5" fontId="56" fillId="0" borderId="55" xfId="0" applyNumberFormat="1" applyFont="1" applyFill="1" applyBorder="1"/>
    <xf numFmtId="1" fontId="0" fillId="0" borderId="0" xfId="0" applyNumberFormat="1" applyFill="1"/>
    <xf numFmtId="1" fontId="0" fillId="0" borderId="0" xfId="3" applyNumberFormat="1" applyFont="1" applyFill="1"/>
    <xf numFmtId="1" fontId="0" fillId="0" borderId="43" xfId="0" applyNumberFormat="1" applyFill="1" applyBorder="1"/>
    <xf numFmtId="1" fontId="0" fillId="0" borderId="53" xfId="0" applyNumberFormat="1" applyFill="1" applyBorder="1"/>
    <xf numFmtId="1" fontId="0" fillId="0" borderId="0" xfId="0" applyNumberFormat="1" applyFill="1" applyBorder="1"/>
    <xf numFmtId="5" fontId="0" fillId="0" borderId="0" xfId="0" applyNumberFormat="1" applyFill="1"/>
    <xf numFmtId="5" fontId="0" fillId="0" borderId="0" xfId="3" applyNumberFormat="1" applyFont="1" applyFill="1" applyBorder="1"/>
    <xf numFmtId="5" fontId="0" fillId="0" borderId="0" xfId="0" applyNumberFormat="1" applyFill="1" applyBorder="1"/>
    <xf numFmtId="5" fontId="0" fillId="0" borderId="43" xfId="0" applyNumberFormat="1" applyFill="1" applyBorder="1"/>
    <xf numFmtId="5" fontId="0" fillId="0" borderId="53" xfId="0" applyNumberFormat="1" applyFill="1" applyBorder="1"/>
    <xf numFmtId="5" fontId="0" fillId="0" borderId="41" xfId="0" applyNumberFormat="1" applyFill="1" applyBorder="1"/>
    <xf numFmtId="5" fontId="0" fillId="0" borderId="44" xfId="0" applyNumberFormat="1" applyFill="1" applyBorder="1"/>
    <xf numFmtId="5" fontId="0" fillId="0" borderId="2" xfId="0" applyNumberFormat="1" applyFill="1" applyBorder="1"/>
    <xf numFmtId="5" fontId="0" fillId="0" borderId="0" xfId="3" applyNumberFormat="1" applyFont="1" applyFill="1"/>
    <xf numFmtId="5" fontId="56" fillId="0" borderId="0" xfId="3" applyNumberFormat="1" applyFont="1" applyFill="1"/>
    <xf numFmtId="5" fontId="56" fillId="0" borderId="51" xfId="0" applyNumberFormat="1" applyFont="1" applyFill="1" applyBorder="1"/>
    <xf numFmtId="5" fontId="57" fillId="0" borderId="0" xfId="3" applyNumberFormat="1" applyFont="1" applyFill="1"/>
    <xf numFmtId="5" fontId="56" fillId="0" borderId="11" xfId="3" applyNumberFormat="1" applyFont="1" applyFill="1" applyBorder="1"/>
    <xf numFmtId="5" fontId="56" fillId="0" borderId="11" xfId="0" applyNumberFormat="1" applyFont="1" applyFill="1" applyBorder="1"/>
    <xf numFmtId="5" fontId="56" fillId="0" borderId="60" xfId="0" applyNumberFormat="1" applyFont="1" applyFill="1" applyBorder="1"/>
    <xf numFmtId="5" fontId="56" fillId="0" borderId="13" xfId="0" applyNumberFormat="1" applyFont="1" applyFill="1" applyBorder="1"/>
    <xf numFmtId="5" fontId="56" fillId="0" borderId="59" xfId="0" applyNumberFormat="1" applyFont="1" applyFill="1" applyBorder="1"/>
    <xf numFmtId="5" fontId="56" fillId="0" borderId="43" xfId="4" applyNumberFormat="1" applyFont="1" applyFill="1" applyBorder="1"/>
    <xf numFmtId="5" fontId="56" fillId="0" borderId="0" xfId="3" applyNumberFormat="1" applyFont="1" applyFill="1" applyBorder="1"/>
    <xf numFmtId="5" fontId="57" fillId="0" borderId="11" xfId="0" applyNumberFormat="1" applyFont="1" applyFill="1" applyBorder="1"/>
    <xf numFmtId="5" fontId="56" fillId="0" borderId="0" xfId="0" applyNumberFormat="1" applyFont="1"/>
    <xf numFmtId="5" fontId="56" fillId="0" borderId="0" xfId="0" applyNumberFormat="1" applyFont="1" applyBorder="1"/>
    <xf numFmtId="5" fontId="57" fillId="0" borderId="0" xfId="0" applyNumberFormat="1" applyFont="1" applyFill="1" applyAlignment="1">
      <alignment horizontal="left"/>
    </xf>
    <xf numFmtId="5" fontId="57" fillId="0" borderId="13" xfId="0" applyNumberFormat="1" applyFont="1" applyFill="1" applyBorder="1" applyAlignment="1">
      <alignment horizontal="left"/>
    </xf>
    <xf numFmtId="5" fontId="57" fillId="0" borderId="11" xfId="0" applyNumberFormat="1" applyFont="1" applyFill="1" applyBorder="1" applyAlignment="1">
      <alignment horizontal="left"/>
    </xf>
    <xf numFmtId="5" fontId="57" fillId="0" borderId="2" xfId="3" applyNumberFormat="1" applyFont="1" applyFill="1" applyBorder="1"/>
    <xf numFmtId="5" fontId="56" fillId="0" borderId="90" xfId="0" applyNumberFormat="1" applyFont="1" applyFill="1" applyBorder="1"/>
    <xf numFmtId="5" fontId="56" fillId="0" borderId="0" xfId="4" applyNumberFormat="1" applyFont="1" applyFill="1" applyBorder="1"/>
    <xf numFmtId="37" fontId="56" fillId="0" borderId="0" xfId="3" applyNumberFormat="1" applyFont="1" applyFill="1" applyAlignment="1">
      <alignment horizontal="left"/>
    </xf>
    <xf numFmtId="37" fontId="56" fillId="0" borderId="0" xfId="0" applyNumberFormat="1" applyFont="1" applyFill="1" applyAlignment="1">
      <alignment horizontal="left"/>
    </xf>
    <xf numFmtId="37" fontId="56" fillId="0" borderId="0" xfId="0" applyNumberFormat="1" applyFont="1" applyFill="1"/>
    <xf numFmtId="167" fontId="54" fillId="0" borderId="0" xfId="3" applyNumberFormat="1" applyFont="1" applyBorder="1"/>
    <xf numFmtId="167" fontId="50" fillId="0" borderId="95" xfId="3" applyNumberFormat="1" applyFont="1" applyBorder="1"/>
    <xf numFmtId="167" fontId="50" fillId="0" borderId="87" xfId="3" applyNumberFormat="1" applyFont="1" applyBorder="1"/>
    <xf numFmtId="5" fontId="56" fillId="0" borderId="49" xfId="0" applyNumberFormat="1" applyFont="1" applyFill="1" applyBorder="1"/>
    <xf numFmtId="5" fontId="0" fillId="0" borderId="49" xfId="0" applyNumberFormat="1" applyFill="1" applyBorder="1"/>
    <xf numFmtId="1" fontId="0" fillId="0" borderId="49" xfId="0" applyNumberFormat="1" applyFill="1" applyBorder="1"/>
    <xf numFmtId="166" fontId="0" fillId="9" borderId="92" xfId="3" applyNumberFormat="1" applyFont="1" applyFill="1" applyBorder="1"/>
    <xf numFmtId="3" fontId="0" fillId="0" borderId="1" xfId="0" applyNumberFormat="1" applyFill="1" applyBorder="1"/>
    <xf numFmtId="5" fontId="4" fillId="0" borderId="2" xfId="0" applyNumberFormat="1" applyFont="1" applyFill="1" applyBorder="1"/>
    <xf numFmtId="1" fontId="11" fillId="0" borderId="96" xfId="0" applyNumberFormat="1" applyFont="1" applyBorder="1" applyAlignment="1">
      <alignment horizontal="center"/>
    </xf>
    <xf numFmtId="167" fontId="10" fillId="0" borderId="97" xfId="0" applyNumberFormat="1" applyFont="1" applyBorder="1" applyAlignment="1">
      <alignment horizontal="center"/>
    </xf>
    <xf numFmtId="167" fontId="50" fillId="0" borderId="97" xfId="0" applyNumberFormat="1" applyFont="1" applyBorder="1"/>
    <xf numFmtId="167" fontId="50" fillId="0" borderId="98" xfId="0" applyNumberFormat="1" applyFont="1" applyBorder="1"/>
    <xf numFmtId="0" fontId="50" fillId="0" borderId="97" xfId="0" applyFont="1" applyBorder="1"/>
    <xf numFmtId="167" fontId="50" fillId="0" borderId="97" xfId="3" applyNumberFormat="1" applyFont="1" applyBorder="1"/>
    <xf numFmtId="167" fontId="50" fillId="0" borderId="96" xfId="3" applyNumberFormat="1" applyFont="1" applyBorder="1"/>
    <xf numFmtId="167" fontId="50" fillId="0" borderId="99" xfId="3" applyNumberFormat="1" applyFont="1" applyBorder="1"/>
    <xf numFmtId="167" fontId="50" fillId="0" borderId="98" xfId="3" applyNumberFormat="1" applyFont="1" applyBorder="1"/>
    <xf numFmtId="167" fontId="50" fillId="0" borderId="99" xfId="0" applyNumberFormat="1" applyFont="1" applyBorder="1"/>
    <xf numFmtId="167" fontId="50" fillId="0" borderId="100" xfId="3" applyNumberFormat="1" applyFont="1" applyBorder="1"/>
    <xf numFmtId="167" fontId="50" fillId="0" borderId="101" xfId="3" applyNumberFormat="1" applyFont="1" applyBorder="1"/>
    <xf numFmtId="167" fontId="50" fillId="0" borderId="102" xfId="3" applyNumberFormat="1" applyFont="1" applyBorder="1"/>
    <xf numFmtId="167" fontId="50" fillId="0" borderId="100" xfId="0" applyNumberFormat="1" applyFont="1" applyBorder="1"/>
    <xf numFmtId="6" fontId="49" fillId="0" borderId="0" xfId="0" applyNumberFormat="1" applyFont="1" applyBorder="1"/>
    <xf numFmtId="167" fontId="52" fillId="0" borderId="9" xfId="0" applyNumberFormat="1" applyFont="1" applyBorder="1"/>
    <xf numFmtId="1" fontId="11" fillId="0" borderId="18" xfId="0" applyNumberFormat="1" applyFont="1" applyFill="1" applyBorder="1" applyAlignment="1">
      <alignment horizontal="center"/>
    </xf>
    <xf numFmtId="167" fontId="50" fillId="0" borderId="18" xfId="0" applyNumberFormat="1" applyFont="1" applyBorder="1"/>
    <xf numFmtId="167" fontId="50" fillId="0" borderId="76" xfId="0" applyNumberFormat="1" applyFont="1" applyBorder="1"/>
    <xf numFmtId="167" fontId="50" fillId="0" borderId="77" xfId="0" applyNumberFormat="1" applyFont="1" applyBorder="1"/>
    <xf numFmtId="5" fontId="50" fillId="0" borderId="0" xfId="0" applyNumberFormat="1" applyFont="1" applyBorder="1"/>
    <xf numFmtId="5" fontId="50" fillId="0" borderId="3" xfId="0" applyNumberFormat="1" applyFont="1" applyBorder="1"/>
    <xf numFmtId="5" fontId="50" fillId="0" borderId="73" xfId="0" applyNumberFormat="1" applyFont="1" applyBorder="1"/>
    <xf numFmtId="5" fontId="50" fillId="0" borderId="77" xfId="0" applyNumberFormat="1" applyFont="1" applyBorder="1"/>
    <xf numFmtId="1" fontId="11" fillId="0" borderId="8" xfId="0" applyNumberFormat="1" applyFont="1" applyFill="1" applyBorder="1" applyAlignment="1">
      <alignment horizontal="center"/>
    </xf>
    <xf numFmtId="167" fontId="50" fillId="0" borderId="8" xfId="0" applyNumberFormat="1" applyFont="1" applyBorder="1"/>
    <xf numFmtId="0" fontId="50" fillId="0" borderId="51" xfId="0" applyFont="1" applyBorder="1"/>
    <xf numFmtId="1" fontId="51" fillId="0" borderId="104" xfId="0" applyNumberFormat="1" applyFont="1" applyBorder="1" applyAlignment="1">
      <alignment horizontal="center"/>
    </xf>
    <xf numFmtId="167" fontId="52" fillId="0" borderId="51" xfId="0" applyNumberFormat="1" applyFont="1" applyBorder="1" applyAlignment="1">
      <alignment horizontal="center"/>
    </xf>
    <xf numFmtId="167" fontId="50" fillId="0" borderId="51" xfId="3" applyNumberFormat="1" applyFont="1" applyBorder="1"/>
    <xf numFmtId="167" fontId="50" fillId="0" borderId="103" xfId="0" applyNumberFormat="1" applyFont="1" applyBorder="1"/>
    <xf numFmtId="167" fontId="50" fillId="0" borderId="104" xfId="3" applyNumberFormat="1" applyFont="1" applyBorder="1"/>
    <xf numFmtId="167" fontId="50" fillId="0" borderId="103" xfId="3" applyNumberFormat="1" applyFont="1" applyBorder="1"/>
    <xf numFmtId="167" fontId="50" fillId="0" borderId="54" xfId="3" applyNumberFormat="1" applyFont="1" applyBorder="1"/>
    <xf numFmtId="0" fontId="50" fillId="0" borderId="103" xfId="0" applyFont="1" applyBorder="1"/>
    <xf numFmtId="44" fontId="50" fillId="0" borderId="51" xfId="3" applyNumberFormat="1" applyFont="1" applyBorder="1"/>
    <xf numFmtId="167" fontId="52" fillId="0" borderId="51" xfId="0" applyNumberFormat="1" applyFont="1" applyBorder="1"/>
    <xf numFmtId="167" fontId="50" fillId="0" borderId="55" xfId="3" applyNumberFormat="1" applyFont="1" applyBorder="1"/>
    <xf numFmtId="167" fontId="50" fillId="0" borderId="51" xfId="0" applyNumberFormat="1" applyFont="1" applyBorder="1"/>
    <xf numFmtId="167" fontId="50" fillId="0" borderId="94" xfId="3" applyNumberFormat="1" applyFont="1" applyBorder="1"/>
    <xf numFmtId="167" fontId="54" fillId="0" borderId="55" xfId="3" applyNumberFormat="1" applyFont="1" applyBorder="1"/>
    <xf numFmtId="5" fontId="50" fillId="0" borderId="8" xfId="0" applyNumberFormat="1" applyFont="1" applyBorder="1"/>
    <xf numFmtId="5" fontId="50" fillId="0" borderId="9" xfId="0" applyNumberFormat="1" applyFont="1" applyBorder="1"/>
    <xf numFmtId="5" fontId="50" fillId="0" borderId="96" xfId="0" applyNumberFormat="1" applyFont="1" applyBorder="1"/>
    <xf numFmtId="5" fontId="50" fillId="0" borderId="10" xfId="0" applyNumberFormat="1" applyFont="1" applyBorder="1"/>
    <xf numFmtId="5" fontId="50" fillId="0" borderId="18" xfId="0" applyNumberFormat="1" applyFont="1" applyBorder="1"/>
    <xf numFmtId="5" fontId="50" fillId="0" borderId="105" xfId="0" applyNumberFormat="1" applyFont="1" applyBorder="1"/>
    <xf numFmtId="0" fontId="11" fillId="0" borderId="106" xfId="0" applyFont="1" applyBorder="1"/>
    <xf numFmtId="0" fontId="11" fillId="0" borderId="38" xfId="0" applyFont="1" applyBorder="1"/>
    <xf numFmtId="5" fontId="50" fillId="0" borderId="106" xfId="0" applyNumberFormat="1" applyFont="1" applyBorder="1"/>
    <xf numFmtId="5" fontId="50" fillId="0" borderId="38" xfId="0" applyNumberFormat="1" applyFont="1" applyBorder="1"/>
    <xf numFmtId="5" fontId="50" fillId="0" borderId="107" xfId="0" applyNumberFormat="1" applyFont="1" applyBorder="1"/>
    <xf numFmtId="5" fontId="50" fillId="0" borderId="108" xfId="0" applyNumberFormat="1" applyFont="1" applyBorder="1"/>
    <xf numFmtId="5" fontId="50" fillId="0" borderId="109" xfId="0" applyNumberFormat="1" applyFont="1" applyBorder="1"/>
    <xf numFmtId="5" fontId="50" fillId="0" borderId="110" xfId="0" applyNumberFormat="1" applyFont="1" applyBorder="1"/>
    <xf numFmtId="5" fontId="50" fillId="0" borderId="90" xfId="0" applyNumberFormat="1" applyFont="1" applyBorder="1"/>
    <xf numFmtId="5" fontId="50" fillId="0" borderId="111" xfId="0" applyNumberFormat="1" applyFont="1" applyBorder="1"/>
    <xf numFmtId="5" fontId="50" fillId="0" borderId="112" xfId="0" applyNumberFormat="1" applyFont="1" applyBorder="1"/>
    <xf numFmtId="5" fontId="50" fillId="0" borderId="113" xfId="0" applyNumberFormat="1" applyFont="1" applyBorder="1"/>
    <xf numFmtId="5" fontId="50" fillId="0" borderId="114" xfId="0" applyNumberFormat="1" applyFont="1" applyBorder="1"/>
    <xf numFmtId="5" fontId="50" fillId="0" borderId="115" xfId="0" applyNumberFormat="1" applyFont="1" applyBorder="1"/>
    <xf numFmtId="5" fontId="50" fillId="0" borderId="116" xfId="0" applyNumberFormat="1" applyFont="1" applyBorder="1"/>
    <xf numFmtId="37" fontId="50" fillId="0" borderId="55" xfId="0" applyNumberFormat="1" applyFont="1" applyBorder="1"/>
    <xf numFmtId="0" fontId="11" fillId="0" borderId="117" xfId="0" applyFont="1" applyBorder="1"/>
    <xf numFmtId="0" fontId="11" fillId="0" borderId="118" xfId="0" applyFont="1" applyBorder="1"/>
    <xf numFmtId="37" fontId="11" fillId="0" borderId="118" xfId="0" applyNumberFormat="1" applyFont="1" applyBorder="1"/>
    <xf numFmtId="37" fontId="11" fillId="0" borderId="119" xfId="0" applyNumberFormat="1" applyFont="1" applyBorder="1"/>
    <xf numFmtId="0" fontId="50" fillId="0" borderId="0" xfId="0" applyNumberFormat="1" applyFont="1"/>
    <xf numFmtId="9" fontId="50" fillId="0" borderId="0" xfId="0" applyNumberFormat="1" applyFont="1" applyBorder="1"/>
    <xf numFmtId="10" fontId="50" fillId="0" borderId="47" xfId="0" applyNumberFormat="1" applyFont="1" applyBorder="1"/>
    <xf numFmtId="10" fontId="50" fillId="0" borderId="0" xfId="0" applyNumberFormat="1" applyFont="1" applyBorder="1"/>
    <xf numFmtId="10" fontId="50" fillId="0" borderId="90" xfId="0" applyNumberFormat="1" applyFont="1" applyBorder="1"/>
    <xf numFmtId="10" fontId="50" fillId="0" borderId="120" xfId="0" applyNumberFormat="1" applyFont="1" applyBorder="1"/>
    <xf numFmtId="10" fontId="50" fillId="0" borderId="121" xfId="0" applyNumberFormat="1" applyFont="1" applyBorder="1"/>
    <xf numFmtId="10" fontId="50" fillId="0" borderId="3" xfId="0" applyNumberFormat="1" applyFont="1" applyBorder="1"/>
    <xf numFmtId="10" fontId="50" fillId="0" borderId="122" xfId="0" applyNumberFormat="1" applyFont="1" applyBorder="1"/>
    <xf numFmtId="10" fontId="50" fillId="0" borderId="4" xfId="0" applyNumberFormat="1" applyFont="1" applyBorder="1"/>
    <xf numFmtId="0" fontId="54" fillId="0" borderId="0" xfId="0" applyNumberFormat="1" applyFont="1"/>
    <xf numFmtId="10" fontId="54" fillId="0" borderId="47" xfId="0" applyNumberFormat="1" applyFont="1" applyBorder="1"/>
    <xf numFmtId="10" fontId="54" fillId="0" borderId="120" xfId="0" applyNumberFormat="1" applyFont="1" applyBorder="1"/>
    <xf numFmtId="10" fontId="54" fillId="0" borderId="121" xfId="0" applyNumberFormat="1" applyFont="1" applyBorder="1"/>
    <xf numFmtId="10" fontId="54" fillId="0" borderId="90" xfId="0" applyNumberFormat="1" applyFont="1" applyBorder="1"/>
    <xf numFmtId="10" fontId="54" fillId="0" borderId="3" xfId="0" applyNumberFormat="1" applyFont="1" applyBorder="1"/>
    <xf numFmtId="10" fontId="54" fillId="0" borderId="0" xfId="0" applyNumberFormat="1" applyFont="1" applyBorder="1"/>
    <xf numFmtId="10" fontId="54" fillId="0" borderId="122" xfId="0" applyNumberFormat="1" applyFont="1" applyBorder="1"/>
    <xf numFmtId="0" fontId="54" fillId="0" borderId="46" xfId="0" applyNumberFormat="1" applyFont="1" applyBorder="1"/>
    <xf numFmtId="0" fontId="54" fillId="0" borderId="47" xfId="0" applyNumberFormat="1" applyFont="1" applyBorder="1"/>
    <xf numFmtId="10" fontId="50" fillId="0" borderId="124" xfId="0" applyNumberFormat="1" applyFont="1" applyBorder="1"/>
    <xf numFmtId="9" fontId="50" fillId="0" borderId="3" xfId="0" applyNumberFormat="1" applyFont="1" applyBorder="1"/>
    <xf numFmtId="9" fontId="50" fillId="0" borderId="123" xfId="0" applyNumberFormat="1" applyFont="1" applyBorder="1"/>
    <xf numFmtId="10" fontId="50" fillId="0" borderId="125" xfId="0" applyNumberFormat="1" applyFont="1" applyBorder="1"/>
    <xf numFmtId="10" fontId="50" fillId="0" borderId="126" xfId="0" applyNumberFormat="1" applyFont="1" applyBorder="1"/>
    <xf numFmtId="9" fontId="50" fillId="0" borderId="4" xfId="0" applyNumberFormat="1" applyFont="1" applyBorder="1"/>
    <xf numFmtId="10" fontId="50" fillId="0" borderId="127" xfId="0" applyNumberFormat="1" applyFont="1" applyBorder="1"/>
    <xf numFmtId="10" fontId="50" fillId="0" borderId="110" xfId="0" applyNumberFormat="1" applyFont="1" applyBorder="1"/>
    <xf numFmtId="10" fontId="50" fillId="0" borderId="97" xfId="0" applyNumberFormat="1" applyFont="1" applyBorder="1"/>
    <xf numFmtId="10" fontId="50" fillId="0" borderId="128" xfId="0" applyNumberFormat="1" applyFont="1" applyBorder="1"/>
    <xf numFmtId="10" fontId="54" fillId="0" borderId="128" xfId="0" applyNumberFormat="1" applyFont="1" applyBorder="1"/>
    <xf numFmtId="10" fontId="54" fillId="0" borderId="110" xfId="0" applyNumberFormat="1" applyFont="1" applyBorder="1"/>
    <xf numFmtId="9" fontId="50" fillId="0" borderId="97" xfId="0" applyNumberFormat="1" applyFont="1" applyBorder="1"/>
    <xf numFmtId="10" fontId="50" fillId="0" borderId="75" xfId="0" applyNumberFormat="1" applyFont="1" applyBorder="1"/>
    <xf numFmtId="167" fontId="50" fillId="0" borderId="111" xfId="0" applyNumberFormat="1" applyFont="1" applyBorder="1"/>
    <xf numFmtId="0" fontId="54" fillId="0" borderId="46" xfId="0" applyFont="1" applyBorder="1"/>
    <xf numFmtId="0" fontId="54" fillId="0" borderId="47" xfId="0" applyFont="1" applyBorder="1"/>
    <xf numFmtId="10" fontId="50" fillId="0" borderId="0" xfId="0" applyNumberFormat="1" applyFont="1"/>
    <xf numFmtId="5" fontId="56" fillId="0" borderId="2" xfId="3" applyNumberFormat="1" applyFont="1" applyFill="1" applyBorder="1"/>
    <xf numFmtId="166" fontId="0" fillId="0" borderId="2" xfId="4" applyNumberFormat="1" applyFont="1" applyFill="1" applyBorder="1"/>
    <xf numFmtId="3" fontId="56" fillId="0" borderId="0" xfId="3" applyNumberFormat="1" applyFont="1" applyFill="1" applyBorder="1"/>
    <xf numFmtId="5" fontId="56" fillId="0" borderId="81" xfId="4" applyNumberFormat="1" applyFont="1" applyFill="1" applyBorder="1"/>
    <xf numFmtId="3" fontId="0" fillId="0" borderId="63" xfId="4" applyNumberFormat="1" applyFont="1" applyFill="1" applyBorder="1"/>
    <xf numFmtId="5" fontId="56" fillId="0" borderId="52" xfId="3" applyNumberFormat="1" applyFont="1" applyFill="1" applyBorder="1"/>
    <xf numFmtId="166" fontId="0" fillId="0" borderId="52" xfId="0" applyNumberFormat="1" applyFill="1" applyBorder="1"/>
    <xf numFmtId="166" fontId="0" fillId="0" borderId="68" xfId="0" applyNumberFormat="1" applyFill="1" applyBorder="1"/>
    <xf numFmtId="166" fontId="0" fillId="0" borderId="51" xfId="0" applyNumberFormat="1" applyFill="1" applyBorder="1"/>
    <xf numFmtId="37" fontId="50" fillId="0" borderId="0" xfId="0" applyNumberFormat="1" applyFont="1" applyBorder="1"/>
    <xf numFmtId="10" fontId="0" fillId="0" borderId="0" xfId="3" applyNumberFormat="1" applyFont="1" applyFill="1"/>
    <xf numFmtId="166" fontId="56" fillId="0" borderId="43" xfId="0" applyNumberFormat="1" applyFont="1" applyFill="1" applyBorder="1"/>
    <xf numFmtId="3" fontId="56" fillId="0" borderId="51" xfId="0" applyNumberFormat="1" applyFont="1" applyFill="1" applyBorder="1"/>
    <xf numFmtId="3" fontId="56" fillId="0" borderId="43" xfId="0" applyNumberFormat="1" applyFont="1" applyFill="1" applyBorder="1"/>
    <xf numFmtId="1" fontId="56" fillId="0" borderId="43" xfId="0" applyNumberFormat="1" applyFont="1" applyFill="1" applyBorder="1"/>
    <xf numFmtId="7" fontId="56" fillId="0" borderId="0" xfId="3" applyNumberFormat="1" applyFont="1" applyFill="1" applyBorder="1"/>
    <xf numFmtId="7" fontId="56" fillId="0" borderId="0" xfId="0" applyNumberFormat="1" applyFont="1" applyFill="1"/>
    <xf numFmtId="7" fontId="56" fillId="0" borderId="0" xfId="3" applyNumberFormat="1" applyFont="1" applyFill="1"/>
    <xf numFmtId="7" fontId="56" fillId="0" borderId="0" xfId="0" applyNumberFormat="1" applyFont="1" applyFill="1" applyBorder="1"/>
    <xf numFmtId="7" fontId="56" fillId="0" borderId="41" xfId="0" applyNumberFormat="1" applyFont="1" applyFill="1" applyBorder="1"/>
    <xf numFmtId="7" fontId="0" fillId="0" borderId="50" xfId="4" applyNumberFormat="1" applyFont="1" applyFill="1" applyBorder="1"/>
    <xf numFmtId="7" fontId="0" fillId="0" borderId="63" xfId="4" applyNumberFormat="1" applyFont="1" applyFill="1" applyBorder="1"/>
    <xf numFmtId="0" fontId="50" fillId="0" borderId="1" xfId="0" applyFont="1" applyBorder="1"/>
    <xf numFmtId="167" fontId="50" fillId="0" borderId="1" xfId="0" applyNumberFormat="1" applyFont="1" applyBorder="1"/>
    <xf numFmtId="167" fontId="50" fillId="0" borderId="72" xfId="0" applyNumberFormat="1" applyFont="1" applyBorder="1"/>
    <xf numFmtId="167" fontId="50" fillId="0" borderId="129" xfId="3" applyNumberFormat="1" applyFont="1" applyBorder="1"/>
    <xf numFmtId="167" fontId="50" fillId="0" borderId="130" xfId="3" applyNumberFormat="1" applyFont="1" applyBorder="1"/>
    <xf numFmtId="167" fontId="50" fillId="0" borderId="131" xfId="0" applyNumberFormat="1" applyFont="1" applyBorder="1"/>
    <xf numFmtId="167" fontId="50" fillId="0" borderId="101" xfId="0" applyNumberFormat="1" applyFont="1" applyBorder="1"/>
    <xf numFmtId="167" fontId="50" fillId="0" borderId="130" xfId="0" applyNumberFormat="1" applyFont="1" applyBorder="1"/>
    <xf numFmtId="167" fontId="50" fillId="0" borderId="80" xfId="0" applyNumberFormat="1" applyFont="1" applyBorder="1"/>
    <xf numFmtId="167" fontId="50" fillId="0" borderId="113" xfId="3" applyNumberFormat="1" applyFont="1" applyBorder="1"/>
    <xf numFmtId="167" fontId="50" fillId="0" borderId="78" xfId="0" applyNumberFormat="1" applyFont="1" applyBorder="1"/>
    <xf numFmtId="10" fontId="50" fillId="0" borderId="74" xfId="0" applyNumberFormat="1" applyFont="1" applyBorder="1"/>
    <xf numFmtId="10" fontId="50" fillId="0" borderId="133" xfId="0" applyNumberFormat="1" applyFont="1" applyBorder="1"/>
    <xf numFmtId="10" fontId="50" fillId="0" borderId="134" xfId="0" applyNumberFormat="1" applyFont="1" applyBorder="1"/>
    <xf numFmtId="10" fontId="50" fillId="0" borderId="135" xfId="0" applyNumberFormat="1" applyFont="1" applyBorder="1"/>
    <xf numFmtId="10" fontId="50" fillId="0" borderId="132" xfId="0" applyNumberFormat="1" applyFont="1" applyBorder="1"/>
    <xf numFmtId="10" fontId="50" fillId="0" borderId="136" xfId="0" applyNumberFormat="1" applyFont="1" applyBorder="1"/>
    <xf numFmtId="5" fontId="0" fillId="0" borderId="0" xfId="4" applyNumberFormat="1" applyFont="1" applyFill="1"/>
    <xf numFmtId="9" fontId="0" fillId="0" borderId="0" xfId="0" applyNumberFormat="1" applyFill="1"/>
    <xf numFmtId="2" fontId="0" fillId="0" borderId="0" xfId="0" applyNumberFormat="1" applyFill="1"/>
    <xf numFmtId="6" fontId="0" fillId="0" borderId="0" xfId="0" applyNumberFormat="1"/>
    <xf numFmtId="3" fontId="0" fillId="0" borderId="0" xfId="0" applyNumberFormat="1" applyFill="1" applyBorder="1"/>
    <xf numFmtId="0" fontId="0" fillId="0" borderId="11" xfId="0" applyBorder="1"/>
    <xf numFmtId="0" fontId="0" fillId="0" borderId="41" xfId="0" applyBorder="1"/>
    <xf numFmtId="0" fontId="0" fillId="0" borderId="60" xfId="0" applyBorder="1"/>
    <xf numFmtId="0" fontId="0" fillId="0" borderId="93" xfId="0" applyBorder="1"/>
    <xf numFmtId="0" fontId="0" fillId="0" borderId="53" xfId="0" applyBorder="1"/>
    <xf numFmtId="6" fontId="0" fillId="0" borderId="0" xfId="0" applyNumberFormat="1" applyBorder="1"/>
    <xf numFmtId="6" fontId="0" fillId="0" borderId="53" xfId="0" applyNumberFormat="1" applyBorder="1"/>
    <xf numFmtId="6" fontId="0" fillId="0" borderId="41" xfId="0" applyNumberFormat="1" applyBorder="1"/>
    <xf numFmtId="6" fontId="0" fillId="0" borderId="1" xfId="0" applyNumberFormat="1" applyBorder="1"/>
    <xf numFmtId="6" fontId="0" fillId="0" borderId="89" xfId="0" applyNumberFormat="1" applyBorder="1"/>
    <xf numFmtId="6" fontId="0" fillId="0" borderId="42" xfId="0" applyNumberFormat="1" applyBorder="1"/>
    <xf numFmtId="6" fontId="0" fillId="0" borderId="52" xfId="0" applyNumberFormat="1" applyBorder="1"/>
    <xf numFmtId="6" fontId="0" fillId="0" borderId="91" xfId="0" applyNumberFormat="1" applyBorder="1"/>
    <xf numFmtId="6" fontId="0" fillId="0" borderId="68" xfId="0" applyNumberFormat="1" applyBorder="1"/>
    <xf numFmtId="6" fontId="0" fillId="0" borderId="88" xfId="0" applyNumberFormat="1" applyBorder="1"/>
    <xf numFmtId="0" fontId="0" fillId="0" borderId="13" xfId="0" applyBorder="1"/>
    <xf numFmtId="6" fontId="0" fillId="0" borderId="13" xfId="0" applyNumberFormat="1" applyBorder="1"/>
    <xf numFmtId="6" fontId="0" fillId="0" borderId="59" xfId="0" applyNumberFormat="1" applyBorder="1"/>
    <xf numFmtId="6" fontId="0" fillId="0" borderId="49" xfId="0" applyNumberFormat="1" applyBorder="1"/>
    <xf numFmtId="6" fontId="0" fillId="0" borderId="87" xfId="0" applyNumberFormat="1" applyBorder="1"/>
    <xf numFmtId="6" fontId="0" fillId="0" borderId="45" xfId="0" applyNumberFormat="1" applyBorder="1"/>
    <xf numFmtId="0" fontId="0" fillId="0" borderId="137" xfId="0" applyFill="1" applyBorder="1"/>
    <xf numFmtId="0" fontId="11" fillId="0" borderId="137" xfId="0" applyFont="1" applyFill="1" applyBorder="1"/>
    <xf numFmtId="0" fontId="0" fillId="0" borderId="0" xfId="0" applyFill="1" applyBorder="1" applyAlignment="1">
      <alignment horizontal="center"/>
    </xf>
    <xf numFmtId="0" fontId="4" fillId="0" borderId="0" xfId="0" applyFont="1" applyFill="1" applyAlignment="1">
      <alignment horizontal="center"/>
    </xf>
    <xf numFmtId="0" fontId="7" fillId="0" borderId="0" xfId="0" applyFont="1" applyFill="1" applyAlignment="1">
      <alignment horizontal="center"/>
    </xf>
  </cellXfs>
  <cellStyles count="4160">
    <cellStyle name="Comma" xfId="4" builtinId="3"/>
    <cellStyle name="Currency" xfId="3" builtinId="4"/>
    <cellStyle name="Currency 2" xfId="110" xr:uid="{00000000-0005-0000-0000-000002000000}"/>
    <cellStyle name="Currency 3" xfId="418" xr:uid="{00000000-0005-0000-0000-000003000000}"/>
    <cellStyle name="Currency 4" xfId="3152" xr:uid="{00000000-0005-0000-0000-000004000000}"/>
    <cellStyle name="Followed Hyperlink" xfId="2"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1" builtinId="9" hidden="1"/>
    <cellStyle name="Followed Hyperlink" xfId="1133" builtinId="9" hidden="1"/>
    <cellStyle name="Followed Hyperlink" xfId="1135"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Followed Hyperlink" xfId="1183" builtinId="9" hidden="1"/>
    <cellStyle name="Followed Hyperlink" xfId="1185" builtinId="9" hidden="1"/>
    <cellStyle name="Followed Hyperlink" xfId="1187" builtinId="9" hidden="1"/>
    <cellStyle name="Followed Hyperlink" xfId="1189" builtinId="9" hidden="1"/>
    <cellStyle name="Followed Hyperlink" xfId="1191" builtinId="9" hidden="1"/>
    <cellStyle name="Followed Hyperlink" xfId="1193" builtinId="9" hidden="1"/>
    <cellStyle name="Followed Hyperlink" xfId="1195"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Followed Hyperlink" xfId="1209" builtinId="9" hidden="1"/>
    <cellStyle name="Followed Hyperlink" xfId="1211" builtinId="9" hidden="1"/>
    <cellStyle name="Followed Hyperlink" xfId="1213" builtinId="9" hidden="1"/>
    <cellStyle name="Followed Hyperlink" xfId="1215" builtinId="9" hidden="1"/>
    <cellStyle name="Followed Hyperlink" xfId="1217" builtinId="9" hidden="1"/>
    <cellStyle name="Followed Hyperlink" xfId="1219" builtinId="9" hidden="1"/>
    <cellStyle name="Followed Hyperlink" xfId="1221" builtinId="9" hidden="1"/>
    <cellStyle name="Followed Hyperlink" xfId="1223" builtinId="9" hidden="1"/>
    <cellStyle name="Followed Hyperlink" xfId="1225" builtinId="9" hidden="1"/>
    <cellStyle name="Followed Hyperlink" xfId="1227" builtinId="9" hidden="1"/>
    <cellStyle name="Followed Hyperlink" xfId="1229" builtinId="9" hidden="1"/>
    <cellStyle name="Followed Hyperlink" xfId="1231" builtinId="9" hidden="1"/>
    <cellStyle name="Followed Hyperlink" xfId="1233" builtinId="9" hidden="1"/>
    <cellStyle name="Followed Hyperlink" xfId="1235" builtinId="9" hidden="1"/>
    <cellStyle name="Followed Hyperlink" xfId="1237" builtinId="9" hidden="1"/>
    <cellStyle name="Followed Hyperlink" xfId="1239" builtinId="9" hidden="1"/>
    <cellStyle name="Followed Hyperlink" xfId="1241" builtinId="9" hidden="1"/>
    <cellStyle name="Followed Hyperlink" xfId="1243" builtinId="9" hidden="1"/>
    <cellStyle name="Followed Hyperlink" xfId="1245" builtinId="9" hidden="1"/>
    <cellStyle name="Followed Hyperlink" xfId="1247" builtinId="9" hidden="1"/>
    <cellStyle name="Followed Hyperlink" xfId="1249" builtinId="9" hidden="1"/>
    <cellStyle name="Followed Hyperlink" xfId="1251" builtinId="9" hidden="1"/>
    <cellStyle name="Followed Hyperlink" xfId="1253" builtinId="9" hidden="1"/>
    <cellStyle name="Followed Hyperlink" xfId="1255" builtinId="9" hidden="1"/>
    <cellStyle name="Followed Hyperlink" xfId="1257" builtinId="9" hidden="1"/>
    <cellStyle name="Followed Hyperlink" xfId="1259" builtinId="9" hidden="1"/>
    <cellStyle name="Followed Hyperlink" xfId="1261" builtinId="9" hidden="1"/>
    <cellStyle name="Followed Hyperlink" xfId="1263" builtinId="9" hidden="1"/>
    <cellStyle name="Followed Hyperlink" xfId="1265" builtinId="9" hidden="1"/>
    <cellStyle name="Followed Hyperlink" xfId="1267" builtinId="9" hidden="1"/>
    <cellStyle name="Followed Hyperlink" xfId="1269" builtinId="9" hidden="1"/>
    <cellStyle name="Followed Hyperlink" xfId="1271" builtinId="9" hidden="1"/>
    <cellStyle name="Followed Hyperlink" xfId="1273" builtinId="9" hidden="1"/>
    <cellStyle name="Followed Hyperlink" xfId="1275" builtinId="9" hidden="1"/>
    <cellStyle name="Followed Hyperlink" xfId="1277" builtinId="9" hidden="1"/>
    <cellStyle name="Followed Hyperlink" xfId="1279" builtinId="9" hidden="1"/>
    <cellStyle name="Followed Hyperlink" xfId="1281" builtinId="9" hidden="1"/>
    <cellStyle name="Followed Hyperlink" xfId="1283" builtinId="9" hidden="1"/>
    <cellStyle name="Followed Hyperlink" xfId="1285" builtinId="9" hidden="1"/>
    <cellStyle name="Followed Hyperlink" xfId="1287" builtinId="9" hidden="1"/>
    <cellStyle name="Followed Hyperlink" xfId="1289" builtinId="9" hidden="1"/>
    <cellStyle name="Followed Hyperlink" xfId="1291" builtinId="9" hidden="1"/>
    <cellStyle name="Followed Hyperlink" xfId="1293" builtinId="9" hidden="1"/>
    <cellStyle name="Followed Hyperlink" xfId="1295" builtinId="9" hidden="1"/>
    <cellStyle name="Followed Hyperlink" xfId="1297" builtinId="9" hidden="1"/>
    <cellStyle name="Followed Hyperlink" xfId="1299" builtinId="9" hidden="1"/>
    <cellStyle name="Followed Hyperlink" xfId="1301" builtinId="9" hidden="1"/>
    <cellStyle name="Followed Hyperlink" xfId="1303" builtinId="9" hidden="1"/>
    <cellStyle name="Followed Hyperlink" xfId="1305" builtinId="9" hidden="1"/>
    <cellStyle name="Followed Hyperlink" xfId="1307" builtinId="9" hidden="1"/>
    <cellStyle name="Followed Hyperlink" xfId="1309" builtinId="9" hidden="1"/>
    <cellStyle name="Followed Hyperlink" xfId="1311" builtinId="9" hidden="1"/>
    <cellStyle name="Followed Hyperlink" xfId="1313" builtinId="9" hidden="1"/>
    <cellStyle name="Followed Hyperlink" xfId="1315" builtinId="9" hidden="1"/>
    <cellStyle name="Followed Hyperlink" xfId="1317" builtinId="9" hidden="1"/>
    <cellStyle name="Followed Hyperlink" xfId="1319" builtinId="9" hidden="1"/>
    <cellStyle name="Followed Hyperlink" xfId="1321" builtinId="9" hidden="1"/>
    <cellStyle name="Followed Hyperlink" xfId="1323" builtinId="9" hidden="1"/>
    <cellStyle name="Followed Hyperlink" xfId="1325" builtinId="9" hidden="1"/>
    <cellStyle name="Followed Hyperlink" xfId="1327" builtinId="9" hidden="1"/>
    <cellStyle name="Followed Hyperlink" xfId="1329" builtinId="9" hidden="1"/>
    <cellStyle name="Followed Hyperlink" xfId="1331" builtinId="9" hidden="1"/>
    <cellStyle name="Followed Hyperlink" xfId="1333" builtinId="9" hidden="1"/>
    <cellStyle name="Followed Hyperlink" xfId="1335" builtinId="9" hidden="1"/>
    <cellStyle name="Followed Hyperlink" xfId="1337" builtinId="9" hidden="1"/>
    <cellStyle name="Followed Hyperlink" xfId="1339" builtinId="9" hidden="1"/>
    <cellStyle name="Followed Hyperlink" xfId="1341" builtinId="9" hidden="1"/>
    <cellStyle name="Followed Hyperlink" xfId="1343" builtinId="9" hidden="1"/>
    <cellStyle name="Followed Hyperlink" xfId="1345" builtinId="9" hidden="1"/>
    <cellStyle name="Followed Hyperlink" xfId="1347" builtinId="9" hidden="1"/>
    <cellStyle name="Followed Hyperlink" xfId="1349" builtinId="9" hidden="1"/>
    <cellStyle name="Followed Hyperlink" xfId="1351" builtinId="9" hidden="1"/>
    <cellStyle name="Followed Hyperlink" xfId="1353" builtinId="9" hidden="1"/>
    <cellStyle name="Followed Hyperlink" xfId="1355" builtinId="9" hidden="1"/>
    <cellStyle name="Followed Hyperlink" xfId="1357" builtinId="9" hidden="1"/>
    <cellStyle name="Followed Hyperlink" xfId="1359" builtinId="9" hidden="1"/>
    <cellStyle name="Followed Hyperlink" xfId="1361" builtinId="9" hidden="1"/>
    <cellStyle name="Followed Hyperlink" xfId="1363" builtinId="9" hidden="1"/>
    <cellStyle name="Followed Hyperlink" xfId="1365" builtinId="9" hidden="1"/>
    <cellStyle name="Followed Hyperlink" xfId="1367" builtinId="9" hidden="1"/>
    <cellStyle name="Followed Hyperlink" xfId="1369" builtinId="9" hidden="1"/>
    <cellStyle name="Followed Hyperlink" xfId="1371" builtinId="9" hidden="1"/>
    <cellStyle name="Followed Hyperlink" xfId="1373" builtinId="9" hidden="1"/>
    <cellStyle name="Followed Hyperlink" xfId="1375" builtinId="9" hidden="1"/>
    <cellStyle name="Followed Hyperlink" xfId="1377" builtinId="9" hidden="1"/>
    <cellStyle name="Followed Hyperlink" xfId="1379" builtinId="9" hidden="1"/>
    <cellStyle name="Followed Hyperlink" xfId="1381" builtinId="9" hidden="1"/>
    <cellStyle name="Followed Hyperlink" xfId="1383" builtinId="9" hidden="1"/>
    <cellStyle name="Followed Hyperlink" xfId="1385" builtinId="9" hidden="1"/>
    <cellStyle name="Followed Hyperlink" xfId="1387" builtinId="9" hidden="1"/>
    <cellStyle name="Followed Hyperlink" xfId="1389" builtinId="9" hidden="1"/>
    <cellStyle name="Followed Hyperlink" xfId="1391" builtinId="9" hidden="1"/>
    <cellStyle name="Followed Hyperlink" xfId="1393" builtinId="9" hidden="1"/>
    <cellStyle name="Followed Hyperlink" xfId="1395" builtinId="9" hidden="1"/>
    <cellStyle name="Followed Hyperlink" xfId="1397" builtinId="9" hidden="1"/>
    <cellStyle name="Followed Hyperlink" xfId="1399" builtinId="9" hidden="1"/>
    <cellStyle name="Followed Hyperlink" xfId="1401" builtinId="9" hidden="1"/>
    <cellStyle name="Followed Hyperlink" xfId="1403" builtinId="9" hidden="1"/>
    <cellStyle name="Followed Hyperlink" xfId="1405" builtinId="9" hidden="1"/>
    <cellStyle name="Followed Hyperlink" xfId="1407" builtinId="9" hidden="1"/>
    <cellStyle name="Followed Hyperlink" xfId="1409" builtinId="9" hidden="1"/>
    <cellStyle name="Followed Hyperlink" xfId="1411" builtinId="9" hidden="1"/>
    <cellStyle name="Followed Hyperlink" xfId="1413" builtinId="9" hidden="1"/>
    <cellStyle name="Followed Hyperlink" xfId="1415" builtinId="9" hidden="1"/>
    <cellStyle name="Followed Hyperlink" xfId="1417" builtinId="9" hidden="1"/>
    <cellStyle name="Followed Hyperlink" xfId="1419" builtinId="9" hidden="1"/>
    <cellStyle name="Followed Hyperlink" xfId="1421" builtinId="9" hidden="1"/>
    <cellStyle name="Followed Hyperlink" xfId="1423" builtinId="9" hidden="1"/>
    <cellStyle name="Followed Hyperlink" xfId="1425" builtinId="9" hidden="1"/>
    <cellStyle name="Followed Hyperlink" xfId="1427" builtinId="9" hidden="1"/>
    <cellStyle name="Followed Hyperlink" xfId="1429" builtinId="9" hidden="1"/>
    <cellStyle name="Followed Hyperlink" xfId="1431" builtinId="9" hidden="1"/>
    <cellStyle name="Followed Hyperlink" xfId="1433" builtinId="9" hidden="1"/>
    <cellStyle name="Followed Hyperlink" xfId="1435" builtinId="9" hidden="1"/>
    <cellStyle name="Followed Hyperlink" xfId="1437" builtinId="9" hidden="1"/>
    <cellStyle name="Followed Hyperlink" xfId="1439" builtinId="9" hidden="1"/>
    <cellStyle name="Followed Hyperlink" xfId="1441" builtinId="9" hidden="1"/>
    <cellStyle name="Followed Hyperlink" xfId="1443" builtinId="9" hidden="1"/>
    <cellStyle name="Followed Hyperlink" xfId="1445" builtinId="9" hidden="1"/>
    <cellStyle name="Followed Hyperlink" xfId="1447" builtinId="9" hidden="1"/>
    <cellStyle name="Followed Hyperlink" xfId="1449" builtinId="9" hidden="1"/>
    <cellStyle name="Followed Hyperlink" xfId="1451" builtinId="9" hidden="1"/>
    <cellStyle name="Followed Hyperlink" xfId="1453" builtinId="9" hidden="1"/>
    <cellStyle name="Followed Hyperlink" xfId="1455" builtinId="9" hidden="1"/>
    <cellStyle name="Followed Hyperlink" xfId="1457" builtinId="9" hidden="1"/>
    <cellStyle name="Followed Hyperlink" xfId="1459" builtinId="9" hidden="1"/>
    <cellStyle name="Followed Hyperlink" xfId="1461" builtinId="9" hidden="1"/>
    <cellStyle name="Followed Hyperlink" xfId="1463" builtinId="9" hidden="1"/>
    <cellStyle name="Followed Hyperlink" xfId="1465" builtinId="9" hidden="1"/>
    <cellStyle name="Followed Hyperlink" xfId="1467" builtinId="9" hidden="1"/>
    <cellStyle name="Followed Hyperlink" xfId="1469" builtinId="9" hidden="1"/>
    <cellStyle name="Followed Hyperlink" xfId="1471" builtinId="9" hidden="1"/>
    <cellStyle name="Followed Hyperlink" xfId="1473" builtinId="9" hidden="1"/>
    <cellStyle name="Followed Hyperlink" xfId="1475" builtinId="9" hidden="1"/>
    <cellStyle name="Followed Hyperlink" xfId="1477" builtinId="9" hidden="1"/>
    <cellStyle name="Followed Hyperlink" xfId="1479" builtinId="9" hidden="1"/>
    <cellStyle name="Followed Hyperlink" xfId="1481" builtinId="9" hidden="1"/>
    <cellStyle name="Followed Hyperlink" xfId="1483" builtinId="9" hidden="1"/>
    <cellStyle name="Followed Hyperlink" xfId="1485" builtinId="9" hidden="1"/>
    <cellStyle name="Followed Hyperlink" xfId="1487" builtinId="9" hidden="1"/>
    <cellStyle name="Followed Hyperlink" xfId="1489" builtinId="9" hidden="1"/>
    <cellStyle name="Followed Hyperlink" xfId="1491" builtinId="9" hidden="1"/>
    <cellStyle name="Followed Hyperlink" xfId="1493" builtinId="9" hidden="1"/>
    <cellStyle name="Followed Hyperlink" xfId="1495" builtinId="9" hidden="1"/>
    <cellStyle name="Followed Hyperlink" xfId="1497" builtinId="9" hidden="1"/>
    <cellStyle name="Followed Hyperlink" xfId="1499" builtinId="9" hidden="1"/>
    <cellStyle name="Followed Hyperlink" xfId="1501" builtinId="9" hidden="1"/>
    <cellStyle name="Followed Hyperlink" xfId="1503" builtinId="9" hidden="1"/>
    <cellStyle name="Followed Hyperlink" xfId="1505" builtinId="9" hidden="1"/>
    <cellStyle name="Followed Hyperlink" xfId="1507" builtinId="9" hidden="1"/>
    <cellStyle name="Followed Hyperlink" xfId="1509" builtinId="9" hidden="1"/>
    <cellStyle name="Followed Hyperlink" xfId="1511" builtinId="9" hidden="1"/>
    <cellStyle name="Followed Hyperlink" xfId="1513" builtinId="9" hidden="1"/>
    <cellStyle name="Followed Hyperlink" xfId="1515" builtinId="9" hidden="1"/>
    <cellStyle name="Followed Hyperlink" xfId="1517" builtinId="9" hidden="1"/>
    <cellStyle name="Followed Hyperlink" xfId="1519" builtinId="9" hidden="1"/>
    <cellStyle name="Followed Hyperlink" xfId="1521" builtinId="9" hidden="1"/>
    <cellStyle name="Followed Hyperlink" xfId="1523" builtinId="9" hidden="1"/>
    <cellStyle name="Followed Hyperlink" xfId="1525" builtinId="9" hidden="1"/>
    <cellStyle name="Followed Hyperlink" xfId="1527" builtinId="9" hidden="1"/>
    <cellStyle name="Followed Hyperlink" xfId="1529" builtinId="9" hidden="1"/>
    <cellStyle name="Followed Hyperlink" xfId="1531" builtinId="9" hidden="1"/>
    <cellStyle name="Followed Hyperlink" xfId="1533" builtinId="9" hidden="1"/>
    <cellStyle name="Followed Hyperlink" xfId="1535" builtinId="9" hidden="1"/>
    <cellStyle name="Followed Hyperlink" xfId="1537" builtinId="9" hidden="1"/>
    <cellStyle name="Followed Hyperlink" xfId="1539" builtinId="9" hidden="1"/>
    <cellStyle name="Followed Hyperlink" xfId="1541" builtinId="9" hidden="1"/>
    <cellStyle name="Followed Hyperlink" xfId="1543" builtinId="9" hidden="1"/>
    <cellStyle name="Followed Hyperlink" xfId="1545" builtinId="9" hidden="1"/>
    <cellStyle name="Followed Hyperlink" xfId="1547" builtinId="9" hidden="1"/>
    <cellStyle name="Followed Hyperlink" xfId="1549" builtinId="9" hidden="1"/>
    <cellStyle name="Followed Hyperlink" xfId="1551" builtinId="9" hidden="1"/>
    <cellStyle name="Followed Hyperlink" xfId="1553" builtinId="9" hidden="1"/>
    <cellStyle name="Followed Hyperlink" xfId="1555" builtinId="9" hidden="1"/>
    <cellStyle name="Followed Hyperlink" xfId="1557" builtinId="9" hidden="1"/>
    <cellStyle name="Followed Hyperlink" xfId="1559" builtinId="9" hidden="1"/>
    <cellStyle name="Followed Hyperlink" xfId="1561" builtinId="9" hidden="1"/>
    <cellStyle name="Followed Hyperlink" xfId="1563" builtinId="9" hidden="1"/>
    <cellStyle name="Followed Hyperlink" xfId="1565" builtinId="9" hidden="1"/>
    <cellStyle name="Followed Hyperlink" xfId="1567" builtinId="9" hidden="1"/>
    <cellStyle name="Followed Hyperlink" xfId="1569" builtinId="9" hidden="1"/>
    <cellStyle name="Followed Hyperlink" xfId="1571" builtinId="9" hidden="1"/>
    <cellStyle name="Followed Hyperlink" xfId="1573" builtinId="9" hidden="1"/>
    <cellStyle name="Followed Hyperlink" xfId="1575" builtinId="9" hidden="1"/>
    <cellStyle name="Followed Hyperlink" xfId="1577" builtinId="9" hidden="1"/>
    <cellStyle name="Followed Hyperlink" xfId="1579" builtinId="9" hidden="1"/>
    <cellStyle name="Followed Hyperlink" xfId="1581" builtinId="9" hidden="1"/>
    <cellStyle name="Followed Hyperlink" xfId="1583" builtinId="9" hidden="1"/>
    <cellStyle name="Followed Hyperlink" xfId="1585" builtinId="9" hidden="1"/>
    <cellStyle name="Followed Hyperlink" xfId="1587" builtinId="9" hidden="1"/>
    <cellStyle name="Followed Hyperlink" xfId="1589" builtinId="9" hidden="1"/>
    <cellStyle name="Followed Hyperlink" xfId="1591" builtinId="9" hidden="1"/>
    <cellStyle name="Followed Hyperlink" xfId="1593" builtinId="9" hidden="1"/>
    <cellStyle name="Followed Hyperlink" xfId="1595" builtinId="9" hidden="1"/>
    <cellStyle name="Followed Hyperlink" xfId="1597" builtinId="9" hidden="1"/>
    <cellStyle name="Followed Hyperlink" xfId="1599" builtinId="9" hidden="1"/>
    <cellStyle name="Followed Hyperlink" xfId="1601" builtinId="9" hidden="1"/>
    <cellStyle name="Followed Hyperlink" xfId="1603" builtinId="9" hidden="1"/>
    <cellStyle name="Followed Hyperlink" xfId="1605" builtinId="9" hidden="1"/>
    <cellStyle name="Followed Hyperlink" xfId="1607" builtinId="9" hidden="1"/>
    <cellStyle name="Followed Hyperlink" xfId="1609" builtinId="9" hidden="1"/>
    <cellStyle name="Followed Hyperlink" xfId="1611" builtinId="9" hidden="1"/>
    <cellStyle name="Followed Hyperlink" xfId="1613" builtinId="9" hidden="1"/>
    <cellStyle name="Followed Hyperlink" xfId="1615" builtinId="9" hidden="1"/>
    <cellStyle name="Followed Hyperlink" xfId="1617" builtinId="9" hidden="1"/>
    <cellStyle name="Followed Hyperlink" xfId="1619" builtinId="9" hidden="1"/>
    <cellStyle name="Followed Hyperlink" xfId="1621" builtinId="9" hidden="1"/>
    <cellStyle name="Followed Hyperlink" xfId="1623" builtinId="9" hidden="1"/>
    <cellStyle name="Followed Hyperlink" xfId="1625" builtinId="9" hidden="1"/>
    <cellStyle name="Followed Hyperlink" xfId="1627" builtinId="9" hidden="1"/>
    <cellStyle name="Followed Hyperlink" xfId="1629" builtinId="9" hidden="1"/>
    <cellStyle name="Followed Hyperlink" xfId="1631" builtinId="9" hidden="1"/>
    <cellStyle name="Followed Hyperlink" xfId="1633" builtinId="9" hidden="1"/>
    <cellStyle name="Followed Hyperlink" xfId="1635" builtinId="9" hidden="1"/>
    <cellStyle name="Followed Hyperlink" xfId="1637" builtinId="9" hidden="1"/>
    <cellStyle name="Followed Hyperlink" xfId="1639" builtinId="9" hidden="1"/>
    <cellStyle name="Followed Hyperlink" xfId="1641" builtinId="9" hidden="1"/>
    <cellStyle name="Followed Hyperlink" xfId="1643" builtinId="9" hidden="1"/>
    <cellStyle name="Followed Hyperlink" xfId="1645" builtinId="9" hidden="1"/>
    <cellStyle name="Followed Hyperlink" xfId="1647" builtinId="9" hidden="1"/>
    <cellStyle name="Followed Hyperlink" xfId="1649" builtinId="9" hidden="1"/>
    <cellStyle name="Followed Hyperlink" xfId="1651" builtinId="9" hidden="1"/>
    <cellStyle name="Followed Hyperlink" xfId="1653" builtinId="9" hidden="1"/>
    <cellStyle name="Followed Hyperlink" xfId="1655" builtinId="9" hidden="1"/>
    <cellStyle name="Followed Hyperlink" xfId="1657" builtinId="9" hidden="1"/>
    <cellStyle name="Followed Hyperlink" xfId="1659" builtinId="9" hidden="1"/>
    <cellStyle name="Followed Hyperlink" xfId="1661" builtinId="9" hidden="1"/>
    <cellStyle name="Followed Hyperlink" xfId="1663" builtinId="9" hidden="1"/>
    <cellStyle name="Followed Hyperlink" xfId="1665" builtinId="9" hidden="1"/>
    <cellStyle name="Followed Hyperlink" xfId="1667" builtinId="9" hidden="1"/>
    <cellStyle name="Followed Hyperlink" xfId="1669" builtinId="9" hidden="1"/>
    <cellStyle name="Followed Hyperlink" xfId="1671" builtinId="9" hidden="1"/>
    <cellStyle name="Followed Hyperlink" xfId="1673" builtinId="9" hidden="1"/>
    <cellStyle name="Followed Hyperlink" xfId="1675" builtinId="9" hidden="1"/>
    <cellStyle name="Followed Hyperlink" xfId="1677" builtinId="9" hidden="1"/>
    <cellStyle name="Followed Hyperlink" xfId="1679" builtinId="9" hidden="1"/>
    <cellStyle name="Followed Hyperlink" xfId="1681" builtinId="9" hidden="1"/>
    <cellStyle name="Followed Hyperlink" xfId="1683" builtinId="9" hidden="1"/>
    <cellStyle name="Followed Hyperlink" xfId="1685" builtinId="9" hidden="1"/>
    <cellStyle name="Followed Hyperlink" xfId="1687" builtinId="9" hidden="1"/>
    <cellStyle name="Followed Hyperlink" xfId="1689" builtinId="9" hidden="1"/>
    <cellStyle name="Followed Hyperlink" xfId="1691" builtinId="9" hidden="1"/>
    <cellStyle name="Followed Hyperlink" xfId="1693" builtinId="9" hidden="1"/>
    <cellStyle name="Followed Hyperlink" xfId="1695" builtinId="9" hidden="1"/>
    <cellStyle name="Followed Hyperlink" xfId="1697" builtinId="9" hidden="1"/>
    <cellStyle name="Followed Hyperlink" xfId="1699" builtinId="9" hidden="1"/>
    <cellStyle name="Followed Hyperlink" xfId="1701" builtinId="9" hidden="1"/>
    <cellStyle name="Followed Hyperlink" xfId="1703" builtinId="9" hidden="1"/>
    <cellStyle name="Followed Hyperlink" xfId="1705" builtinId="9" hidden="1"/>
    <cellStyle name="Followed Hyperlink" xfId="1707" builtinId="9" hidden="1"/>
    <cellStyle name="Followed Hyperlink" xfId="1709" builtinId="9" hidden="1"/>
    <cellStyle name="Followed Hyperlink" xfId="1711" builtinId="9" hidden="1"/>
    <cellStyle name="Followed Hyperlink" xfId="1713" builtinId="9" hidden="1"/>
    <cellStyle name="Followed Hyperlink" xfId="1715" builtinId="9" hidden="1"/>
    <cellStyle name="Followed Hyperlink" xfId="1717" builtinId="9" hidden="1"/>
    <cellStyle name="Followed Hyperlink" xfId="1719" builtinId="9" hidden="1"/>
    <cellStyle name="Followed Hyperlink" xfId="1721" builtinId="9" hidden="1"/>
    <cellStyle name="Followed Hyperlink" xfId="1723" builtinId="9" hidden="1"/>
    <cellStyle name="Followed Hyperlink" xfId="1725" builtinId="9" hidden="1"/>
    <cellStyle name="Followed Hyperlink" xfId="1727" builtinId="9" hidden="1"/>
    <cellStyle name="Followed Hyperlink" xfId="1729" builtinId="9" hidden="1"/>
    <cellStyle name="Followed Hyperlink" xfId="1731" builtinId="9" hidden="1"/>
    <cellStyle name="Followed Hyperlink" xfId="1733" builtinId="9" hidden="1"/>
    <cellStyle name="Followed Hyperlink" xfId="1735" builtinId="9" hidden="1"/>
    <cellStyle name="Followed Hyperlink" xfId="1737" builtinId="9" hidden="1"/>
    <cellStyle name="Followed Hyperlink" xfId="1739" builtinId="9" hidden="1"/>
    <cellStyle name="Followed Hyperlink" xfId="1741" builtinId="9" hidden="1"/>
    <cellStyle name="Followed Hyperlink" xfId="1743" builtinId="9" hidden="1"/>
    <cellStyle name="Followed Hyperlink" xfId="1745" builtinId="9" hidden="1"/>
    <cellStyle name="Followed Hyperlink" xfId="1747" builtinId="9" hidden="1"/>
    <cellStyle name="Followed Hyperlink" xfId="1749" builtinId="9" hidden="1"/>
    <cellStyle name="Followed Hyperlink" xfId="1751" builtinId="9" hidden="1"/>
    <cellStyle name="Followed Hyperlink" xfId="1753" builtinId="9" hidden="1"/>
    <cellStyle name="Followed Hyperlink" xfId="1755" builtinId="9" hidden="1"/>
    <cellStyle name="Followed Hyperlink" xfId="1757" builtinId="9" hidden="1"/>
    <cellStyle name="Followed Hyperlink" xfId="1759" builtinId="9" hidden="1"/>
    <cellStyle name="Followed Hyperlink" xfId="1761" builtinId="9" hidden="1"/>
    <cellStyle name="Followed Hyperlink" xfId="1763" builtinId="9" hidden="1"/>
    <cellStyle name="Followed Hyperlink" xfId="1765" builtinId="9" hidden="1"/>
    <cellStyle name="Followed Hyperlink" xfId="1767" builtinId="9" hidden="1"/>
    <cellStyle name="Followed Hyperlink" xfId="1769" builtinId="9" hidden="1"/>
    <cellStyle name="Followed Hyperlink" xfId="1771" builtinId="9" hidden="1"/>
    <cellStyle name="Followed Hyperlink" xfId="1773" builtinId="9" hidden="1"/>
    <cellStyle name="Followed Hyperlink" xfId="1775" builtinId="9" hidden="1"/>
    <cellStyle name="Followed Hyperlink" xfId="1777" builtinId="9" hidden="1"/>
    <cellStyle name="Followed Hyperlink" xfId="1779" builtinId="9" hidden="1"/>
    <cellStyle name="Followed Hyperlink" xfId="1781" builtinId="9" hidden="1"/>
    <cellStyle name="Followed Hyperlink" xfId="1783" builtinId="9" hidden="1"/>
    <cellStyle name="Followed Hyperlink" xfId="1785" builtinId="9" hidden="1"/>
    <cellStyle name="Followed Hyperlink" xfId="1787" builtinId="9" hidden="1"/>
    <cellStyle name="Followed Hyperlink" xfId="1789" builtinId="9" hidden="1"/>
    <cellStyle name="Followed Hyperlink" xfId="1791" builtinId="9" hidden="1"/>
    <cellStyle name="Followed Hyperlink" xfId="1793" builtinId="9" hidden="1"/>
    <cellStyle name="Followed Hyperlink" xfId="1795" builtinId="9" hidden="1"/>
    <cellStyle name="Followed Hyperlink" xfId="1797" builtinId="9" hidden="1"/>
    <cellStyle name="Followed Hyperlink" xfId="1799" builtinId="9" hidden="1"/>
    <cellStyle name="Followed Hyperlink" xfId="1801" builtinId="9" hidden="1"/>
    <cellStyle name="Followed Hyperlink" xfId="1803" builtinId="9" hidden="1"/>
    <cellStyle name="Followed Hyperlink" xfId="1805" builtinId="9" hidden="1"/>
    <cellStyle name="Followed Hyperlink" xfId="1807" builtinId="9" hidden="1"/>
    <cellStyle name="Followed Hyperlink" xfId="1809" builtinId="9" hidden="1"/>
    <cellStyle name="Followed Hyperlink" xfId="1811" builtinId="9" hidden="1"/>
    <cellStyle name="Followed Hyperlink" xfId="1813" builtinId="9" hidden="1"/>
    <cellStyle name="Followed Hyperlink" xfId="1815" builtinId="9" hidden="1"/>
    <cellStyle name="Followed Hyperlink" xfId="1817" builtinId="9" hidden="1"/>
    <cellStyle name="Followed Hyperlink" xfId="1819" builtinId="9" hidden="1"/>
    <cellStyle name="Followed Hyperlink" xfId="1821" builtinId="9" hidden="1"/>
    <cellStyle name="Followed Hyperlink" xfId="1823" builtinId="9" hidden="1"/>
    <cellStyle name="Followed Hyperlink" xfId="1825" builtinId="9" hidden="1"/>
    <cellStyle name="Followed Hyperlink" xfId="1827" builtinId="9" hidden="1"/>
    <cellStyle name="Followed Hyperlink" xfId="1829" builtinId="9" hidden="1"/>
    <cellStyle name="Followed Hyperlink" xfId="1831" builtinId="9" hidden="1"/>
    <cellStyle name="Followed Hyperlink" xfId="1833" builtinId="9" hidden="1"/>
    <cellStyle name="Followed Hyperlink" xfId="1835" builtinId="9" hidden="1"/>
    <cellStyle name="Followed Hyperlink" xfId="1837" builtinId="9" hidden="1"/>
    <cellStyle name="Followed Hyperlink" xfId="1839" builtinId="9" hidden="1"/>
    <cellStyle name="Followed Hyperlink" xfId="1841" builtinId="9" hidden="1"/>
    <cellStyle name="Followed Hyperlink" xfId="1843" builtinId="9" hidden="1"/>
    <cellStyle name="Followed Hyperlink" xfId="1845" builtinId="9" hidden="1"/>
    <cellStyle name="Followed Hyperlink" xfId="1847" builtinId="9" hidden="1"/>
    <cellStyle name="Followed Hyperlink" xfId="1849" builtinId="9" hidden="1"/>
    <cellStyle name="Followed Hyperlink" xfId="1851" builtinId="9" hidden="1"/>
    <cellStyle name="Followed Hyperlink" xfId="1853" builtinId="9" hidden="1"/>
    <cellStyle name="Followed Hyperlink" xfId="1855" builtinId="9" hidden="1"/>
    <cellStyle name="Followed Hyperlink" xfId="1857" builtinId="9" hidden="1"/>
    <cellStyle name="Followed Hyperlink" xfId="1859" builtinId="9" hidden="1"/>
    <cellStyle name="Followed Hyperlink" xfId="1861" builtinId="9" hidden="1"/>
    <cellStyle name="Followed Hyperlink" xfId="1863" builtinId="9" hidden="1"/>
    <cellStyle name="Followed Hyperlink" xfId="1865" builtinId="9" hidden="1"/>
    <cellStyle name="Followed Hyperlink" xfId="1867" builtinId="9" hidden="1"/>
    <cellStyle name="Followed Hyperlink" xfId="1869" builtinId="9" hidden="1"/>
    <cellStyle name="Followed Hyperlink" xfId="1871" builtinId="9" hidden="1"/>
    <cellStyle name="Followed Hyperlink" xfId="1873" builtinId="9" hidden="1"/>
    <cellStyle name="Followed Hyperlink" xfId="1875" builtinId="9" hidden="1"/>
    <cellStyle name="Followed Hyperlink" xfId="1877" builtinId="9" hidden="1"/>
    <cellStyle name="Followed Hyperlink" xfId="1879" builtinId="9" hidden="1"/>
    <cellStyle name="Followed Hyperlink" xfId="1881" builtinId="9" hidden="1"/>
    <cellStyle name="Followed Hyperlink" xfId="1883" builtinId="9" hidden="1"/>
    <cellStyle name="Followed Hyperlink" xfId="1885" builtinId="9" hidden="1"/>
    <cellStyle name="Followed Hyperlink" xfId="1887" builtinId="9" hidden="1"/>
    <cellStyle name="Followed Hyperlink" xfId="1889" builtinId="9" hidden="1"/>
    <cellStyle name="Followed Hyperlink" xfId="1891" builtinId="9" hidden="1"/>
    <cellStyle name="Followed Hyperlink" xfId="1893" builtinId="9" hidden="1"/>
    <cellStyle name="Followed Hyperlink" xfId="1895" builtinId="9" hidden="1"/>
    <cellStyle name="Followed Hyperlink" xfId="1897" builtinId="9" hidden="1"/>
    <cellStyle name="Followed Hyperlink" xfId="1899" builtinId="9" hidden="1"/>
    <cellStyle name="Followed Hyperlink" xfId="1901" builtinId="9" hidden="1"/>
    <cellStyle name="Followed Hyperlink" xfId="1903" builtinId="9" hidden="1"/>
    <cellStyle name="Followed Hyperlink" xfId="1905" builtinId="9" hidden="1"/>
    <cellStyle name="Followed Hyperlink" xfId="1907" builtinId="9" hidden="1"/>
    <cellStyle name="Followed Hyperlink" xfId="1909" builtinId="9" hidden="1"/>
    <cellStyle name="Followed Hyperlink" xfId="1911" builtinId="9" hidden="1"/>
    <cellStyle name="Followed Hyperlink" xfId="1913" builtinId="9" hidden="1"/>
    <cellStyle name="Followed Hyperlink" xfId="1915" builtinId="9" hidden="1"/>
    <cellStyle name="Followed Hyperlink" xfId="1917" builtinId="9" hidden="1"/>
    <cellStyle name="Followed Hyperlink" xfId="1919" builtinId="9" hidden="1"/>
    <cellStyle name="Followed Hyperlink" xfId="1921" builtinId="9" hidden="1"/>
    <cellStyle name="Followed Hyperlink" xfId="1923" builtinId="9" hidden="1"/>
    <cellStyle name="Followed Hyperlink" xfId="1925" builtinId="9" hidden="1"/>
    <cellStyle name="Followed Hyperlink" xfId="1927" builtinId="9" hidden="1"/>
    <cellStyle name="Followed Hyperlink" xfId="1929" builtinId="9" hidden="1"/>
    <cellStyle name="Followed Hyperlink" xfId="1931" builtinId="9" hidden="1"/>
    <cellStyle name="Followed Hyperlink" xfId="1933" builtinId="9" hidden="1"/>
    <cellStyle name="Followed Hyperlink" xfId="1935" builtinId="9" hidden="1"/>
    <cellStyle name="Followed Hyperlink" xfId="1937" builtinId="9" hidden="1"/>
    <cellStyle name="Followed Hyperlink" xfId="1939" builtinId="9" hidden="1"/>
    <cellStyle name="Followed Hyperlink" xfId="1941" builtinId="9" hidden="1"/>
    <cellStyle name="Followed Hyperlink" xfId="1943" builtinId="9" hidden="1"/>
    <cellStyle name="Followed Hyperlink" xfId="1945" builtinId="9" hidden="1"/>
    <cellStyle name="Followed Hyperlink" xfId="1947" builtinId="9" hidden="1"/>
    <cellStyle name="Followed Hyperlink" xfId="1949" builtinId="9" hidden="1"/>
    <cellStyle name="Followed Hyperlink" xfId="1951" builtinId="9" hidden="1"/>
    <cellStyle name="Followed Hyperlink" xfId="1953" builtinId="9" hidden="1"/>
    <cellStyle name="Followed Hyperlink" xfId="1955" builtinId="9" hidden="1"/>
    <cellStyle name="Followed Hyperlink" xfId="1957" builtinId="9" hidden="1"/>
    <cellStyle name="Followed Hyperlink" xfId="1959" builtinId="9" hidden="1"/>
    <cellStyle name="Followed Hyperlink" xfId="1961" builtinId="9" hidden="1"/>
    <cellStyle name="Followed Hyperlink" xfId="1963" builtinId="9" hidden="1"/>
    <cellStyle name="Followed Hyperlink" xfId="1965" builtinId="9" hidden="1"/>
    <cellStyle name="Followed Hyperlink" xfId="1967" builtinId="9" hidden="1"/>
    <cellStyle name="Followed Hyperlink" xfId="1969" builtinId="9" hidden="1"/>
    <cellStyle name="Followed Hyperlink" xfId="1971" builtinId="9" hidden="1"/>
    <cellStyle name="Followed Hyperlink" xfId="1973" builtinId="9" hidden="1"/>
    <cellStyle name="Followed Hyperlink" xfId="1975" builtinId="9" hidden="1"/>
    <cellStyle name="Followed Hyperlink" xfId="1977" builtinId="9" hidden="1"/>
    <cellStyle name="Followed Hyperlink" xfId="1979" builtinId="9" hidden="1"/>
    <cellStyle name="Followed Hyperlink" xfId="1981" builtinId="9" hidden="1"/>
    <cellStyle name="Followed Hyperlink" xfId="1983" builtinId="9" hidden="1"/>
    <cellStyle name="Followed Hyperlink" xfId="1985" builtinId="9" hidden="1"/>
    <cellStyle name="Followed Hyperlink" xfId="1987" builtinId="9" hidden="1"/>
    <cellStyle name="Followed Hyperlink" xfId="1989" builtinId="9" hidden="1"/>
    <cellStyle name="Followed Hyperlink" xfId="1991" builtinId="9" hidden="1"/>
    <cellStyle name="Followed Hyperlink" xfId="1993" builtinId="9" hidden="1"/>
    <cellStyle name="Followed Hyperlink" xfId="1995" builtinId="9" hidden="1"/>
    <cellStyle name="Followed Hyperlink" xfId="1997" builtinId="9" hidden="1"/>
    <cellStyle name="Followed Hyperlink" xfId="1999" builtinId="9" hidden="1"/>
    <cellStyle name="Followed Hyperlink" xfId="2001" builtinId="9" hidden="1"/>
    <cellStyle name="Followed Hyperlink" xfId="2003" builtinId="9" hidden="1"/>
    <cellStyle name="Followed Hyperlink" xfId="2005" builtinId="9" hidden="1"/>
    <cellStyle name="Followed Hyperlink" xfId="2007" builtinId="9" hidden="1"/>
    <cellStyle name="Followed Hyperlink" xfId="2009" builtinId="9" hidden="1"/>
    <cellStyle name="Followed Hyperlink" xfId="2011" builtinId="9" hidden="1"/>
    <cellStyle name="Followed Hyperlink" xfId="2013" builtinId="9" hidden="1"/>
    <cellStyle name="Followed Hyperlink" xfId="2015" builtinId="9" hidden="1"/>
    <cellStyle name="Followed Hyperlink" xfId="2017" builtinId="9" hidden="1"/>
    <cellStyle name="Followed Hyperlink" xfId="2019" builtinId="9" hidden="1"/>
    <cellStyle name="Followed Hyperlink" xfId="2021" builtinId="9" hidden="1"/>
    <cellStyle name="Followed Hyperlink" xfId="2023" builtinId="9" hidden="1"/>
    <cellStyle name="Followed Hyperlink" xfId="2025" builtinId="9" hidden="1"/>
    <cellStyle name="Followed Hyperlink" xfId="2027" builtinId="9" hidden="1"/>
    <cellStyle name="Followed Hyperlink" xfId="2029" builtinId="9" hidden="1"/>
    <cellStyle name="Followed Hyperlink" xfId="2031" builtinId="9" hidden="1"/>
    <cellStyle name="Followed Hyperlink" xfId="2033" builtinId="9" hidden="1"/>
    <cellStyle name="Followed Hyperlink" xfId="2035" builtinId="9" hidden="1"/>
    <cellStyle name="Followed Hyperlink" xfId="2037" builtinId="9" hidden="1"/>
    <cellStyle name="Followed Hyperlink" xfId="2039" builtinId="9" hidden="1"/>
    <cellStyle name="Followed Hyperlink" xfId="2041" builtinId="9" hidden="1"/>
    <cellStyle name="Followed Hyperlink" xfId="2043" builtinId="9" hidden="1"/>
    <cellStyle name="Followed Hyperlink" xfId="2045" builtinId="9" hidden="1"/>
    <cellStyle name="Followed Hyperlink" xfId="2047" builtinId="9" hidden="1"/>
    <cellStyle name="Followed Hyperlink" xfId="2049" builtinId="9" hidden="1"/>
    <cellStyle name="Followed Hyperlink" xfId="2051" builtinId="9" hidden="1"/>
    <cellStyle name="Followed Hyperlink" xfId="2053" builtinId="9" hidden="1"/>
    <cellStyle name="Followed Hyperlink" xfId="2055" builtinId="9" hidden="1"/>
    <cellStyle name="Followed Hyperlink" xfId="2057" builtinId="9" hidden="1"/>
    <cellStyle name="Followed Hyperlink" xfId="2059" builtinId="9" hidden="1"/>
    <cellStyle name="Followed Hyperlink" xfId="2061" builtinId="9" hidden="1"/>
    <cellStyle name="Followed Hyperlink" xfId="2063" builtinId="9" hidden="1"/>
    <cellStyle name="Followed Hyperlink" xfId="2065" builtinId="9" hidden="1"/>
    <cellStyle name="Followed Hyperlink" xfId="2067" builtinId="9" hidden="1"/>
    <cellStyle name="Followed Hyperlink" xfId="2069" builtinId="9" hidden="1"/>
    <cellStyle name="Followed Hyperlink" xfId="2071" builtinId="9" hidden="1"/>
    <cellStyle name="Followed Hyperlink" xfId="2073" builtinId="9" hidden="1"/>
    <cellStyle name="Followed Hyperlink" xfId="2075" builtinId="9" hidden="1"/>
    <cellStyle name="Followed Hyperlink" xfId="2077" builtinId="9" hidden="1"/>
    <cellStyle name="Followed Hyperlink" xfId="2079" builtinId="9" hidden="1"/>
    <cellStyle name="Followed Hyperlink" xfId="2081" builtinId="9" hidden="1"/>
    <cellStyle name="Followed Hyperlink" xfId="2083" builtinId="9" hidden="1"/>
    <cellStyle name="Followed Hyperlink" xfId="2085" builtinId="9" hidden="1"/>
    <cellStyle name="Followed Hyperlink" xfId="2087" builtinId="9" hidden="1"/>
    <cellStyle name="Followed Hyperlink" xfId="2089" builtinId="9" hidden="1"/>
    <cellStyle name="Followed Hyperlink" xfId="2091" builtinId="9" hidden="1"/>
    <cellStyle name="Followed Hyperlink" xfId="2093" builtinId="9" hidden="1"/>
    <cellStyle name="Followed Hyperlink" xfId="2095" builtinId="9" hidden="1"/>
    <cellStyle name="Followed Hyperlink" xfId="2097" builtinId="9" hidden="1"/>
    <cellStyle name="Followed Hyperlink" xfId="2099" builtinId="9" hidden="1"/>
    <cellStyle name="Followed Hyperlink" xfId="2101" builtinId="9" hidden="1"/>
    <cellStyle name="Followed Hyperlink" xfId="2103" builtinId="9" hidden="1"/>
    <cellStyle name="Followed Hyperlink" xfId="2105" builtinId="9" hidden="1"/>
    <cellStyle name="Followed Hyperlink" xfId="2107" builtinId="9" hidden="1"/>
    <cellStyle name="Followed Hyperlink" xfId="2109" builtinId="9" hidden="1"/>
    <cellStyle name="Followed Hyperlink" xfId="2111" builtinId="9" hidden="1"/>
    <cellStyle name="Followed Hyperlink" xfId="2113" builtinId="9" hidden="1"/>
    <cellStyle name="Followed Hyperlink" xfId="2115" builtinId="9" hidden="1"/>
    <cellStyle name="Followed Hyperlink" xfId="2117" builtinId="9" hidden="1"/>
    <cellStyle name="Followed Hyperlink" xfId="2119" builtinId="9" hidden="1"/>
    <cellStyle name="Followed Hyperlink" xfId="2121" builtinId="9" hidden="1"/>
    <cellStyle name="Followed Hyperlink" xfId="2123" builtinId="9" hidden="1"/>
    <cellStyle name="Followed Hyperlink" xfId="2125" builtinId="9" hidden="1"/>
    <cellStyle name="Followed Hyperlink" xfId="2127" builtinId="9" hidden="1"/>
    <cellStyle name="Followed Hyperlink" xfId="2129" builtinId="9" hidden="1"/>
    <cellStyle name="Followed Hyperlink" xfId="2131" builtinId="9" hidden="1"/>
    <cellStyle name="Followed Hyperlink" xfId="2133" builtinId="9" hidden="1"/>
    <cellStyle name="Followed Hyperlink" xfId="2135" builtinId="9" hidden="1"/>
    <cellStyle name="Followed Hyperlink" xfId="2137" builtinId="9" hidden="1"/>
    <cellStyle name="Followed Hyperlink" xfId="2139" builtinId="9" hidden="1"/>
    <cellStyle name="Followed Hyperlink" xfId="2141" builtinId="9" hidden="1"/>
    <cellStyle name="Followed Hyperlink" xfId="2143" builtinId="9" hidden="1"/>
    <cellStyle name="Followed Hyperlink" xfId="2145" builtinId="9" hidden="1"/>
    <cellStyle name="Followed Hyperlink" xfId="2147" builtinId="9" hidden="1"/>
    <cellStyle name="Followed Hyperlink" xfId="2149" builtinId="9" hidden="1"/>
    <cellStyle name="Followed Hyperlink" xfId="2151" builtinId="9" hidden="1"/>
    <cellStyle name="Followed Hyperlink" xfId="2153" builtinId="9" hidden="1"/>
    <cellStyle name="Followed Hyperlink" xfId="2155" builtinId="9" hidden="1"/>
    <cellStyle name="Followed Hyperlink" xfId="2157" builtinId="9" hidden="1"/>
    <cellStyle name="Followed Hyperlink" xfId="2159" builtinId="9" hidden="1"/>
    <cellStyle name="Followed Hyperlink" xfId="2161" builtinId="9" hidden="1"/>
    <cellStyle name="Followed Hyperlink" xfId="2163" builtinId="9" hidden="1"/>
    <cellStyle name="Followed Hyperlink" xfId="2165" builtinId="9" hidden="1"/>
    <cellStyle name="Followed Hyperlink" xfId="2167" builtinId="9" hidden="1"/>
    <cellStyle name="Followed Hyperlink" xfId="2169" builtinId="9" hidden="1"/>
    <cellStyle name="Followed Hyperlink" xfId="2171" builtinId="9" hidden="1"/>
    <cellStyle name="Followed Hyperlink" xfId="2173" builtinId="9" hidden="1"/>
    <cellStyle name="Followed Hyperlink" xfId="2175" builtinId="9" hidden="1"/>
    <cellStyle name="Followed Hyperlink" xfId="2177" builtinId="9" hidden="1"/>
    <cellStyle name="Followed Hyperlink" xfId="2179" builtinId="9" hidden="1"/>
    <cellStyle name="Followed Hyperlink" xfId="2181" builtinId="9" hidden="1"/>
    <cellStyle name="Followed Hyperlink" xfId="2183" builtinId="9" hidden="1"/>
    <cellStyle name="Followed Hyperlink" xfId="2185" builtinId="9" hidden="1"/>
    <cellStyle name="Followed Hyperlink" xfId="2187" builtinId="9" hidden="1"/>
    <cellStyle name="Followed Hyperlink" xfId="2189" builtinId="9" hidden="1"/>
    <cellStyle name="Followed Hyperlink" xfId="2191" builtinId="9" hidden="1"/>
    <cellStyle name="Followed Hyperlink" xfId="2193" builtinId="9" hidden="1"/>
    <cellStyle name="Followed Hyperlink" xfId="2195" builtinId="9" hidden="1"/>
    <cellStyle name="Followed Hyperlink" xfId="2197" builtinId="9" hidden="1"/>
    <cellStyle name="Followed Hyperlink" xfId="2199" builtinId="9" hidden="1"/>
    <cellStyle name="Followed Hyperlink" xfId="2201" builtinId="9" hidden="1"/>
    <cellStyle name="Followed Hyperlink" xfId="2203" builtinId="9" hidden="1"/>
    <cellStyle name="Followed Hyperlink" xfId="2205" builtinId="9" hidden="1"/>
    <cellStyle name="Followed Hyperlink" xfId="2207" builtinId="9" hidden="1"/>
    <cellStyle name="Followed Hyperlink" xfId="2209" builtinId="9" hidden="1"/>
    <cellStyle name="Followed Hyperlink" xfId="2211" builtinId="9" hidden="1"/>
    <cellStyle name="Followed Hyperlink" xfId="2213" builtinId="9" hidden="1"/>
    <cellStyle name="Followed Hyperlink" xfId="2215" builtinId="9" hidden="1"/>
    <cellStyle name="Followed Hyperlink" xfId="2217" builtinId="9" hidden="1"/>
    <cellStyle name="Followed Hyperlink" xfId="2219" builtinId="9" hidden="1"/>
    <cellStyle name="Followed Hyperlink" xfId="2221" builtinId="9" hidden="1"/>
    <cellStyle name="Followed Hyperlink" xfId="2223" builtinId="9" hidden="1"/>
    <cellStyle name="Followed Hyperlink" xfId="2225" builtinId="9" hidden="1"/>
    <cellStyle name="Followed Hyperlink" xfId="2227" builtinId="9" hidden="1"/>
    <cellStyle name="Followed Hyperlink" xfId="2229" builtinId="9" hidden="1"/>
    <cellStyle name="Followed Hyperlink" xfId="2231" builtinId="9" hidden="1"/>
    <cellStyle name="Followed Hyperlink" xfId="2233" builtinId="9" hidden="1"/>
    <cellStyle name="Followed Hyperlink" xfId="2235" builtinId="9" hidden="1"/>
    <cellStyle name="Followed Hyperlink" xfId="2237" builtinId="9" hidden="1"/>
    <cellStyle name="Followed Hyperlink" xfId="2239" builtinId="9" hidden="1"/>
    <cellStyle name="Followed Hyperlink" xfId="2241" builtinId="9" hidden="1"/>
    <cellStyle name="Followed Hyperlink" xfId="2243" builtinId="9" hidden="1"/>
    <cellStyle name="Followed Hyperlink" xfId="2245" builtinId="9" hidden="1"/>
    <cellStyle name="Followed Hyperlink" xfId="2247" builtinId="9" hidden="1"/>
    <cellStyle name="Followed Hyperlink" xfId="2249" builtinId="9" hidden="1"/>
    <cellStyle name="Followed Hyperlink" xfId="2252" builtinId="9" hidden="1"/>
    <cellStyle name="Followed Hyperlink" xfId="2254" builtinId="9" hidden="1"/>
    <cellStyle name="Followed Hyperlink" xfId="2256" builtinId="9" hidden="1"/>
    <cellStyle name="Followed Hyperlink" xfId="2258" builtinId="9" hidden="1"/>
    <cellStyle name="Followed Hyperlink" xfId="2260" builtinId="9" hidden="1"/>
    <cellStyle name="Followed Hyperlink" xfId="2262" builtinId="9" hidden="1"/>
    <cellStyle name="Followed Hyperlink" xfId="2264" builtinId="9" hidden="1"/>
    <cellStyle name="Followed Hyperlink" xfId="2266" builtinId="9" hidden="1"/>
    <cellStyle name="Followed Hyperlink" xfId="2268" builtinId="9" hidden="1"/>
    <cellStyle name="Followed Hyperlink" xfId="2270" builtinId="9" hidden="1"/>
    <cellStyle name="Followed Hyperlink" xfId="2272" builtinId="9" hidden="1"/>
    <cellStyle name="Followed Hyperlink" xfId="2274" builtinId="9" hidden="1"/>
    <cellStyle name="Followed Hyperlink" xfId="2276" builtinId="9" hidden="1"/>
    <cellStyle name="Followed Hyperlink" xfId="2278" builtinId="9" hidden="1"/>
    <cellStyle name="Followed Hyperlink" xfId="2280" builtinId="9" hidden="1"/>
    <cellStyle name="Followed Hyperlink" xfId="2282" builtinId="9" hidden="1"/>
    <cellStyle name="Followed Hyperlink" xfId="2284" builtinId="9" hidden="1"/>
    <cellStyle name="Followed Hyperlink" xfId="2286" builtinId="9" hidden="1"/>
    <cellStyle name="Followed Hyperlink" xfId="2288" builtinId="9" hidden="1"/>
    <cellStyle name="Followed Hyperlink" xfId="2290" builtinId="9" hidden="1"/>
    <cellStyle name="Followed Hyperlink" xfId="2292" builtinId="9" hidden="1"/>
    <cellStyle name="Followed Hyperlink" xfId="2294" builtinId="9" hidden="1"/>
    <cellStyle name="Followed Hyperlink" xfId="2296" builtinId="9" hidden="1"/>
    <cellStyle name="Followed Hyperlink" xfId="2298" builtinId="9" hidden="1"/>
    <cellStyle name="Followed Hyperlink" xfId="2300" builtinId="9" hidden="1"/>
    <cellStyle name="Followed Hyperlink" xfId="2302" builtinId="9" hidden="1"/>
    <cellStyle name="Followed Hyperlink" xfId="2304" builtinId="9" hidden="1"/>
    <cellStyle name="Followed Hyperlink" xfId="2306" builtinId="9" hidden="1"/>
    <cellStyle name="Followed Hyperlink" xfId="2308" builtinId="9" hidden="1"/>
    <cellStyle name="Followed Hyperlink" xfId="2310" builtinId="9" hidden="1"/>
    <cellStyle name="Followed Hyperlink" xfId="2312" builtinId="9" hidden="1"/>
    <cellStyle name="Followed Hyperlink" xfId="2314" builtinId="9" hidden="1"/>
    <cellStyle name="Followed Hyperlink" xfId="2316" builtinId="9" hidden="1"/>
    <cellStyle name="Followed Hyperlink" xfId="2318" builtinId="9" hidden="1"/>
    <cellStyle name="Followed Hyperlink" xfId="2320" builtinId="9" hidden="1"/>
    <cellStyle name="Followed Hyperlink" xfId="2322" builtinId="9" hidden="1"/>
    <cellStyle name="Followed Hyperlink" xfId="2324" builtinId="9" hidden="1"/>
    <cellStyle name="Followed Hyperlink" xfId="2326" builtinId="9" hidden="1"/>
    <cellStyle name="Followed Hyperlink" xfId="2328" builtinId="9" hidden="1"/>
    <cellStyle name="Followed Hyperlink" xfId="2330" builtinId="9" hidden="1"/>
    <cellStyle name="Followed Hyperlink" xfId="2332" builtinId="9" hidden="1"/>
    <cellStyle name="Followed Hyperlink" xfId="2334" builtinId="9" hidden="1"/>
    <cellStyle name="Followed Hyperlink" xfId="2336" builtinId="9" hidden="1"/>
    <cellStyle name="Followed Hyperlink" xfId="2338" builtinId="9" hidden="1"/>
    <cellStyle name="Followed Hyperlink" xfId="2340" builtinId="9" hidden="1"/>
    <cellStyle name="Followed Hyperlink" xfId="2342" builtinId="9" hidden="1"/>
    <cellStyle name="Followed Hyperlink" xfId="2344" builtinId="9" hidden="1"/>
    <cellStyle name="Followed Hyperlink" xfId="2346" builtinId="9" hidden="1"/>
    <cellStyle name="Followed Hyperlink" xfId="2348" builtinId="9" hidden="1"/>
    <cellStyle name="Followed Hyperlink" xfId="2350" builtinId="9" hidden="1"/>
    <cellStyle name="Followed Hyperlink" xfId="2352" builtinId="9" hidden="1"/>
    <cellStyle name="Followed Hyperlink" xfId="2354" builtinId="9" hidden="1"/>
    <cellStyle name="Followed Hyperlink" xfId="2356" builtinId="9" hidden="1"/>
    <cellStyle name="Followed Hyperlink" xfId="2358" builtinId="9" hidden="1"/>
    <cellStyle name="Followed Hyperlink" xfId="2360" builtinId="9" hidden="1"/>
    <cellStyle name="Followed Hyperlink" xfId="2362" builtinId="9" hidden="1"/>
    <cellStyle name="Followed Hyperlink" xfId="2364" builtinId="9" hidden="1"/>
    <cellStyle name="Followed Hyperlink" xfId="2366" builtinId="9" hidden="1"/>
    <cellStyle name="Followed Hyperlink" xfId="2368" builtinId="9" hidden="1"/>
    <cellStyle name="Followed Hyperlink" xfId="2370" builtinId="9" hidden="1"/>
    <cellStyle name="Followed Hyperlink" xfId="2372" builtinId="9" hidden="1"/>
    <cellStyle name="Followed Hyperlink" xfId="2374" builtinId="9" hidden="1"/>
    <cellStyle name="Followed Hyperlink" xfId="2376" builtinId="9" hidden="1"/>
    <cellStyle name="Followed Hyperlink" xfId="2378" builtinId="9" hidden="1"/>
    <cellStyle name="Followed Hyperlink" xfId="2380" builtinId="9" hidden="1"/>
    <cellStyle name="Followed Hyperlink" xfId="2382" builtinId="9" hidden="1"/>
    <cellStyle name="Followed Hyperlink" xfId="2384" builtinId="9" hidden="1"/>
    <cellStyle name="Followed Hyperlink" xfId="2386" builtinId="9" hidden="1"/>
    <cellStyle name="Followed Hyperlink" xfId="2388" builtinId="9" hidden="1"/>
    <cellStyle name="Followed Hyperlink" xfId="2390" builtinId="9" hidden="1"/>
    <cellStyle name="Followed Hyperlink" xfId="2392" builtinId="9" hidden="1"/>
    <cellStyle name="Followed Hyperlink" xfId="2394" builtinId="9" hidden="1"/>
    <cellStyle name="Followed Hyperlink" xfId="2396" builtinId="9" hidden="1"/>
    <cellStyle name="Followed Hyperlink" xfId="2398" builtinId="9" hidden="1"/>
    <cellStyle name="Followed Hyperlink" xfId="2400" builtinId="9" hidden="1"/>
    <cellStyle name="Followed Hyperlink" xfId="2402" builtinId="9" hidden="1"/>
    <cellStyle name="Followed Hyperlink" xfId="2404" builtinId="9" hidden="1"/>
    <cellStyle name="Followed Hyperlink" xfId="2406" builtinId="9" hidden="1"/>
    <cellStyle name="Followed Hyperlink" xfId="2408" builtinId="9" hidden="1"/>
    <cellStyle name="Followed Hyperlink" xfId="2410" builtinId="9" hidden="1"/>
    <cellStyle name="Followed Hyperlink" xfId="2412" builtinId="9" hidden="1"/>
    <cellStyle name="Followed Hyperlink" xfId="2414" builtinId="9" hidden="1"/>
    <cellStyle name="Followed Hyperlink" xfId="2416" builtinId="9" hidden="1"/>
    <cellStyle name="Followed Hyperlink" xfId="2418" builtinId="9" hidden="1"/>
    <cellStyle name="Followed Hyperlink" xfId="2420" builtinId="9" hidden="1"/>
    <cellStyle name="Followed Hyperlink" xfId="2422" builtinId="9" hidden="1"/>
    <cellStyle name="Followed Hyperlink" xfId="2424" builtinId="9" hidden="1"/>
    <cellStyle name="Followed Hyperlink" xfId="2426" builtinId="9" hidden="1"/>
    <cellStyle name="Followed Hyperlink" xfId="2428" builtinId="9" hidden="1"/>
    <cellStyle name="Followed Hyperlink" xfId="2430" builtinId="9" hidden="1"/>
    <cellStyle name="Followed Hyperlink" xfId="2432" builtinId="9" hidden="1"/>
    <cellStyle name="Followed Hyperlink" xfId="2434" builtinId="9" hidden="1"/>
    <cellStyle name="Followed Hyperlink" xfId="2436" builtinId="9" hidden="1"/>
    <cellStyle name="Followed Hyperlink" xfId="2438" builtinId="9" hidden="1"/>
    <cellStyle name="Followed Hyperlink" xfId="2440" builtinId="9" hidden="1"/>
    <cellStyle name="Followed Hyperlink" xfId="2442" builtinId="9" hidden="1"/>
    <cellStyle name="Followed Hyperlink" xfId="2444" builtinId="9" hidden="1"/>
    <cellStyle name="Followed Hyperlink" xfId="2446" builtinId="9" hidden="1"/>
    <cellStyle name="Followed Hyperlink" xfId="2448" builtinId="9" hidden="1"/>
    <cellStyle name="Followed Hyperlink" xfId="2450" builtinId="9" hidden="1"/>
    <cellStyle name="Followed Hyperlink" xfId="2452" builtinId="9" hidden="1"/>
    <cellStyle name="Followed Hyperlink" xfId="2454" builtinId="9" hidden="1"/>
    <cellStyle name="Followed Hyperlink" xfId="2456" builtinId="9" hidden="1"/>
    <cellStyle name="Followed Hyperlink" xfId="2458" builtinId="9" hidden="1"/>
    <cellStyle name="Followed Hyperlink" xfId="2460" builtinId="9" hidden="1"/>
    <cellStyle name="Followed Hyperlink" xfId="2462" builtinId="9" hidden="1"/>
    <cellStyle name="Followed Hyperlink" xfId="2464" builtinId="9" hidden="1"/>
    <cellStyle name="Followed Hyperlink" xfId="2466" builtinId="9" hidden="1"/>
    <cellStyle name="Followed Hyperlink" xfId="2468" builtinId="9" hidden="1"/>
    <cellStyle name="Followed Hyperlink" xfId="2470" builtinId="9" hidden="1"/>
    <cellStyle name="Followed Hyperlink" xfId="2472" builtinId="9" hidden="1"/>
    <cellStyle name="Followed Hyperlink" xfId="2474" builtinId="9" hidden="1"/>
    <cellStyle name="Followed Hyperlink" xfId="2476" builtinId="9" hidden="1"/>
    <cellStyle name="Followed Hyperlink" xfId="2478" builtinId="9" hidden="1"/>
    <cellStyle name="Followed Hyperlink" xfId="2480" builtinId="9" hidden="1"/>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4" builtinId="9" hidden="1"/>
    <cellStyle name="Followed Hyperlink" xfId="2606" builtinId="9" hidden="1"/>
    <cellStyle name="Followed Hyperlink" xfId="2608" builtinId="9" hidden="1"/>
    <cellStyle name="Followed Hyperlink" xfId="2610" builtinId="9" hidden="1"/>
    <cellStyle name="Followed Hyperlink" xfId="2612" builtinId="9" hidden="1"/>
    <cellStyle name="Followed Hyperlink" xfId="2614" builtinId="9" hidden="1"/>
    <cellStyle name="Followed Hyperlink" xfId="2616" builtinId="9" hidden="1"/>
    <cellStyle name="Followed Hyperlink" xfId="2618" builtinId="9" hidden="1"/>
    <cellStyle name="Followed Hyperlink" xfId="2620" builtinId="9" hidden="1"/>
    <cellStyle name="Followed Hyperlink" xfId="2622" builtinId="9" hidden="1"/>
    <cellStyle name="Followed Hyperlink" xfId="2624" builtinId="9" hidden="1"/>
    <cellStyle name="Followed Hyperlink" xfId="2626" builtinId="9" hidden="1"/>
    <cellStyle name="Followed Hyperlink" xfId="2628" builtinId="9" hidden="1"/>
    <cellStyle name="Followed Hyperlink" xfId="2630" builtinId="9" hidden="1"/>
    <cellStyle name="Followed Hyperlink" xfId="2632" builtinId="9" hidden="1"/>
    <cellStyle name="Followed Hyperlink" xfId="2634" builtinId="9" hidden="1"/>
    <cellStyle name="Followed Hyperlink" xfId="2636" builtinId="9" hidden="1"/>
    <cellStyle name="Followed Hyperlink" xfId="2638" builtinId="9" hidden="1"/>
    <cellStyle name="Followed Hyperlink" xfId="2640" builtinId="9" hidden="1"/>
    <cellStyle name="Followed Hyperlink" xfId="2642" builtinId="9" hidden="1"/>
    <cellStyle name="Followed Hyperlink" xfId="2644" builtinId="9" hidden="1"/>
    <cellStyle name="Followed Hyperlink" xfId="2646" builtinId="9" hidden="1"/>
    <cellStyle name="Followed Hyperlink" xfId="2648" builtinId="9" hidden="1"/>
    <cellStyle name="Followed Hyperlink" xfId="2650" builtinId="9" hidden="1"/>
    <cellStyle name="Followed Hyperlink" xfId="2652" builtinId="9" hidden="1"/>
    <cellStyle name="Followed Hyperlink" xfId="2654" builtinId="9" hidden="1"/>
    <cellStyle name="Followed Hyperlink" xfId="2656" builtinId="9" hidden="1"/>
    <cellStyle name="Followed Hyperlink" xfId="2658" builtinId="9" hidden="1"/>
    <cellStyle name="Followed Hyperlink" xfId="2660" builtinId="9" hidden="1"/>
    <cellStyle name="Followed Hyperlink" xfId="2662" builtinId="9" hidden="1"/>
    <cellStyle name="Followed Hyperlink" xfId="2664" builtinId="9" hidden="1"/>
    <cellStyle name="Followed Hyperlink" xfId="2666" builtinId="9" hidden="1"/>
    <cellStyle name="Followed Hyperlink" xfId="2668" builtinId="9" hidden="1"/>
    <cellStyle name="Followed Hyperlink" xfId="2670" builtinId="9" hidden="1"/>
    <cellStyle name="Followed Hyperlink" xfId="2672" builtinId="9" hidden="1"/>
    <cellStyle name="Followed Hyperlink" xfId="2674" builtinId="9" hidden="1"/>
    <cellStyle name="Followed Hyperlink" xfId="2676" builtinId="9" hidden="1"/>
    <cellStyle name="Followed Hyperlink" xfId="2678" builtinId="9" hidden="1"/>
    <cellStyle name="Followed Hyperlink" xfId="2680" builtinId="9" hidden="1"/>
    <cellStyle name="Followed Hyperlink" xfId="2682" builtinId="9" hidden="1"/>
    <cellStyle name="Followed Hyperlink" xfId="2684" builtinId="9" hidden="1"/>
    <cellStyle name="Followed Hyperlink" xfId="2686" builtinId="9" hidden="1"/>
    <cellStyle name="Followed Hyperlink" xfId="2688" builtinId="9" hidden="1"/>
    <cellStyle name="Followed Hyperlink" xfId="2690" builtinId="9" hidden="1"/>
    <cellStyle name="Followed Hyperlink" xfId="2692" builtinId="9" hidden="1"/>
    <cellStyle name="Followed Hyperlink" xfId="2694" builtinId="9" hidden="1"/>
    <cellStyle name="Followed Hyperlink" xfId="2696" builtinId="9" hidden="1"/>
    <cellStyle name="Followed Hyperlink" xfId="2698" builtinId="9" hidden="1"/>
    <cellStyle name="Followed Hyperlink" xfId="2700" builtinId="9" hidden="1"/>
    <cellStyle name="Followed Hyperlink" xfId="2702" builtinId="9" hidden="1"/>
    <cellStyle name="Followed Hyperlink" xfId="2704" builtinId="9" hidden="1"/>
    <cellStyle name="Followed Hyperlink" xfId="2706" builtinId="9" hidden="1"/>
    <cellStyle name="Followed Hyperlink" xfId="2708" builtinId="9" hidden="1"/>
    <cellStyle name="Followed Hyperlink" xfId="2710" builtinId="9" hidden="1"/>
    <cellStyle name="Followed Hyperlink" xfId="2712" builtinId="9" hidden="1"/>
    <cellStyle name="Followed Hyperlink" xfId="2714" builtinId="9" hidden="1"/>
    <cellStyle name="Followed Hyperlink" xfId="2716" builtinId="9" hidden="1"/>
    <cellStyle name="Followed Hyperlink" xfId="2718" builtinId="9" hidden="1"/>
    <cellStyle name="Followed Hyperlink" xfId="2720" builtinId="9" hidden="1"/>
    <cellStyle name="Followed Hyperlink" xfId="2722" builtinId="9" hidden="1"/>
    <cellStyle name="Followed Hyperlink" xfId="2724" builtinId="9" hidden="1"/>
    <cellStyle name="Followed Hyperlink" xfId="2726" builtinId="9" hidden="1"/>
    <cellStyle name="Followed Hyperlink" xfId="2728" builtinId="9" hidden="1"/>
    <cellStyle name="Followed Hyperlink" xfId="2730" builtinId="9" hidden="1"/>
    <cellStyle name="Followed Hyperlink" xfId="2732" builtinId="9" hidden="1"/>
    <cellStyle name="Followed Hyperlink" xfId="2734" builtinId="9" hidden="1"/>
    <cellStyle name="Followed Hyperlink" xfId="2736" builtinId="9" hidden="1"/>
    <cellStyle name="Followed Hyperlink" xfId="2738" builtinId="9" hidden="1"/>
    <cellStyle name="Followed Hyperlink" xfId="2740" builtinId="9" hidden="1"/>
    <cellStyle name="Followed Hyperlink" xfId="2742" builtinId="9" hidden="1"/>
    <cellStyle name="Followed Hyperlink" xfId="2744" builtinId="9" hidden="1"/>
    <cellStyle name="Followed Hyperlink" xfId="2746" builtinId="9" hidden="1"/>
    <cellStyle name="Followed Hyperlink" xfId="2748" builtinId="9" hidden="1"/>
    <cellStyle name="Followed Hyperlink" xfId="2750" builtinId="9" hidden="1"/>
    <cellStyle name="Followed Hyperlink" xfId="2752" builtinId="9" hidden="1"/>
    <cellStyle name="Followed Hyperlink" xfId="2754" builtinId="9" hidden="1"/>
    <cellStyle name="Followed Hyperlink" xfId="2756" builtinId="9" hidden="1"/>
    <cellStyle name="Followed Hyperlink" xfId="2758" builtinId="9" hidden="1"/>
    <cellStyle name="Followed Hyperlink" xfId="2760" builtinId="9" hidden="1"/>
    <cellStyle name="Followed Hyperlink" xfId="2762" builtinId="9" hidden="1"/>
    <cellStyle name="Followed Hyperlink" xfId="2764" builtinId="9" hidden="1"/>
    <cellStyle name="Followed Hyperlink" xfId="2766" builtinId="9" hidden="1"/>
    <cellStyle name="Followed Hyperlink" xfId="2768" builtinId="9" hidden="1"/>
    <cellStyle name="Followed Hyperlink" xfId="2770" builtinId="9" hidden="1"/>
    <cellStyle name="Followed Hyperlink" xfId="2772" builtinId="9" hidden="1"/>
    <cellStyle name="Followed Hyperlink" xfId="2774" builtinId="9" hidden="1"/>
    <cellStyle name="Followed Hyperlink" xfId="2776" builtinId="9" hidden="1"/>
    <cellStyle name="Followed Hyperlink" xfId="2778" builtinId="9" hidden="1"/>
    <cellStyle name="Followed Hyperlink" xfId="2780" builtinId="9" hidden="1"/>
    <cellStyle name="Followed Hyperlink" xfId="2782" builtinId="9" hidden="1"/>
    <cellStyle name="Followed Hyperlink" xfId="2784" builtinId="9" hidden="1"/>
    <cellStyle name="Followed Hyperlink" xfId="2786" builtinId="9" hidden="1"/>
    <cellStyle name="Followed Hyperlink" xfId="2788" builtinId="9" hidden="1"/>
    <cellStyle name="Followed Hyperlink" xfId="2790" builtinId="9" hidden="1"/>
    <cellStyle name="Followed Hyperlink" xfId="2792" builtinId="9" hidden="1"/>
    <cellStyle name="Followed Hyperlink" xfId="2794" builtinId="9" hidden="1"/>
    <cellStyle name="Followed Hyperlink" xfId="2796" builtinId="9" hidden="1"/>
    <cellStyle name="Followed Hyperlink" xfId="2798" builtinId="9" hidden="1"/>
    <cellStyle name="Followed Hyperlink" xfId="2800" builtinId="9" hidden="1"/>
    <cellStyle name="Followed Hyperlink" xfId="2802" builtinId="9" hidden="1"/>
    <cellStyle name="Followed Hyperlink" xfId="2804" builtinId="9" hidden="1"/>
    <cellStyle name="Followed Hyperlink" xfId="2806" builtinId="9" hidden="1"/>
    <cellStyle name="Followed Hyperlink" xfId="2808" builtinId="9" hidden="1"/>
    <cellStyle name="Followed Hyperlink" xfId="2810" builtinId="9" hidden="1"/>
    <cellStyle name="Followed Hyperlink" xfId="2812" builtinId="9" hidden="1"/>
    <cellStyle name="Followed Hyperlink" xfId="2814" builtinId="9" hidden="1"/>
    <cellStyle name="Followed Hyperlink" xfId="2816" builtinId="9" hidden="1"/>
    <cellStyle name="Followed Hyperlink" xfId="2818" builtinId="9" hidden="1"/>
    <cellStyle name="Followed Hyperlink" xfId="2820" builtinId="9" hidden="1"/>
    <cellStyle name="Followed Hyperlink" xfId="2822" builtinId="9" hidden="1"/>
    <cellStyle name="Followed Hyperlink" xfId="2824" builtinId="9" hidden="1"/>
    <cellStyle name="Followed Hyperlink" xfId="2826" builtinId="9" hidden="1"/>
    <cellStyle name="Followed Hyperlink" xfId="2828" builtinId="9" hidden="1"/>
    <cellStyle name="Followed Hyperlink" xfId="2830" builtinId="9" hidden="1"/>
    <cellStyle name="Followed Hyperlink" xfId="2832" builtinId="9" hidden="1"/>
    <cellStyle name="Followed Hyperlink" xfId="2834" builtinId="9" hidden="1"/>
    <cellStyle name="Followed Hyperlink" xfId="2836" builtinId="9" hidden="1"/>
    <cellStyle name="Followed Hyperlink" xfId="2838" builtinId="9" hidden="1"/>
    <cellStyle name="Followed Hyperlink" xfId="2840" builtinId="9" hidden="1"/>
    <cellStyle name="Followed Hyperlink" xfId="2842" builtinId="9" hidden="1"/>
    <cellStyle name="Followed Hyperlink" xfId="2844" builtinId="9" hidden="1"/>
    <cellStyle name="Followed Hyperlink" xfId="2846" builtinId="9" hidden="1"/>
    <cellStyle name="Followed Hyperlink" xfId="2848" builtinId="9" hidden="1"/>
    <cellStyle name="Followed Hyperlink" xfId="2850" builtinId="9" hidden="1"/>
    <cellStyle name="Followed Hyperlink" xfId="2852" builtinId="9" hidden="1"/>
    <cellStyle name="Followed Hyperlink" xfId="2854" builtinId="9" hidden="1"/>
    <cellStyle name="Followed Hyperlink" xfId="2856" builtinId="9" hidden="1"/>
    <cellStyle name="Followed Hyperlink" xfId="2858" builtinId="9" hidden="1"/>
    <cellStyle name="Followed Hyperlink" xfId="2860" builtinId="9" hidden="1"/>
    <cellStyle name="Followed Hyperlink" xfId="2862" builtinId="9" hidden="1"/>
    <cellStyle name="Followed Hyperlink" xfId="2864" builtinId="9" hidden="1"/>
    <cellStyle name="Followed Hyperlink" xfId="2866" builtinId="9" hidden="1"/>
    <cellStyle name="Followed Hyperlink" xfId="2868" builtinId="9" hidden="1"/>
    <cellStyle name="Followed Hyperlink" xfId="2870" builtinId="9" hidden="1"/>
    <cellStyle name="Followed Hyperlink" xfId="2872" builtinId="9" hidden="1"/>
    <cellStyle name="Followed Hyperlink" xfId="2874" builtinId="9" hidden="1"/>
    <cellStyle name="Followed Hyperlink" xfId="2876" builtinId="9" hidden="1"/>
    <cellStyle name="Followed Hyperlink" xfId="2878" builtinId="9" hidden="1"/>
    <cellStyle name="Followed Hyperlink" xfId="2880" builtinId="9" hidden="1"/>
    <cellStyle name="Followed Hyperlink" xfId="2882" builtinId="9" hidden="1"/>
    <cellStyle name="Followed Hyperlink" xfId="2884" builtinId="9" hidden="1"/>
    <cellStyle name="Followed Hyperlink" xfId="2886" builtinId="9" hidden="1"/>
    <cellStyle name="Followed Hyperlink" xfId="2888" builtinId="9" hidden="1"/>
    <cellStyle name="Followed Hyperlink" xfId="2890" builtinId="9" hidden="1"/>
    <cellStyle name="Followed Hyperlink" xfId="2892" builtinId="9" hidden="1"/>
    <cellStyle name="Followed Hyperlink" xfId="2894" builtinId="9" hidden="1"/>
    <cellStyle name="Followed Hyperlink" xfId="2896" builtinId="9" hidden="1"/>
    <cellStyle name="Followed Hyperlink" xfId="2898" builtinId="9" hidden="1"/>
    <cellStyle name="Followed Hyperlink" xfId="2900" builtinId="9" hidden="1"/>
    <cellStyle name="Followed Hyperlink" xfId="2902" builtinId="9" hidden="1"/>
    <cellStyle name="Followed Hyperlink" xfId="2904" builtinId="9" hidden="1"/>
    <cellStyle name="Followed Hyperlink" xfId="2906" builtinId="9" hidden="1"/>
    <cellStyle name="Followed Hyperlink" xfId="2908" builtinId="9" hidden="1"/>
    <cellStyle name="Followed Hyperlink" xfId="2910" builtinId="9" hidden="1"/>
    <cellStyle name="Followed Hyperlink" xfId="2912" builtinId="9" hidden="1"/>
    <cellStyle name="Followed Hyperlink" xfId="2914" builtinId="9" hidden="1"/>
    <cellStyle name="Followed Hyperlink" xfId="2916" builtinId="9" hidden="1"/>
    <cellStyle name="Followed Hyperlink" xfId="2918" builtinId="9" hidden="1"/>
    <cellStyle name="Followed Hyperlink" xfId="2920" builtinId="9" hidden="1"/>
    <cellStyle name="Followed Hyperlink" xfId="2922" builtinId="9" hidden="1"/>
    <cellStyle name="Followed Hyperlink" xfId="2924" builtinId="9" hidden="1"/>
    <cellStyle name="Followed Hyperlink" xfId="2926" builtinId="9" hidden="1"/>
    <cellStyle name="Followed Hyperlink" xfId="2928" builtinId="9" hidden="1"/>
    <cellStyle name="Followed Hyperlink" xfId="2930" builtinId="9" hidden="1"/>
    <cellStyle name="Followed Hyperlink" xfId="2932" builtinId="9" hidden="1"/>
    <cellStyle name="Followed Hyperlink" xfId="2934" builtinId="9" hidden="1"/>
    <cellStyle name="Followed Hyperlink" xfId="2936" builtinId="9" hidden="1"/>
    <cellStyle name="Followed Hyperlink" xfId="2938" builtinId="9" hidden="1"/>
    <cellStyle name="Followed Hyperlink" xfId="2940" builtinId="9" hidden="1"/>
    <cellStyle name="Followed Hyperlink" xfId="2942" builtinId="9" hidden="1"/>
    <cellStyle name="Followed Hyperlink" xfId="2944" builtinId="9" hidden="1"/>
    <cellStyle name="Followed Hyperlink" xfId="2946" builtinId="9" hidden="1"/>
    <cellStyle name="Followed Hyperlink" xfId="2948" builtinId="9" hidden="1"/>
    <cellStyle name="Followed Hyperlink" xfId="2950" builtinId="9" hidden="1"/>
    <cellStyle name="Followed Hyperlink" xfId="2952" builtinId="9" hidden="1"/>
    <cellStyle name="Followed Hyperlink" xfId="2954" builtinId="9" hidden="1"/>
    <cellStyle name="Followed Hyperlink" xfId="2956" builtinId="9" hidden="1"/>
    <cellStyle name="Followed Hyperlink" xfId="2958" builtinId="9" hidden="1"/>
    <cellStyle name="Followed Hyperlink" xfId="2960" builtinId="9" hidden="1"/>
    <cellStyle name="Followed Hyperlink" xfId="2962" builtinId="9" hidden="1"/>
    <cellStyle name="Followed Hyperlink" xfId="2964" builtinId="9" hidden="1"/>
    <cellStyle name="Followed Hyperlink" xfId="2966" builtinId="9" hidden="1"/>
    <cellStyle name="Followed Hyperlink" xfId="2968" builtinId="9" hidden="1"/>
    <cellStyle name="Followed Hyperlink" xfId="2970" builtinId="9" hidden="1"/>
    <cellStyle name="Followed Hyperlink" xfId="2972" builtinId="9" hidden="1"/>
    <cellStyle name="Followed Hyperlink" xfId="2974" builtinId="9" hidden="1"/>
    <cellStyle name="Followed Hyperlink" xfId="2976" builtinId="9" hidden="1"/>
    <cellStyle name="Followed Hyperlink" xfId="2978" builtinId="9" hidden="1"/>
    <cellStyle name="Followed Hyperlink" xfId="2980" builtinId="9" hidden="1"/>
    <cellStyle name="Followed Hyperlink" xfId="2982" builtinId="9" hidden="1"/>
    <cellStyle name="Followed Hyperlink" xfId="2984" builtinId="9" hidden="1"/>
    <cellStyle name="Followed Hyperlink" xfId="2986" builtinId="9" hidden="1"/>
    <cellStyle name="Followed Hyperlink" xfId="2988" builtinId="9" hidden="1"/>
    <cellStyle name="Followed Hyperlink" xfId="2990" builtinId="9" hidden="1"/>
    <cellStyle name="Followed Hyperlink" xfId="2992" builtinId="9" hidden="1"/>
    <cellStyle name="Followed Hyperlink" xfId="2994" builtinId="9" hidden="1"/>
    <cellStyle name="Followed Hyperlink" xfId="2996" builtinId="9" hidden="1"/>
    <cellStyle name="Followed Hyperlink" xfId="2998" builtinId="9" hidden="1"/>
    <cellStyle name="Followed Hyperlink" xfId="3000" builtinId="9" hidden="1"/>
    <cellStyle name="Followed Hyperlink" xfId="3002" builtinId="9" hidden="1"/>
    <cellStyle name="Followed Hyperlink" xfId="3004" builtinId="9" hidden="1"/>
    <cellStyle name="Followed Hyperlink" xfId="3006" builtinId="9" hidden="1"/>
    <cellStyle name="Followed Hyperlink" xfId="3008" builtinId="9" hidden="1"/>
    <cellStyle name="Followed Hyperlink" xfId="3010" builtinId="9" hidden="1"/>
    <cellStyle name="Followed Hyperlink" xfId="3012" builtinId="9" hidden="1"/>
    <cellStyle name="Followed Hyperlink" xfId="3014" builtinId="9" hidden="1"/>
    <cellStyle name="Followed Hyperlink" xfId="3016" builtinId="9" hidden="1"/>
    <cellStyle name="Followed Hyperlink" xfId="3018" builtinId="9" hidden="1"/>
    <cellStyle name="Followed Hyperlink" xfId="3020" builtinId="9" hidden="1"/>
    <cellStyle name="Followed Hyperlink" xfId="3022" builtinId="9" hidden="1"/>
    <cellStyle name="Followed Hyperlink" xfId="3024" builtinId="9" hidden="1"/>
    <cellStyle name="Followed Hyperlink" xfId="3026" builtinId="9" hidden="1"/>
    <cellStyle name="Followed Hyperlink" xfId="3028" builtinId="9" hidden="1"/>
    <cellStyle name="Followed Hyperlink" xfId="3030" builtinId="9" hidden="1"/>
    <cellStyle name="Followed Hyperlink" xfId="3032" builtinId="9" hidden="1"/>
    <cellStyle name="Followed Hyperlink" xfId="3034" builtinId="9" hidden="1"/>
    <cellStyle name="Followed Hyperlink" xfId="3036" builtinId="9" hidden="1"/>
    <cellStyle name="Followed Hyperlink" xfId="3038" builtinId="9" hidden="1"/>
    <cellStyle name="Followed Hyperlink" xfId="3040" builtinId="9" hidden="1"/>
    <cellStyle name="Followed Hyperlink" xfId="3042" builtinId="9" hidden="1"/>
    <cellStyle name="Followed Hyperlink" xfId="3044" builtinId="9" hidden="1"/>
    <cellStyle name="Followed Hyperlink" xfId="3046" builtinId="9" hidden="1"/>
    <cellStyle name="Followed Hyperlink" xfId="3048" builtinId="9" hidden="1"/>
    <cellStyle name="Followed Hyperlink" xfId="3050" builtinId="9" hidden="1"/>
    <cellStyle name="Followed Hyperlink" xfId="3052" builtinId="9" hidden="1"/>
    <cellStyle name="Followed Hyperlink" xfId="3054" builtinId="9" hidden="1"/>
    <cellStyle name="Followed Hyperlink" xfId="3056" builtinId="9" hidden="1"/>
    <cellStyle name="Followed Hyperlink" xfId="3058" builtinId="9" hidden="1"/>
    <cellStyle name="Followed Hyperlink" xfId="3060" builtinId="9" hidden="1"/>
    <cellStyle name="Followed Hyperlink" xfId="3062" builtinId="9" hidden="1"/>
    <cellStyle name="Followed Hyperlink" xfId="3064" builtinId="9" hidden="1"/>
    <cellStyle name="Followed Hyperlink" xfId="3066" builtinId="9" hidden="1"/>
    <cellStyle name="Followed Hyperlink" xfId="3068" builtinId="9" hidden="1"/>
    <cellStyle name="Followed Hyperlink" xfId="3070" builtinId="9" hidden="1"/>
    <cellStyle name="Followed Hyperlink" xfId="3072" builtinId="9" hidden="1"/>
    <cellStyle name="Followed Hyperlink" xfId="3074" builtinId="9" hidden="1"/>
    <cellStyle name="Followed Hyperlink" xfId="3076" builtinId="9" hidden="1"/>
    <cellStyle name="Followed Hyperlink" xfId="3078" builtinId="9" hidden="1"/>
    <cellStyle name="Followed Hyperlink" xfId="3080" builtinId="9" hidden="1"/>
    <cellStyle name="Followed Hyperlink" xfId="3082" builtinId="9" hidden="1"/>
    <cellStyle name="Followed Hyperlink" xfId="3084" builtinId="9" hidden="1"/>
    <cellStyle name="Followed Hyperlink" xfId="3086" builtinId="9" hidden="1"/>
    <cellStyle name="Followed Hyperlink" xfId="3088" builtinId="9" hidden="1"/>
    <cellStyle name="Followed Hyperlink" xfId="3090" builtinId="9" hidden="1"/>
    <cellStyle name="Followed Hyperlink" xfId="3092" builtinId="9" hidden="1"/>
    <cellStyle name="Followed Hyperlink" xfId="3094" builtinId="9" hidden="1"/>
    <cellStyle name="Followed Hyperlink" xfId="3096" builtinId="9" hidden="1"/>
    <cellStyle name="Followed Hyperlink" xfId="3098" builtinId="9" hidden="1"/>
    <cellStyle name="Followed Hyperlink" xfId="3100" builtinId="9" hidden="1"/>
    <cellStyle name="Followed Hyperlink" xfId="3102"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5" builtinId="9" hidden="1"/>
    <cellStyle name="Followed Hyperlink" xfId="3157" builtinId="9" hidden="1"/>
    <cellStyle name="Followed Hyperlink" xfId="3159" builtinId="9" hidden="1"/>
    <cellStyle name="Followed Hyperlink" xfId="3161" builtinId="9" hidden="1"/>
    <cellStyle name="Followed Hyperlink" xfId="3163" builtinId="9" hidden="1"/>
    <cellStyle name="Followed Hyperlink" xfId="3165" builtinId="9" hidden="1"/>
    <cellStyle name="Followed Hyperlink" xfId="3167" builtinId="9" hidden="1"/>
    <cellStyle name="Followed Hyperlink" xfId="3169" builtinId="9" hidden="1"/>
    <cellStyle name="Followed Hyperlink" xfId="3171" builtinId="9" hidden="1"/>
    <cellStyle name="Followed Hyperlink" xfId="3173" builtinId="9" hidden="1"/>
    <cellStyle name="Followed Hyperlink" xfId="3175" builtinId="9" hidden="1"/>
    <cellStyle name="Followed Hyperlink" xfId="3177" builtinId="9" hidden="1"/>
    <cellStyle name="Followed Hyperlink" xfId="3179" builtinId="9" hidden="1"/>
    <cellStyle name="Followed Hyperlink" xfId="3181" builtinId="9" hidden="1"/>
    <cellStyle name="Followed Hyperlink" xfId="3183" builtinId="9" hidden="1"/>
    <cellStyle name="Followed Hyperlink" xfId="3185" builtinId="9" hidden="1"/>
    <cellStyle name="Followed Hyperlink" xfId="3187" builtinId="9" hidden="1"/>
    <cellStyle name="Followed Hyperlink" xfId="3189" builtinId="9" hidden="1"/>
    <cellStyle name="Followed Hyperlink" xfId="3191" builtinId="9" hidden="1"/>
    <cellStyle name="Followed Hyperlink" xfId="3193" builtinId="9" hidden="1"/>
    <cellStyle name="Followed Hyperlink" xfId="3195" builtinId="9" hidden="1"/>
    <cellStyle name="Followed Hyperlink" xfId="3197" builtinId="9" hidden="1"/>
    <cellStyle name="Followed Hyperlink" xfId="3199" builtinId="9" hidden="1"/>
    <cellStyle name="Followed Hyperlink" xfId="3201" builtinId="9" hidden="1"/>
    <cellStyle name="Followed Hyperlink" xfId="3203" builtinId="9" hidden="1"/>
    <cellStyle name="Followed Hyperlink" xfId="3205" builtinId="9" hidden="1"/>
    <cellStyle name="Followed Hyperlink" xfId="3207" builtinId="9" hidden="1"/>
    <cellStyle name="Followed Hyperlink" xfId="3209" builtinId="9" hidden="1"/>
    <cellStyle name="Followed Hyperlink" xfId="3211" builtinId="9" hidden="1"/>
    <cellStyle name="Followed Hyperlink" xfId="3213" builtinId="9" hidden="1"/>
    <cellStyle name="Followed Hyperlink" xfId="3215" builtinId="9" hidden="1"/>
    <cellStyle name="Followed Hyperlink" xfId="3217" builtinId="9" hidden="1"/>
    <cellStyle name="Followed Hyperlink" xfId="3219" builtinId="9" hidden="1"/>
    <cellStyle name="Followed Hyperlink" xfId="3221" builtinId="9" hidden="1"/>
    <cellStyle name="Followed Hyperlink" xfId="3223" builtinId="9" hidden="1"/>
    <cellStyle name="Followed Hyperlink" xfId="3225" builtinId="9" hidden="1"/>
    <cellStyle name="Followed Hyperlink" xfId="3227" builtinId="9" hidden="1"/>
    <cellStyle name="Followed Hyperlink" xfId="3229" builtinId="9" hidden="1"/>
    <cellStyle name="Followed Hyperlink" xfId="3231" builtinId="9" hidden="1"/>
    <cellStyle name="Followed Hyperlink" xfId="3233" builtinId="9" hidden="1"/>
    <cellStyle name="Followed Hyperlink" xfId="3235" builtinId="9" hidden="1"/>
    <cellStyle name="Followed Hyperlink" xfId="3237" builtinId="9" hidden="1"/>
    <cellStyle name="Followed Hyperlink" xfId="3239" builtinId="9" hidden="1"/>
    <cellStyle name="Followed Hyperlink" xfId="3241" builtinId="9" hidden="1"/>
    <cellStyle name="Followed Hyperlink" xfId="3243" builtinId="9" hidden="1"/>
    <cellStyle name="Followed Hyperlink" xfId="3245" builtinId="9" hidden="1"/>
    <cellStyle name="Followed Hyperlink" xfId="3247" builtinId="9" hidden="1"/>
    <cellStyle name="Followed Hyperlink" xfId="3249" builtinId="9" hidden="1"/>
    <cellStyle name="Followed Hyperlink" xfId="3251" builtinId="9" hidden="1"/>
    <cellStyle name="Followed Hyperlink" xfId="3253" builtinId="9" hidden="1"/>
    <cellStyle name="Followed Hyperlink" xfId="3255" builtinId="9" hidden="1"/>
    <cellStyle name="Followed Hyperlink" xfId="3257" builtinId="9" hidden="1"/>
    <cellStyle name="Followed Hyperlink" xfId="3259" builtinId="9" hidden="1"/>
    <cellStyle name="Followed Hyperlink" xfId="3261" builtinId="9" hidden="1"/>
    <cellStyle name="Followed Hyperlink" xfId="3263" builtinId="9" hidden="1"/>
    <cellStyle name="Followed Hyperlink" xfId="3265" builtinId="9" hidden="1"/>
    <cellStyle name="Followed Hyperlink" xfId="3267" builtinId="9" hidden="1"/>
    <cellStyle name="Followed Hyperlink" xfId="3269" builtinId="9" hidden="1"/>
    <cellStyle name="Followed Hyperlink" xfId="3271" builtinId="9" hidden="1"/>
    <cellStyle name="Followed Hyperlink" xfId="3273" builtinId="9" hidden="1"/>
    <cellStyle name="Followed Hyperlink" xfId="3275" builtinId="9" hidden="1"/>
    <cellStyle name="Followed Hyperlink" xfId="3277" builtinId="9" hidden="1"/>
    <cellStyle name="Followed Hyperlink" xfId="3279" builtinId="9" hidden="1"/>
    <cellStyle name="Followed Hyperlink" xfId="3281" builtinId="9" hidden="1"/>
    <cellStyle name="Followed Hyperlink" xfId="3283" builtinId="9" hidden="1"/>
    <cellStyle name="Followed Hyperlink" xfId="3285" builtinId="9" hidden="1"/>
    <cellStyle name="Followed Hyperlink" xfId="3287" builtinId="9" hidden="1"/>
    <cellStyle name="Followed Hyperlink" xfId="3289" builtinId="9" hidden="1"/>
    <cellStyle name="Followed Hyperlink" xfId="3291" builtinId="9" hidden="1"/>
    <cellStyle name="Followed Hyperlink" xfId="3293" builtinId="9" hidden="1"/>
    <cellStyle name="Followed Hyperlink" xfId="3295" builtinId="9" hidden="1"/>
    <cellStyle name="Followed Hyperlink" xfId="3297" builtinId="9" hidden="1"/>
    <cellStyle name="Followed Hyperlink" xfId="3299" builtinId="9" hidden="1"/>
    <cellStyle name="Followed Hyperlink" xfId="3301" builtinId="9" hidden="1"/>
    <cellStyle name="Followed Hyperlink" xfId="3303" builtinId="9" hidden="1"/>
    <cellStyle name="Followed Hyperlink" xfId="3305" builtinId="9" hidden="1"/>
    <cellStyle name="Followed Hyperlink" xfId="3307" builtinId="9" hidden="1"/>
    <cellStyle name="Followed Hyperlink" xfId="3309" builtinId="9" hidden="1"/>
    <cellStyle name="Followed Hyperlink" xfId="3311" builtinId="9" hidden="1"/>
    <cellStyle name="Followed Hyperlink" xfId="3313" builtinId="9" hidden="1"/>
    <cellStyle name="Followed Hyperlink" xfId="3315" builtinId="9" hidden="1"/>
    <cellStyle name="Followed Hyperlink" xfId="3317" builtinId="9" hidden="1"/>
    <cellStyle name="Followed Hyperlink" xfId="3319" builtinId="9" hidden="1"/>
    <cellStyle name="Followed Hyperlink" xfId="3321" builtinId="9" hidden="1"/>
    <cellStyle name="Followed Hyperlink" xfId="3323" builtinId="9" hidden="1"/>
    <cellStyle name="Followed Hyperlink" xfId="3325" builtinId="9" hidden="1"/>
    <cellStyle name="Followed Hyperlink" xfId="3327" builtinId="9" hidden="1"/>
    <cellStyle name="Followed Hyperlink" xfId="3329" builtinId="9" hidden="1"/>
    <cellStyle name="Followed Hyperlink" xfId="3331" builtinId="9" hidden="1"/>
    <cellStyle name="Followed Hyperlink" xfId="3333" builtinId="9" hidden="1"/>
    <cellStyle name="Followed Hyperlink" xfId="3335" builtinId="9" hidden="1"/>
    <cellStyle name="Followed Hyperlink" xfId="3337" builtinId="9" hidden="1"/>
    <cellStyle name="Followed Hyperlink" xfId="3339" builtinId="9" hidden="1"/>
    <cellStyle name="Followed Hyperlink" xfId="3341" builtinId="9" hidden="1"/>
    <cellStyle name="Followed Hyperlink" xfId="3343" builtinId="9" hidden="1"/>
    <cellStyle name="Followed Hyperlink" xfId="3345" builtinId="9" hidden="1"/>
    <cellStyle name="Followed Hyperlink" xfId="3347" builtinId="9" hidden="1"/>
    <cellStyle name="Followed Hyperlink" xfId="3349" builtinId="9" hidden="1"/>
    <cellStyle name="Followed Hyperlink" xfId="3351" builtinId="9" hidden="1"/>
    <cellStyle name="Followed Hyperlink" xfId="3353" builtinId="9" hidden="1"/>
    <cellStyle name="Followed Hyperlink" xfId="3355" builtinId="9" hidden="1"/>
    <cellStyle name="Followed Hyperlink" xfId="3357" builtinId="9" hidden="1"/>
    <cellStyle name="Followed Hyperlink" xfId="3359" builtinId="9" hidden="1"/>
    <cellStyle name="Followed Hyperlink" xfId="3361" builtinId="9" hidden="1"/>
    <cellStyle name="Followed Hyperlink" xfId="3363" builtinId="9" hidden="1"/>
    <cellStyle name="Followed Hyperlink" xfId="3365" builtinId="9" hidden="1"/>
    <cellStyle name="Followed Hyperlink" xfId="3367" builtinId="9" hidden="1"/>
    <cellStyle name="Followed Hyperlink" xfId="3369" builtinId="9" hidden="1"/>
    <cellStyle name="Followed Hyperlink" xfId="3371" builtinId="9" hidden="1"/>
    <cellStyle name="Followed Hyperlink" xfId="3373" builtinId="9" hidden="1"/>
    <cellStyle name="Followed Hyperlink" xfId="3375" builtinId="9" hidden="1"/>
    <cellStyle name="Followed Hyperlink" xfId="3377" builtinId="9" hidden="1"/>
    <cellStyle name="Followed Hyperlink" xfId="3379" builtinId="9" hidden="1"/>
    <cellStyle name="Followed Hyperlink" xfId="3381" builtinId="9" hidden="1"/>
    <cellStyle name="Followed Hyperlink" xfId="3383" builtinId="9" hidden="1"/>
    <cellStyle name="Followed Hyperlink" xfId="3385" builtinId="9" hidden="1"/>
    <cellStyle name="Followed Hyperlink" xfId="3387" builtinId="9" hidden="1"/>
    <cellStyle name="Followed Hyperlink" xfId="3389" builtinId="9" hidden="1"/>
    <cellStyle name="Followed Hyperlink" xfId="3391" builtinId="9" hidden="1"/>
    <cellStyle name="Followed Hyperlink" xfId="3393" builtinId="9" hidden="1"/>
    <cellStyle name="Followed Hyperlink" xfId="3395" builtinId="9" hidden="1"/>
    <cellStyle name="Followed Hyperlink" xfId="3397" builtinId="9" hidden="1"/>
    <cellStyle name="Followed Hyperlink" xfId="3399" builtinId="9" hidden="1"/>
    <cellStyle name="Followed Hyperlink" xfId="3401" builtinId="9" hidden="1"/>
    <cellStyle name="Followed Hyperlink" xfId="3403" builtinId="9" hidden="1"/>
    <cellStyle name="Followed Hyperlink" xfId="3405" builtinId="9" hidden="1"/>
    <cellStyle name="Followed Hyperlink" xfId="3407" builtinId="9" hidden="1"/>
    <cellStyle name="Followed Hyperlink" xfId="3409" builtinId="9" hidden="1"/>
    <cellStyle name="Followed Hyperlink" xfId="3411" builtinId="9" hidden="1"/>
    <cellStyle name="Followed Hyperlink" xfId="3413" builtinId="9" hidden="1"/>
    <cellStyle name="Followed Hyperlink" xfId="3415" builtinId="9" hidden="1"/>
    <cellStyle name="Followed Hyperlink" xfId="3417" builtinId="9" hidden="1"/>
    <cellStyle name="Followed Hyperlink" xfId="3419" builtinId="9" hidden="1"/>
    <cellStyle name="Followed Hyperlink" xfId="3421" builtinId="9" hidden="1"/>
    <cellStyle name="Followed Hyperlink" xfId="3423" builtinId="9" hidden="1"/>
    <cellStyle name="Followed Hyperlink" xfId="3425" builtinId="9" hidden="1"/>
    <cellStyle name="Followed Hyperlink" xfId="3427" builtinId="9" hidden="1"/>
    <cellStyle name="Followed Hyperlink" xfId="3429" builtinId="9" hidden="1"/>
    <cellStyle name="Followed Hyperlink" xfId="3431" builtinId="9" hidden="1"/>
    <cellStyle name="Followed Hyperlink" xfId="3433" builtinId="9" hidden="1"/>
    <cellStyle name="Followed Hyperlink" xfId="3435" builtinId="9" hidden="1"/>
    <cellStyle name="Followed Hyperlink" xfId="3437" builtinId="9" hidden="1"/>
    <cellStyle name="Followed Hyperlink" xfId="3439" builtinId="9" hidden="1"/>
    <cellStyle name="Followed Hyperlink" xfId="3441" builtinId="9" hidden="1"/>
    <cellStyle name="Followed Hyperlink" xfId="3443" builtinId="9" hidden="1"/>
    <cellStyle name="Followed Hyperlink" xfId="3445" builtinId="9" hidden="1"/>
    <cellStyle name="Followed Hyperlink" xfId="3447" builtinId="9" hidden="1"/>
    <cellStyle name="Followed Hyperlink" xfId="3449" builtinId="9" hidden="1"/>
    <cellStyle name="Followed Hyperlink" xfId="3451" builtinId="9" hidden="1"/>
    <cellStyle name="Followed Hyperlink" xfId="3453" builtinId="9" hidden="1"/>
    <cellStyle name="Followed Hyperlink" xfId="3455" builtinId="9" hidden="1"/>
    <cellStyle name="Followed Hyperlink" xfId="3457" builtinId="9" hidden="1"/>
    <cellStyle name="Followed Hyperlink" xfId="3459" builtinId="9" hidden="1"/>
    <cellStyle name="Followed Hyperlink" xfId="3461" builtinId="9" hidden="1"/>
    <cellStyle name="Followed Hyperlink" xfId="3463" builtinId="9" hidden="1"/>
    <cellStyle name="Followed Hyperlink" xfId="3465" builtinId="9" hidden="1"/>
    <cellStyle name="Followed Hyperlink" xfId="3467" builtinId="9" hidden="1"/>
    <cellStyle name="Followed Hyperlink" xfId="3469" builtinId="9" hidden="1"/>
    <cellStyle name="Followed Hyperlink" xfId="3471" builtinId="9" hidden="1"/>
    <cellStyle name="Followed Hyperlink" xfId="3473" builtinId="9" hidden="1"/>
    <cellStyle name="Followed Hyperlink" xfId="3475" builtinId="9" hidden="1"/>
    <cellStyle name="Followed Hyperlink" xfId="3477" builtinId="9" hidden="1"/>
    <cellStyle name="Followed Hyperlink" xfId="3479" builtinId="9" hidden="1"/>
    <cellStyle name="Followed Hyperlink" xfId="3481" builtinId="9" hidden="1"/>
    <cellStyle name="Followed Hyperlink" xfId="3483" builtinId="9" hidden="1"/>
    <cellStyle name="Followed Hyperlink" xfId="3485" builtinId="9" hidden="1"/>
    <cellStyle name="Followed Hyperlink" xfId="3487" builtinId="9" hidden="1"/>
    <cellStyle name="Followed Hyperlink" xfId="3489" builtinId="9" hidden="1"/>
    <cellStyle name="Followed Hyperlink" xfId="3491" builtinId="9" hidden="1"/>
    <cellStyle name="Followed Hyperlink" xfId="3493" builtinId="9" hidden="1"/>
    <cellStyle name="Followed Hyperlink" xfId="3495" builtinId="9" hidden="1"/>
    <cellStyle name="Followed Hyperlink" xfId="3497" builtinId="9" hidden="1"/>
    <cellStyle name="Followed Hyperlink" xfId="3499" builtinId="9" hidden="1"/>
    <cellStyle name="Followed Hyperlink" xfId="3501" builtinId="9" hidden="1"/>
    <cellStyle name="Followed Hyperlink" xfId="3503" builtinId="9" hidden="1"/>
    <cellStyle name="Followed Hyperlink" xfId="3505" builtinId="9" hidden="1"/>
    <cellStyle name="Followed Hyperlink" xfId="3507" builtinId="9" hidden="1"/>
    <cellStyle name="Followed Hyperlink" xfId="3509" builtinId="9" hidden="1"/>
    <cellStyle name="Followed Hyperlink" xfId="3511" builtinId="9" hidden="1"/>
    <cellStyle name="Followed Hyperlink" xfId="3513" builtinId="9" hidden="1"/>
    <cellStyle name="Followed Hyperlink" xfId="3515" builtinId="9" hidden="1"/>
    <cellStyle name="Followed Hyperlink" xfId="3517" builtinId="9" hidden="1"/>
    <cellStyle name="Followed Hyperlink" xfId="3519" builtinId="9" hidden="1"/>
    <cellStyle name="Followed Hyperlink" xfId="3521" builtinId="9" hidden="1"/>
    <cellStyle name="Followed Hyperlink" xfId="3523" builtinId="9" hidden="1"/>
    <cellStyle name="Followed Hyperlink" xfId="3525" builtinId="9" hidden="1"/>
    <cellStyle name="Followed Hyperlink" xfId="3527" builtinId="9" hidden="1"/>
    <cellStyle name="Followed Hyperlink" xfId="3529" builtinId="9" hidden="1"/>
    <cellStyle name="Followed Hyperlink" xfId="3531" builtinId="9" hidden="1"/>
    <cellStyle name="Followed Hyperlink" xfId="3533" builtinId="9" hidden="1"/>
    <cellStyle name="Followed Hyperlink" xfId="3535" builtinId="9" hidden="1"/>
    <cellStyle name="Followed Hyperlink" xfId="3537" builtinId="9" hidden="1"/>
    <cellStyle name="Followed Hyperlink" xfId="3539" builtinId="9" hidden="1"/>
    <cellStyle name="Followed Hyperlink" xfId="3541" builtinId="9" hidden="1"/>
    <cellStyle name="Followed Hyperlink" xfId="3543" builtinId="9" hidden="1"/>
    <cellStyle name="Followed Hyperlink" xfId="3545" builtinId="9" hidden="1"/>
    <cellStyle name="Followed Hyperlink" xfId="3547" builtinId="9" hidden="1"/>
    <cellStyle name="Followed Hyperlink" xfId="3549" builtinId="9" hidden="1"/>
    <cellStyle name="Followed Hyperlink" xfId="3551" builtinId="9" hidden="1"/>
    <cellStyle name="Followed Hyperlink" xfId="3553" builtinId="9" hidden="1"/>
    <cellStyle name="Followed Hyperlink" xfId="3555" builtinId="9" hidden="1"/>
    <cellStyle name="Followed Hyperlink" xfId="3557" builtinId="9" hidden="1"/>
    <cellStyle name="Followed Hyperlink" xfId="3559" builtinId="9" hidden="1"/>
    <cellStyle name="Followed Hyperlink" xfId="3561" builtinId="9" hidden="1"/>
    <cellStyle name="Followed Hyperlink" xfId="3563" builtinId="9" hidden="1"/>
    <cellStyle name="Followed Hyperlink" xfId="3565" builtinId="9" hidden="1"/>
    <cellStyle name="Followed Hyperlink" xfId="3567" builtinId="9" hidden="1"/>
    <cellStyle name="Followed Hyperlink" xfId="3569" builtinId="9" hidden="1"/>
    <cellStyle name="Followed Hyperlink" xfId="3571" builtinId="9" hidden="1"/>
    <cellStyle name="Followed Hyperlink" xfId="3573" builtinId="9" hidden="1"/>
    <cellStyle name="Followed Hyperlink" xfId="3575" builtinId="9" hidden="1"/>
    <cellStyle name="Followed Hyperlink" xfId="3577" builtinId="9" hidden="1"/>
    <cellStyle name="Followed Hyperlink" xfId="3579" builtinId="9" hidden="1"/>
    <cellStyle name="Followed Hyperlink" xfId="3581" builtinId="9" hidden="1"/>
    <cellStyle name="Followed Hyperlink" xfId="3583" builtinId="9" hidden="1"/>
    <cellStyle name="Followed Hyperlink" xfId="3584" builtinId="9" hidden="1"/>
    <cellStyle name="Followed Hyperlink" xfId="3585" builtinId="9" hidden="1"/>
    <cellStyle name="Followed Hyperlink" xfId="3586" builtinId="9" hidden="1"/>
    <cellStyle name="Followed Hyperlink" xfId="3587" builtinId="9" hidden="1"/>
    <cellStyle name="Followed Hyperlink" xfId="3588" builtinId="9" hidden="1"/>
    <cellStyle name="Followed Hyperlink" xfId="3589" builtinId="9" hidden="1"/>
    <cellStyle name="Followed Hyperlink" xfId="3590" builtinId="9" hidden="1"/>
    <cellStyle name="Followed Hyperlink" xfId="3591" builtinId="9" hidden="1"/>
    <cellStyle name="Followed Hyperlink" xfId="3592" builtinId="9" hidden="1"/>
    <cellStyle name="Followed Hyperlink" xfId="3593" builtinId="9" hidden="1"/>
    <cellStyle name="Followed Hyperlink" xfId="3594" builtinId="9" hidden="1"/>
    <cellStyle name="Followed Hyperlink" xfId="3595" builtinId="9" hidden="1"/>
    <cellStyle name="Followed Hyperlink" xfId="3596" builtinId="9" hidden="1"/>
    <cellStyle name="Followed Hyperlink" xfId="3597" builtinId="9" hidden="1"/>
    <cellStyle name="Followed Hyperlink" xfId="3598" builtinId="9" hidden="1"/>
    <cellStyle name="Followed Hyperlink" xfId="3599" builtinId="9" hidden="1"/>
    <cellStyle name="Followed Hyperlink" xfId="3600" builtinId="9" hidden="1"/>
    <cellStyle name="Followed Hyperlink" xfId="3601" builtinId="9" hidden="1"/>
    <cellStyle name="Followed Hyperlink" xfId="3602" builtinId="9" hidden="1"/>
    <cellStyle name="Followed Hyperlink" xfId="3603" builtinId="9" hidden="1"/>
    <cellStyle name="Followed Hyperlink" xfId="3604" builtinId="9" hidden="1"/>
    <cellStyle name="Followed Hyperlink" xfId="3605" builtinId="9" hidden="1"/>
    <cellStyle name="Followed Hyperlink" xfId="3606" builtinId="9" hidden="1"/>
    <cellStyle name="Followed Hyperlink" xfId="3607" builtinId="9" hidden="1"/>
    <cellStyle name="Followed Hyperlink" xfId="3608" builtinId="9" hidden="1"/>
    <cellStyle name="Followed Hyperlink" xfId="3609" builtinId="9" hidden="1"/>
    <cellStyle name="Followed Hyperlink" xfId="3610" builtinId="9" hidden="1"/>
    <cellStyle name="Followed Hyperlink" xfId="3611" builtinId="9" hidden="1"/>
    <cellStyle name="Followed Hyperlink" xfId="3612" builtinId="9" hidden="1"/>
    <cellStyle name="Followed Hyperlink" xfId="3613" builtinId="9" hidden="1"/>
    <cellStyle name="Followed Hyperlink" xfId="3614" builtinId="9" hidden="1"/>
    <cellStyle name="Followed Hyperlink" xfId="3615" builtinId="9" hidden="1"/>
    <cellStyle name="Followed Hyperlink" xfId="3616" builtinId="9" hidden="1"/>
    <cellStyle name="Followed Hyperlink" xfId="3617" builtinId="9" hidden="1"/>
    <cellStyle name="Followed Hyperlink" xfId="3618" builtinId="9" hidden="1"/>
    <cellStyle name="Followed Hyperlink" xfId="3619" builtinId="9" hidden="1"/>
    <cellStyle name="Followed Hyperlink" xfId="3620" builtinId="9" hidden="1"/>
    <cellStyle name="Followed Hyperlink" xfId="3621" builtinId="9" hidden="1"/>
    <cellStyle name="Followed Hyperlink" xfId="3622" builtinId="9" hidden="1"/>
    <cellStyle name="Followed Hyperlink" xfId="3623" builtinId="9" hidden="1"/>
    <cellStyle name="Followed Hyperlink" xfId="3624" builtinId="9" hidden="1"/>
    <cellStyle name="Followed Hyperlink" xfId="3625" builtinId="9" hidden="1"/>
    <cellStyle name="Followed Hyperlink" xfId="3626" builtinId="9" hidden="1"/>
    <cellStyle name="Followed Hyperlink" xfId="3627" builtinId="9" hidden="1"/>
    <cellStyle name="Followed Hyperlink" xfId="3628" builtinId="9" hidden="1"/>
    <cellStyle name="Followed Hyperlink" xfId="3629" builtinId="9" hidden="1"/>
    <cellStyle name="Followed Hyperlink" xfId="3630" builtinId="9" hidden="1"/>
    <cellStyle name="Followed Hyperlink" xfId="3631" builtinId="9" hidden="1"/>
    <cellStyle name="Followed Hyperlink" xfId="3632" builtinId="9" hidden="1"/>
    <cellStyle name="Followed Hyperlink" xfId="3633" builtinId="9" hidden="1"/>
    <cellStyle name="Followed Hyperlink" xfId="3634" builtinId="9" hidden="1"/>
    <cellStyle name="Followed Hyperlink" xfId="3635" builtinId="9" hidden="1"/>
    <cellStyle name="Followed Hyperlink" xfId="3636" builtinId="9" hidden="1"/>
    <cellStyle name="Followed Hyperlink" xfId="3637" builtinId="9" hidden="1"/>
    <cellStyle name="Followed Hyperlink" xfId="3638" builtinId="9" hidden="1"/>
    <cellStyle name="Followed Hyperlink" xfId="3639" builtinId="9" hidden="1"/>
    <cellStyle name="Followed Hyperlink" xfId="3640" builtinId="9" hidden="1"/>
    <cellStyle name="Followed Hyperlink" xfId="3641" builtinId="9" hidden="1"/>
    <cellStyle name="Followed Hyperlink" xfId="3642" builtinId="9" hidden="1"/>
    <cellStyle name="Followed Hyperlink" xfId="3643" builtinId="9" hidden="1"/>
    <cellStyle name="Followed Hyperlink" xfId="3644" builtinId="9" hidden="1"/>
    <cellStyle name="Followed Hyperlink" xfId="3645" builtinId="9" hidden="1"/>
    <cellStyle name="Followed Hyperlink" xfId="3646" builtinId="9" hidden="1"/>
    <cellStyle name="Followed Hyperlink" xfId="3647" builtinId="9" hidden="1"/>
    <cellStyle name="Followed Hyperlink" xfId="3648" builtinId="9" hidden="1"/>
    <cellStyle name="Followed Hyperlink" xfId="3649" builtinId="9" hidden="1"/>
    <cellStyle name="Followed Hyperlink" xfId="3650" builtinId="9" hidden="1"/>
    <cellStyle name="Followed Hyperlink" xfId="3651" builtinId="9" hidden="1"/>
    <cellStyle name="Followed Hyperlink" xfId="3652" builtinId="9" hidden="1"/>
    <cellStyle name="Followed Hyperlink" xfId="3653" builtinId="9" hidden="1"/>
    <cellStyle name="Followed Hyperlink" xfId="3654" builtinId="9" hidden="1"/>
    <cellStyle name="Followed Hyperlink" xfId="3655" builtinId="9" hidden="1"/>
    <cellStyle name="Followed Hyperlink" xfId="3656" builtinId="9" hidden="1"/>
    <cellStyle name="Followed Hyperlink" xfId="3657" builtinId="9" hidden="1"/>
    <cellStyle name="Followed Hyperlink" xfId="3658" builtinId="9" hidden="1"/>
    <cellStyle name="Followed Hyperlink" xfId="3659" builtinId="9" hidden="1"/>
    <cellStyle name="Followed Hyperlink" xfId="3660" builtinId="9" hidden="1"/>
    <cellStyle name="Followed Hyperlink" xfId="3661" builtinId="9" hidden="1"/>
    <cellStyle name="Followed Hyperlink" xfId="3662" builtinId="9" hidden="1"/>
    <cellStyle name="Followed Hyperlink" xfId="3663" builtinId="9" hidden="1"/>
    <cellStyle name="Followed Hyperlink" xfId="3664" builtinId="9" hidden="1"/>
    <cellStyle name="Followed Hyperlink" xfId="3665" builtinId="9" hidden="1"/>
    <cellStyle name="Followed Hyperlink" xfId="3666" builtinId="9" hidden="1"/>
    <cellStyle name="Followed Hyperlink" xfId="3667" builtinId="9" hidden="1"/>
    <cellStyle name="Followed Hyperlink" xfId="3668" builtinId="9" hidden="1"/>
    <cellStyle name="Followed Hyperlink" xfId="3669" builtinId="9" hidden="1"/>
    <cellStyle name="Followed Hyperlink" xfId="3670" builtinId="9" hidden="1"/>
    <cellStyle name="Followed Hyperlink" xfId="3671" builtinId="9" hidden="1"/>
    <cellStyle name="Followed Hyperlink" xfId="3672" builtinId="9" hidden="1"/>
    <cellStyle name="Followed Hyperlink" xfId="3673" builtinId="9" hidden="1"/>
    <cellStyle name="Followed Hyperlink" xfId="3674" builtinId="9" hidden="1"/>
    <cellStyle name="Followed Hyperlink" xfId="3675" builtinId="9" hidden="1"/>
    <cellStyle name="Followed Hyperlink" xfId="3676" builtinId="9" hidden="1"/>
    <cellStyle name="Followed Hyperlink" xfId="3677" builtinId="9" hidden="1"/>
    <cellStyle name="Followed Hyperlink" xfId="3678" builtinId="9" hidden="1"/>
    <cellStyle name="Followed Hyperlink" xfId="3679" builtinId="9" hidden="1"/>
    <cellStyle name="Followed Hyperlink" xfId="3680" builtinId="9" hidden="1"/>
    <cellStyle name="Followed Hyperlink" xfId="3681" builtinId="9" hidden="1"/>
    <cellStyle name="Followed Hyperlink" xfId="3682" builtinId="9" hidden="1"/>
    <cellStyle name="Followed Hyperlink" xfId="3683" builtinId="9" hidden="1"/>
    <cellStyle name="Followed Hyperlink" xfId="3684" builtinId="9" hidden="1"/>
    <cellStyle name="Followed Hyperlink" xfId="3685" builtinId="9" hidden="1"/>
    <cellStyle name="Followed Hyperlink" xfId="3686" builtinId="9" hidden="1"/>
    <cellStyle name="Followed Hyperlink" xfId="3687" builtinId="9" hidden="1"/>
    <cellStyle name="Followed Hyperlink" xfId="3688" builtinId="9" hidden="1"/>
    <cellStyle name="Followed Hyperlink" xfId="3689" builtinId="9" hidden="1"/>
    <cellStyle name="Followed Hyperlink" xfId="3690" builtinId="9" hidden="1"/>
    <cellStyle name="Followed Hyperlink" xfId="3691" builtinId="9" hidden="1"/>
    <cellStyle name="Followed Hyperlink" xfId="3692" builtinId="9" hidden="1"/>
    <cellStyle name="Followed Hyperlink" xfId="3693" builtinId="9" hidden="1"/>
    <cellStyle name="Followed Hyperlink" xfId="3694" builtinId="9" hidden="1"/>
    <cellStyle name="Followed Hyperlink" xfId="3695" builtinId="9" hidden="1"/>
    <cellStyle name="Followed Hyperlink" xfId="3696" builtinId="9" hidden="1"/>
    <cellStyle name="Followed Hyperlink" xfId="3697" builtinId="9" hidden="1"/>
    <cellStyle name="Followed Hyperlink" xfId="3698" builtinId="9" hidden="1"/>
    <cellStyle name="Followed Hyperlink" xfId="3699" builtinId="9" hidden="1"/>
    <cellStyle name="Followed Hyperlink" xfId="3700" builtinId="9" hidden="1"/>
    <cellStyle name="Followed Hyperlink" xfId="3701" builtinId="9" hidden="1"/>
    <cellStyle name="Followed Hyperlink" xfId="3702" builtinId="9" hidden="1"/>
    <cellStyle name="Followed Hyperlink" xfId="3703" builtinId="9" hidden="1"/>
    <cellStyle name="Followed Hyperlink" xfId="3704" builtinId="9" hidden="1"/>
    <cellStyle name="Followed Hyperlink" xfId="3705" builtinId="9" hidden="1"/>
    <cellStyle name="Followed Hyperlink" xfId="3706" builtinId="9" hidden="1"/>
    <cellStyle name="Followed Hyperlink" xfId="3707" builtinId="9" hidden="1"/>
    <cellStyle name="Followed Hyperlink" xfId="3708" builtinId="9" hidden="1"/>
    <cellStyle name="Followed Hyperlink" xfId="3709" builtinId="9" hidden="1"/>
    <cellStyle name="Followed Hyperlink" xfId="3710" builtinId="9" hidden="1"/>
    <cellStyle name="Followed Hyperlink" xfId="3711" builtinId="9" hidden="1"/>
    <cellStyle name="Followed Hyperlink" xfId="3712" builtinId="9" hidden="1"/>
    <cellStyle name="Followed Hyperlink" xfId="3713" builtinId="9" hidden="1"/>
    <cellStyle name="Followed Hyperlink" xfId="3714" builtinId="9" hidden="1"/>
    <cellStyle name="Followed Hyperlink" xfId="3715" builtinId="9" hidden="1"/>
    <cellStyle name="Followed Hyperlink" xfId="3716" builtinId="9" hidden="1"/>
    <cellStyle name="Followed Hyperlink" xfId="3717" builtinId="9" hidden="1"/>
    <cellStyle name="Followed Hyperlink" xfId="3718" builtinId="9" hidden="1"/>
    <cellStyle name="Followed Hyperlink" xfId="3719" builtinId="9" hidden="1"/>
    <cellStyle name="Followed Hyperlink" xfId="3720" builtinId="9" hidden="1"/>
    <cellStyle name="Followed Hyperlink" xfId="3721" builtinId="9" hidden="1"/>
    <cellStyle name="Followed Hyperlink" xfId="3722" builtinId="9" hidden="1"/>
    <cellStyle name="Followed Hyperlink" xfId="3723" builtinId="9" hidden="1"/>
    <cellStyle name="Followed Hyperlink" xfId="3724" builtinId="9" hidden="1"/>
    <cellStyle name="Followed Hyperlink" xfId="3725" builtinId="9" hidden="1"/>
    <cellStyle name="Followed Hyperlink" xfId="3726" builtinId="9" hidden="1"/>
    <cellStyle name="Followed Hyperlink" xfId="3727" builtinId="9" hidden="1"/>
    <cellStyle name="Followed Hyperlink" xfId="3728" builtinId="9" hidden="1"/>
    <cellStyle name="Followed Hyperlink" xfId="3729" builtinId="9" hidden="1"/>
    <cellStyle name="Followed Hyperlink" xfId="3730" builtinId="9" hidden="1"/>
    <cellStyle name="Followed Hyperlink" xfId="3731" builtinId="9" hidden="1"/>
    <cellStyle name="Followed Hyperlink" xfId="3732" builtinId="9" hidden="1"/>
    <cellStyle name="Followed Hyperlink" xfId="3733" builtinId="9" hidden="1"/>
    <cellStyle name="Followed Hyperlink" xfId="3734" builtinId="9" hidden="1"/>
    <cellStyle name="Followed Hyperlink" xfId="3735" builtinId="9" hidden="1"/>
    <cellStyle name="Followed Hyperlink" xfId="3736" builtinId="9" hidden="1"/>
    <cellStyle name="Followed Hyperlink" xfId="3737" builtinId="9" hidden="1"/>
    <cellStyle name="Followed Hyperlink" xfId="3738" builtinId="9" hidden="1"/>
    <cellStyle name="Followed Hyperlink" xfId="3739" builtinId="9" hidden="1"/>
    <cellStyle name="Followed Hyperlink" xfId="3740" builtinId="9" hidden="1"/>
    <cellStyle name="Followed Hyperlink" xfId="3741" builtinId="9" hidden="1"/>
    <cellStyle name="Followed Hyperlink" xfId="3742" builtinId="9" hidden="1"/>
    <cellStyle name="Followed Hyperlink" xfId="3743" builtinId="9" hidden="1"/>
    <cellStyle name="Followed Hyperlink" xfId="3744" builtinId="9" hidden="1"/>
    <cellStyle name="Followed Hyperlink" xfId="3745" builtinId="9" hidden="1"/>
    <cellStyle name="Followed Hyperlink" xfId="3746" builtinId="9" hidden="1"/>
    <cellStyle name="Followed Hyperlink" xfId="3747" builtinId="9" hidden="1"/>
    <cellStyle name="Followed Hyperlink" xfId="3748" builtinId="9" hidden="1"/>
    <cellStyle name="Followed Hyperlink" xfId="3749" builtinId="9" hidden="1"/>
    <cellStyle name="Followed Hyperlink" xfId="3750" builtinId="9" hidden="1"/>
    <cellStyle name="Followed Hyperlink" xfId="3751" builtinId="9" hidden="1"/>
    <cellStyle name="Followed Hyperlink" xfId="3752" builtinId="9" hidden="1"/>
    <cellStyle name="Followed Hyperlink" xfId="3753" builtinId="9" hidden="1"/>
    <cellStyle name="Followed Hyperlink" xfId="3754" builtinId="9" hidden="1"/>
    <cellStyle name="Followed Hyperlink" xfId="3755" builtinId="9" hidden="1"/>
    <cellStyle name="Followed Hyperlink" xfId="3756" builtinId="9" hidden="1"/>
    <cellStyle name="Followed Hyperlink" xfId="3757" builtinId="9" hidden="1"/>
    <cellStyle name="Followed Hyperlink" xfId="3758" builtinId="9" hidden="1"/>
    <cellStyle name="Followed Hyperlink" xfId="3759" builtinId="9" hidden="1"/>
    <cellStyle name="Followed Hyperlink" xfId="3760" builtinId="9" hidden="1"/>
    <cellStyle name="Followed Hyperlink" xfId="3761" builtinId="9" hidden="1"/>
    <cellStyle name="Followed Hyperlink" xfId="3762" builtinId="9" hidden="1"/>
    <cellStyle name="Followed Hyperlink" xfId="3763" builtinId="9" hidden="1"/>
    <cellStyle name="Followed Hyperlink" xfId="3764" builtinId="9" hidden="1"/>
    <cellStyle name="Followed Hyperlink" xfId="3765" builtinId="9" hidden="1"/>
    <cellStyle name="Followed Hyperlink" xfId="3766" builtinId="9" hidden="1"/>
    <cellStyle name="Followed Hyperlink" xfId="3767" builtinId="9" hidden="1"/>
    <cellStyle name="Followed Hyperlink" xfId="3768" builtinId="9" hidden="1"/>
    <cellStyle name="Followed Hyperlink" xfId="3769" builtinId="9" hidden="1"/>
    <cellStyle name="Followed Hyperlink" xfId="3770" builtinId="9" hidden="1"/>
    <cellStyle name="Followed Hyperlink" xfId="3771" builtinId="9" hidden="1"/>
    <cellStyle name="Followed Hyperlink" xfId="3772" builtinId="9" hidden="1"/>
    <cellStyle name="Followed Hyperlink" xfId="3773" builtinId="9" hidden="1"/>
    <cellStyle name="Followed Hyperlink" xfId="3774" builtinId="9" hidden="1"/>
    <cellStyle name="Followed Hyperlink" xfId="3775" builtinId="9" hidden="1"/>
    <cellStyle name="Followed Hyperlink" xfId="3776" builtinId="9" hidden="1"/>
    <cellStyle name="Followed Hyperlink" xfId="3777" builtinId="9" hidden="1"/>
    <cellStyle name="Followed Hyperlink" xfId="3778" builtinId="9" hidden="1"/>
    <cellStyle name="Followed Hyperlink" xfId="3779" builtinId="9" hidden="1"/>
    <cellStyle name="Followed Hyperlink" xfId="3780" builtinId="9" hidden="1"/>
    <cellStyle name="Followed Hyperlink" xfId="3781" builtinId="9" hidden="1"/>
    <cellStyle name="Followed Hyperlink" xfId="3782" builtinId="9" hidden="1"/>
    <cellStyle name="Followed Hyperlink" xfId="3783" builtinId="9" hidden="1"/>
    <cellStyle name="Followed Hyperlink" xfId="3784" builtinId="9" hidden="1"/>
    <cellStyle name="Followed Hyperlink" xfId="3785" builtinId="9" hidden="1"/>
    <cellStyle name="Followed Hyperlink" xfId="3786" builtinId="9" hidden="1"/>
    <cellStyle name="Followed Hyperlink" xfId="3787" builtinId="9" hidden="1"/>
    <cellStyle name="Followed Hyperlink" xfId="3788" builtinId="9" hidden="1"/>
    <cellStyle name="Followed Hyperlink" xfId="3789" builtinId="9" hidden="1"/>
    <cellStyle name="Followed Hyperlink" xfId="3790" builtinId="9" hidden="1"/>
    <cellStyle name="Followed Hyperlink" xfId="3791" builtinId="9" hidden="1"/>
    <cellStyle name="Followed Hyperlink" xfId="3792" builtinId="9" hidden="1"/>
    <cellStyle name="Followed Hyperlink" xfId="3793" builtinId="9" hidden="1"/>
    <cellStyle name="Followed Hyperlink" xfId="3794" builtinId="9" hidden="1"/>
    <cellStyle name="Followed Hyperlink" xfId="3795" builtinId="9" hidden="1"/>
    <cellStyle name="Followed Hyperlink" xfId="3796" builtinId="9" hidden="1"/>
    <cellStyle name="Followed Hyperlink" xfId="3797" builtinId="9" hidden="1"/>
    <cellStyle name="Followed Hyperlink" xfId="3798" builtinId="9" hidden="1"/>
    <cellStyle name="Followed Hyperlink" xfId="3799" builtinId="9" hidden="1"/>
    <cellStyle name="Followed Hyperlink" xfId="3800" builtinId="9" hidden="1"/>
    <cellStyle name="Followed Hyperlink" xfId="3801" builtinId="9" hidden="1"/>
    <cellStyle name="Followed Hyperlink" xfId="3802" builtinId="9" hidden="1"/>
    <cellStyle name="Followed Hyperlink" xfId="3803" builtinId="9" hidden="1"/>
    <cellStyle name="Followed Hyperlink" xfId="3804" builtinId="9" hidden="1"/>
    <cellStyle name="Followed Hyperlink" xfId="3805" builtinId="9" hidden="1"/>
    <cellStyle name="Followed Hyperlink" xfId="3806" builtinId="9" hidden="1"/>
    <cellStyle name="Followed Hyperlink" xfId="3807" builtinId="9" hidden="1"/>
    <cellStyle name="Followed Hyperlink" xfId="3808" builtinId="9" hidden="1"/>
    <cellStyle name="Followed Hyperlink" xfId="3809" builtinId="9" hidden="1"/>
    <cellStyle name="Followed Hyperlink" xfId="3810" builtinId="9" hidden="1"/>
    <cellStyle name="Followed Hyperlink" xfId="3811" builtinId="9" hidden="1"/>
    <cellStyle name="Followed Hyperlink" xfId="3812" builtinId="9" hidden="1"/>
    <cellStyle name="Followed Hyperlink" xfId="3813" builtinId="9" hidden="1"/>
    <cellStyle name="Followed Hyperlink" xfId="3814" builtinId="9" hidden="1"/>
    <cellStyle name="Followed Hyperlink" xfId="3815" builtinId="9" hidden="1"/>
    <cellStyle name="Followed Hyperlink" xfId="3816" builtinId="9" hidden="1"/>
    <cellStyle name="Followed Hyperlink" xfId="3817" builtinId="9" hidden="1"/>
    <cellStyle name="Followed Hyperlink" xfId="3818" builtinId="9" hidden="1"/>
    <cellStyle name="Followed Hyperlink" xfId="3819" builtinId="9" hidden="1"/>
    <cellStyle name="Followed Hyperlink" xfId="3820" builtinId="9" hidden="1"/>
    <cellStyle name="Followed Hyperlink" xfId="3821" builtinId="9" hidden="1"/>
    <cellStyle name="Followed Hyperlink" xfId="3822" builtinId="9" hidden="1"/>
    <cellStyle name="Followed Hyperlink" xfId="3823" builtinId="9" hidden="1"/>
    <cellStyle name="Followed Hyperlink" xfId="3824" builtinId="9" hidden="1"/>
    <cellStyle name="Followed Hyperlink" xfId="3825" builtinId="9" hidden="1"/>
    <cellStyle name="Followed Hyperlink" xfId="3826" builtinId="9" hidden="1"/>
    <cellStyle name="Followed Hyperlink" xfId="3827" builtinId="9" hidden="1"/>
    <cellStyle name="Followed Hyperlink" xfId="3828" builtinId="9" hidden="1"/>
    <cellStyle name="Followed Hyperlink" xfId="3829" builtinId="9" hidden="1"/>
    <cellStyle name="Followed Hyperlink" xfId="3830" builtinId="9" hidden="1"/>
    <cellStyle name="Followed Hyperlink" xfId="3831" builtinId="9" hidden="1"/>
    <cellStyle name="Followed Hyperlink" xfId="3832" builtinId="9" hidden="1"/>
    <cellStyle name="Followed Hyperlink" xfId="3833" builtinId="9" hidden="1"/>
    <cellStyle name="Followed Hyperlink" xfId="3834" builtinId="9" hidden="1"/>
    <cellStyle name="Followed Hyperlink" xfId="3835" builtinId="9" hidden="1"/>
    <cellStyle name="Followed Hyperlink" xfId="3836" builtinId="9" hidden="1"/>
    <cellStyle name="Followed Hyperlink" xfId="3837" builtinId="9" hidden="1"/>
    <cellStyle name="Followed Hyperlink" xfId="3838" builtinId="9" hidden="1"/>
    <cellStyle name="Followed Hyperlink" xfId="3839" builtinId="9" hidden="1"/>
    <cellStyle name="Followed Hyperlink" xfId="3840" builtinId="9" hidden="1"/>
    <cellStyle name="Followed Hyperlink" xfId="3841" builtinId="9" hidden="1"/>
    <cellStyle name="Followed Hyperlink" xfId="3842" builtinId="9" hidden="1"/>
    <cellStyle name="Followed Hyperlink" xfId="3843" builtinId="9" hidden="1"/>
    <cellStyle name="Followed Hyperlink" xfId="3844" builtinId="9" hidden="1"/>
    <cellStyle name="Followed Hyperlink" xfId="3845" builtinId="9" hidden="1"/>
    <cellStyle name="Followed Hyperlink" xfId="3846" builtinId="9" hidden="1"/>
    <cellStyle name="Followed Hyperlink" xfId="3847" builtinId="9" hidden="1"/>
    <cellStyle name="Followed Hyperlink" xfId="3848" builtinId="9" hidden="1"/>
    <cellStyle name="Followed Hyperlink" xfId="3849" builtinId="9" hidden="1"/>
    <cellStyle name="Followed Hyperlink" xfId="3850" builtinId="9" hidden="1"/>
    <cellStyle name="Followed Hyperlink" xfId="3851" builtinId="9" hidden="1"/>
    <cellStyle name="Followed Hyperlink" xfId="3852" builtinId="9" hidden="1"/>
    <cellStyle name="Followed Hyperlink" xfId="3853" builtinId="9" hidden="1"/>
    <cellStyle name="Followed Hyperlink" xfId="3854" builtinId="9" hidden="1"/>
    <cellStyle name="Followed Hyperlink" xfId="3855" builtinId="9" hidden="1"/>
    <cellStyle name="Followed Hyperlink" xfId="3856" builtinId="9" hidden="1"/>
    <cellStyle name="Followed Hyperlink" xfId="3857" builtinId="9" hidden="1"/>
    <cellStyle name="Followed Hyperlink" xfId="3858" builtinId="9" hidden="1"/>
    <cellStyle name="Followed Hyperlink" xfId="3859" builtinId="9" hidden="1"/>
    <cellStyle name="Followed Hyperlink" xfId="3860" builtinId="9" hidden="1"/>
    <cellStyle name="Followed Hyperlink" xfId="3861" builtinId="9" hidden="1"/>
    <cellStyle name="Followed Hyperlink" xfId="3862" builtinId="9" hidden="1"/>
    <cellStyle name="Followed Hyperlink" xfId="3863" builtinId="9" hidden="1"/>
    <cellStyle name="Followed Hyperlink" xfId="3864" builtinId="9" hidden="1"/>
    <cellStyle name="Followed Hyperlink" xfId="3865" builtinId="9" hidden="1"/>
    <cellStyle name="Followed Hyperlink" xfId="3866" builtinId="9" hidden="1"/>
    <cellStyle name="Followed Hyperlink" xfId="3867" builtinId="9" hidden="1"/>
    <cellStyle name="Followed Hyperlink" xfId="3868" builtinId="9" hidden="1"/>
    <cellStyle name="Followed Hyperlink" xfId="3869" builtinId="9" hidden="1"/>
    <cellStyle name="Followed Hyperlink" xfId="3870" builtinId="9" hidden="1"/>
    <cellStyle name="Followed Hyperlink" xfId="3871" builtinId="9" hidden="1"/>
    <cellStyle name="Followed Hyperlink" xfId="3872" builtinId="9" hidden="1"/>
    <cellStyle name="Followed Hyperlink" xfId="3873" builtinId="9" hidden="1"/>
    <cellStyle name="Followed Hyperlink" xfId="3874" builtinId="9" hidden="1"/>
    <cellStyle name="Followed Hyperlink" xfId="3875" builtinId="9" hidden="1"/>
    <cellStyle name="Followed Hyperlink" xfId="3876" builtinId="9" hidden="1"/>
    <cellStyle name="Followed Hyperlink" xfId="3877" builtinId="9" hidden="1"/>
    <cellStyle name="Followed Hyperlink" xfId="3878" builtinId="9" hidden="1"/>
    <cellStyle name="Followed Hyperlink" xfId="3879" builtinId="9" hidden="1"/>
    <cellStyle name="Followed Hyperlink" xfId="3880" builtinId="9" hidden="1"/>
    <cellStyle name="Followed Hyperlink" xfId="3881" builtinId="9" hidden="1"/>
    <cellStyle name="Followed Hyperlink" xfId="3882" builtinId="9" hidden="1"/>
    <cellStyle name="Followed Hyperlink" xfId="3883" builtinId="9" hidden="1"/>
    <cellStyle name="Followed Hyperlink" xfId="3884" builtinId="9" hidden="1"/>
    <cellStyle name="Followed Hyperlink" xfId="3885" builtinId="9" hidden="1"/>
    <cellStyle name="Followed Hyperlink" xfId="3886" builtinId="9" hidden="1"/>
    <cellStyle name="Followed Hyperlink" xfId="3887" builtinId="9" hidden="1"/>
    <cellStyle name="Followed Hyperlink" xfId="3888" builtinId="9" hidden="1"/>
    <cellStyle name="Followed Hyperlink" xfId="3889" builtinId="9" hidden="1"/>
    <cellStyle name="Followed Hyperlink" xfId="3890" builtinId="9" hidden="1"/>
    <cellStyle name="Followed Hyperlink" xfId="3891" builtinId="9" hidden="1"/>
    <cellStyle name="Followed Hyperlink" xfId="3892" builtinId="9" hidden="1"/>
    <cellStyle name="Followed Hyperlink" xfId="3893" builtinId="9" hidden="1"/>
    <cellStyle name="Followed Hyperlink" xfId="3894" builtinId="9" hidden="1"/>
    <cellStyle name="Followed Hyperlink" xfId="3895" builtinId="9" hidden="1"/>
    <cellStyle name="Followed Hyperlink" xfId="3896" builtinId="9" hidden="1"/>
    <cellStyle name="Followed Hyperlink" xfId="3897" builtinId="9" hidden="1"/>
    <cellStyle name="Followed Hyperlink" xfId="3898" builtinId="9" hidden="1"/>
    <cellStyle name="Followed Hyperlink" xfId="3899" builtinId="9" hidden="1"/>
    <cellStyle name="Followed Hyperlink" xfId="3900" builtinId="9" hidden="1"/>
    <cellStyle name="Followed Hyperlink" xfId="3901" builtinId="9" hidden="1"/>
    <cellStyle name="Followed Hyperlink" xfId="3902" builtinId="9" hidden="1"/>
    <cellStyle name="Followed Hyperlink" xfId="3903" builtinId="9" hidden="1"/>
    <cellStyle name="Followed Hyperlink" xfId="3904" builtinId="9" hidden="1"/>
    <cellStyle name="Followed Hyperlink" xfId="3905" builtinId="9" hidden="1"/>
    <cellStyle name="Followed Hyperlink" xfId="3906" builtinId="9" hidden="1"/>
    <cellStyle name="Followed Hyperlink" xfId="3907" builtinId="9" hidden="1"/>
    <cellStyle name="Followed Hyperlink" xfId="3908" builtinId="9" hidden="1"/>
    <cellStyle name="Followed Hyperlink" xfId="3909" builtinId="9" hidden="1"/>
    <cellStyle name="Followed Hyperlink" xfId="3910" builtinId="9" hidden="1"/>
    <cellStyle name="Followed Hyperlink" xfId="3911" builtinId="9" hidden="1"/>
    <cellStyle name="Followed Hyperlink" xfId="3912" builtinId="9" hidden="1"/>
    <cellStyle name="Followed Hyperlink" xfId="3913" builtinId="9" hidden="1"/>
    <cellStyle name="Followed Hyperlink" xfId="3914" builtinId="9" hidden="1"/>
    <cellStyle name="Followed Hyperlink" xfId="3915" builtinId="9" hidden="1"/>
    <cellStyle name="Followed Hyperlink" xfId="3916" builtinId="9" hidden="1"/>
    <cellStyle name="Followed Hyperlink" xfId="3917" builtinId="9" hidden="1"/>
    <cellStyle name="Followed Hyperlink" xfId="3918" builtinId="9" hidden="1"/>
    <cellStyle name="Followed Hyperlink" xfId="3919" builtinId="9" hidden="1"/>
    <cellStyle name="Followed Hyperlink" xfId="3920" builtinId="9" hidden="1"/>
    <cellStyle name="Followed Hyperlink" xfId="3921" builtinId="9" hidden="1"/>
    <cellStyle name="Followed Hyperlink" xfId="3922" builtinId="9" hidden="1"/>
    <cellStyle name="Followed Hyperlink" xfId="3923" builtinId="9" hidden="1"/>
    <cellStyle name="Followed Hyperlink" xfId="3924" builtinId="9" hidden="1"/>
    <cellStyle name="Followed Hyperlink" xfId="3925" builtinId="9" hidden="1"/>
    <cellStyle name="Followed Hyperlink" xfId="3926" builtinId="9" hidden="1"/>
    <cellStyle name="Followed Hyperlink" xfId="3927" builtinId="9" hidden="1"/>
    <cellStyle name="Followed Hyperlink" xfId="3928" builtinId="9" hidden="1"/>
    <cellStyle name="Followed Hyperlink" xfId="3929" builtinId="9" hidden="1"/>
    <cellStyle name="Followed Hyperlink" xfId="3930" builtinId="9" hidden="1"/>
    <cellStyle name="Followed Hyperlink" xfId="3931" builtinId="9" hidden="1"/>
    <cellStyle name="Followed Hyperlink" xfId="3932" builtinId="9" hidden="1"/>
    <cellStyle name="Followed Hyperlink" xfId="3933" builtinId="9" hidden="1"/>
    <cellStyle name="Followed Hyperlink" xfId="3934" builtinId="9" hidden="1"/>
    <cellStyle name="Followed Hyperlink" xfId="3935" builtinId="9" hidden="1"/>
    <cellStyle name="Followed Hyperlink" xfId="3936" builtinId="9" hidden="1"/>
    <cellStyle name="Followed Hyperlink" xfId="3937" builtinId="9" hidden="1"/>
    <cellStyle name="Followed Hyperlink" xfId="3938" builtinId="9" hidden="1"/>
    <cellStyle name="Followed Hyperlink" xfId="3939" builtinId="9" hidden="1"/>
    <cellStyle name="Followed Hyperlink" xfId="3940" builtinId="9" hidden="1"/>
    <cellStyle name="Followed Hyperlink" xfId="3941" builtinId="9" hidden="1"/>
    <cellStyle name="Followed Hyperlink" xfId="3942" builtinId="9" hidden="1"/>
    <cellStyle name="Followed Hyperlink" xfId="3943" builtinId="9" hidden="1"/>
    <cellStyle name="Followed Hyperlink" xfId="3944" builtinId="9" hidden="1"/>
    <cellStyle name="Followed Hyperlink" xfId="3945" builtinId="9" hidden="1"/>
    <cellStyle name="Followed Hyperlink" xfId="3946" builtinId="9" hidden="1"/>
    <cellStyle name="Followed Hyperlink" xfId="3947" builtinId="9" hidden="1"/>
    <cellStyle name="Followed Hyperlink" xfId="3948" builtinId="9" hidden="1"/>
    <cellStyle name="Followed Hyperlink" xfId="3949" builtinId="9" hidden="1"/>
    <cellStyle name="Followed Hyperlink" xfId="3950" builtinId="9" hidden="1"/>
    <cellStyle name="Followed Hyperlink" xfId="3951" builtinId="9" hidden="1"/>
    <cellStyle name="Followed Hyperlink" xfId="3952" builtinId="9" hidden="1"/>
    <cellStyle name="Followed Hyperlink" xfId="3953" builtinId="9" hidden="1"/>
    <cellStyle name="Followed Hyperlink" xfId="3954" builtinId="9" hidden="1"/>
    <cellStyle name="Followed Hyperlink" xfId="3955" builtinId="9" hidden="1"/>
    <cellStyle name="Followed Hyperlink" xfId="3956" builtinId="9" hidden="1"/>
    <cellStyle name="Followed Hyperlink" xfId="3957" builtinId="9" hidden="1"/>
    <cellStyle name="Followed Hyperlink" xfId="3958" builtinId="9" hidden="1"/>
    <cellStyle name="Followed Hyperlink" xfId="3959" builtinId="9" hidden="1"/>
    <cellStyle name="Followed Hyperlink" xfId="3960" builtinId="9" hidden="1"/>
    <cellStyle name="Followed Hyperlink" xfId="3961" builtinId="9" hidden="1"/>
    <cellStyle name="Followed Hyperlink" xfId="3962" builtinId="9" hidden="1"/>
    <cellStyle name="Followed Hyperlink" xfId="3963" builtinId="9" hidden="1"/>
    <cellStyle name="Followed Hyperlink" xfId="3964" builtinId="9" hidden="1"/>
    <cellStyle name="Followed Hyperlink" xfId="3965" builtinId="9" hidden="1"/>
    <cellStyle name="Followed Hyperlink" xfId="3966" builtinId="9" hidden="1"/>
    <cellStyle name="Followed Hyperlink" xfId="3967" builtinId="9" hidden="1"/>
    <cellStyle name="Followed Hyperlink" xfId="3968" builtinId="9" hidden="1"/>
    <cellStyle name="Followed Hyperlink" xfId="3969" builtinId="9" hidden="1"/>
    <cellStyle name="Followed Hyperlink" xfId="3970" builtinId="9" hidden="1"/>
    <cellStyle name="Followed Hyperlink" xfId="3971" builtinId="9" hidden="1"/>
    <cellStyle name="Followed Hyperlink" xfId="3972" builtinId="9" hidden="1"/>
    <cellStyle name="Followed Hyperlink" xfId="3973" builtinId="9" hidden="1"/>
    <cellStyle name="Followed Hyperlink" xfId="3974" builtinId="9" hidden="1"/>
    <cellStyle name="Followed Hyperlink" xfId="3975" builtinId="9" hidden="1"/>
    <cellStyle name="Followed Hyperlink" xfId="3976" builtinId="9" hidden="1"/>
    <cellStyle name="Followed Hyperlink" xfId="3977" builtinId="9" hidden="1"/>
    <cellStyle name="Followed Hyperlink" xfId="3978" builtinId="9" hidden="1"/>
    <cellStyle name="Followed Hyperlink" xfId="3979" builtinId="9" hidden="1"/>
    <cellStyle name="Followed Hyperlink" xfId="3980" builtinId="9" hidden="1"/>
    <cellStyle name="Followed Hyperlink" xfId="3981" builtinId="9" hidden="1"/>
    <cellStyle name="Followed Hyperlink" xfId="3982" builtinId="9" hidden="1"/>
    <cellStyle name="Followed Hyperlink" xfId="3983" builtinId="9" hidden="1"/>
    <cellStyle name="Followed Hyperlink" xfId="3984" builtinId="9" hidden="1"/>
    <cellStyle name="Followed Hyperlink" xfId="3985" builtinId="9" hidden="1"/>
    <cellStyle name="Followed Hyperlink" xfId="3986" builtinId="9" hidden="1"/>
    <cellStyle name="Followed Hyperlink" xfId="3987" builtinId="9" hidden="1"/>
    <cellStyle name="Followed Hyperlink" xfId="3988" builtinId="9" hidden="1"/>
    <cellStyle name="Followed Hyperlink" xfId="3989" builtinId="9" hidden="1"/>
    <cellStyle name="Followed Hyperlink" xfId="3990" builtinId="9" hidden="1"/>
    <cellStyle name="Followed Hyperlink" xfId="3991" builtinId="9" hidden="1"/>
    <cellStyle name="Followed Hyperlink" xfId="3992" builtinId="9" hidden="1"/>
    <cellStyle name="Followed Hyperlink" xfId="3993" builtinId="9" hidden="1"/>
    <cellStyle name="Followed Hyperlink" xfId="3994" builtinId="9" hidden="1"/>
    <cellStyle name="Followed Hyperlink" xfId="3995" builtinId="9" hidden="1"/>
    <cellStyle name="Followed Hyperlink" xfId="3996" builtinId="9" hidden="1"/>
    <cellStyle name="Followed Hyperlink" xfId="3997" builtinId="9" hidden="1"/>
    <cellStyle name="Followed Hyperlink" xfId="3998" builtinId="9" hidden="1"/>
    <cellStyle name="Followed Hyperlink" xfId="3999" builtinId="9" hidden="1"/>
    <cellStyle name="Followed Hyperlink" xfId="4000" builtinId="9" hidden="1"/>
    <cellStyle name="Followed Hyperlink" xfId="4001" builtinId="9" hidden="1"/>
    <cellStyle name="Followed Hyperlink" xfId="4002" builtinId="9" hidden="1"/>
    <cellStyle name="Followed Hyperlink" xfId="4003" builtinId="9" hidden="1"/>
    <cellStyle name="Followed Hyperlink" xfId="4004" builtinId="9" hidden="1"/>
    <cellStyle name="Followed Hyperlink" xfId="4005" builtinId="9" hidden="1"/>
    <cellStyle name="Followed Hyperlink" xfId="4006" builtinId="9" hidden="1"/>
    <cellStyle name="Followed Hyperlink" xfId="4007" builtinId="9" hidden="1"/>
    <cellStyle name="Followed Hyperlink" xfId="4008" builtinId="9" hidden="1"/>
    <cellStyle name="Followed Hyperlink" xfId="4009" builtinId="9" hidden="1"/>
    <cellStyle name="Followed Hyperlink" xfId="4010" builtinId="9" hidden="1"/>
    <cellStyle name="Followed Hyperlink" xfId="4011" builtinId="9" hidden="1"/>
    <cellStyle name="Followed Hyperlink" xfId="4012" builtinId="9" hidden="1"/>
    <cellStyle name="Followed Hyperlink" xfId="4013" builtinId="9" hidden="1"/>
    <cellStyle name="Followed Hyperlink" xfId="4014" builtinId="9" hidden="1"/>
    <cellStyle name="Followed Hyperlink" xfId="4015" builtinId="9" hidden="1"/>
    <cellStyle name="Followed Hyperlink" xfId="4016" builtinId="9" hidden="1"/>
    <cellStyle name="Followed Hyperlink" xfId="4017" builtinId="9" hidden="1"/>
    <cellStyle name="Followed Hyperlink" xfId="4018" builtinId="9" hidden="1"/>
    <cellStyle name="Followed Hyperlink" xfId="4019" builtinId="9" hidden="1"/>
    <cellStyle name="Followed Hyperlink" xfId="4020" builtinId="9" hidden="1"/>
    <cellStyle name="Followed Hyperlink" xfId="4021" builtinId="9" hidden="1"/>
    <cellStyle name="Followed Hyperlink" xfId="4022" builtinId="9" hidden="1"/>
    <cellStyle name="Followed Hyperlink" xfId="4023" builtinId="9" hidden="1"/>
    <cellStyle name="Followed Hyperlink" xfId="4024" builtinId="9" hidden="1"/>
    <cellStyle name="Followed Hyperlink" xfId="4025" builtinId="9" hidden="1"/>
    <cellStyle name="Followed Hyperlink" xfId="4026" builtinId="9" hidden="1"/>
    <cellStyle name="Followed Hyperlink" xfId="4027" builtinId="9" hidden="1"/>
    <cellStyle name="Followed Hyperlink" xfId="4028" builtinId="9" hidden="1"/>
    <cellStyle name="Followed Hyperlink" xfId="4029" builtinId="9" hidden="1"/>
    <cellStyle name="Followed Hyperlink" xfId="4030" builtinId="9" hidden="1"/>
    <cellStyle name="Followed Hyperlink" xfId="4031" builtinId="9" hidden="1"/>
    <cellStyle name="Followed Hyperlink" xfId="4032" builtinId="9" hidden="1"/>
    <cellStyle name="Followed Hyperlink" xfId="4033" builtinId="9" hidden="1"/>
    <cellStyle name="Followed Hyperlink" xfId="4034" builtinId="9" hidden="1"/>
    <cellStyle name="Followed Hyperlink" xfId="4035" builtinId="9" hidden="1"/>
    <cellStyle name="Followed Hyperlink" xfId="4036" builtinId="9" hidden="1"/>
    <cellStyle name="Followed Hyperlink" xfId="4037" builtinId="9" hidden="1"/>
    <cellStyle name="Followed Hyperlink" xfId="4038" builtinId="9" hidden="1"/>
    <cellStyle name="Followed Hyperlink" xfId="4039" builtinId="9" hidden="1"/>
    <cellStyle name="Followed Hyperlink" xfId="4040" builtinId="9" hidden="1"/>
    <cellStyle name="Followed Hyperlink" xfId="4041" builtinId="9" hidden="1"/>
    <cellStyle name="Followed Hyperlink" xfId="4042" builtinId="9" hidden="1"/>
    <cellStyle name="Followed Hyperlink" xfId="4043" builtinId="9" hidden="1"/>
    <cellStyle name="Followed Hyperlink" xfId="4044" builtinId="9" hidden="1"/>
    <cellStyle name="Followed Hyperlink" xfId="4045" builtinId="9" hidden="1"/>
    <cellStyle name="Followed Hyperlink" xfId="4046" builtinId="9" hidden="1"/>
    <cellStyle name="Followed Hyperlink" xfId="4047" builtinId="9" hidden="1"/>
    <cellStyle name="Followed Hyperlink" xfId="4048" builtinId="9" hidden="1"/>
    <cellStyle name="Followed Hyperlink" xfId="4049" builtinId="9" hidden="1"/>
    <cellStyle name="Followed Hyperlink" xfId="4050" builtinId="9" hidden="1"/>
    <cellStyle name="Followed Hyperlink" xfId="4051" builtinId="9" hidden="1"/>
    <cellStyle name="Followed Hyperlink" xfId="4052" builtinId="9" hidden="1"/>
    <cellStyle name="Followed Hyperlink" xfId="4053" builtinId="9" hidden="1"/>
    <cellStyle name="Followed Hyperlink" xfId="4054" builtinId="9" hidden="1"/>
    <cellStyle name="Followed Hyperlink" xfId="4055" builtinId="9" hidden="1"/>
    <cellStyle name="Followed Hyperlink" xfId="4056" builtinId="9" hidden="1"/>
    <cellStyle name="Followed Hyperlink" xfId="4057" builtinId="9" hidden="1"/>
    <cellStyle name="Followed Hyperlink" xfId="4058" builtinId="9" hidden="1"/>
    <cellStyle name="Followed Hyperlink" xfId="4059" builtinId="9" hidden="1"/>
    <cellStyle name="Followed Hyperlink" xfId="4060" builtinId="9" hidden="1"/>
    <cellStyle name="Followed Hyperlink" xfId="4061" builtinId="9" hidden="1"/>
    <cellStyle name="Followed Hyperlink" xfId="4062" builtinId="9" hidden="1"/>
    <cellStyle name="Followed Hyperlink" xfId="4063" builtinId="9" hidden="1"/>
    <cellStyle name="Followed Hyperlink" xfId="4064" builtinId="9" hidden="1"/>
    <cellStyle name="Followed Hyperlink" xfId="4065" builtinId="9" hidden="1"/>
    <cellStyle name="Followed Hyperlink" xfId="4066" builtinId="9" hidden="1"/>
    <cellStyle name="Followed Hyperlink" xfId="4067" builtinId="9" hidden="1"/>
    <cellStyle name="Followed Hyperlink" xfId="4068" builtinId="9" hidden="1"/>
    <cellStyle name="Followed Hyperlink" xfId="4069" builtinId="9" hidden="1"/>
    <cellStyle name="Followed Hyperlink" xfId="4070" builtinId="9" hidden="1"/>
    <cellStyle name="Followed Hyperlink" xfId="4071" builtinId="9" hidden="1"/>
    <cellStyle name="Followed Hyperlink" xfId="4072" builtinId="9" hidden="1"/>
    <cellStyle name="Followed Hyperlink" xfId="4073" builtinId="9" hidden="1"/>
    <cellStyle name="Followed Hyperlink" xfId="4074" builtinId="9" hidden="1"/>
    <cellStyle name="Followed Hyperlink" xfId="4075" builtinId="9" hidden="1"/>
    <cellStyle name="Followed Hyperlink" xfId="4076" builtinId="9" hidden="1"/>
    <cellStyle name="Followed Hyperlink" xfId="4077" builtinId="9" hidden="1"/>
    <cellStyle name="Followed Hyperlink" xfId="4078" builtinId="9" hidden="1"/>
    <cellStyle name="Followed Hyperlink" xfId="4079" builtinId="9" hidden="1"/>
    <cellStyle name="Followed Hyperlink" xfId="4080" builtinId="9" hidden="1"/>
    <cellStyle name="Followed Hyperlink" xfId="4081" builtinId="9" hidden="1"/>
    <cellStyle name="Followed Hyperlink" xfId="4082" builtinId="9" hidden="1"/>
    <cellStyle name="Followed Hyperlink" xfId="4083" builtinId="9" hidden="1"/>
    <cellStyle name="Followed Hyperlink" xfId="4084" builtinId="9" hidden="1"/>
    <cellStyle name="Followed Hyperlink" xfId="4085" builtinId="9" hidden="1"/>
    <cellStyle name="Followed Hyperlink" xfId="4086" builtinId="9" hidden="1"/>
    <cellStyle name="Followed Hyperlink" xfId="4087" builtinId="9" hidden="1"/>
    <cellStyle name="Followed Hyperlink" xfId="4088" builtinId="9" hidden="1"/>
    <cellStyle name="Followed Hyperlink" xfId="4089" builtinId="9" hidden="1"/>
    <cellStyle name="Followed Hyperlink" xfId="4090" builtinId="9" hidden="1"/>
    <cellStyle name="Followed Hyperlink" xfId="4091" builtinId="9" hidden="1"/>
    <cellStyle name="Followed Hyperlink" xfId="4092" builtinId="9" hidden="1"/>
    <cellStyle name="Followed Hyperlink" xfId="4093" builtinId="9" hidden="1"/>
    <cellStyle name="Followed Hyperlink" xfId="4094" builtinId="9" hidden="1"/>
    <cellStyle name="Followed Hyperlink" xfId="4095" builtinId="9" hidden="1"/>
    <cellStyle name="Followed Hyperlink" xfId="4096" builtinId="9" hidden="1"/>
    <cellStyle name="Followed Hyperlink" xfId="4097" builtinId="9" hidden="1"/>
    <cellStyle name="Followed Hyperlink" xfId="4098" builtinId="9" hidden="1"/>
    <cellStyle name="Followed Hyperlink" xfId="4099" builtinId="9" hidden="1"/>
    <cellStyle name="Followed Hyperlink" xfId="4100" builtinId="9" hidden="1"/>
    <cellStyle name="Followed Hyperlink" xfId="4101" builtinId="9" hidden="1"/>
    <cellStyle name="Followed Hyperlink" xfId="4102" builtinId="9" hidden="1"/>
    <cellStyle name="Followed Hyperlink" xfId="4103" builtinId="9" hidden="1"/>
    <cellStyle name="Followed Hyperlink" xfId="4104" builtinId="9" hidden="1"/>
    <cellStyle name="Followed Hyperlink" xfId="4105" builtinId="9" hidden="1"/>
    <cellStyle name="Followed Hyperlink" xfId="4106" builtinId="9" hidden="1"/>
    <cellStyle name="Followed Hyperlink" xfId="4107" builtinId="9" hidden="1"/>
    <cellStyle name="Followed Hyperlink" xfId="4108" builtinId="9" hidden="1"/>
    <cellStyle name="Followed Hyperlink" xfId="4109" builtinId="9" hidden="1"/>
    <cellStyle name="Followed Hyperlink" xfId="4110" builtinId="9" hidden="1"/>
    <cellStyle name="Followed Hyperlink" xfId="4111" builtinId="9" hidden="1"/>
    <cellStyle name="Followed Hyperlink" xfId="4112" builtinId="9" hidden="1"/>
    <cellStyle name="Followed Hyperlink" xfId="4113" builtinId="9" hidden="1"/>
    <cellStyle name="Followed Hyperlink" xfId="4114" builtinId="9" hidden="1"/>
    <cellStyle name="Followed Hyperlink" xfId="4115" builtinId="9" hidden="1"/>
    <cellStyle name="Followed Hyperlink" xfId="4116" builtinId="9" hidden="1"/>
    <cellStyle name="Followed Hyperlink" xfId="4117" builtinId="9" hidden="1"/>
    <cellStyle name="Followed Hyperlink" xfId="4118" builtinId="9" hidden="1"/>
    <cellStyle name="Followed Hyperlink" xfId="4119" builtinId="9" hidden="1"/>
    <cellStyle name="Followed Hyperlink" xfId="4120" builtinId="9" hidden="1"/>
    <cellStyle name="Followed Hyperlink" xfId="4121" builtinId="9" hidden="1"/>
    <cellStyle name="Followed Hyperlink" xfId="4122" builtinId="9" hidden="1"/>
    <cellStyle name="Followed Hyperlink" xfId="4123" builtinId="9" hidden="1"/>
    <cellStyle name="Followed Hyperlink" xfId="4124" builtinId="9" hidden="1"/>
    <cellStyle name="Followed Hyperlink" xfId="4125" builtinId="9" hidden="1"/>
    <cellStyle name="Followed Hyperlink" xfId="4126" builtinId="9" hidden="1"/>
    <cellStyle name="Followed Hyperlink" xfId="4127" builtinId="9" hidden="1"/>
    <cellStyle name="Followed Hyperlink" xfId="4128" builtinId="9" hidden="1"/>
    <cellStyle name="Followed Hyperlink" xfId="4129" builtinId="9" hidden="1"/>
    <cellStyle name="Followed Hyperlink" xfId="4130" builtinId="9" hidden="1"/>
    <cellStyle name="Followed Hyperlink" xfId="4131" builtinId="9" hidden="1"/>
    <cellStyle name="Followed Hyperlink" xfId="4132" builtinId="9" hidden="1"/>
    <cellStyle name="Followed Hyperlink" xfId="4133" builtinId="9" hidden="1"/>
    <cellStyle name="Followed Hyperlink" xfId="4134" builtinId="9" hidden="1"/>
    <cellStyle name="Followed Hyperlink" xfId="4135" builtinId="9" hidden="1"/>
    <cellStyle name="Followed Hyperlink" xfId="4136" builtinId="9" hidden="1"/>
    <cellStyle name="Followed Hyperlink" xfId="4137" builtinId="9" hidden="1"/>
    <cellStyle name="Followed Hyperlink" xfId="4138" builtinId="9" hidden="1"/>
    <cellStyle name="Followed Hyperlink" xfId="4139" builtinId="9" hidden="1"/>
    <cellStyle name="Followed Hyperlink" xfId="4140" builtinId="9" hidden="1"/>
    <cellStyle name="Followed Hyperlink" xfId="4141" builtinId="9" hidden="1"/>
    <cellStyle name="Followed Hyperlink" xfId="4142" builtinId="9" hidden="1"/>
    <cellStyle name="Followed Hyperlink" xfId="4143" builtinId="9" hidden="1"/>
    <cellStyle name="Followed Hyperlink" xfId="4144" builtinId="9" hidden="1"/>
    <cellStyle name="Followed Hyperlink" xfId="4145" builtinId="9" hidden="1"/>
    <cellStyle name="Followed Hyperlink" xfId="4146" builtinId="9" hidden="1"/>
    <cellStyle name="Followed Hyperlink" xfId="4147" builtinId="9" hidden="1"/>
    <cellStyle name="Followed Hyperlink" xfId="4148" builtinId="9" hidden="1"/>
    <cellStyle name="Followed Hyperlink" xfId="4149" builtinId="9" hidden="1"/>
    <cellStyle name="Followed Hyperlink" xfId="4150" builtinId="9" hidden="1"/>
    <cellStyle name="Followed Hyperlink" xfId="4151" builtinId="9" hidden="1"/>
    <cellStyle name="Followed Hyperlink" xfId="4152" builtinId="9" hidden="1"/>
    <cellStyle name="Followed Hyperlink" xfId="4153" builtinId="9" hidden="1"/>
    <cellStyle name="Followed Hyperlink" xfId="4154" builtinId="9" hidden="1"/>
    <cellStyle name="Followed Hyperlink" xfId="4155" builtinId="9" hidden="1"/>
    <cellStyle name="Followed Hyperlink" xfId="4156" builtinId="9" hidden="1"/>
    <cellStyle name="Followed Hyperlink" xfId="4157" builtinId="9" hidden="1"/>
    <cellStyle name="Followed Hyperlink" xfId="4158" builtinId="9" hidden="1"/>
    <cellStyle name="Followed Hyperlink" xfId="4159" builtinId="9" hidden="1"/>
    <cellStyle name="Hyperlink" xfId="1"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9" builtinId="8" hidden="1"/>
    <cellStyle name="Hyperlink" xfId="101" builtinId="8" hidden="1"/>
    <cellStyle name="Hyperlink" xfId="103" builtinId="8" hidden="1"/>
    <cellStyle name="Hyperlink" xfId="105"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0" builtinId="8" hidden="1"/>
    <cellStyle name="Hyperlink" xfId="1132" builtinId="8" hidden="1"/>
    <cellStyle name="Hyperlink" xfId="1134"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Hyperlink" xfId="1182" builtinId="8" hidden="1"/>
    <cellStyle name="Hyperlink" xfId="1184" builtinId="8" hidden="1"/>
    <cellStyle name="Hyperlink" xfId="1186" builtinId="8" hidden="1"/>
    <cellStyle name="Hyperlink" xfId="1188" builtinId="8" hidden="1"/>
    <cellStyle name="Hyperlink" xfId="1190" builtinId="8" hidden="1"/>
    <cellStyle name="Hyperlink" xfId="1192" builtinId="8" hidden="1"/>
    <cellStyle name="Hyperlink" xfId="1194"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Hyperlink" xfId="1208" builtinId="8" hidden="1"/>
    <cellStyle name="Hyperlink" xfId="1210" builtinId="8" hidden="1"/>
    <cellStyle name="Hyperlink" xfId="1212" builtinId="8" hidden="1"/>
    <cellStyle name="Hyperlink" xfId="1214" builtinId="8" hidden="1"/>
    <cellStyle name="Hyperlink" xfId="1216" builtinId="8" hidden="1"/>
    <cellStyle name="Hyperlink" xfId="1218" builtinId="8" hidden="1"/>
    <cellStyle name="Hyperlink" xfId="1220" builtinId="8" hidden="1"/>
    <cellStyle name="Hyperlink" xfId="1222" builtinId="8" hidden="1"/>
    <cellStyle name="Hyperlink" xfId="1224" builtinId="8" hidden="1"/>
    <cellStyle name="Hyperlink" xfId="1226" builtinId="8" hidden="1"/>
    <cellStyle name="Hyperlink" xfId="1228" builtinId="8" hidden="1"/>
    <cellStyle name="Hyperlink" xfId="1230" builtinId="8" hidden="1"/>
    <cellStyle name="Hyperlink" xfId="1232" builtinId="8" hidden="1"/>
    <cellStyle name="Hyperlink" xfId="1234" builtinId="8" hidden="1"/>
    <cellStyle name="Hyperlink" xfId="1236" builtinId="8" hidden="1"/>
    <cellStyle name="Hyperlink" xfId="1238" builtinId="8" hidden="1"/>
    <cellStyle name="Hyperlink" xfId="1240" builtinId="8" hidden="1"/>
    <cellStyle name="Hyperlink" xfId="1242" builtinId="8" hidden="1"/>
    <cellStyle name="Hyperlink" xfId="1244" builtinId="8" hidden="1"/>
    <cellStyle name="Hyperlink" xfId="1246" builtinId="8" hidden="1"/>
    <cellStyle name="Hyperlink" xfId="1248" builtinId="8" hidden="1"/>
    <cellStyle name="Hyperlink" xfId="1250" builtinId="8" hidden="1"/>
    <cellStyle name="Hyperlink" xfId="1252" builtinId="8" hidden="1"/>
    <cellStyle name="Hyperlink" xfId="1254" builtinId="8" hidden="1"/>
    <cellStyle name="Hyperlink" xfId="1256" builtinId="8" hidden="1"/>
    <cellStyle name="Hyperlink" xfId="1258" builtinId="8" hidden="1"/>
    <cellStyle name="Hyperlink" xfId="1260" builtinId="8" hidden="1"/>
    <cellStyle name="Hyperlink" xfId="1262" builtinId="8" hidden="1"/>
    <cellStyle name="Hyperlink" xfId="1264" builtinId="8" hidden="1"/>
    <cellStyle name="Hyperlink" xfId="1266" builtinId="8" hidden="1"/>
    <cellStyle name="Hyperlink" xfId="1268" builtinId="8" hidden="1"/>
    <cellStyle name="Hyperlink" xfId="1270" builtinId="8" hidden="1"/>
    <cellStyle name="Hyperlink" xfId="1272" builtinId="8" hidden="1"/>
    <cellStyle name="Hyperlink" xfId="1274" builtinId="8" hidden="1"/>
    <cellStyle name="Hyperlink" xfId="1276" builtinId="8" hidden="1"/>
    <cellStyle name="Hyperlink" xfId="1278" builtinId="8" hidden="1"/>
    <cellStyle name="Hyperlink" xfId="1280" builtinId="8" hidden="1"/>
    <cellStyle name="Hyperlink" xfId="1282" builtinId="8" hidden="1"/>
    <cellStyle name="Hyperlink" xfId="1284" builtinId="8" hidden="1"/>
    <cellStyle name="Hyperlink" xfId="1286" builtinId="8" hidden="1"/>
    <cellStyle name="Hyperlink" xfId="1288" builtinId="8" hidden="1"/>
    <cellStyle name="Hyperlink" xfId="1290" builtinId="8" hidden="1"/>
    <cellStyle name="Hyperlink" xfId="1292" builtinId="8" hidden="1"/>
    <cellStyle name="Hyperlink" xfId="1294" builtinId="8" hidden="1"/>
    <cellStyle name="Hyperlink" xfId="1296" builtinId="8" hidden="1"/>
    <cellStyle name="Hyperlink" xfId="1298" builtinId="8" hidden="1"/>
    <cellStyle name="Hyperlink" xfId="1300" builtinId="8" hidden="1"/>
    <cellStyle name="Hyperlink" xfId="1302" builtinId="8" hidden="1"/>
    <cellStyle name="Hyperlink" xfId="1304" builtinId="8" hidden="1"/>
    <cellStyle name="Hyperlink" xfId="1306" builtinId="8" hidden="1"/>
    <cellStyle name="Hyperlink" xfId="1308" builtinId="8" hidden="1"/>
    <cellStyle name="Hyperlink" xfId="1310" builtinId="8" hidden="1"/>
    <cellStyle name="Hyperlink" xfId="1312" builtinId="8" hidden="1"/>
    <cellStyle name="Hyperlink" xfId="1314" builtinId="8" hidden="1"/>
    <cellStyle name="Hyperlink" xfId="1316" builtinId="8" hidden="1"/>
    <cellStyle name="Hyperlink" xfId="1318" builtinId="8" hidden="1"/>
    <cellStyle name="Hyperlink" xfId="1320" builtinId="8" hidden="1"/>
    <cellStyle name="Hyperlink" xfId="1322" builtinId="8" hidden="1"/>
    <cellStyle name="Hyperlink" xfId="1324" builtinId="8" hidden="1"/>
    <cellStyle name="Hyperlink" xfId="1326" builtinId="8" hidden="1"/>
    <cellStyle name="Hyperlink" xfId="1328" builtinId="8" hidden="1"/>
    <cellStyle name="Hyperlink" xfId="1330" builtinId="8" hidden="1"/>
    <cellStyle name="Hyperlink" xfId="1332" builtinId="8" hidden="1"/>
    <cellStyle name="Hyperlink" xfId="1334" builtinId="8" hidden="1"/>
    <cellStyle name="Hyperlink" xfId="1336" builtinId="8" hidden="1"/>
    <cellStyle name="Hyperlink" xfId="1338" builtinId="8" hidden="1"/>
    <cellStyle name="Hyperlink" xfId="1340" builtinId="8" hidden="1"/>
    <cellStyle name="Hyperlink" xfId="1342" builtinId="8" hidden="1"/>
    <cellStyle name="Hyperlink" xfId="1344" builtinId="8" hidden="1"/>
    <cellStyle name="Hyperlink" xfId="1346" builtinId="8" hidden="1"/>
    <cellStyle name="Hyperlink" xfId="1348" builtinId="8" hidden="1"/>
    <cellStyle name="Hyperlink" xfId="1350" builtinId="8" hidden="1"/>
    <cellStyle name="Hyperlink" xfId="1352" builtinId="8" hidden="1"/>
    <cellStyle name="Hyperlink" xfId="1354" builtinId="8" hidden="1"/>
    <cellStyle name="Hyperlink" xfId="1356" builtinId="8" hidden="1"/>
    <cellStyle name="Hyperlink" xfId="1358" builtinId="8" hidden="1"/>
    <cellStyle name="Hyperlink" xfId="1360" builtinId="8" hidden="1"/>
    <cellStyle name="Hyperlink" xfId="1362" builtinId="8" hidden="1"/>
    <cellStyle name="Hyperlink" xfId="1364" builtinId="8" hidden="1"/>
    <cellStyle name="Hyperlink" xfId="1366" builtinId="8" hidden="1"/>
    <cellStyle name="Hyperlink" xfId="1368" builtinId="8" hidden="1"/>
    <cellStyle name="Hyperlink" xfId="1370" builtinId="8" hidden="1"/>
    <cellStyle name="Hyperlink" xfId="1372" builtinId="8" hidden="1"/>
    <cellStyle name="Hyperlink" xfId="1374" builtinId="8" hidden="1"/>
    <cellStyle name="Hyperlink" xfId="1376" builtinId="8" hidden="1"/>
    <cellStyle name="Hyperlink" xfId="1378" builtinId="8" hidden="1"/>
    <cellStyle name="Hyperlink" xfId="1380" builtinId="8" hidden="1"/>
    <cellStyle name="Hyperlink" xfId="1382" builtinId="8" hidden="1"/>
    <cellStyle name="Hyperlink" xfId="1384" builtinId="8" hidden="1"/>
    <cellStyle name="Hyperlink" xfId="1386" builtinId="8" hidden="1"/>
    <cellStyle name="Hyperlink" xfId="1388" builtinId="8" hidden="1"/>
    <cellStyle name="Hyperlink" xfId="1390" builtinId="8" hidden="1"/>
    <cellStyle name="Hyperlink" xfId="1392" builtinId="8" hidden="1"/>
    <cellStyle name="Hyperlink" xfId="1394" builtinId="8" hidden="1"/>
    <cellStyle name="Hyperlink" xfId="1396" builtinId="8" hidden="1"/>
    <cellStyle name="Hyperlink" xfId="1398" builtinId="8" hidden="1"/>
    <cellStyle name="Hyperlink" xfId="1400" builtinId="8" hidden="1"/>
    <cellStyle name="Hyperlink" xfId="1402" builtinId="8" hidden="1"/>
    <cellStyle name="Hyperlink" xfId="1404" builtinId="8" hidden="1"/>
    <cellStyle name="Hyperlink" xfId="1406" builtinId="8" hidden="1"/>
    <cellStyle name="Hyperlink" xfId="1408" builtinId="8" hidden="1"/>
    <cellStyle name="Hyperlink" xfId="1410" builtinId="8" hidden="1"/>
    <cellStyle name="Hyperlink" xfId="1412" builtinId="8" hidden="1"/>
    <cellStyle name="Hyperlink" xfId="1414" builtinId="8" hidden="1"/>
    <cellStyle name="Hyperlink" xfId="1416" builtinId="8" hidden="1"/>
    <cellStyle name="Hyperlink" xfId="1418" builtinId="8" hidden="1"/>
    <cellStyle name="Hyperlink" xfId="1420" builtinId="8" hidden="1"/>
    <cellStyle name="Hyperlink" xfId="1422" builtinId="8" hidden="1"/>
    <cellStyle name="Hyperlink" xfId="1424" builtinId="8" hidden="1"/>
    <cellStyle name="Hyperlink" xfId="1426" builtinId="8" hidden="1"/>
    <cellStyle name="Hyperlink" xfId="1428" builtinId="8" hidden="1"/>
    <cellStyle name="Hyperlink" xfId="1430" builtinId="8" hidden="1"/>
    <cellStyle name="Hyperlink" xfId="1432" builtinId="8" hidden="1"/>
    <cellStyle name="Hyperlink" xfId="1434" builtinId="8" hidden="1"/>
    <cellStyle name="Hyperlink" xfId="1436" builtinId="8" hidden="1"/>
    <cellStyle name="Hyperlink" xfId="1438" builtinId="8" hidden="1"/>
    <cellStyle name="Hyperlink" xfId="1440" builtinId="8" hidden="1"/>
    <cellStyle name="Hyperlink" xfId="1442" builtinId="8" hidden="1"/>
    <cellStyle name="Hyperlink" xfId="1444" builtinId="8" hidden="1"/>
    <cellStyle name="Hyperlink" xfId="1446" builtinId="8" hidden="1"/>
    <cellStyle name="Hyperlink" xfId="1448" builtinId="8" hidden="1"/>
    <cellStyle name="Hyperlink" xfId="1450" builtinId="8" hidden="1"/>
    <cellStyle name="Hyperlink" xfId="1452" builtinId="8" hidden="1"/>
    <cellStyle name="Hyperlink" xfId="1454" builtinId="8" hidden="1"/>
    <cellStyle name="Hyperlink" xfId="1456" builtinId="8" hidden="1"/>
    <cellStyle name="Hyperlink" xfId="1458" builtinId="8" hidden="1"/>
    <cellStyle name="Hyperlink" xfId="1460" builtinId="8" hidden="1"/>
    <cellStyle name="Hyperlink" xfId="1462" builtinId="8" hidden="1"/>
    <cellStyle name="Hyperlink" xfId="1464" builtinId="8" hidden="1"/>
    <cellStyle name="Hyperlink" xfId="1466" builtinId="8" hidden="1"/>
    <cellStyle name="Hyperlink" xfId="1468" builtinId="8" hidden="1"/>
    <cellStyle name="Hyperlink" xfId="1470" builtinId="8" hidden="1"/>
    <cellStyle name="Hyperlink" xfId="1472" builtinId="8" hidden="1"/>
    <cellStyle name="Hyperlink" xfId="1474" builtinId="8" hidden="1"/>
    <cellStyle name="Hyperlink" xfId="1476" builtinId="8" hidden="1"/>
    <cellStyle name="Hyperlink" xfId="1478" builtinId="8" hidden="1"/>
    <cellStyle name="Hyperlink" xfId="1480" builtinId="8" hidden="1"/>
    <cellStyle name="Hyperlink" xfId="1482" builtinId="8" hidden="1"/>
    <cellStyle name="Hyperlink" xfId="1484" builtinId="8" hidden="1"/>
    <cellStyle name="Hyperlink" xfId="1486" builtinId="8" hidden="1"/>
    <cellStyle name="Hyperlink" xfId="1488" builtinId="8" hidden="1"/>
    <cellStyle name="Hyperlink" xfId="1490" builtinId="8" hidden="1"/>
    <cellStyle name="Hyperlink" xfId="1492" builtinId="8" hidden="1"/>
    <cellStyle name="Hyperlink" xfId="1494" builtinId="8" hidden="1"/>
    <cellStyle name="Hyperlink" xfId="1496" builtinId="8" hidden="1"/>
    <cellStyle name="Hyperlink" xfId="1498" builtinId="8" hidden="1"/>
    <cellStyle name="Hyperlink" xfId="1500" builtinId="8" hidden="1"/>
    <cellStyle name="Hyperlink" xfId="1502" builtinId="8" hidden="1"/>
    <cellStyle name="Hyperlink" xfId="1504" builtinId="8" hidden="1"/>
    <cellStyle name="Hyperlink" xfId="1506" builtinId="8" hidden="1"/>
    <cellStyle name="Hyperlink" xfId="1508" builtinId="8" hidden="1"/>
    <cellStyle name="Hyperlink" xfId="1510" builtinId="8" hidden="1"/>
    <cellStyle name="Hyperlink" xfId="1512" builtinId="8" hidden="1"/>
    <cellStyle name="Hyperlink" xfId="1514" builtinId="8" hidden="1"/>
    <cellStyle name="Hyperlink" xfId="1516" builtinId="8" hidden="1"/>
    <cellStyle name="Hyperlink" xfId="1518" builtinId="8" hidden="1"/>
    <cellStyle name="Hyperlink" xfId="1520" builtinId="8" hidden="1"/>
    <cellStyle name="Hyperlink" xfId="1522" builtinId="8" hidden="1"/>
    <cellStyle name="Hyperlink" xfId="1524" builtinId="8" hidden="1"/>
    <cellStyle name="Hyperlink" xfId="1526" builtinId="8" hidden="1"/>
    <cellStyle name="Hyperlink" xfId="1528" builtinId="8" hidden="1"/>
    <cellStyle name="Hyperlink" xfId="1530" builtinId="8" hidden="1"/>
    <cellStyle name="Hyperlink" xfId="1532" builtinId="8" hidden="1"/>
    <cellStyle name="Hyperlink" xfId="1534" builtinId="8" hidden="1"/>
    <cellStyle name="Hyperlink" xfId="1536" builtinId="8" hidden="1"/>
    <cellStyle name="Hyperlink" xfId="1538" builtinId="8" hidden="1"/>
    <cellStyle name="Hyperlink" xfId="1540" builtinId="8" hidden="1"/>
    <cellStyle name="Hyperlink" xfId="1542" builtinId="8" hidden="1"/>
    <cellStyle name="Hyperlink" xfId="1544" builtinId="8" hidden="1"/>
    <cellStyle name="Hyperlink" xfId="1546" builtinId="8" hidden="1"/>
    <cellStyle name="Hyperlink" xfId="1548" builtinId="8" hidden="1"/>
    <cellStyle name="Hyperlink" xfId="1550" builtinId="8" hidden="1"/>
    <cellStyle name="Hyperlink" xfId="1552" builtinId="8" hidden="1"/>
    <cellStyle name="Hyperlink" xfId="1554" builtinId="8" hidden="1"/>
    <cellStyle name="Hyperlink" xfId="1556" builtinId="8" hidden="1"/>
    <cellStyle name="Hyperlink" xfId="1558" builtinId="8" hidden="1"/>
    <cellStyle name="Hyperlink" xfId="1560" builtinId="8" hidden="1"/>
    <cellStyle name="Hyperlink" xfId="1562" builtinId="8" hidden="1"/>
    <cellStyle name="Hyperlink" xfId="1564" builtinId="8" hidden="1"/>
    <cellStyle name="Hyperlink" xfId="1566" builtinId="8" hidden="1"/>
    <cellStyle name="Hyperlink" xfId="1568" builtinId="8" hidden="1"/>
    <cellStyle name="Hyperlink" xfId="1570" builtinId="8" hidden="1"/>
    <cellStyle name="Hyperlink" xfId="1572" builtinId="8" hidden="1"/>
    <cellStyle name="Hyperlink" xfId="1574" builtinId="8" hidden="1"/>
    <cellStyle name="Hyperlink" xfId="1576" builtinId="8" hidden="1"/>
    <cellStyle name="Hyperlink" xfId="1578" builtinId="8" hidden="1"/>
    <cellStyle name="Hyperlink" xfId="1580" builtinId="8" hidden="1"/>
    <cellStyle name="Hyperlink" xfId="1582" builtinId="8" hidden="1"/>
    <cellStyle name="Hyperlink" xfId="1584" builtinId="8" hidden="1"/>
    <cellStyle name="Hyperlink" xfId="1586" builtinId="8" hidden="1"/>
    <cellStyle name="Hyperlink" xfId="1588" builtinId="8" hidden="1"/>
    <cellStyle name="Hyperlink" xfId="1590" builtinId="8" hidden="1"/>
    <cellStyle name="Hyperlink" xfId="1592" builtinId="8" hidden="1"/>
    <cellStyle name="Hyperlink" xfId="1594" builtinId="8" hidden="1"/>
    <cellStyle name="Hyperlink" xfId="1596" builtinId="8" hidden="1"/>
    <cellStyle name="Hyperlink" xfId="1598" builtinId="8" hidden="1"/>
    <cellStyle name="Hyperlink" xfId="1600" builtinId="8" hidden="1"/>
    <cellStyle name="Hyperlink" xfId="1602" builtinId="8" hidden="1"/>
    <cellStyle name="Hyperlink" xfId="1604" builtinId="8" hidden="1"/>
    <cellStyle name="Hyperlink" xfId="1606" builtinId="8" hidden="1"/>
    <cellStyle name="Hyperlink" xfId="1608" builtinId="8" hidden="1"/>
    <cellStyle name="Hyperlink" xfId="1610" builtinId="8" hidden="1"/>
    <cellStyle name="Hyperlink" xfId="1612" builtinId="8" hidden="1"/>
    <cellStyle name="Hyperlink" xfId="1614" builtinId="8" hidden="1"/>
    <cellStyle name="Hyperlink" xfId="1616" builtinId="8" hidden="1"/>
    <cellStyle name="Hyperlink" xfId="1618" builtinId="8" hidden="1"/>
    <cellStyle name="Hyperlink" xfId="1620" builtinId="8" hidden="1"/>
    <cellStyle name="Hyperlink" xfId="1622" builtinId="8" hidden="1"/>
    <cellStyle name="Hyperlink" xfId="1624" builtinId="8" hidden="1"/>
    <cellStyle name="Hyperlink" xfId="1626" builtinId="8" hidden="1"/>
    <cellStyle name="Hyperlink" xfId="1628" builtinId="8" hidden="1"/>
    <cellStyle name="Hyperlink" xfId="1630" builtinId="8" hidden="1"/>
    <cellStyle name="Hyperlink" xfId="1632" builtinId="8" hidden="1"/>
    <cellStyle name="Hyperlink" xfId="1634" builtinId="8" hidden="1"/>
    <cellStyle name="Hyperlink" xfId="1636" builtinId="8" hidden="1"/>
    <cellStyle name="Hyperlink" xfId="1638" builtinId="8" hidden="1"/>
    <cellStyle name="Hyperlink" xfId="1640" builtinId="8" hidden="1"/>
    <cellStyle name="Hyperlink" xfId="1642" builtinId="8" hidden="1"/>
    <cellStyle name="Hyperlink" xfId="1644" builtinId="8" hidden="1"/>
    <cellStyle name="Hyperlink" xfId="1646" builtinId="8" hidden="1"/>
    <cellStyle name="Hyperlink" xfId="1648" builtinId="8" hidden="1"/>
    <cellStyle name="Hyperlink" xfId="1650" builtinId="8" hidden="1"/>
    <cellStyle name="Hyperlink" xfId="1652" builtinId="8" hidden="1"/>
    <cellStyle name="Hyperlink" xfId="1654" builtinId="8" hidden="1"/>
    <cellStyle name="Hyperlink" xfId="1656" builtinId="8" hidden="1"/>
    <cellStyle name="Hyperlink" xfId="1658" builtinId="8" hidden="1"/>
    <cellStyle name="Hyperlink" xfId="1660" builtinId="8" hidden="1"/>
    <cellStyle name="Hyperlink" xfId="1662" builtinId="8" hidden="1"/>
    <cellStyle name="Hyperlink" xfId="1664" builtinId="8" hidden="1"/>
    <cellStyle name="Hyperlink" xfId="1666" builtinId="8" hidden="1"/>
    <cellStyle name="Hyperlink" xfId="1668" builtinId="8" hidden="1"/>
    <cellStyle name="Hyperlink" xfId="1670" builtinId="8" hidden="1"/>
    <cellStyle name="Hyperlink" xfId="1672" builtinId="8" hidden="1"/>
    <cellStyle name="Hyperlink" xfId="1674" builtinId="8" hidden="1"/>
    <cellStyle name="Hyperlink" xfId="1676" builtinId="8" hidden="1"/>
    <cellStyle name="Hyperlink" xfId="1678" builtinId="8" hidden="1"/>
    <cellStyle name="Hyperlink" xfId="1680" builtinId="8" hidden="1"/>
    <cellStyle name="Hyperlink" xfId="1682" builtinId="8" hidden="1"/>
    <cellStyle name="Hyperlink" xfId="1684" builtinId="8" hidden="1"/>
    <cellStyle name="Hyperlink" xfId="1686" builtinId="8" hidden="1"/>
    <cellStyle name="Hyperlink" xfId="1688" builtinId="8" hidden="1"/>
    <cellStyle name="Hyperlink" xfId="1690" builtinId="8" hidden="1"/>
    <cellStyle name="Hyperlink" xfId="1692" builtinId="8" hidden="1"/>
    <cellStyle name="Hyperlink" xfId="1694" builtinId="8" hidden="1"/>
    <cellStyle name="Hyperlink" xfId="1696" builtinId="8" hidden="1"/>
    <cellStyle name="Hyperlink" xfId="1698" builtinId="8" hidden="1"/>
    <cellStyle name="Hyperlink" xfId="1700" builtinId="8" hidden="1"/>
    <cellStyle name="Hyperlink" xfId="1702" builtinId="8" hidden="1"/>
    <cellStyle name="Hyperlink" xfId="1704" builtinId="8" hidden="1"/>
    <cellStyle name="Hyperlink" xfId="1706" builtinId="8" hidden="1"/>
    <cellStyle name="Hyperlink" xfId="1708" builtinId="8" hidden="1"/>
    <cellStyle name="Hyperlink" xfId="1710" builtinId="8" hidden="1"/>
    <cellStyle name="Hyperlink" xfId="1712" builtinId="8" hidden="1"/>
    <cellStyle name="Hyperlink" xfId="1714" builtinId="8" hidden="1"/>
    <cellStyle name="Hyperlink" xfId="1716" builtinId="8" hidden="1"/>
    <cellStyle name="Hyperlink" xfId="1718" builtinId="8" hidden="1"/>
    <cellStyle name="Hyperlink" xfId="1720" builtinId="8" hidden="1"/>
    <cellStyle name="Hyperlink" xfId="1722" builtinId="8" hidden="1"/>
    <cellStyle name="Hyperlink" xfId="1724" builtinId="8" hidden="1"/>
    <cellStyle name="Hyperlink" xfId="1726" builtinId="8" hidden="1"/>
    <cellStyle name="Hyperlink" xfId="1728" builtinId="8" hidden="1"/>
    <cellStyle name="Hyperlink" xfId="1730" builtinId="8" hidden="1"/>
    <cellStyle name="Hyperlink" xfId="1732" builtinId="8" hidden="1"/>
    <cellStyle name="Hyperlink" xfId="1734" builtinId="8" hidden="1"/>
    <cellStyle name="Hyperlink" xfId="1736" builtinId="8" hidden="1"/>
    <cellStyle name="Hyperlink" xfId="1738" builtinId="8" hidden="1"/>
    <cellStyle name="Hyperlink" xfId="1740" builtinId="8" hidden="1"/>
    <cellStyle name="Hyperlink" xfId="1742" builtinId="8" hidden="1"/>
    <cellStyle name="Hyperlink" xfId="1744" builtinId="8" hidden="1"/>
    <cellStyle name="Hyperlink" xfId="1746" builtinId="8" hidden="1"/>
    <cellStyle name="Hyperlink" xfId="1748" builtinId="8" hidden="1"/>
    <cellStyle name="Hyperlink" xfId="1750" builtinId="8" hidden="1"/>
    <cellStyle name="Hyperlink" xfId="1752" builtinId="8" hidden="1"/>
    <cellStyle name="Hyperlink" xfId="1754" builtinId="8" hidden="1"/>
    <cellStyle name="Hyperlink" xfId="1756" builtinId="8" hidden="1"/>
    <cellStyle name="Hyperlink" xfId="1758" builtinId="8" hidden="1"/>
    <cellStyle name="Hyperlink" xfId="1760" builtinId="8" hidden="1"/>
    <cellStyle name="Hyperlink" xfId="1762" builtinId="8" hidden="1"/>
    <cellStyle name="Hyperlink" xfId="1764" builtinId="8" hidden="1"/>
    <cellStyle name="Hyperlink" xfId="1766" builtinId="8" hidden="1"/>
    <cellStyle name="Hyperlink" xfId="1768" builtinId="8" hidden="1"/>
    <cellStyle name="Hyperlink" xfId="1770" builtinId="8" hidden="1"/>
    <cellStyle name="Hyperlink" xfId="1772" builtinId="8" hidden="1"/>
    <cellStyle name="Hyperlink" xfId="1774" builtinId="8" hidden="1"/>
    <cellStyle name="Hyperlink" xfId="1776" builtinId="8" hidden="1"/>
    <cellStyle name="Hyperlink" xfId="1778" builtinId="8" hidden="1"/>
    <cellStyle name="Hyperlink" xfId="1780" builtinId="8" hidden="1"/>
    <cellStyle name="Hyperlink" xfId="1782" builtinId="8" hidden="1"/>
    <cellStyle name="Hyperlink" xfId="1784" builtinId="8" hidden="1"/>
    <cellStyle name="Hyperlink" xfId="1786" builtinId="8" hidden="1"/>
    <cellStyle name="Hyperlink" xfId="1788" builtinId="8" hidden="1"/>
    <cellStyle name="Hyperlink" xfId="1790" builtinId="8" hidden="1"/>
    <cellStyle name="Hyperlink" xfId="1792" builtinId="8" hidden="1"/>
    <cellStyle name="Hyperlink" xfId="1794" builtinId="8" hidden="1"/>
    <cellStyle name="Hyperlink" xfId="1796" builtinId="8" hidden="1"/>
    <cellStyle name="Hyperlink" xfId="1798" builtinId="8" hidden="1"/>
    <cellStyle name="Hyperlink" xfId="1800" builtinId="8" hidden="1"/>
    <cellStyle name="Hyperlink" xfId="1802" builtinId="8" hidden="1"/>
    <cellStyle name="Hyperlink" xfId="1804" builtinId="8" hidden="1"/>
    <cellStyle name="Hyperlink" xfId="1806" builtinId="8" hidden="1"/>
    <cellStyle name="Hyperlink" xfId="1808" builtinId="8" hidden="1"/>
    <cellStyle name="Hyperlink" xfId="1810" builtinId="8" hidden="1"/>
    <cellStyle name="Hyperlink" xfId="1812" builtinId="8" hidden="1"/>
    <cellStyle name="Hyperlink" xfId="1814" builtinId="8" hidden="1"/>
    <cellStyle name="Hyperlink" xfId="1816" builtinId="8" hidden="1"/>
    <cellStyle name="Hyperlink" xfId="1818" builtinId="8" hidden="1"/>
    <cellStyle name="Hyperlink" xfId="1820" builtinId="8" hidden="1"/>
    <cellStyle name="Hyperlink" xfId="1822" builtinId="8" hidden="1"/>
    <cellStyle name="Hyperlink" xfId="1824" builtinId="8" hidden="1"/>
    <cellStyle name="Hyperlink" xfId="1826" builtinId="8" hidden="1"/>
    <cellStyle name="Hyperlink" xfId="1828" builtinId="8" hidden="1"/>
    <cellStyle name="Hyperlink" xfId="1830" builtinId="8" hidden="1"/>
    <cellStyle name="Hyperlink" xfId="1832" builtinId="8" hidden="1"/>
    <cellStyle name="Hyperlink" xfId="1834" builtinId="8" hidden="1"/>
    <cellStyle name="Hyperlink" xfId="1836" builtinId="8" hidden="1"/>
    <cellStyle name="Hyperlink" xfId="1838" builtinId="8" hidden="1"/>
    <cellStyle name="Hyperlink" xfId="1840" builtinId="8" hidden="1"/>
    <cellStyle name="Hyperlink" xfId="1842" builtinId="8" hidden="1"/>
    <cellStyle name="Hyperlink" xfId="1844" builtinId="8" hidden="1"/>
    <cellStyle name="Hyperlink" xfId="1846" builtinId="8" hidden="1"/>
    <cellStyle name="Hyperlink" xfId="1848" builtinId="8" hidden="1"/>
    <cellStyle name="Hyperlink" xfId="1850" builtinId="8" hidden="1"/>
    <cellStyle name="Hyperlink" xfId="1852" builtinId="8" hidden="1"/>
    <cellStyle name="Hyperlink" xfId="1854" builtinId="8" hidden="1"/>
    <cellStyle name="Hyperlink" xfId="1856" builtinId="8" hidden="1"/>
    <cellStyle name="Hyperlink" xfId="1858" builtinId="8" hidden="1"/>
    <cellStyle name="Hyperlink" xfId="1860" builtinId="8" hidden="1"/>
    <cellStyle name="Hyperlink" xfId="1862" builtinId="8" hidden="1"/>
    <cellStyle name="Hyperlink" xfId="1864" builtinId="8" hidden="1"/>
    <cellStyle name="Hyperlink" xfId="1866" builtinId="8" hidden="1"/>
    <cellStyle name="Hyperlink" xfId="1868" builtinId="8" hidden="1"/>
    <cellStyle name="Hyperlink" xfId="1870" builtinId="8" hidden="1"/>
    <cellStyle name="Hyperlink" xfId="1872" builtinId="8" hidden="1"/>
    <cellStyle name="Hyperlink" xfId="1874" builtinId="8" hidden="1"/>
    <cellStyle name="Hyperlink" xfId="1876" builtinId="8" hidden="1"/>
    <cellStyle name="Hyperlink" xfId="1878" builtinId="8" hidden="1"/>
    <cellStyle name="Hyperlink" xfId="1880" builtinId="8" hidden="1"/>
    <cellStyle name="Hyperlink" xfId="1882" builtinId="8" hidden="1"/>
    <cellStyle name="Hyperlink" xfId="1884" builtinId="8" hidden="1"/>
    <cellStyle name="Hyperlink" xfId="1886" builtinId="8" hidden="1"/>
    <cellStyle name="Hyperlink" xfId="1888" builtinId="8" hidden="1"/>
    <cellStyle name="Hyperlink" xfId="1890" builtinId="8" hidden="1"/>
    <cellStyle name="Hyperlink" xfId="1892" builtinId="8" hidden="1"/>
    <cellStyle name="Hyperlink" xfId="1894" builtinId="8" hidden="1"/>
    <cellStyle name="Hyperlink" xfId="1896" builtinId="8" hidden="1"/>
    <cellStyle name="Hyperlink" xfId="1898" builtinId="8" hidden="1"/>
    <cellStyle name="Hyperlink" xfId="1900" builtinId="8" hidden="1"/>
    <cellStyle name="Hyperlink" xfId="1902" builtinId="8" hidden="1"/>
    <cellStyle name="Hyperlink" xfId="1904" builtinId="8" hidden="1"/>
    <cellStyle name="Hyperlink" xfId="1906" builtinId="8" hidden="1"/>
    <cellStyle name="Hyperlink" xfId="1908" builtinId="8" hidden="1"/>
    <cellStyle name="Hyperlink" xfId="1910" builtinId="8" hidden="1"/>
    <cellStyle name="Hyperlink" xfId="1912" builtinId="8" hidden="1"/>
    <cellStyle name="Hyperlink" xfId="1914" builtinId="8" hidden="1"/>
    <cellStyle name="Hyperlink" xfId="1916" builtinId="8" hidden="1"/>
    <cellStyle name="Hyperlink" xfId="1918" builtinId="8" hidden="1"/>
    <cellStyle name="Hyperlink" xfId="1920" builtinId="8" hidden="1"/>
    <cellStyle name="Hyperlink" xfId="1922" builtinId="8" hidden="1"/>
    <cellStyle name="Hyperlink" xfId="1924" builtinId="8" hidden="1"/>
    <cellStyle name="Hyperlink" xfId="1926" builtinId="8" hidden="1"/>
    <cellStyle name="Hyperlink" xfId="1928" builtinId="8" hidden="1"/>
    <cellStyle name="Hyperlink" xfId="1930" builtinId="8" hidden="1"/>
    <cellStyle name="Hyperlink" xfId="1932" builtinId="8" hidden="1"/>
    <cellStyle name="Hyperlink" xfId="1934" builtinId="8" hidden="1"/>
    <cellStyle name="Hyperlink" xfId="1936" builtinId="8" hidden="1"/>
    <cellStyle name="Hyperlink" xfId="1938" builtinId="8" hidden="1"/>
    <cellStyle name="Hyperlink" xfId="1940" builtinId="8" hidden="1"/>
    <cellStyle name="Hyperlink" xfId="1942" builtinId="8" hidden="1"/>
    <cellStyle name="Hyperlink" xfId="1944" builtinId="8" hidden="1"/>
    <cellStyle name="Hyperlink" xfId="1946" builtinId="8" hidden="1"/>
    <cellStyle name="Hyperlink" xfId="1948" builtinId="8" hidden="1"/>
    <cellStyle name="Hyperlink" xfId="1950" builtinId="8" hidden="1"/>
    <cellStyle name="Hyperlink" xfId="1952" builtinId="8" hidden="1"/>
    <cellStyle name="Hyperlink" xfId="1954" builtinId="8" hidden="1"/>
    <cellStyle name="Hyperlink" xfId="1956" builtinId="8" hidden="1"/>
    <cellStyle name="Hyperlink" xfId="1958" builtinId="8" hidden="1"/>
    <cellStyle name="Hyperlink" xfId="1960" builtinId="8" hidden="1"/>
    <cellStyle name="Hyperlink" xfId="1962" builtinId="8" hidden="1"/>
    <cellStyle name="Hyperlink" xfId="1964" builtinId="8" hidden="1"/>
    <cellStyle name="Hyperlink" xfId="1966" builtinId="8" hidden="1"/>
    <cellStyle name="Hyperlink" xfId="1968" builtinId="8" hidden="1"/>
    <cellStyle name="Hyperlink" xfId="1970" builtinId="8" hidden="1"/>
    <cellStyle name="Hyperlink" xfId="1972" builtinId="8" hidden="1"/>
    <cellStyle name="Hyperlink" xfId="1974" builtinId="8" hidden="1"/>
    <cellStyle name="Hyperlink" xfId="1976" builtinId="8" hidden="1"/>
    <cellStyle name="Hyperlink" xfId="1978" builtinId="8" hidden="1"/>
    <cellStyle name="Hyperlink" xfId="1980" builtinId="8" hidden="1"/>
    <cellStyle name="Hyperlink" xfId="1982" builtinId="8" hidden="1"/>
    <cellStyle name="Hyperlink" xfId="1984" builtinId="8" hidden="1"/>
    <cellStyle name="Hyperlink" xfId="1986" builtinId="8" hidden="1"/>
    <cellStyle name="Hyperlink" xfId="1988" builtinId="8" hidden="1"/>
    <cellStyle name="Hyperlink" xfId="1990" builtinId="8" hidden="1"/>
    <cellStyle name="Hyperlink" xfId="1992" builtinId="8" hidden="1"/>
    <cellStyle name="Hyperlink" xfId="1994" builtinId="8" hidden="1"/>
    <cellStyle name="Hyperlink" xfId="1996" builtinId="8" hidden="1"/>
    <cellStyle name="Hyperlink" xfId="1998" builtinId="8" hidden="1"/>
    <cellStyle name="Hyperlink" xfId="2000" builtinId="8" hidden="1"/>
    <cellStyle name="Hyperlink" xfId="2002" builtinId="8" hidden="1"/>
    <cellStyle name="Hyperlink" xfId="2004" builtinId="8" hidden="1"/>
    <cellStyle name="Hyperlink" xfId="2006" builtinId="8" hidden="1"/>
    <cellStyle name="Hyperlink" xfId="2008" builtinId="8" hidden="1"/>
    <cellStyle name="Hyperlink" xfId="2010" builtinId="8" hidden="1"/>
    <cellStyle name="Hyperlink" xfId="2012" builtinId="8" hidden="1"/>
    <cellStyle name="Hyperlink" xfId="2014" builtinId="8" hidden="1"/>
    <cellStyle name="Hyperlink" xfId="2016" builtinId="8" hidden="1"/>
    <cellStyle name="Hyperlink" xfId="2018" builtinId="8" hidden="1"/>
    <cellStyle name="Hyperlink" xfId="2020" builtinId="8" hidden="1"/>
    <cellStyle name="Hyperlink" xfId="2022" builtinId="8" hidden="1"/>
    <cellStyle name="Hyperlink" xfId="2024" builtinId="8" hidden="1"/>
    <cellStyle name="Hyperlink" xfId="2026" builtinId="8" hidden="1"/>
    <cellStyle name="Hyperlink" xfId="2028" builtinId="8" hidden="1"/>
    <cellStyle name="Hyperlink" xfId="2030" builtinId="8" hidden="1"/>
    <cellStyle name="Hyperlink" xfId="2032" builtinId="8" hidden="1"/>
    <cellStyle name="Hyperlink" xfId="2034" builtinId="8" hidden="1"/>
    <cellStyle name="Hyperlink" xfId="2036" builtinId="8" hidden="1"/>
    <cellStyle name="Hyperlink" xfId="2038" builtinId="8" hidden="1"/>
    <cellStyle name="Hyperlink" xfId="2040" builtinId="8" hidden="1"/>
    <cellStyle name="Hyperlink" xfId="2042" builtinId="8" hidden="1"/>
    <cellStyle name="Hyperlink" xfId="2044" builtinId="8" hidden="1"/>
    <cellStyle name="Hyperlink" xfId="2046" builtinId="8" hidden="1"/>
    <cellStyle name="Hyperlink" xfId="2048" builtinId="8" hidden="1"/>
    <cellStyle name="Hyperlink" xfId="2050" builtinId="8" hidden="1"/>
    <cellStyle name="Hyperlink" xfId="2052" builtinId="8" hidden="1"/>
    <cellStyle name="Hyperlink" xfId="2054" builtinId="8" hidden="1"/>
    <cellStyle name="Hyperlink" xfId="2056" builtinId="8" hidden="1"/>
    <cellStyle name="Hyperlink" xfId="2058" builtinId="8" hidden="1"/>
    <cellStyle name="Hyperlink" xfId="2060" builtinId="8" hidden="1"/>
    <cellStyle name="Hyperlink" xfId="2062" builtinId="8" hidden="1"/>
    <cellStyle name="Hyperlink" xfId="2064" builtinId="8" hidden="1"/>
    <cellStyle name="Hyperlink" xfId="2066" builtinId="8" hidden="1"/>
    <cellStyle name="Hyperlink" xfId="2068" builtinId="8" hidden="1"/>
    <cellStyle name="Hyperlink" xfId="2070" builtinId="8" hidden="1"/>
    <cellStyle name="Hyperlink" xfId="2072" builtinId="8" hidden="1"/>
    <cellStyle name="Hyperlink" xfId="2074" builtinId="8" hidden="1"/>
    <cellStyle name="Hyperlink" xfId="2076" builtinId="8" hidden="1"/>
    <cellStyle name="Hyperlink" xfId="2078" builtinId="8" hidden="1"/>
    <cellStyle name="Hyperlink" xfId="2080" builtinId="8" hidden="1"/>
    <cellStyle name="Hyperlink" xfId="2082" builtinId="8" hidden="1"/>
    <cellStyle name="Hyperlink" xfId="2084" builtinId="8" hidden="1"/>
    <cellStyle name="Hyperlink" xfId="2086" builtinId="8" hidden="1"/>
    <cellStyle name="Hyperlink" xfId="2088" builtinId="8" hidden="1"/>
    <cellStyle name="Hyperlink" xfId="2090" builtinId="8" hidden="1"/>
    <cellStyle name="Hyperlink" xfId="2092" builtinId="8" hidden="1"/>
    <cellStyle name="Hyperlink" xfId="2094" builtinId="8" hidden="1"/>
    <cellStyle name="Hyperlink" xfId="2096" builtinId="8" hidden="1"/>
    <cellStyle name="Hyperlink" xfId="2098" builtinId="8" hidden="1"/>
    <cellStyle name="Hyperlink" xfId="2100" builtinId="8" hidden="1"/>
    <cellStyle name="Hyperlink" xfId="2102" builtinId="8" hidden="1"/>
    <cellStyle name="Hyperlink" xfId="2104" builtinId="8" hidden="1"/>
    <cellStyle name="Hyperlink" xfId="2106" builtinId="8" hidden="1"/>
    <cellStyle name="Hyperlink" xfId="2108" builtinId="8" hidden="1"/>
    <cellStyle name="Hyperlink" xfId="2110" builtinId="8" hidden="1"/>
    <cellStyle name="Hyperlink" xfId="2112" builtinId="8" hidden="1"/>
    <cellStyle name="Hyperlink" xfId="2114" builtinId="8" hidden="1"/>
    <cellStyle name="Hyperlink" xfId="2116" builtinId="8" hidden="1"/>
    <cellStyle name="Hyperlink" xfId="2118" builtinId="8" hidden="1"/>
    <cellStyle name="Hyperlink" xfId="2120" builtinId="8" hidden="1"/>
    <cellStyle name="Hyperlink" xfId="2122" builtinId="8" hidden="1"/>
    <cellStyle name="Hyperlink" xfId="2124" builtinId="8" hidden="1"/>
    <cellStyle name="Hyperlink" xfId="2126" builtinId="8" hidden="1"/>
    <cellStyle name="Hyperlink" xfId="2128" builtinId="8" hidden="1"/>
    <cellStyle name="Hyperlink" xfId="2130" builtinId="8" hidden="1"/>
    <cellStyle name="Hyperlink" xfId="2132" builtinId="8" hidden="1"/>
    <cellStyle name="Hyperlink" xfId="2134" builtinId="8" hidden="1"/>
    <cellStyle name="Hyperlink" xfId="2136" builtinId="8" hidden="1"/>
    <cellStyle name="Hyperlink" xfId="2138" builtinId="8" hidden="1"/>
    <cellStyle name="Hyperlink" xfId="2140" builtinId="8" hidden="1"/>
    <cellStyle name="Hyperlink" xfId="2142" builtinId="8" hidden="1"/>
    <cellStyle name="Hyperlink" xfId="2144" builtinId="8" hidden="1"/>
    <cellStyle name="Hyperlink" xfId="2146" builtinId="8" hidden="1"/>
    <cellStyle name="Hyperlink" xfId="2148" builtinId="8" hidden="1"/>
    <cellStyle name="Hyperlink" xfId="2150" builtinId="8" hidden="1"/>
    <cellStyle name="Hyperlink" xfId="2152" builtinId="8" hidden="1"/>
    <cellStyle name="Hyperlink" xfId="2154" builtinId="8" hidden="1"/>
    <cellStyle name="Hyperlink" xfId="2156" builtinId="8" hidden="1"/>
    <cellStyle name="Hyperlink" xfId="2158" builtinId="8" hidden="1"/>
    <cellStyle name="Hyperlink" xfId="2160" builtinId="8" hidden="1"/>
    <cellStyle name="Hyperlink" xfId="2162" builtinId="8" hidden="1"/>
    <cellStyle name="Hyperlink" xfId="2164" builtinId="8" hidden="1"/>
    <cellStyle name="Hyperlink" xfId="2166" builtinId="8" hidden="1"/>
    <cellStyle name="Hyperlink" xfId="2168" builtinId="8" hidden="1"/>
    <cellStyle name="Hyperlink" xfId="2170" builtinId="8" hidden="1"/>
    <cellStyle name="Hyperlink" xfId="2172" builtinId="8" hidden="1"/>
    <cellStyle name="Hyperlink" xfId="2174" builtinId="8" hidden="1"/>
    <cellStyle name="Hyperlink" xfId="2176" builtinId="8" hidden="1"/>
    <cellStyle name="Hyperlink" xfId="2178" builtinId="8" hidden="1"/>
    <cellStyle name="Hyperlink" xfId="2180" builtinId="8" hidden="1"/>
    <cellStyle name="Hyperlink" xfId="2182" builtinId="8" hidden="1"/>
    <cellStyle name="Hyperlink" xfId="2184" builtinId="8" hidden="1"/>
    <cellStyle name="Hyperlink" xfId="2186" builtinId="8" hidden="1"/>
    <cellStyle name="Hyperlink" xfId="2188" builtinId="8" hidden="1"/>
    <cellStyle name="Hyperlink" xfId="2190" builtinId="8" hidden="1"/>
    <cellStyle name="Hyperlink" xfId="2192" builtinId="8" hidden="1"/>
    <cellStyle name="Hyperlink" xfId="2194" builtinId="8" hidden="1"/>
    <cellStyle name="Hyperlink" xfId="2196" builtinId="8" hidden="1"/>
    <cellStyle name="Hyperlink" xfId="2198" builtinId="8" hidden="1"/>
    <cellStyle name="Hyperlink" xfId="2200" builtinId="8" hidden="1"/>
    <cellStyle name="Hyperlink" xfId="2202" builtinId="8" hidden="1"/>
    <cellStyle name="Hyperlink" xfId="2204" builtinId="8" hidden="1"/>
    <cellStyle name="Hyperlink" xfId="2206" builtinId="8" hidden="1"/>
    <cellStyle name="Hyperlink" xfId="2208" builtinId="8" hidden="1"/>
    <cellStyle name="Hyperlink" xfId="2210" builtinId="8" hidden="1"/>
    <cellStyle name="Hyperlink" xfId="2212" builtinId="8" hidden="1"/>
    <cellStyle name="Hyperlink" xfId="2214" builtinId="8" hidden="1"/>
    <cellStyle name="Hyperlink" xfId="2216" builtinId="8" hidden="1"/>
    <cellStyle name="Hyperlink" xfId="2218" builtinId="8" hidden="1"/>
    <cellStyle name="Hyperlink" xfId="2220" builtinId="8" hidden="1"/>
    <cellStyle name="Hyperlink" xfId="2222" builtinId="8" hidden="1"/>
    <cellStyle name="Hyperlink" xfId="2224" builtinId="8" hidden="1"/>
    <cellStyle name="Hyperlink" xfId="2226" builtinId="8" hidden="1"/>
    <cellStyle name="Hyperlink" xfId="2228" builtinId="8" hidden="1"/>
    <cellStyle name="Hyperlink" xfId="2230" builtinId="8" hidden="1"/>
    <cellStyle name="Hyperlink" xfId="2232" builtinId="8" hidden="1"/>
    <cellStyle name="Hyperlink" xfId="2234" builtinId="8" hidden="1"/>
    <cellStyle name="Hyperlink" xfId="2236" builtinId="8" hidden="1"/>
    <cellStyle name="Hyperlink" xfId="2238" builtinId="8" hidden="1"/>
    <cellStyle name="Hyperlink" xfId="2240" builtinId="8" hidden="1"/>
    <cellStyle name="Hyperlink" xfId="2242" builtinId="8" hidden="1"/>
    <cellStyle name="Hyperlink" xfId="2244" builtinId="8" hidden="1"/>
    <cellStyle name="Hyperlink" xfId="2246" builtinId="8" hidden="1"/>
    <cellStyle name="Hyperlink" xfId="2248" builtinId="8" hidden="1"/>
    <cellStyle name="Hyperlink" xfId="2251" builtinId="8" hidden="1"/>
    <cellStyle name="Hyperlink" xfId="2253" builtinId="8" hidden="1"/>
    <cellStyle name="Hyperlink" xfId="2255" builtinId="8" hidden="1"/>
    <cellStyle name="Hyperlink" xfId="2257" builtinId="8" hidden="1"/>
    <cellStyle name="Hyperlink" xfId="2259" builtinId="8" hidden="1"/>
    <cellStyle name="Hyperlink" xfId="2261" builtinId="8" hidden="1"/>
    <cellStyle name="Hyperlink" xfId="2263" builtinId="8" hidden="1"/>
    <cellStyle name="Hyperlink" xfId="2265" builtinId="8" hidden="1"/>
    <cellStyle name="Hyperlink" xfId="2267" builtinId="8" hidden="1"/>
    <cellStyle name="Hyperlink" xfId="2269" builtinId="8" hidden="1"/>
    <cellStyle name="Hyperlink" xfId="2271" builtinId="8" hidden="1"/>
    <cellStyle name="Hyperlink" xfId="2273" builtinId="8" hidden="1"/>
    <cellStyle name="Hyperlink" xfId="2275" builtinId="8" hidden="1"/>
    <cellStyle name="Hyperlink" xfId="2277" builtinId="8" hidden="1"/>
    <cellStyle name="Hyperlink" xfId="2279" builtinId="8" hidden="1"/>
    <cellStyle name="Hyperlink" xfId="2281" builtinId="8" hidden="1"/>
    <cellStyle name="Hyperlink" xfId="2283" builtinId="8" hidden="1"/>
    <cellStyle name="Hyperlink" xfId="2285" builtinId="8" hidden="1"/>
    <cellStyle name="Hyperlink" xfId="2287" builtinId="8" hidden="1"/>
    <cellStyle name="Hyperlink" xfId="2289" builtinId="8" hidden="1"/>
    <cellStyle name="Hyperlink" xfId="2291" builtinId="8" hidden="1"/>
    <cellStyle name="Hyperlink" xfId="2293" builtinId="8" hidden="1"/>
    <cellStyle name="Hyperlink" xfId="2295" builtinId="8" hidden="1"/>
    <cellStyle name="Hyperlink" xfId="2297" builtinId="8" hidden="1"/>
    <cellStyle name="Hyperlink" xfId="2299" builtinId="8" hidden="1"/>
    <cellStyle name="Hyperlink" xfId="2301" builtinId="8" hidden="1"/>
    <cellStyle name="Hyperlink" xfId="2303" builtinId="8" hidden="1"/>
    <cellStyle name="Hyperlink" xfId="2305" builtinId="8" hidden="1"/>
    <cellStyle name="Hyperlink" xfId="2307" builtinId="8" hidden="1"/>
    <cellStyle name="Hyperlink" xfId="2309" builtinId="8" hidden="1"/>
    <cellStyle name="Hyperlink" xfId="2311" builtinId="8" hidden="1"/>
    <cellStyle name="Hyperlink" xfId="2313" builtinId="8" hidden="1"/>
    <cellStyle name="Hyperlink" xfId="2315" builtinId="8" hidden="1"/>
    <cellStyle name="Hyperlink" xfId="2317" builtinId="8" hidden="1"/>
    <cellStyle name="Hyperlink" xfId="2319" builtinId="8" hidden="1"/>
    <cellStyle name="Hyperlink" xfId="2321" builtinId="8" hidden="1"/>
    <cellStyle name="Hyperlink" xfId="2323" builtinId="8" hidden="1"/>
    <cellStyle name="Hyperlink" xfId="2325" builtinId="8" hidden="1"/>
    <cellStyle name="Hyperlink" xfId="2327" builtinId="8" hidden="1"/>
    <cellStyle name="Hyperlink" xfId="2329" builtinId="8" hidden="1"/>
    <cellStyle name="Hyperlink" xfId="2331" builtinId="8" hidden="1"/>
    <cellStyle name="Hyperlink" xfId="2333" builtinId="8" hidden="1"/>
    <cellStyle name="Hyperlink" xfId="2335" builtinId="8" hidden="1"/>
    <cellStyle name="Hyperlink" xfId="2337" builtinId="8" hidden="1"/>
    <cellStyle name="Hyperlink" xfId="2339" builtinId="8" hidden="1"/>
    <cellStyle name="Hyperlink" xfId="2341" builtinId="8" hidden="1"/>
    <cellStyle name="Hyperlink" xfId="2343" builtinId="8" hidden="1"/>
    <cellStyle name="Hyperlink" xfId="2345" builtinId="8" hidden="1"/>
    <cellStyle name="Hyperlink" xfId="2347" builtinId="8" hidden="1"/>
    <cellStyle name="Hyperlink" xfId="2349" builtinId="8" hidden="1"/>
    <cellStyle name="Hyperlink" xfId="2351" builtinId="8" hidden="1"/>
    <cellStyle name="Hyperlink" xfId="2353" builtinId="8" hidden="1"/>
    <cellStyle name="Hyperlink" xfId="2355" builtinId="8" hidden="1"/>
    <cellStyle name="Hyperlink" xfId="2357" builtinId="8" hidden="1"/>
    <cellStyle name="Hyperlink" xfId="2359" builtinId="8" hidden="1"/>
    <cellStyle name="Hyperlink" xfId="2361" builtinId="8" hidden="1"/>
    <cellStyle name="Hyperlink" xfId="2363" builtinId="8" hidden="1"/>
    <cellStyle name="Hyperlink" xfId="2365" builtinId="8" hidden="1"/>
    <cellStyle name="Hyperlink" xfId="2367" builtinId="8" hidden="1"/>
    <cellStyle name="Hyperlink" xfId="2369" builtinId="8" hidden="1"/>
    <cellStyle name="Hyperlink" xfId="2371" builtinId="8" hidden="1"/>
    <cellStyle name="Hyperlink" xfId="2373" builtinId="8" hidden="1"/>
    <cellStyle name="Hyperlink" xfId="2375" builtinId="8" hidden="1"/>
    <cellStyle name="Hyperlink" xfId="2377" builtinId="8" hidden="1"/>
    <cellStyle name="Hyperlink" xfId="2379" builtinId="8" hidden="1"/>
    <cellStyle name="Hyperlink" xfId="2381" builtinId="8" hidden="1"/>
    <cellStyle name="Hyperlink" xfId="2383" builtinId="8" hidden="1"/>
    <cellStyle name="Hyperlink" xfId="2385" builtinId="8" hidden="1"/>
    <cellStyle name="Hyperlink" xfId="2387" builtinId="8" hidden="1"/>
    <cellStyle name="Hyperlink" xfId="2389" builtinId="8" hidden="1"/>
    <cellStyle name="Hyperlink" xfId="2391" builtinId="8" hidden="1"/>
    <cellStyle name="Hyperlink" xfId="2393" builtinId="8" hidden="1"/>
    <cellStyle name="Hyperlink" xfId="2395" builtinId="8" hidden="1"/>
    <cellStyle name="Hyperlink" xfId="2397" builtinId="8" hidden="1"/>
    <cellStyle name="Hyperlink" xfId="2399" builtinId="8" hidden="1"/>
    <cellStyle name="Hyperlink" xfId="2401" builtinId="8" hidden="1"/>
    <cellStyle name="Hyperlink" xfId="2403" builtinId="8" hidden="1"/>
    <cellStyle name="Hyperlink" xfId="2405" builtinId="8" hidden="1"/>
    <cellStyle name="Hyperlink" xfId="2407" builtinId="8" hidden="1"/>
    <cellStyle name="Hyperlink" xfId="2409" builtinId="8" hidden="1"/>
    <cellStyle name="Hyperlink" xfId="2411" builtinId="8" hidden="1"/>
    <cellStyle name="Hyperlink" xfId="2413" builtinId="8" hidden="1"/>
    <cellStyle name="Hyperlink" xfId="2415" builtinId="8" hidden="1"/>
    <cellStyle name="Hyperlink" xfId="2417" builtinId="8" hidden="1"/>
    <cellStyle name="Hyperlink" xfId="2419" builtinId="8" hidden="1"/>
    <cellStyle name="Hyperlink" xfId="2421" builtinId="8" hidden="1"/>
    <cellStyle name="Hyperlink" xfId="2423" builtinId="8" hidden="1"/>
    <cellStyle name="Hyperlink" xfId="2425" builtinId="8" hidden="1"/>
    <cellStyle name="Hyperlink" xfId="2427" builtinId="8" hidden="1"/>
    <cellStyle name="Hyperlink" xfId="2429" builtinId="8" hidden="1"/>
    <cellStyle name="Hyperlink" xfId="2431" builtinId="8" hidden="1"/>
    <cellStyle name="Hyperlink" xfId="2433" builtinId="8" hidden="1"/>
    <cellStyle name="Hyperlink" xfId="2435" builtinId="8" hidden="1"/>
    <cellStyle name="Hyperlink" xfId="2437" builtinId="8" hidden="1"/>
    <cellStyle name="Hyperlink" xfId="2439" builtinId="8" hidden="1"/>
    <cellStyle name="Hyperlink" xfId="2441" builtinId="8" hidden="1"/>
    <cellStyle name="Hyperlink" xfId="2443" builtinId="8" hidden="1"/>
    <cellStyle name="Hyperlink" xfId="2445" builtinId="8" hidden="1"/>
    <cellStyle name="Hyperlink" xfId="2447" builtinId="8" hidden="1"/>
    <cellStyle name="Hyperlink" xfId="2449" builtinId="8" hidden="1"/>
    <cellStyle name="Hyperlink" xfId="2451" builtinId="8" hidden="1"/>
    <cellStyle name="Hyperlink" xfId="2453" builtinId="8" hidden="1"/>
    <cellStyle name="Hyperlink" xfId="2455" builtinId="8" hidden="1"/>
    <cellStyle name="Hyperlink" xfId="2457" builtinId="8" hidden="1"/>
    <cellStyle name="Hyperlink" xfId="2459" builtinId="8" hidden="1"/>
    <cellStyle name="Hyperlink" xfId="2461" builtinId="8" hidden="1"/>
    <cellStyle name="Hyperlink" xfId="2463" builtinId="8" hidden="1"/>
    <cellStyle name="Hyperlink" xfId="2465" builtinId="8" hidden="1"/>
    <cellStyle name="Hyperlink" xfId="2467" builtinId="8" hidden="1"/>
    <cellStyle name="Hyperlink" xfId="2469" builtinId="8" hidden="1"/>
    <cellStyle name="Hyperlink" xfId="2471" builtinId="8" hidden="1"/>
    <cellStyle name="Hyperlink" xfId="2473" builtinId="8" hidden="1"/>
    <cellStyle name="Hyperlink" xfId="2475" builtinId="8" hidden="1"/>
    <cellStyle name="Hyperlink" xfId="2477" builtinId="8" hidden="1"/>
    <cellStyle name="Hyperlink" xfId="2479" builtinId="8"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hidden="1"/>
    <cellStyle name="Hyperlink" xfId="2603" builtinId="8" hidden="1"/>
    <cellStyle name="Hyperlink" xfId="2605" builtinId="8" hidden="1"/>
    <cellStyle name="Hyperlink" xfId="2607" builtinId="8" hidden="1"/>
    <cellStyle name="Hyperlink" xfId="2609" builtinId="8" hidden="1"/>
    <cellStyle name="Hyperlink" xfId="2611" builtinId="8" hidden="1"/>
    <cellStyle name="Hyperlink" xfId="2613" builtinId="8" hidden="1"/>
    <cellStyle name="Hyperlink" xfId="2615" builtinId="8" hidden="1"/>
    <cellStyle name="Hyperlink" xfId="2617" builtinId="8" hidden="1"/>
    <cellStyle name="Hyperlink" xfId="2619" builtinId="8" hidden="1"/>
    <cellStyle name="Hyperlink" xfId="2621" builtinId="8" hidden="1"/>
    <cellStyle name="Hyperlink" xfId="2623" builtinId="8" hidden="1"/>
    <cellStyle name="Hyperlink" xfId="2625" builtinId="8" hidden="1"/>
    <cellStyle name="Hyperlink" xfId="2627" builtinId="8" hidden="1"/>
    <cellStyle name="Hyperlink" xfId="2629" builtinId="8" hidden="1"/>
    <cellStyle name="Hyperlink" xfId="2631" builtinId="8" hidden="1"/>
    <cellStyle name="Hyperlink" xfId="2633" builtinId="8" hidden="1"/>
    <cellStyle name="Hyperlink" xfId="2635" builtinId="8" hidden="1"/>
    <cellStyle name="Hyperlink" xfId="2637" builtinId="8" hidden="1"/>
    <cellStyle name="Hyperlink" xfId="2639" builtinId="8" hidden="1"/>
    <cellStyle name="Hyperlink" xfId="2641" builtinId="8" hidden="1"/>
    <cellStyle name="Hyperlink" xfId="2643" builtinId="8" hidden="1"/>
    <cellStyle name="Hyperlink" xfId="2645" builtinId="8" hidden="1"/>
    <cellStyle name="Hyperlink" xfId="2647" builtinId="8" hidden="1"/>
    <cellStyle name="Hyperlink" xfId="2649" builtinId="8" hidden="1"/>
    <cellStyle name="Hyperlink" xfId="2651" builtinId="8" hidden="1"/>
    <cellStyle name="Hyperlink" xfId="2653" builtinId="8" hidden="1"/>
    <cellStyle name="Hyperlink" xfId="2655" builtinId="8" hidden="1"/>
    <cellStyle name="Hyperlink" xfId="2657" builtinId="8" hidden="1"/>
    <cellStyle name="Hyperlink" xfId="2659" builtinId="8" hidden="1"/>
    <cellStyle name="Hyperlink" xfId="2661" builtinId="8" hidden="1"/>
    <cellStyle name="Hyperlink" xfId="2663" builtinId="8" hidden="1"/>
    <cellStyle name="Hyperlink" xfId="2665" builtinId="8" hidden="1"/>
    <cellStyle name="Hyperlink" xfId="2667" builtinId="8" hidden="1"/>
    <cellStyle name="Hyperlink" xfId="2669" builtinId="8" hidden="1"/>
    <cellStyle name="Hyperlink" xfId="2671" builtinId="8" hidden="1"/>
    <cellStyle name="Hyperlink" xfId="2673" builtinId="8" hidden="1"/>
    <cellStyle name="Hyperlink" xfId="2675" builtinId="8" hidden="1"/>
    <cellStyle name="Hyperlink" xfId="2677" builtinId="8" hidden="1"/>
    <cellStyle name="Hyperlink" xfId="2679" builtinId="8" hidden="1"/>
    <cellStyle name="Hyperlink" xfId="2681" builtinId="8" hidden="1"/>
    <cellStyle name="Hyperlink" xfId="2683" builtinId="8" hidden="1"/>
    <cellStyle name="Hyperlink" xfId="2685" builtinId="8" hidden="1"/>
    <cellStyle name="Hyperlink" xfId="2687" builtinId="8" hidden="1"/>
    <cellStyle name="Hyperlink" xfId="2689" builtinId="8" hidden="1"/>
    <cellStyle name="Hyperlink" xfId="2691" builtinId="8" hidden="1"/>
    <cellStyle name="Hyperlink" xfId="2693" builtinId="8" hidden="1"/>
    <cellStyle name="Hyperlink" xfId="2695" builtinId="8" hidden="1"/>
    <cellStyle name="Hyperlink" xfId="2697" builtinId="8" hidden="1"/>
    <cellStyle name="Hyperlink" xfId="2699" builtinId="8" hidden="1"/>
    <cellStyle name="Hyperlink" xfId="2701" builtinId="8" hidden="1"/>
    <cellStyle name="Hyperlink" xfId="2703" builtinId="8" hidden="1"/>
    <cellStyle name="Hyperlink" xfId="2705" builtinId="8" hidden="1"/>
    <cellStyle name="Hyperlink" xfId="2707" builtinId="8" hidden="1"/>
    <cellStyle name="Hyperlink" xfId="2709" builtinId="8" hidden="1"/>
    <cellStyle name="Hyperlink" xfId="2711" builtinId="8" hidden="1"/>
    <cellStyle name="Hyperlink" xfId="2713" builtinId="8" hidden="1"/>
    <cellStyle name="Hyperlink" xfId="2715" builtinId="8" hidden="1"/>
    <cellStyle name="Hyperlink" xfId="2717" builtinId="8" hidden="1"/>
    <cellStyle name="Hyperlink" xfId="2719" builtinId="8" hidden="1"/>
    <cellStyle name="Hyperlink" xfId="2721" builtinId="8" hidden="1"/>
    <cellStyle name="Hyperlink" xfId="2723" builtinId="8" hidden="1"/>
    <cellStyle name="Hyperlink" xfId="2725" builtinId="8" hidden="1"/>
    <cellStyle name="Hyperlink" xfId="2727" builtinId="8" hidden="1"/>
    <cellStyle name="Hyperlink" xfId="2729" builtinId="8" hidden="1"/>
    <cellStyle name="Hyperlink" xfId="2731" builtinId="8" hidden="1"/>
    <cellStyle name="Hyperlink" xfId="2733" builtinId="8" hidden="1"/>
    <cellStyle name="Hyperlink" xfId="2735" builtinId="8" hidden="1"/>
    <cellStyle name="Hyperlink" xfId="2737" builtinId="8" hidden="1"/>
    <cellStyle name="Hyperlink" xfId="2739" builtinId="8" hidden="1"/>
    <cellStyle name="Hyperlink" xfId="2741" builtinId="8" hidden="1"/>
    <cellStyle name="Hyperlink" xfId="2743" builtinId="8" hidden="1"/>
    <cellStyle name="Hyperlink" xfId="2745" builtinId="8" hidden="1"/>
    <cellStyle name="Hyperlink" xfId="2747" builtinId="8" hidden="1"/>
    <cellStyle name="Hyperlink" xfId="2749" builtinId="8" hidden="1"/>
    <cellStyle name="Hyperlink" xfId="2751" builtinId="8" hidden="1"/>
    <cellStyle name="Hyperlink" xfId="2753" builtinId="8" hidden="1"/>
    <cellStyle name="Hyperlink" xfId="2755" builtinId="8" hidden="1"/>
    <cellStyle name="Hyperlink" xfId="2757" builtinId="8" hidden="1"/>
    <cellStyle name="Hyperlink" xfId="2759" builtinId="8" hidden="1"/>
    <cellStyle name="Hyperlink" xfId="2761" builtinId="8" hidden="1"/>
    <cellStyle name="Hyperlink" xfId="2763" builtinId="8" hidden="1"/>
    <cellStyle name="Hyperlink" xfId="2765" builtinId="8" hidden="1"/>
    <cellStyle name="Hyperlink" xfId="2767" builtinId="8" hidden="1"/>
    <cellStyle name="Hyperlink" xfId="2769" builtinId="8" hidden="1"/>
    <cellStyle name="Hyperlink" xfId="2771" builtinId="8" hidden="1"/>
    <cellStyle name="Hyperlink" xfId="2773" builtinId="8" hidden="1"/>
    <cellStyle name="Hyperlink" xfId="2775" builtinId="8" hidden="1"/>
    <cellStyle name="Hyperlink" xfId="2777" builtinId="8" hidden="1"/>
    <cellStyle name="Hyperlink" xfId="2779" builtinId="8" hidden="1"/>
    <cellStyle name="Hyperlink" xfId="2781" builtinId="8" hidden="1"/>
    <cellStyle name="Hyperlink" xfId="2783" builtinId="8" hidden="1"/>
    <cellStyle name="Hyperlink" xfId="2785" builtinId="8" hidden="1"/>
    <cellStyle name="Hyperlink" xfId="2787" builtinId="8" hidden="1"/>
    <cellStyle name="Hyperlink" xfId="2789" builtinId="8" hidden="1"/>
    <cellStyle name="Hyperlink" xfId="2791" builtinId="8" hidden="1"/>
    <cellStyle name="Hyperlink" xfId="2793" builtinId="8" hidden="1"/>
    <cellStyle name="Hyperlink" xfId="2795" builtinId="8" hidden="1"/>
    <cellStyle name="Hyperlink" xfId="2797" builtinId="8" hidden="1"/>
    <cellStyle name="Hyperlink" xfId="2799" builtinId="8" hidden="1"/>
    <cellStyle name="Hyperlink" xfId="2801" builtinId="8" hidden="1"/>
    <cellStyle name="Hyperlink" xfId="2803" builtinId="8" hidden="1"/>
    <cellStyle name="Hyperlink" xfId="2805" builtinId="8" hidden="1"/>
    <cellStyle name="Hyperlink" xfId="2807" builtinId="8" hidden="1"/>
    <cellStyle name="Hyperlink" xfId="2809" builtinId="8" hidden="1"/>
    <cellStyle name="Hyperlink" xfId="2811" builtinId="8" hidden="1"/>
    <cellStyle name="Hyperlink" xfId="2813" builtinId="8" hidden="1"/>
    <cellStyle name="Hyperlink" xfId="2815" builtinId="8" hidden="1"/>
    <cellStyle name="Hyperlink" xfId="2817" builtinId="8" hidden="1"/>
    <cellStyle name="Hyperlink" xfId="2819" builtinId="8" hidden="1"/>
    <cellStyle name="Hyperlink" xfId="2821" builtinId="8" hidden="1"/>
    <cellStyle name="Hyperlink" xfId="2823" builtinId="8" hidden="1"/>
    <cellStyle name="Hyperlink" xfId="2825" builtinId="8" hidden="1"/>
    <cellStyle name="Hyperlink" xfId="2827" builtinId="8" hidden="1"/>
    <cellStyle name="Hyperlink" xfId="2829" builtinId="8" hidden="1"/>
    <cellStyle name="Hyperlink" xfId="2831" builtinId="8" hidden="1"/>
    <cellStyle name="Hyperlink" xfId="2833" builtinId="8" hidden="1"/>
    <cellStyle name="Hyperlink" xfId="2835" builtinId="8" hidden="1"/>
    <cellStyle name="Hyperlink" xfId="2837" builtinId="8" hidden="1"/>
    <cellStyle name="Hyperlink" xfId="2839" builtinId="8" hidden="1"/>
    <cellStyle name="Hyperlink" xfId="2841" builtinId="8" hidden="1"/>
    <cellStyle name="Hyperlink" xfId="2843" builtinId="8" hidden="1"/>
    <cellStyle name="Hyperlink" xfId="2845" builtinId="8" hidden="1"/>
    <cellStyle name="Hyperlink" xfId="2847" builtinId="8" hidden="1"/>
    <cellStyle name="Hyperlink" xfId="2849" builtinId="8" hidden="1"/>
    <cellStyle name="Hyperlink" xfId="2851" builtinId="8" hidden="1"/>
    <cellStyle name="Hyperlink" xfId="2853" builtinId="8" hidden="1"/>
    <cellStyle name="Hyperlink" xfId="2855" builtinId="8" hidden="1"/>
    <cellStyle name="Hyperlink" xfId="2857" builtinId="8" hidden="1"/>
    <cellStyle name="Hyperlink" xfId="2859" builtinId="8" hidden="1"/>
    <cellStyle name="Hyperlink" xfId="2861" builtinId="8" hidden="1"/>
    <cellStyle name="Hyperlink" xfId="2863" builtinId="8" hidden="1"/>
    <cellStyle name="Hyperlink" xfId="2865" builtinId="8" hidden="1"/>
    <cellStyle name="Hyperlink" xfId="2867" builtinId="8" hidden="1"/>
    <cellStyle name="Hyperlink" xfId="2869" builtinId="8" hidden="1"/>
    <cellStyle name="Hyperlink" xfId="2871" builtinId="8" hidden="1"/>
    <cellStyle name="Hyperlink" xfId="2873" builtinId="8" hidden="1"/>
    <cellStyle name="Hyperlink" xfId="2875" builtinId="8" hidden="1"/>
    <cellStyle name="Hyperlink" xfId="2877" builtinId="8" hidden="1"/>
    <cellStyle name="Hyperlink" xfId="2879" builtinId="8" hidden="1"/>
    <cellStyle name="Hyperlink" xfId="2881" builtinId="8" hidden="1"/>
    <cellStyle name="Hyperlink" xfId="2883" builtinId="8" hidden="1"/>
    <cellStyle name="Hyperlink" xfId="2885" builtinId="8" hidden="1"/>
    <cellStyle name="Hyperlink" xfId="2887" builtinId="8" hidden="1"/>
    <cellStyle name="Hyperlink" xfId="2889" builtinId="8" hidden="1"/>
    <cellStyle name="Hyperlink" xfId="2891" builtinId="8" hidden="1"/>
    <cellStyle name="Hyperlink" xfId="2893" builtinId="8" hidden="1"/>
    <cellStyle name="Hyperlink" xfId="2895" builtinId="8" hidden="1"/>
    <cellStyle name="Hyperlink" xfId="2897" builtinId="8" hidden="1"/>
    <cellStyle name="Hyperlink" xfId="2899" builtinId="8" hidden="1"/>
    <cellStyle name="Hyperlink" xfId="2901" builtinId="8" hidden="1"/>
    <cellStyle name="Hyperlink" xfId="2903" builtinId="8" hidden="1"/>
    <cellStyle name="Hyperlink" xfId="2905" builtinId="8" hidden="1"/>
    <cellStyle name="Hyperlink" xfId="2907" builtinId="8" hidden="1"/>
    <cellStyle name="Hyperlink" xfId="2909" builtinId="8" hidden="1"/>
    <cellStyle name="Hyperlink" xfId="2911" builtinId="8" hidden="1"/>
    <cellStyle name="Hyperlink" xfId="2913" builtinId="8" hidden="1"/>
    <cellStyle name="Hyperlink" xfId="2915" builtinId="8" hidden="1"/>
    <cellStyle name="Hyperlink" xfId="2917" builtinId="8" hidden="1"/>
    <cellStyle name="Hyperlink" xfId="2919" builtinId="8" hidden="1"/>
    <cellStyle name="Hyperlink" xfId="2921" builtinId="8" hidden="1"/>
    <cellStyle name="Hyperlink" xfId="2923" builtinId="8" hidden="1"/>
    <cellStyle name="Hyperlink" xfId="2925" builtinId="8" hidden="1"/>
    <cellStyle name="Hyperlink" xfId="2927" builtinId="8" hidden="1"/>
    <cellStyle name="Hyperlink" xfId="2929" builtinId="8" hidden="1"/>
    <cellStyle name="Hyperlink" xfId="2931" builtinId="8" hidden="1"/>
    <cellStyle name="Hyperlink" xfId="2933" builtinId="8" hidden="1"/>
    <cellStyle name="Hyperlink" xfId="2935" builtinId="8" hidden="1"/>
    <cellStyle name="Hyperlink" xfId="2937" builtinId="8" hidden="1"/>
    <cellStyle name="Hyperlink" xfId="2939" builtinId="8" hidden="1"/>
    <cellStyle name="Hyperlink" xfId="2941" builtinId="8" hidden="1"/>
    <cellStyle name="Hyperlink" xfId="2943" builtinId="8" hidden="1"/>
    <cellStyle name="Hyperlink" xfId="2945" builtinId="8" hidden="1"/>
    <cellStyle name="Hyperlink" xfId="2947" builtinId="8" hidden="1"/>
    <cellStyle name="Hyperlink" xfId="2949" builtinId="8" hidden="1"/>
    <cellStyle name="Hyperlink" xfId="2951" builtinId="8" hidden="1"/>
    <cellStyle name="Hyperlink" xfId="2953" builtinId="8" hidden="1"/>
    <cellStyle name="Hyperlink" xfId="2955" builtinId="8" hidden="1"/>
    <cellStyle name="Hyperlink" xfId="2957" builtinId="8" hidden="1"/>
    <cellStyle name="Hyperlink" xfId="2959" builtinId="8" hidden="1"/>
    <cellStyle name="Hyperlink" xfId="2961" builtinId="8" hidden="1"/>
    <cellStyle name="Hyperlink" xfId="2963" builtinId="8" hidden="1"/>
    <cellStyle name="Hyperlink" xfId="2965" builtinId="8" hidden="1"/>
    <cellStyle name="Hyperlink" xfId="2967" builtinId="8" hidden="1"/>
    <cellStyle name="Hyperlink" xfId="2969" builtinId="8" hidden="1"/>
    <cellStyle name="Hyperlink" xfId="2971" builtinId="8" hidden="1"/>
    <cellStyle name="Hyperlink" xfId="2973" builtinId="8" hidden="1"/>
    <cellStyle name="Hyperlink" xfId="2975" builtinId="8" hidden="1"/>
    <cellStyle name="Hyperlink" xfId="2977" builtinId="8" hidden="1"/>
    <cellStyle name="Hyperlink" xfId="2979" builtinId="8" hidden="1"/>
    <cellStyle name="Hyperlink" xfId="2981" builtinId="8" hidden="1"/>
    <cellStyle name="Hyperlink" xfId="2983" builtinId="8" hidden="1"/>
    <cellStyle name="Hyperlink" xfId="2985" builtinId="8" hidden="1"/>
    <cellStyle name="Hyperlink" xfId="2987" builtinId="8" hidden="1"/>
    <cellStyle name="Hyperlink" xfId="2989" builtinId="8" hidden="1"/>
    <cellStyle name="Hyperlink" xfId="2991" builtinId="8" hidden="1"/>
    <cellStyle name="Hyperlink" xfId="2993" builtinId="8" hidden="1"/>
    <cellStyle name="Hyperlink" xfId="2995" builtinId="8" hidden="1"/>
    <cellStyle name="Hyperlink" xfId="2997" builtinId="8" hidden="1"/>
    <cellStyle name="Hyperlink" xfId="2999" builtinId="8" hidden="1"/>
    <cellStyle name="Hyperlink" xfId="3001" builtinId="8" hidden="1"/>
    <cellStyle name="Hyperlink" xfId="3003" builtinId="8" hidden="1"/>
    <cellStyle name="Hyperlink" xfId="3005" builtinId="8" hidden="1"/>
    <cellStyle name="Hyperlink" xfId="3007" builtinId="8" hidden="1"/>
    <cellStyle name="Hyperlink" xfId="3009" builtinId="8" hidden="1"/>
    <cellStyle name="Hyperlink" xfId="3011" builtinId="8" hidden="1"/>
    <cellStyle name="Hyperlink" xfId="3013" builtinId="8" hidden="1"/>
    <cellStyle name="Hyperlink" xfId="3015" builtinId="8" hidden="1"/>
    <cellStyle name="Hyperlink" xfId="3017" builtinId="8" hidden="1"/>
    <cellStyle name="Hyperlink" xfId="3019" builtinId="8" hidden="1"/>
    <cellStyle name="Hyperlink" xfId="3021" builtinId="8" hidden="1"/>
    <cellStyle name="Hyperlink" xfId="3023" builtinId="8" hidden="1"/>
    <cellStyle name="Hyperlink" xfId="3025" builtinId="8" hidden="1"/>
    <cellStyle name="Hyperlink" xfId="3027" builtinId="8" hidden="1"/>
    <cellStyle name="Hyperlink" xfId="3029" builtinId="8" hidden="1"/>
    <cellStyle name="Hyperlink" xfId="3031" builtinId="8" hidden="1"/>
    <cellStyle name="Hyperlink" xfId="3033" builtinId="8" hidden="1"/>
    <cellStyle name="Hyperlink" xfId="3035" builtinId="8" hidden="1"/>
    <cellStyle name="Hyperlink" xfId="3037" builtinId="8" hidden="1"/>
    <cellStyle name="Hyperlink" xfId="3039" builtinId="8" hidden="1"/>
    <cellStyle name="Hyperlink" xfId="3041" builtinId="8" hidden="1"/>
    <cellStyle name="Hyperlink" xfId="3043" builtinId="8" hidden="1"/>
    <cellStyle name="Hyperlink" xfId="3045" builtinId="8" hidden="1"/>
    <cellStyle name="Hyperlink" xfId="3047" builtinId="8" hidden="1"/>
    <cellStyle name="Hyperlink" xfId="3049" builtinId="8" hidden="1"/>
    <cellStyle name="Hyperlink" xfId="3051" builtinId="8" hidden="1"/>
    <cellStyle name="Hyperlink" xfId="3053" builtinId="8" hidden="1"/>
    <cellStyle name="Hyperlink" xfId="3055" builtinId="8" hidden="1"/>
    <cellStyle name="Hyperlink" xfId="3057" builtinId="8" hidden="1"/>
    <cellStyle name="Hyperlink" xfId="3059" builtinId="8" hidden="1"/>
    <cellStyle name="Hyperlink" xfId="3061" builtinId="8" hidden="1"/>
    <cellStyle name="Hyperlink" xfId="3063" builtinId="8" hidden="1"/>
    <cellStyle name="Hyperlink" xfId="3065" builtinId="8" hidden="1"/>
    <cellStyle name="Hyperlink" xfId="3067" builtinId="8" hidden="1"/>
    <cellStyle name="Hyperlink" xfId="3069" builtinId="8" hidden="1"/>
    <cellStyle name="Hyperlink" xfId="3071" builtinId="8" hidden="1"/>
    <cellStyle name="Hyperlink" xfId="3073" builtinId="8" hidden="1"/>
    <cellStyle name="Hyperlink" xfId="3075" builtinId="8" hidden="1"/>
    <cellStyle name="Hyperlink" xfId="3077" builtinId="8" hidden="1"/>
    <cellStyle name="Hyperlink" xfId="3079" builtinId="8" hidden="1"/>
    <cellStyle name="Hyperlink" xfId="3081" builtinId="8" hidden="1"/>
    <cellStyle name="Hyperlink" xfId="3083" builtinId="8" hidden="1"/>
    <cellStyle name="Hyperlink" xfId="3085" builtinId="8" hidden="1"/>
    <cellStyle name="Hyperlink" xfId="3087" builtinId="8" hidden="1"/>
    <cellStyle name="Hyperlink" xfId="3089" builtinId="8" hidden="1"/>
    <cellStyle name="Hyperlink" xfId="3091" builtinId="8" hidden="1"/>
    <cellStyle name="Hyperlink" xfId="3093" builtinId="8" hidden="1"/>
    <cellStyle name="Hyperlink" xfId="3095" builtinId="8" hidden="1"/>
    <cellStyle name="Hyperlink" xfId="3097" builtinId="8" hidden="1"/>
    <cellStyle name="Hyperlink" xfId="3099" builtinId="8" hidden="1"/>
    <cellStyle name="Hyperlink" xfId="3101" builtinId="8" hidden="1"/>
    <cellStyle name="Hyperlink" xfId="3103"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54" builtinId="8" hidden="1"/>
    <cellStyle name="Hyperlink" xfId="3156" builtinId="8" hidden="1"/>
    <cellStyle name="Hyperlink" xfId="3158" builtinId="8" hidden="1"/>
    <cellStyle name="Hyperlink" xfId="3160" builtinId="8" hidden="1"/>
    <cellStyle name="Hyperlink" xfId="3162" builtinId="8" hidden="1"/>
    <cellStyle name="Hyperlink" xfId="3164" builtinId="8" hidden="1"/>
    <cellStyle name="Hyperlink" xfId="3166" builtinId="8" hidden="1"/>
    <cellStyle name="Hyperlink" xfId="3168" builtinId="8" hidden="1"/>
    <cellStyle name="Hyperlink" xfId="3170" builtinId="8" hidden="1"/>
    <cellStyle name="Hyperlink" xfId="3172" builtinId="8" hidden="1"/>
    <cellStyle name="Hyperlink" xfId="3174" builtinId="8" hidden="1"/>
    <cellStyle name="Hyperlink" xfId="3176" builtinId="8" hidden="1"/>
    <cellStyle name="Hyperlink" xfId="3178" builtinId="8" hidden="1"/>
    <cellStyle name="Hyperlink" xfId="3180" builtinId="8" hidden="1"/>
    <cellStyle name="Hyperlink" xfId="3182" builtinId="8" hidden="1"/>
    <cellStyle name="Hyperlink" xfId="3184" builtinId="8" hidden="1"/>
    <cellStyle name="Hyperlink" xfId="3186" builtinId="8" hidden="1"/>
    <cellStyle name="Hyperlink" xfId="3188" builtinId="8" hidden="1"/>
    <cellStyle name="Hyperlink" xfId="3190" builtinId="8" hidden="1"/>
    <cellStyle name="Hyperlink" xfId="3192" builtinId="8" hidden="1"/>
    <cellStyle name="Hyperlink" xfId="3194" builtinId="8" hidden="1"/>
    <cellStyle name="Hyperlink" xfId="3196" builtinId="8" hidden="1"/>
    <cellStyle name="Hyperlink" xfId="3198" builtinId="8" hidden="1"/>
    <cellStyle name="Hyperlink" xfId="3200" builtinId="8" hidden="1"/>
    <cellStyle name="Hyperlink" xfId="3202" builtinId="8" hidden="1"/>
    <cellStyle name="Hyperlink" xfId="3204" builtinId="8" hidden="1"/>
    <cellStyle name="Hyperlink" xfId="3206" builtinId="8" hidden="1"/>
    <cellStyle name="Hyperlink" xfId="3208" builtinId="8" hidden="1"/>
    <cellStyle name="Hyperlink" xfId="3210" builtinId="8" hidden="1"/>
    <cellStyle name="Hyperlink" xfId="3212" builtinId="8" hidden="1"/>
    <cellStyle name="Hyperlink" xfId="3214" builtinId="8" hidden="1"/>
    <cellStyle name="Hyperlink" xfId="3216" builtinId="8" hidden="1"/>
    <cellStyle name="Hyperlink" xfId="3218" builtinId="8" hidden="1"/>
    <cellStyle name="Hyperlink" xfId="3220" builtinId="8" hidden="1"/>
    <cellStyle name="Hyperlink" xfId="3222" builtinId="8" hidden="1"/>
    <cellStyle name="Hyperlink" xfId="3224" builtinId="8" hidden="1"/>
    <cellStyle name="Hyperlink" xfId="3226" builtinId="8" hidden="1"/>
    <cellStyle name="Hyperlink" xfId="3228" builtinId="8" hidden="1"/>
    <cellStyle name="Hyperlink" xfId="3230" builtinId="8" hidden="1"/>
    <cellStyle name="Hyperlink" xfId="3232" builtinId="8" hidden="1"/>
    <cellStyle name="Hyperlink" xfId="3234" builtinId="8" hidden="1"/>
    <cellStyle name="Hyperlink" xfId="3236" builtinId="8" hidden="1"/>
    <cellStyle name="Hyperlink" xfId="3238" builtinId="8" hidden="1"/>
    <cellStyle name="Hyperlink" xfId="3240" builtinId="8" hidden="1"/>
    <cellStyle name="Hyperlink" xfId="3242" builtinId="8" hidden="1"/>
    <cellStyle name="Hyperlink" xfId="3244" builtinId="8" hidden="1"/>
    <cellStyle name="Hyperlink" xfId="3246" builtinId="8" hidden="1"/>
    <cellStyle name="Hyperlink" xfId="3248" builtinId="8" hidden="1"/>
    <cellStyle name="Hyperlink" xfId="3250" builtinId="8" hidden="1"/>
    <cellStyle name="Hyperlink" xfId="3252" builtinId="8" hidden="1"/>
    <cellStyle name="Hyperlink" xfId="3254" builtinId="8" hidden="1"/>
    <cellStyle name="Hyperlink" xfId="3256" builtinId="8" hidden="1"/>
    <cellStyle name="Hyperlink" xfId="3258" builtinId="8" hidden="1"/>
    <cellStyle name="Hyperlink" xfId="3260" builtinId="8" hidden="1"/>
    <cellStyle name="Hyperlink" xfId="3262" builtinId="8" hidden="1"/>
    <cellStyle name="Hyperlink" xfId="3264" builtinId="8" hidden="1"/>
    <cellStyle name="Hyperlink" xfId="3266" builtinId="8" hidden="1"/>
    <cellStyle name="Hyperlink" xfId="3268" builtinId="8" hidden="1"/>
    <cellStyle name="Hyperlink" xfId="3270" builtinId="8" hidden="1"/>
    <cellStyle name="Hyperlink" xfId="3272" builtinId="8" hidden="1"/>
    <cellStyle name="Hyperlink" xfId="3274" builtinId="8" hidden="1"/>
    <cellStyle name="Hyperlink" xfId="3276" builtinId="8" hidden="1"/>
    <cellStyle name="Hyperlink" xfId="3278" builtinId="8" hidden="1"/>
    <cellStyle name="Hyperlink" xfId="3280" builtinId="8" hidden="1"/>
    <cellStyle name="Hyperlink" xfId="3282" builtinId="8" hidden="1"/>
    <cellStyle name="Hyperlink" xfId="3284" builtinId="8" hidden="1"/>
    <cellStyle name="Hyperlink" xfId="3286" builtinId="8" hidden="1"/>
    <cellStyle name="Hyperlink" xfId="3288" builtinId="8" hidden="1"/>
    <cellStyle name="Hyperlink" xfId="3290" builtinId="8" hidden="1"/>
    <cellStyle name="Hyperlink" xfId="3292" builtinId="8" hidden="1"/>
    <cellStyle name="Hyperlink" xfId="3294" builtinId="8" hidden="1"/>
    <cellStyle name="Hyperlink" xfId="3296" builtinId="8" hidden="1"/>
    <cellStyle name="Hyperlink" xfId="3298" builtinId="8" hidden="1"/>
    <cellStyle name="Hyperlink" xfId="3300" builtinId="8" hidden="1"/>
    <cellStyle name="Hyperlink" xfId="3302" builtinId="8" hidden="1"/>
    <cellStyle name="Hyperlink" xfId="3304" builtinId="8" hidden="1"/>
    <cellStyle name="Hyperlink" xfId="3306" builtinId="8" hidden="1"/>
    <cellStyle name="Hyperlink" xfId="3308" builtinId="8" hidden="1"/>
    <cellStyle name="Hyperlink" xfId="3310" builtinId="8" hidden="1"/>
    <cellStyle name="Hyperlink" xfId="3312" builtinId="8" hidden="1"/>
    <cellStyle name="Hyperlink" xfId="3314" builtinId="8" hidden="1"/>
    <cellStyle name="Hyperlink" xfId="3316" builtinId="8" hidden="1"/>
    <cellStyle name="Hyperlink" xfId="3318" builtinId="8" hidden="1"/>
    <cellStyle name="Hyperlink" xfId="3320" builtinId="8" hidden="1"/>
    <cellStyle name="Hyperlink" xfId="3322" builtinId="8" hidden="1"/>
    <cellStyle name="Hyperlink" xfId="3324" builtinId="8" hidden="1"/>
    <cellStyle name="Hyperlink" xfId="3326" builtinId="8" hidden="1"/>
    <cellStyle name="Hyperlink" xfId="3328" builtinId="8" hidden="1"/>
    <cellStyle name="Hyperlink" xfId="3330" builtinId="8" hidden="1"/>
    <cellStyle name="Hyperlink" xfId="3332" builtinId="8" hidden="1"/>
    <cellStyle name="Hyperlink" xfId="3334" builtinId="8" hidden="1"/>
    <cellStyle name="Hyperlink" xfId="3336" builtinId="8" hidden="1"/>
    <cellStyle name="Hyperlink" xfId="3338" builtinId="8" hidden="1"/>
    <cellStyle name="Hyperlink" xfId="3340" builtinId="8" hidden="1"/>
    <cellStyle name="Hyperlink" xfId="3342" builtinId="8" hidden="1"/>
    <cellStyle name="Hyperlink" xfId="3344" builtinId="8" hidden="1"/>
    <cellStyle name="Hyperlink" xfId="3346" builtinId="8" hidden="1"/>
    <cellStyle name="Hyperlink" xfId="3348" builtinId="8" hidden="1"/>
    <cellStyle name="Hyperlink" xfId="3350" builtinId="8" hidden="1"/>
    <cellStyle name="Hyperlink" xfId="3352" builtinId="8" hidden="1"/>
    <cellStyle name="Hyperlink" xfId="3354" builtinId="8" hidden="1"/>
    <cellStyle name="Hyperlink" xfId="3356" builtinId="8" hidden="1"/>
    <cellStyle name="Hyperlink" xfId="3358" builtinId="8" hidden="1"/>
    <cellStyle name="Hyperlink" xfId="3360" builtinId="8" hidden="1"/>
    <cellStyle name="Hyperlink" xfId="3362" builtinId="8" hidden="1"/>
    <cellStyle name="Hyperlink" xfId="3364" builtinId="8" hidden="1"/>
    <cellStyle name="Hyperlink" xfId="3366" builtinId="8" hidden="1"/>
    <cellStyle name="Hyperlink" xfId="3368" builtinId="8" hidden="1"/>
    <cellStyle name="Hyperlink" xfId="3370" builtinId="8" hidden="1"/>
    <cellStyle name="Hyperlink" xfId="3372" builtinId="8" hidden="1"/>
    <cellStyle name="Hyperlink" xfId="3374" builtinId="8" hidden="1"/>
    <cellStyle name="Hyperlink" xfId="3376" builtinId="8" hidden="1"/>
    <cellStyle name="Hyperlink" xfId="3378" builtinId="8" hidden="1"/>
    <cellStyle name="Hyperlink" xfId="3380" builtinId="8" hidden="1"/>
    <cellStyle name="Hyperlink" xfId="3382" builtinId="8" hidden="1"/>
    <cellStyle name="Hyperlink" xfId="3384" builtinId="8" hidden="1"/>
    <cellStyle name="Hyperlink" xfId="3386" builtinId="8" hidden="1"/>
    <cellStyle name="Hyperlink" xfId="3388" builtinId="8" hidden="1"/>
    <cellStyle name="Hyperlink" xfId="3390" builtinId="8" hidden="1"/>
    <cellStyle name="Hyperlink" xfId="3392" builtinId="8" hidden="1"/>
    <cellStyle name="Hyperlink" xfId="3394" builtinId="8" hidden="1"/>
    <cellStyle name="Hyperlink" xfId="3396" builtinId="8" hidden="1"/>
    <cellStyle name="Hyperlink" xfId="3398" builtinId="8" hidden="1"/>
    <cellStyle name="Hyperlink" xfId="3400" builtinId="8" hidden="1"/>
    <cellStyle name="Hyperlink" xfId="3402" builtinId="8" hidden="1"/>
    <cellStyle name="Hyperlink" xfId="3404" builtinId="8" hidden="1"/>
    <cellStyle name="Hyperlink" xfId="3406" builtinId="8" hidden="1"/>
    <cellStyle name="Hyperlink" xfId="3408" builtinId="8" hidden="1"/>
    <cellStyle name="Hyperlink" xfId="3410" builtinId="8" hidden="1"/>
    <cellStyle name="Hyperlink" xfId="3412" builtinId="8" hidden="1"/>
    <cellStyle name="Hyperlink" xfId="3414" builtinId="8" hidden="1"/>
    <cellStyle name="Hyperlink" xfId="3416" builtinId="8" hidden="1"/>
    <cellStyle name="Hyperlink" xfId="3418" builtinId="8" hidden="1"/>
    <cellStyle name="Hyperlink" xfId="3420" builtinId="8" hidden="1"/>
    <cellStyle name="Hyperlink" xfId="3422" builtinId="8" hidden="1"/>
    <cellStyle name="Hyperlink" xfId="3424" builtinId="8" hidden="1"/>
    <cellStyle name="Hyperlink" xfId="3426" builtinId="8" hidden="1"/>
    <cellStyle name="Hyperlink" xfId="3428" builtinId="8" hidden="1"/>
    <cellStyle name="Hyperlink" xfId="3430" builtinId="8" hidden="1"/>
    <cellStyle name="Hyperlink" xfId="3432" builtinId="8" hidden="1"/>
    <cellStyle name="Hyperlink" xfId="3434" builtinId="8" hidden="1"/>
    <cellStyle name="Hyperlink" xfId="3436" builtinId="8" hidden="1"/>
    <cellStyle name="Hyperlink" xfId="3438" builtinId="8" hidden="1"/>
    <cellStyle name="Hyperlink" xfId="3440" builtinId="8" hidden="1"/>
    <cellStyle name="Hyperlink" xfId="3442" builtinId="8" hidden="1"/>
    <cellStyle name="Hyperlink" xfId="3444" builtinId="8" hidden="1"/>
    <cellStyle name="Hyperlink" xfId="3446" builtinId="8" hidden="1"/>
    <cellStyle name="Hyperlink" xfId="3448" builtinId="8" hidden="1"/>
    <cellStyle name="Hyperlink" xfId="3450" builtinId="8" hidden="1"/>
    <cellStyle name="Hyperlink" xfId="3452" builtinId="8" hidden="1"/>
    <cellStyle name="Hyperlink" xfId="3454" builtinId="8" hidden="1"/>
    <cellStyle name="Hyperlink" xfId="3456" builtinId="8" hidden="1"/>
    <cellStyle name="Hyperlink" xfId="3458" builtinId="8" hidden="1"/>
    <cellStyle name="Hyperlink" xfId="3460" builtinId="8" hidden="1"/>
    <cellStyle name="Hyperlink" xfId="3462" builtinId="8" hidden="1"/>
    <cellStyle name="Hyperlink" xfId="3464" builtinId="8" hidden="1"/>
    <cellStyle name="Hyperlink" xfId="3466" builtinId="8" hidden="1"/>
    <cellStyle name="Hyperlink" xfId="3468" builtinId="8" hidden="1"/>
    <cellStyle name="Hyperlink" xfId="3470" builtinId="8" hidden="1"/>
    <cellStyle name="Hyperlink" xfId="3472" builtinId="8" hidden="1"/>
    <cellStyle name="Hyperlink" xfId="3474" builtinId="8" hidden="1"/>
    <cellStyle name="Hyperlink" xfId="3476" builtinId="8" hidden="1"/>
    <cellStyle name="Hyperlink" xfId="3478" builtinId="8" hidden="1"/>
    <cellStyle name="Hyperlink" xfId="3480" builtinId="8" hidden="1"/>
    <cellStyle name="Hyperlink" xfId="3482" builtinId="8" hidden="1"/>
    <cellStyle name="Hyperlink" xfId="3484" builtinId="8" hidden="1"/>
    <cellStyle name="Hyperlink" xfId="3486" builtinId="8" hidden="1"/>
    <cellStyle name="Hyperlink" xfId="3488" builtinId="8" hidden="1"/>
    <cellStyle name="Hyperlink" xfId="3490" builtinId="8" hidden="1"/>
    <cellStyle name="Hyperlink" xfId="3492" builtinId="8" hidden="1"/>
    <cellStyle name="Hyperlink" xfId="3494" builtinId="8" hidden="1"/>
    <cellStyle name="Hyperlink" xfId="3496" builtinId="8" hidden="1"/>
    <cellStyle name="Hyperlink" xfId="3498" builtinId="8" hidden="1"/>
    <cellStyle name="Hyperlink" xfId="3500" builtinId="8" hidden="1"/>
    <cellStyle name="Hyperlink" xfId="3502" builtinId="8" hidden="1"/>
    <cellStyle name="Hyperlink" xfId="3504" builtinId="8" hidden="1"/>
    <cellStyle name="Hyperlink" xfId="3506" builtinId="8" hidden="1"/>
    <cellStyle name="Hyperlink" xfId="3508" builtinId="8" hidden="1"/>
    <cellStyle name="Hyperlink" xfId="3510" builtinId="8" hidden="1"/>
    <cellStyle name="Hyperlink" xfId="3512" builtinId="8" hidden="1"/>
    <cellStyle name="Hyperlink" xfId="3514" builtinId="8" hidden="1"/>
    <cellStyle name="Hyperlink" xfId="3516" builtinId="8" hidden="1"/>
    <cellStyle name="Hyperlink" xfId="3518" builtinId="8" hidden="1"/>
    <cellStyle name="Hyperlink" xfId="3520" builtinId="8" hidden="1"/>
    <cellStyle name="Hyperlink" xfId="3522" builtinId="8" hidden="1"/>
    <cellStyle name="Hyperlink" xfId="3524" builtinId="8" hidden="1"/>
    <cellStyle name="Hyperlink" xfId="3526" builtinId="8" hidden="1"/>
    <cellStyle name="Hyperlink" xfId="3528" builtinId="8" hidden="1"/>
    <cellStyle name="Hyperlink" xfId="3530" builtinId="8" hidden="1"/>
    <cellStyle name="Hyperlink" xfId="3532" builtinId="8" hidden="1"/>
    <cellStyle name="Hyperlink" xfId="3534" builtinId="8" hidden="1"/>
    <cellStyle name="Hyperlink" xfId="3536" builtinId="8" hidden="1"/>
    <cellStyle name="Hyperlink" xfId="3538" builtinId="8" hidden="1"/>
    <cellStyle name="Hyperlink" xfId="3540" builtinId="8" hidden="1"/>
    <cellStyle name="Hyperlink" xfId="3542" builtinId="8" hidden="1"/>
    <cellStyle name="Hyperlink" xfId="3544" builtinId="8" hidden="1"/>
    <cellStyle name="Hyperlink" xfId="3546" builtinId="8" hidden="1"/>
    <cellStyle name="Hyperlink" xfId="3548" builtinId="8" hidden="1"/>
    <cellStyle name="Hyperlink" xfId="3550" builtinId="8" hidden="1"/>
    <cellStyle name="Hyperlink" xfId="3552" builtinId="8" hidden="1"/>
    <cellStyle name="Hyperlink" xfId="3554" builtinId="8" hidden="1"/>
    <cellStyle name="Hyperlink" xfId="3556" builtinId="8" hidden="1"/>
    <cellStyle name="Hyperlink" xfId="3558" builtinId="8" hidden="1"/>
    <cellStyle name="Hyperlink" xfId="3560" builtinId="8" hidden="1"/>
    <cellStyle name="Hyperlink" xfId="3562" builtinId="8" hidden="1"/>
    <cellStyle name="Hyperlink" xfId="3564" builtinId="8" hidden="1"/>
    <cellStyle name="Hyperlink" xfId="3566" builtinId="8" hidden="1"/>
    <cellStyle name="Hyperlink" xfId="3568" builtinId="8" hidden="1"/>
    <cellStyle name="Hyperlink" xfId="3570" builtinId="8" hidden="1"/>
    <cellStyle name="Hyperlink" xfId="3572" builtinId="8" hidden="1"/>
    <cellStyle name="Hyperlink" xfId="3574" builtinId="8" hidden="1"/>
    <cellStyle name="Hyperlink" xfId="3576" builtinId="8" hidden="1"/>
    <cellStyle name="Hyperlink" xfId="3578" builtinId="8" hidden="1"/>
    <cellStyle name="Hyperlink" xfId="3580" builtinId="8" hidden="1"/>
    <cellStyle name="Hyperlink" xfId="3582" builtinId="8"/>
    <cellStyle name="Normal" xfId="0" builtinId="0"/>
    <cellStyle name="Normal 2" xfId="98" xr:uid="{00000000-0005-0000-0000-00002A100000}"/>
    <cellStyle name="Normal 2 2" xfId="108" xr:uid="{00000000-0005-0000-0000-00002B100000}"/>
    <cellStyle name="Normal 2 2 2" xfId="3150" xr:uid="{00000000-0005-0000-0000-00002C100000}"/>
    <cellStyle name="Normal 2 3" xfId="109" xr:uid="{00000000-0005-0000-0000-00002D100000}"/>
    <cellStyle name="Normal 3" xfId="107" xr:uid="{00000000-0005-0000-0000-00002E100000}"/>
    <cellStyle name="Normal 3 2" xfId="111" xr:uid="{00000000-0005-0000-0000-00002F100000}"/>
    <cellStyle name="Normal 3 3" xfId="119" xr:uid="{00000000-0005-0000-0000-000030100000}"/>
    <cellStyle name="Normal 4" xfId="112" xr:uid="{00000000-0005-0000-0000-000031100000}"/>
    <cellStyle name="Normal 4 2" xfId="113" xr:uid="{00000000-0005-0000-0000-000032100000}"/>
    <cellStyle name="Normal 5" xfId="114" xr:uid="{00000000-0005-0000-0000-000033100000}"/>
    <cellStyle name="Normal 5 2" xfId="2250" xr:uid="{00000000-0005-0000-0000-000034100000}"/>
    <cellStyle name="Normal 6" xfId="3153" xr:uid="{00000000-0005-0000-0000-000035100000}"/>
    <cellStyle name="Normal 7" xfId="3149" xr:uid="{00000000-0005-0000-0000-000036100000}"/>
    <cellStyle name="Percent" xfId="5" builtinId="5"/>
    <cellStyle name="Percent 2" xfId="115" xr:uid="{00000000-0005-0000-0000-000038100000}"/>
    <cellStyle name="Percent 2 2" xfId="116" xr:uid="{00000000-0005-0000-0000-000039100000}"/>
    <cellStyle name="Percent 2 2 2" xfId="117" xr:uid="{00000000-0005-0000-0000-00003A100000}"/>
    <cellStyle name="Percent 3" xfId="118" xr:uid="{00000000-0005-0000-0000-00003B100000}"/>
    <cellStyle name="Percent 4" xfId="419" xr:uid="{00000000-0005-0000-0000-00003C100000}"/>
    <cellStyle name="Percent 5" xfId="420" xr:uid="{00000000-0005-0000-0000-00003D100000}"/>
    <cellStyle name="Percent 6" xfId="421" xr:uid="{00000000-0005-0000-0000-00003E100000}"/>
    <cellStyle name="Percent 7" xfId="3151" xr:uid="{00000000-0005-0000-0000-00003F10000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'xxYear to Year Overview'!$B$30</c:f>
              <c:strCache>
                <c:ptCount val="1"/>
                <c:pt idx="0">
                  <c:v>Revenue</c:v>
                </c:pt>
              </c:strCache>
            </c:strRef>
          </c:tx>
          <c:spPr>
            <a:solidFill>
              <a:schemeClr val="accent1"/>
            </a:solidFill>
            <a:ln>
              <a:noFill/>
            </a:ln>
            <a:effectLst/>
          </c:spPr>
          <c:invertIfNegative val="0"/>
          <c:cat>
            <c:strRef>
              <c:f>'xxYear to Year Overview'!$C$29:$G$29</c:f>
              <c:strCache>
                <c:ptCount val="5"/>
                <c:pt idx="0">
                  <c:v>Year One</c:v>
                </c:pt>
                <c:pt idx="1">
                  <c:v>Year Two</c:v>
                </c:pt>
                <c:pt idx="2">
                  <c:v>Year Three</c:v>
                </c:pt>
                <c:pt idx="3">
                  <c:v>Year Four</c:v>
                </c:pt>
                <c:pt idx="4">
                  <c:v>Year Five</c:v>
                </c:pt>
              </c:strCache>
            </c:strRef>
          </c:cat>
          <c:val>
            <c:numRef>
              <c:f>'xxYear to Year Overview'!$C$30:$G$30</c:f>
              <c:numCache>
                <c:formatCode>"$"#,##0</c:formatCode>
                <c:ptCount val="5"/>
                <c:pt idx="0">
                  <c:v>0</c:v>
                </c:pt>
                <c:pt idx="1">
                  <c:v>38107998.5</c:v>
                </c:pt>
                <c:pt idx="2">
                  <c:v>64754573.340599999</c:v>
                </c:pt>
                <c:pt idx="3">
                  <c:v>58961909.30273851</c:v>
                </c:pt>
                <c:pt idx="4">
                  <c:v>78111810.504489183</c:v>
                </c:pt>
              </c:numCache>
            </c:numRef>
          </c:val>
          <c:extLst>
            <c:ext xmlns:c16="http://schemas.microsoft.com/office/drawing/2014/chart" uri="{C3380CC4-5D6E-409C-BE32-E72D297353CC}">
              <c16:uniqueId val="{00000000-E32C-4049-BC88-E3B5D7EDDBEC}"/>
            </c:ext>
          </c:extLst>
        </c:ser>
        <c:ser>
          <c:idx val="1"/>
          <c:order val="1"/>
          <c:tx>
            <c:strRef>
              <c:f>'xxYear to Year Overview'!$B$31</c:f>
              <c:strCache>
                <c:ptCount val="1"/>
                <c:pt idx="0">
                  <c:v>Gross Profit</c:v>
                </c:pt>
              </c:strCache>
            </c:strRef>
          </c:tx>
          <c:spPr>
            <a:solidFill>
              <a:schemeClr val="accent2"/>
            </a:solidFill>
            <a:ln>
              <a:noFill/>
            </a:ln>
            <a:effectLst/>
          </c:spPr>
          <c:invertIfNegative val="0"/>
          <c:cat>
            <c:strRef>
              <c:f>'xxYear to Year Overview'!$C$29:$G$29</c:f>
              <c:strCache>
                <c:ptCount val="5"/>
                <c:pt idx="0">
                  <c:v>Year One</c:v>
                </c:pt>
                <c:pt idx="1">
                  <c:v>Year Two</c:v>
                </c:pt>
                <c:pt idx="2">
                  <c:v>Year Three</c:v>
                </c:pt>
                <c:pt idx="3">
                  <c:v>Year Four</c:v>
                </c:pt>
                <c:pt idx="4">
                  <c:v>Year Five</c:v>
                </c:pt>
              </c:strCache>
            </c:strRef>
          </c:cat>
          <c:val>
            <c:numRef>
              <c:f>'xxYear to Year Overview'!$C$31:$G$31</c:f>
              <c:numCache>
                <c:formatCode>"$"#,##0</c:formatCode>
                <c:ptCount val="5"/>
                <c:pt idx="0">
                  <c:v>-250000</c:v>
                </c:pt>
                <c:pt idx="1">
                  <c:v>19559399.174999997</c:v>
                </c:pt>
                <c:pt idx="2">
                  <c:v>33715015.337329999</c:v>
                </c:pt>
                <c:pt idx="3">
                  <c:v>30029050.116506178</c:v>
                </c:pt>
                <c:pt idx="4">
                  <c:v>40561495.777469054</c:v>
                </c:pt>
              </c:numCache>
            </c:numRef>
          </c:val>
          <c:extLst>
            <c:ext xmlns:c16="http://schemas.microsoft.com/office/drawing/2014/chart" uri="{C3380CC4-5D6E-409C-BE32-E72D297353CC}">
              <c16:uniqueId val="{00000001-E32C-4049-BC88-E3B5D7EDDBEC}"/>
            </c:ext>
          </c:extLst>
        </c:ser>
        <c:dLbls>
          <c:showLegendKey val="0"/>
          <c:showVal val="0"/>
          <c:showCatName val="0"/>
          <c:showSerName val="0"/>
          <c:showPercent val="0"/>
          <c:showBubbleSize val="0"/>
        </c:dLbls>
        <c:gapWidth val="219"/>
        <c:overlap val="-27"/>
        <c:axId val="-1141704608"/>
        <c:axId val="-1141701856"/>
      </c:barChart>
      <c:lineChart>
        <c:grouping val="standard"/>
        <c:varyColors val="0"/>
        <c:ser>
          <c:idx val="2"/>
          <c:order val="2"/>
          <c:tx>
            <c:strRef>
              <c:f>'xxYear to Year Overview'!$B$32</c:f>
              <c:strCache>
                <c:ptCount val="1"/>
                <c:pt idx="0">
                  <c:v>EBIT %</c:v>
                </c:pt>
              </c:strCache>
            </c:strRef>
          </c:tx>
          <c:spPr>
            <a:ln w="28575" cap="rnd">
              <a:solidFill>
                <a:schemeClr val="accent3"/>
              </a:solidFill>
              <a:round/>
            </a:ln>
            <a:effectLst/>
          </c:spPr>
          <c:marker>
            <c:symbol val="none"/>
          </c:marker>
          <c:cat>
            <c:strRef>
              <c:f>'xxYear to Year Overview'!$C$29:$G$29</c:f>
              <c:strCache>
                <c:ptCount val="5"/>
                <c:pt idx="0">
                  <c:v>Year One</c:v>
                </c:pt>
                <c:pt idx="1">
                  <c:v>Year Two</c:v>
                </c:pt>
                <c:pt idx="2">
                  <c:v>Year Three</c:v>
                </c:pt>
                <c:pt idx="3">
                  <c:v>Year Four</c:v>
                </c:pt>
                <c:pt idx="4">
                  <c:v>Year Five</c:v>
                </c:pt>
              </c:strCache>
            </c:strRef>
          </c:cat>
          <c:val>
            <c:numRef>
              <c:f>'xxYear to Year Overview'!$C$32:$G$32</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E32C-4049-BC88-E3B5D7EDDBEC}"/>
            </c:ext>
          </c:extLst>
        </c:ser>
        <c:ser>
          <c:idx val="3"/>
          <c:order val="3"/>
          <c:tx>
            <c:strRef>
              <c:f>'xxYear to Year Overview'!$B$33</c:f>
              <c:strCache>
                <c:ptCount val="1"/>
                <c:pt idx="0">
                  <c:v>Rev YoY%</c:v>
                </c:pt>
              </c:strCache>
            </c:strRef>
          </c:tx>
          <c:spPr>
            <a:ln w="28575" cap="rnd">
              <a:solidFill>
                <a:schemeClr val="accent4"/>
              </a:solidFill>
              <a:round/>
            </a:ln>
            <a:effectLst/>
          </c:spPr>
          <c:marker>
            <c:symbol val="none"/>
          </c:marker>
          <c:cat>
            <c:strRef>
              <c:f>'xxYear to Year Overview'!$C$29:$G$29</c:f>
              <c:strCache>
                <c:ptCount val="5"/>
                <c:pt idx="0">
                  <c:v>Year One</c:v>
                </c:pt>
                <c:pt idx="1">
                  <c:v>Year Two</c:v>
                </c:pt>
                <c:pt idx="2">
                  <c:v>Year Three</c:v>
                </c:pt>
                <c:pt idx="3">
                  <c:v>Year Four</c:v>
                </c:pt>
                <c:pt idx="4">
                  <c:v>Year Five</c:v>
                </c:pt>
              </c:strCache>
            </c:strRef>
          </c:cat>
          <c:val>
            <c:numRef>
              <c:f>'xxYear to Year Overview'!$C$33:$G$33</c:f>
              <c:numCache>
                <c:formatCode>0.0%</c:formatCode>
                <c:ptCount val="5"/>
                <c:pt idx="0">
                  <c:v>0</c:v>
                </c:pt>
                <c:pt idx="1">
                  <c:v>0</c:v>
                </c:pt>
                <c:pt idx="2">
                  <c:v>0.69923837224355934</c:v>
                </c:pt>
                <c:pt idx="3">
                  <c:v>-8.9455674541980001E-2</c:v>
                </c:pt>
                <c:pt idx="4">
                  <c:v>0.32478427900673923</c:v>
                </c:pt>
              </c:numCache>
            </c:numRef>
          </c:val>
          <c:smooth val="0"/>
          <c:extLst>
            <c:ext xmlns:c16="http://schemas.microsoft.com/office/drawing/2014/chart" uri="{C3380CC4-5D6E-409C-BE32-E72D297353CC}">
              <c16:uniqueId val="{00000003-E32C-4049-BC88-E3B5D7EDDBEC}"/>
            </c:ext>
          </c:extLst>
        </c:ser>
        <c:dLbls>
          <c:showLegendKey val="0"/>
          <c:showVal val="0"/>
          <c:showCatName val="0"/>
          <c:showSerName val="0"/>
          <c:showPercent val="0"/>
          <c:showBubbleSize val="0"/>
        </c:dLbls>
        <c:marker val="1"/>
        <c:smooth val="0"/>
        <c:axId val="-1141696896"/>
        <c:axId val="-1141699376"/>
      </c:lineChart>
      <c:catAx>
        <c:axId val="-114170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1701856"/>
        <c:crosses val="autoZero"/>
        <c:auto val="1"/>
        <c:lblAlgn val="ctr"/>
        <c:lblOffset val="100"/>
        <c:noMultiLvlLbl val="0"/>
      </c:catAx>
      <c:valAx>
        <c:axId val="-114170185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1704608"/>
        <c:crosses val="autoZero"/>
        <c:crossBetween val="between"/>
      </c:valAx>
      <c:valAx>
        <c:axId val="-114169937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1696896"/>
        <c:crosses val="max"/>
        <c:crossBetween val="between"/>
      </c:valAx>
      <c:catAx>
        <c:axId val="-1141696896"/>
        <c:scaling>
          <c:orientation val="minMax"/>
        </c:scaling>
        <c:delete val="1"/>
        <c:axPos val="b"/>
        <c:numFmt formatCode="General" sourceLinked="1"/>
        <c:majorTickMark val="out"/>
        <c:minorTickMark val="none"/>
        <c:tickLblPos val="nextTo"/>
        <c:crossAx val="-1141699376"/>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126999</xdr:colOff>
      <xdr:row>34</xdr:row>
      <xdr:rowOff>19048</xdr:rowOff>
    </xdr:from>
    <xdr:to>
      <xdr:col>7</xdr:col>
      <xdr:colOff>0</xdr:colOff>
      <xdr:row>65</xdr:row>
      <xdr:rowOff>25400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25400</xdr:colOff>
      <xdr:row>2</xdr:row>
      <xdr:rowOff>12700</xdr:rowOff>
    </xdr:from>
    <xdr:to>
      <xdr:col>9</xdr:col>
      <xdr:colOff>812800</xdr:colOff>
      <xdr:row>3</xdr:row>
      <xdr:rowOff>25400</xdr:rowOff>
    </xdr:to>
    <xdr:sp macro="" textlink="">
      <xdr:nvSpPr>
        <xdr:cNvPr id="2" name="Rectangle 1">
          <a:extLst>
            <a:ext uri="{FF2B5EF4-FFF2-40B4-BE49-F238E27FC236}">
              <a16:creationId xmlns:a16="http://schemas.microsoft.com/office/drawing/2014/main" id="{257C06C7-6518-6140-9C99-4DE535C9EC3A}"/>
            </a:ext>
          </a:extLst>
        </xdr:cNvPr>
        <xdr:cNvSpPr/>
      </xdr:nvSpPr>
      <xdr:spPr>
        <a:xfrm>
          <a:off x="3327400" y="419100"/>
          <a:ext cx="4914900" cy="215900"/>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xdr:from>
      <xdr:col>11</xdr:col>
      <xdr:colOff>0</xdr:colOff>
      <xdr:row>2</xdr:row>
      <xdr:rowOff>0</xdr:rowOff>
    </xdr:from>
    <xdr:to>
      <xdr:col>24</xdr:col>
      <xdr:colOff>406400</xdr:colOff>
      <xdr:row>3</xdr:row>
      <xdr:rowOff>25400</xdr:rowOff>
    </xdr:to>
    <xdr:sp macro="" textlink="">
      <xdr:nvSpPr>
        <xdr:cNvPr id="3" name="Rectangle 2">
          <a:extLst>
            <a:ext uri="{FF2B5EF4-FFF2-40B4-BE49-F238E27FC236}">
              <a16:creationId xmlns:a16="http://schemas.microsoft.com/office/drawing/2014/main" id="{7D68A037-3CE5-1242-8321-DA1A23965D87}"/>
            </a:ext>
          </a:extLst>
        </xdr:cNvPr>
        <xdr:cNvSpPr/>
      </xdr:nvSpPr>
      <xdr:spPr>
        <a:xfrm>
          <a:off x="9080500" y="406400"/>
          <a:ext cx="11137900" cy="228600"/>
        </a:xfrm>
        <a:prstGeom prst="rect">
          <a:avLst/>
        </a:prstGeom>
        <a:solidFill>
          <a:schemeClr val="accent2"/>
        </a:solidFill>
        <a:ln>
          <a:solidFill>
            <a:srgbClr val="C0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xdr:from>
      <xdr:col>8</xdr:col>
      <xdr:colOff>12700</xdr:colOff>
      <xdr:row>3</xdr:row>
      <xdr:rowOff>50800</xdr:rowOff>
    </xdr:from>
    <xdr:to>
      <xdr:col>13</xdr:col>
      <xdr:colOff>800100</xdr:colOff>
      <xdr:row>4</xdr:row>
      <xdr:rowOff>63500</xdr:rowOff>
    </xdr:to>
    <xdr:sp macro="" textlink="">
      <xdr:nvSpPr>
        <xdr:cNvPr id="4" name="Rectangle 3">
          <a:extLst>
            <a:ext uri="{FF2B5EF4-FFF2-40B4-BE49-F238E27FC236}">
              <a16:creationId xmlns:a16="http://schemas.microsoft.com/office/drawing/2014/main" id="{DCD1DAAF-A887-6440-8324-A3F7C1744D15}"/>
            </a:ext>
          </a:extLst>
        </xdr:cNvPr>
        <xdr:cNvSpPr/>
      </xdr:nvSpPr>
      <xdr:spPr>
        <a:xfrm>
          <a:off x="6616700" y="660400"/>
          <a:ext cx="4914900" cy="215900"/>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xdr:from>
      <xdr:col>12</xdr:col>
      <xdr:colOff>12700</xdr:colOff>
      <xdr:row>4</xdr:row>
      <xdr:rowOff>88900</xdr:rowOff>
    </xdr:from>
    <xdr:to>
      <xdr:col>17</xdr:col>
      <xdr:colOff>800100</xdr:colOff>
      <xdr:row>5</xdr:row>
      <xdr:rowOff>101600</xdr:rowOff>
    </xdr:to>
    <xdr:sp macro="" textlink="">
      <xdr:nvSpPr>
        <xdr:cNvPr id="5" name="Rectangle 4">
          <a:extLst>
            <a:ext uri="{FF2B5EF4-FFF2-40B4-BE49-F238E27FC236}">
              <a16:creationId xmlns:a16="http://schemas.microsoft.com/office/drawing/2014/main" id="{7D049BD1-0759-8A48-B677-837973B0CA44}"/>
            </a:ext>
          </a:extLst>
        </xdr:cNvPr>
        <xdr:cNvSpPr/>
      </xdr:nvSpPr>
      <xdr:spPr>
        <a:xfrm>
          <a:off x="9918700" y="901700"/>
          <a:ext cx="4914900" cy="215900"/>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xdr:from>
      <xdr:col>16</xdr:col>
      <xdr:colOff>50800</xdr:colOff>
      <xdr:row>5</xdr:row>
      <xdr:rowOff>152400</xdr:rowOff>
    </xdr:from>
    <xdr:to>
      <xdr:col>22</xdr:col>
      <xdr:colOff>12700</xdr:colOff>
      <xdr:row>6</xdr:row>
      <xdr:rowOff>165100</xdr:rowOff>
    </xdr:to>
    <xdr:sp macro="" textlink="">
      <xdr:nvSpPr>
        <xdr:cNvPr id="6" name="Rectangle 5">
          <a:extLst>
            <a:ext uri="{FF2B5EF4-FFF2-40B4-BE49-F238E27FC236}">
              <a16:creationId xmlns:a16="http://schemas.microsoft.com/office/drawing/2014/main" id="{6700D680-B228-6F4D-85A7-5097F60B7CF3}"/>
            </a:ext>
          </a:extLst>
        </xdr:cNvPr>
        <xdr:cNvSpPr/>
      </xdr:nvSpPr>
      <xdr:spPr>
        <a:xfrm>
          <a:off x="13258800" y="1168400"/>
          <a:ext cx="4914900" cy="215900"/>
        </a:xfrm>
        <a:prstGeom prst="rect">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xdr:from>
      <xdr:col>15</xdr:col>
      <xdr:colOff>800100</xdr:colOff>
      <xdr:row>3</xdr:row>
      <xdr:rowOff>63500</xdr:rowOff>
    </xdr:from>
    <xdr:to>
      <xdr:col>29</xdr:col>
      <xdr:colOff>381000</xdr:colOff>
      <xdr:row>4</xdr:row>
      <xdr:rowOff>88900</xdr:rowOff>
    </xdr:to>
    <xdr:sp macro="" textlink="">
      <xdr:nvSpPr>
        <xdr:cNvPr id="8" name="Rectangle 7">
          <a:extLst>
            <a:ext uri="{FF2B5EF4-FFF2-40B4-BE49-F238E27FC236}">
              <a16:creationId xmlns:a16="http://schemas.microsoft.com/office/drawing/2014/main" id="{B03509E1-F5CC-7143-A4E8-B4D353CB3092}"/>
            </a:ext>
          </a:extLst>
        </xdr:cNvPr>
        <xdr:cNvSpPr/>
      </xdr:nvSpPr>
      <xdr:spPr>
        <a:xfrm>
          <a:off x="13182600" y="673100"/>
          <a:ext cx="11137900" cy="228600"/>
        </a:xfrm>
        <a:prstGeom prst="rect">
          <a:avLst/>
        </a:prstGeom>
        <a:solidFill>
          <a:schemeClr val="accent2"/>
        </a:solidFill>
        <a:ln>
          <a:solidFill>
            <a:srgbClr val="C0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xdr:from>
      <xdr:col>20</xdr:col>
      <xdr:colOff>12700</xdr:colOff>
      <xdr:row>4</xdr:row>
      <xdr:rowOff>101600</xdr:rowOff>
    </xdr:from>
    <xdr:to>
      <xdr:col>33</xdr:col>
      <xdr:colOff>419100</xdr:colOff>
      <xdr:row>5</xdr:row>
      <xdr:rowOff>127000</xdr:rowOff>
    </xdr:to>
    <xdr:sp macro="" textlink="">
      <xdr:nvSpPr>
        <xdr:cNvPr id="9" name="Rectangle 8">
          <a:extLst>
            <a:ext uri="{FF2B5EF4-FFF2-40B4-BE49-F238E27FC236}">
              <a16:creationId xmlns:a16="http://schemas.microsoft.com/office/drawing/2014/main" id="{7F33FF3A-57CE-054C-84BB-A35F89C14E4C}"/>
            </a:ext>
          </a:extLst>
        </xdr:cNvPr>
        <xdr:cNvSpPr/>
      </xdr:nvSpPr>
      <xdr:spPr>
        <a:xfrm>
          <a:off x="16522700" y="914400"/>
          <a:ext cx="11137900" cy="228600"/>
        </a:xfrm>
        <a:prstGeom prst="rect">
          <a:avLst/>
        </a:prstGeom>
        <a:solidFill>
          <a:schemeClr val="accent2"/>
        </a:solidFill>
        <a:ln>
          <a:solidFill>
            <a:srgbClr val="C0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twoCellAnchor>
    <xdr:from>
      <xdr:col>24</xdr:col>
      <xdr:colOff>12700</xdr:colOff>
      <xdr:row>5</xdr:row>
      <xdr:rowOff>139700</xdr:rowOff>
    </xdr:from>
    <xdr:to>
      <xdr:col>37</xdr:col>
      <xdr:colOff>419100</xdr:colOff>
      <xdr:row>6</xdr:row>
      <xdr:rowOff>165100</xdr:rowOff>
    </xdr:to>
    <xdr:sp macro="" textlink="">
      <xdr:nvSpPr>
        <xdr:cNvPr id="10" name="Rectangle 9">
          <a:extLst>
            <a:ext uri="{FF2B5EF4-FFF2-40B4-BE49-F238E27FC236}">
              <a16:creationId xmlns:a16="http://schemas.microsoft.com/office/drawing/2014/main" id="{F3CF3767-9753-7944-B4EE-CB85D3031AF3}"/>
            </a:ext>
          </a:extLst>
        </xdr:cNvPr>
        <xdr:cNvSpPr/>
      </xdr:nvSpPr>
      <xdr:spPr>
        <a:xfrm>
          <a:off x="19824700" y="1155700"/>
          <a:ext cx="11137900" cy="228600"/>
        </a:xfrm>
        <a:prstGeom prst="rect">
          <a:avLst/>
        </a:prstGeom>
        <a:solidFill>
          <a:schemeClr val="accent2"/>
        </a:solidFill>
        <a:ln>
          <a:solidFill>
            <a:srgbClr val="C0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pageSetUpPr fitToPage="1"/>
  </sheetPr>
  <dimension ref="B1:D70"/>
  <sheetViews>
    <sheetView showGridLines="0" topLeftCell="A25" zoomScale="120" zoomScaleNormal="120" zoomScalePageLayoutView="120" workbookViewId="0">
      <selection activeCell="F44" sqref="F44"/>
    </sheetView>
  </sheetViews>
  <sheetFormatPr baseColWidth="10" defaultColWidth="10.83203125" defaultRowHeight="16" x14ac:dyDescent="0.2"/>
  <cols>
    <col min="1" max="1" width="5" style="27" customWidth="1"/>
    <col min="2" max="2" width="34.5" style="27" customWidth="1"/>
    <col min="3" max="3" width="30" style="27" customWidth="1"/>
    <col min="4" max="4" width="22.83203125" style="27" customWidth="1"/>
    <col min="5" max="16384" width="10.83203125" style="27"/>
  </cols>
  <sheetData>
    <row r="1" spans="2:3" x14ac:dyDescent="0.2">
      <c r="B1" s="26" t="s">
        <v>367</v>
      </c>
    </row>
    <row r="2" spans="2:3" x14ac:dyDescent="0.2">
      <c r="B2" s="26" t="s">
        <v>417</v>
      </c>
    </row>
    <row r="3" spans="2:3" x14ac:dyDescent="0.2">
      <c r="B3" s="322"/>
    </row>
    <row r="5" spans="2:3" x14ac:dyDescent="0.2">
      <c r="B5" s="27" t="s">
        <v>409</v>
      </c>
    </row>
    <row r="6" spans="2:3" x14ac:dyDescent="0.2">
      <c r="B6" s="27" t="s">
        <v>2</v>
      </c>
    </row>
    <row r="7" spans="2:3" x14ac:dyDescent="0.2">
      <c r="B7" s="34" t="s">
        <v>415</v>
      </c>
    </row>
    <row r="8" spans="2:3" x14ac:dyDescent="0.2">
      <c r="B8" s="34" t="s">
        <v>416</v>
      </c>
    </row>
    <row r="9" spans="2:3" x14ac:dyDescent="0.2">
      <c r="B9" s="307"/>
      <c r="C9" s="120" t="s">
        <v>410</v>
      </c>
    </row>
    <row r="10" spans="2:3" x14ac:dyDescent="0.2">
      <c r="B10" s="304" t="s">
        <v>318</v>
      </c>
      <c r="C10" s="305">
        <f>'OLD -- Cash Summary'!BV11</f>
        <v>1313690228.4953001</v>
      </c>
    </row>
    <row r="11" spans="2:3" x14ac:dyDescent="0.2">
      <c r="B11" s="304" t="s">
        <v>277</v>
      </c>
      <c r="C11" s="305">
        <f>'OLD -- Cash Summary'!BV11+'OLD -- Cash Summary'!BV39</f>
        <v>679579625.67241514</v>
      </c>
    </row>
    <row r="12" spans="2:3" x14ac:dyDescent="0.2">
      <c r="B12" s="304" t="s">
        <v>411</v>
      </c>
      <c r="C12" s="305">
        <f>'OLD -- Cash Summary'!BV16</f>
        <v>53279774.051746033</v>
      </c>
    </row>
    <row r="13" spans="2:3" x14ac:dyDescent="0.2">
      <c r="B13" s="304" t="s">
        <v>319</v>
      </c>
      <c r="C13" s="305">
        <f>'OLD -- Cash Summary'!BV37</f>
        <v>-25835181.531995311</v>
      </c>
    </row>
    <row r="14" spans="2:3" x14ac:dyDescent="0.2">
      <c r="B14" s="304" t="s">
        <v>412</v>
      </c>
      <c r="C14" s="305">
        <f>'OLD -- Cash Summary'!BV45</f>
        <v>688413944.01997542</v>
      </c>
    </row>
    <row r="15" spans="2:3" x14ac:dyDescent="0.2">
      <c r="B15" s="29"/>
    </row>
    <row r="16" spans="2:3" x14ac:dyDescent="0.2">
      <c r="B16" t="s">
        <v>418</v>
      </c>
      <c r="C16" s="456"/>
    </row>
    <row r="17" spans="2:3" x14ac:dyDescent="0.2">
      <c r="B17" s="27" t="s">
        <v>419</v>
      </c>
      <c r="C17" s="456"/>
    </row>
    <row r="19" spans="2:3" x14ac:dyDescent="0.2">
      <c r="B19" s="28" t="s">
        <v>337</v>
      </c>
    </row>
    <row r="20" spans="2:3" x14ac:dyDescent="0.2">
      <c r="B20" s="27" t="s">
        <v>413</v>
      </c>
    </row>
    <row r="21" spans="2:3" x14ac:dyDescent="0.2">
      <c r="B21" s="27" t="s">
        <v>414</v>
      </c>
    </row>
    <row r="23" spans="2:3" x14ac:dyDescent="0.2">
      <c r="B23" s="8" t="s">
        <v>328</v>
      </c>
    </row>
    <row r="24" spans="2:3" x14ac:dyDescent="0.2">
      <c r="B24" s="10" t="s">
        <v>364</v>
      </c>
    </row>
    <row r="25" spans="2:3" x14ac:dyDescent="0.2">
      <c r="B25" s="10"/>
    </row>
    <row r="26" spans="2:3" x14ac:dyDescent="0.2">
      <c r="B26" s="8"/>
    </row>
    <row r="27" spans="2:3" x14ac:dyDescent="0.2">
      <c r="B27" s="8"/>
    </row>
    <row r="28" spans="2:3" x14ac:dyDescent="0.2">
      <c r="B28" s="10"/>
    </row>
    <row r="29" spans="2:3" x14ac:dyDescent="0.2">
      <c r="B29" s="28" t="s">
        <v>491</v>
      </c>
    </row>
    <row r="30" spans="2:3" x14ac:dyDescent="0.2">
      <c r="B30" s="650" t="str">
        <f>'Cashflow Detailed'!C7</f>
        <v>Management</v>
      </c>
      <c r="C30" s="662">
        <f>SUM('Cashflow Detailed'!F7:O7)*-1</f>
        <v>-736000</v>
      </c>
    </row>
    <row r="31" spans="2:3" x14ac:dyDescent="0.2">
      <c r="B31" s="650" t="str">
        <f>'Cashflow Detailed'!C8</f>
        <v>Office</v>
      </c>
      <c r="C31" s="662">
        <f>SUM('Cashflow Detailed'!F8:O8)*-1</f>
        <v>-92800</v>
      </c>
    </row>
    <row r="32" spans="2:3" x14ac:dyDescent="0.2">
      <c r="B32" s="650" t="str">
        <f>'Cashflow Detailed'!C9</f>
        <v>Content Department</v>
      </c>
      <c r="C32" s="662">
        <f>SUM('Cashflow Detailed'!F9:O9)*-1</f>
        <v>-300000</v>
      </c>
    </row>
    <row r="33" spans="2:3" x14ac:dyDescent="0.2">
      <c r="B33" s="650" t="str">
        <f>'Cashflow Detailed'!C10</f>
        <v>Creative Department</v>
      </c>
      <c r="C33" s="662">
        <f>SUM('Cashflow Detailed'!F10:O10)*-1</f>
        <v>-214800</v>
      </c>
    </row>
    <row r="34" spans="2:3" x14ac:dyDescent="0.2">
      <c r="B34" s="651" t="str">
        <f>'Cashflow Detailed'!C11</f>
        <v>Development Department</v>
      </c>
      <c r="C34" s="669">
        <f>SUM('Cashflow Detailed'!F11:O11)*-1</f>
        <v>-197400</v>
      </c>
    </row>
    <row r="35" spans="2:3" ht="17" thickBot="1" x14ac:dyDescent="0.25">
      <c r="B35" s="670" t="s">
        <v>144</v>
      </c>
      <c r="C35" s="663">
        <f>SUM('Cashflow Detailed'!F54:O54)*-1</f>
        <v>-65000</v>
      </c>
    </row>
    <row r="36" spans="2:3" ht="17" thickTop="1" x14ac:dyDescent="0.2">
      <c r="B36" s="652" t="s">
        <v>494</v>
      </c>
      <c r="C36" s="668">
        <f>'Cashflow Detailed'!O114*-1</f>
        <v>-2547706.685118496</v>
      </c>
    </row>
    <row r="37" spans="2:3" x14ac:dyDescent="0.2">
      <c r="B37" s="29"/>
      <c r="C37" s="664"/>
    </row>
    <row r="38" spans="2:3" x14ac:dyDescent="0.2">
      <c r="B38" s="28" t="s">
        <v>489</v>
      </c>
      <c r="C38" s="665"/>
    </row>
    <row r="39" spans="2:3" x14ac:dyDescent="0.2">
      <c r="B39" s="304" t="s">
        <v>487</v>
      </c>
      <c r="C39" s="662">
        <f>SUM('OLD -- Revenue Receipts'!H172:Q172)*-1</f>
        <v>-250000</v>
      </c>
    </row>
    <row r="40" spans="2:3" ht="17" thickBot="1" x14ac:dyDescent="0.25">
      <c r="B40" s="304" t="s">
        <v>488</v>
      </c>
      <c r="C40" s="662">
        <f>SUM('OLD -- Revenue Receipts'!H173:Q173)*-1</f>
        <v>-250000</v>
      </c>
    </row>
    <row r="41" spans="2:3" ht="17" thickTop="1" x14ac:dyDescent="0.2">
      <c r="B41" s="652" t="s">
        <v>492</v>
      </c>
      <c r="C41" s="668">
        <f>'Cashflow Detailed'!O119</f>
        <v>-256579.495</v>
      </c>
    </row>
    <row r="42" spans="2:3" ht="17" thickBot="1" x14ac:dyDescent="0.25">
      <c r="C42" s="665"/>
    </row>
    <row r="43" spans="2:3" ht="18" thickTop="1" thickBot="1" x14ac:dyDescent="0.25">
      <c r="B43" s="666" t="s">
        <v>493</v>
      </c>
      <c r="C43" s="667">
        <f>C36+C41</f>
        <v>-2804286.1801184961</v>
      </c>
    </row>
    <row r="44" spans="2:3" ht="17" thickTop="1" x14ac:dyDescent="0.2"/>
    <row r="46" spans="2:3" x14ac:dyDescent="0.2">
      <c r="C46" s="679">
        <v>-3400000</v>
      </c>
    </row>
    <row r="47" spans="2:3" x14ac:dyDescent="0.2">
      <c r="C47" s="679">
        <f>C43+C46</f>
        <v>-6204286.1801184956</v>
      </c>
    </row>
    <row r="56" spans="3:4" x14ac:dyDescent="0.2">
      <c r="C56" s="471" t="s">
        <v>434</v>
      </c>
      <c r="D56" s="471" t="s">
        <v>437</v>
      </c>
    </row>
    <row r="57" spans="3:4" x14ac:dyDescent="0.2">
      <c r="C57" s="27" t="s">
        <v>438</v>
      </c>
      <c r="D57" s="27" t="s">
        <v>439</v>
      </c>
    </row>
    <row r="58" spans="3:4" x14ac:dyDescent="0.2">
      <c r="C58" s="27" t="s">
        <v>435</v>
      </c>
      <c r="D58" s="27" t="s">
        <v>435</v>
      </c>
    </row>
    <row r="59" spans="3:4" x14ac:dyDescent="0.2">
      <c r="C59" s="27" t="s">
        <v>433</v>
      </c>
      <c r="D59" s="27" t="s">
        <v>433</v>
      </c>
    </row>
    <row r="60" spans="3:4" x14ac:dyDescent="0.2">
      <c r="C60" s="27" t="s">
        <v>144</v>
      </c>
      <c r="D60" s="27" t="s">
        <v>144</v>
      </c>
    </row>
    <row r="61" spans="3:4" x14ac:dyDescent="0.2">
      <c r="C61" s="27" t="s">
        <v>436</v>
      </c>
      <c r="D61" s="27" t="s">
        <v>440</v>
      </c>
    </row>
    <row r="62" spans="3:4" x14ac:dyDescent="0.2">
      <c r="C62" s="27" t="s">
        <v>441</v>
      </c>
      <c r="D62" s="27" t="s">
        <v>441</v>
      </c>
    </row>
    <row r="64" spans="3:4" x14ac:dyDescent="0.2">
      <c r="C64" s="471" t="s">
        <v>442</v>
      </c>
    </row>
    <row r="65" spans="3:3" x14ac:dyDescent="0.2">
      <c r="C65" s="27" t="s">
        <v>443</v>
      </c>
    </row>
    <row r="66" spans="3:3" x14ac:dyDescent="0.2">
      <c r="C66" s="27" t="s">
        <v>444</v>
      </c>
    </row>
    <row r="67" spans="3:3" x14ac:dyDescent="0.2">
      <c r="C67" s="27" t="s">
        <v>445</v>
      </c>
    </row>
    <row r="68" spans="3:3" x14ac:dyDescent="0.2">
      <c r="C68" s="27" t="s">
        <v>446</v>
      </c>
    </row>
    <row r="70" spans="3:3" x14ac:dyDescent="0.2">
      <c r="C70" s="471" t="s">
        <v>447</v>
      </c>
    </row>
  </sheetData>
  <phoneticPr fontId="9" type="noConversion"/>
  <pageMargins left="0.75" right="0.75" top="1" bottom="1" header="0.5" footer="0.5"/>
  <pageSetup scale="46" orientation="landscape" horizontalDpi="4294967292" verticalDpi="429496729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6"/>
    <pageSetUpPr fitToPage="1"/>
  </sheetPr>
  <dimension ref="A1:GG288"/>
  <sheetViews>
    <sheetView zoomScale="80" zoomScaleNormal="80" zoomScalePageLayoutView="80" workbookViewId="0">
      <pane xSplit="7" topLeftCell="H1" activePane="topRight" state="frozen"/>
      <selection activeCell="A2" sqref="A2"/>
      <selection pane="topRight" activeCell="AB16" sqref="AB16"/>
    </sheetView>
  </sheetViews>
  <sheetFormatPr baseColWidth="10" defaultColWidth="10.83203125" defaultRowHeight="16" x14ac:dyDescent="0.2"/>
  <cols>
    <col min="1" max="1" width="25.1640625" style="27" customWidth="1"/>
    <col min="2" max="2" width="8.1640625" style="27" customWidth="1"/>
    <col min="3" max="6" width="4.83203125" style="27" customWidth="1"/>
    <col min="7" max="7" width="48.33203125" style="27" customWidth="1"/>
    <col min="8" max="32" width="13.83203125" style="27" customWidth="1"/>
    <col min="33" max="33" width="15.6640625" style="27" customWidth="1"/>
    <col min="34" max="127" width="13.83203125" style="27" customWidth="1"/>
    <col min="128" max="128" width="14.33203125" customWidth="1"/>
    <col min="129" max="139" width="14.33203125" style="27" customWidth="1"/>
    <col min="140" max="140" width="13" customWidth="1"/>
    <col min="141" max="151" width="13" style="27" customWidth="1"/>
    <col min="152" max="152" width="13" customWidth="1"/>
    <col min="153" max="163" width="13" style="27" customWidth="1"/>
    <col min="164" max="164" width="13" customWidth="1"/>
    <col min="165" max="175" width="13" style="27" customWidth="1"/>
    <col min="176" max="176" width="13" customWidth="1"/>
    <col min="177" max="187" width="13" style="27" customWidth="1"/>
    <col min="188" max="188" width="19.5" style="27" customWidth="1"/>
    <col min="189" max="189" width="14.1640625" style="27" bestFit="1" customWidth="1"/>
    <col min="190" max="16384" width="10.83203125" style="27"/>
  </cols>
  <sheetData>
    <row r="1" spans="1:188" x14ac:dyDescent="0.2">
      <c r="G1" s="26" t="s">
        <v>28</v>
      </c>
    </row>
    <row r="2" spans="1:188" x14ac:dyDescent="0.2">
      <c r="G2" s="26"/>
      <c r="BC2" s="27">
        <v>2</v>
      </c>
      <c r="BD2" s="27">
        <v>4</v>
      </c>
      <c r="BE2" s="338">
        <v>6</v>
      </c>
      <c r="BF2" s="27">
        <v>8</v>
      </c>
      <c r="BG2" s="27">
        <v>8</v>
      </c>
    </row>
    <row r="3" spans="1:188" x14ac:dyDescent="0.2">
      <c r="G3" s="282" t="s">
        <v>326</v>
      </c>
    </row>
    <row r="4" spans="1:188" x14ac:dyDescent="0.2">
      <c r="G4" s="283"/>
      <c r="H4" s="32"/>
    </row>
    <row r="5" spans="1:188" x14ac:dyDescent="0.2">
      <c r="G5" s="124" t="s">
        <v>8</v>
      </c>
    </row>
    <row r="6" spans="1:188" x14ac:dyDescent="0.2">
      <c r="G6" s="26" t="s">
        <v>380</v>
      </c>
      <c r="H6" s="33">
        <v>19.95</v>
      </c>
    </row>
    <row r="7" spans="1:188" x14ac:dyDescent="0.2">
      <c r="G7" s="26" t="s">
        <v>263</v>
      </c>
      <c r="H7" s="361">
        <v>14.95</v>
      </c>
      <c r="I7" s="27" t="s">
        <v>374</v>
      </c>
    </row>
    <row r="8" spans="1:188" x14ac:dyDescent="0.2">
      <c r="G8" s="26" t="s">
        <v>264</v>
      </c>
      <c r="H8" s="33">
        <v>9.9499999999999993</v>
      </c>
    </row>
    <row r="10" spans="1:188" ht="17" customHeight="1" x14ac:dyDescent="0.2">
      <c r="G10" s="26" t="s">
        <v>371</v>
      </c>
      <c r="H10" s="27" t="s">
        <v>432</v>
      </c>
      <c r="Q10" s="27" t="s">
        <v>431</v>
      </c>
      <c r="S10" s="343"/>
      <c r="T10" s="29"/>
      <c r="U10" s="29"/>
      <c r="V10" s="29"/>
      <c r="W10" s="29"/>
      <c r="X10" s="29"/>
      <c r="Y10" s="29"/>
      <c r="Z10" s="29"/>
      <c r="AA10" s="29"/>
      <c r="AB10" s="29"/>
      <c r="AC10" s="29"/>
      <c r="AD10" s="29"/>
      <c r="AE10" s="343"/>
      <c r="AF10" s="386"/>
      <c r="AG10" s="29"/>
      <c r="AH10" s="29"/>
      <c r="AI10" s="29"/>
      <c r="AJ10" s="29"/>
      <c r="AK10" s="29"/>
      <c r="AL10" s="29"/>
      <c r="AM10" s="29"/>
      <c r="AN10" s="29"/>
      <c r="AO10" s="29"/>
      <c r="AP10" s="29"/>
      <c r="AQ10" s="343"/>
      <c r="AR10" s="29"/>
      <c r="AS10" s="29"/>
      <c r="AT10" s="29"/>
      <c r="AU10" s="29"/>
      <c r="AV10" s="29"/>
      <c r="AW10" s="29"/>
      <c r="AX10" s="29"/>
      <c r="AY10" s="29"/>
      <c r="AZ10" s="29"/>
      <c r="BA10" s="29"/>
      <c r="BB10" s="29"/>
      <c r="BC10" s="343"/>
      <c r="BD10" s="386"/>
      <c r="BE10" s="29"/>
      <c r="BF10" s="29"/>
      <c r="BG10" s="29"/>
      <c r="BH10" s="29"/>
      <c r="BI10" s="29"/>
      <c r="BJ10" s="29"/>
      <c r="BK10" s="29"/>
      <c r="BL10" s="29"/>
      <c r="BM10" s="29"/>
      <c r="BN10" s="29"/>
      <c r="BO10" s="343"/>
      <c r="BP10" s="29"/>
      <c r="BQ10" s="29"/>
      <c r="BS10" s="29"/>
      <c r="BT10" s="29"/>
      <c r="BU10" s="29"/>
      <c r="BV10" s="29"/>
      <c r="CB10" s="400"/>
      <c r="CC10" s="29"/>
      <c r="CD10" s="29"/>
      <c r="CE10" s="29"/>
      <c r="CF10" s="29"/>
      <c r="CG10" s="29"/>
      <c r="CH10" s="29"/>
      <c r="CI10" s="29"/>
      <c r="CJ10" s="29"/>
      <c r="CK10" s="29"/>
      <c r="CL10" s="29"/>
      <c r="CM10" s="343"/>
      <c r="CN10" s="29"/>
      <c r="CO10" s="29"/>
      <c r="CQ10" s="29"/>
      <c r="CS10" s="29"/>
      <c r="CT10" s="29"/>
      <c r="CU10" s="29"/>
      <c r="CZ10" s="386"/>
      <c r="DA10" s="29"/>
      <c r="DB10" s="29"/>
      <c r="DC10" s="29"/>
      <c r="DD10" s="29"/>
      <c r="DE10" s="29"/>
      <c r="DF10" s="29"/>
      <c r="DG10" s="29"/>
      <c r="DH10" s="29"/>
      <c r="DI10" s="29"/>
      <c r="DJ10" s="29"/>
      <c r="DK10" s="343"/>
      <c r="DL10" s="29"/>
      <c r="DM10" s="29"/>
      <c r="DO10" s="29"/>
      <c r="DQ10" s="29"/>
      <c r="DR10" s="29"/>
      <c r="DS10" s="29"/>
      <c r="DT10" s="29"/>
      <c r="DU10" s="29"/>
      <c r="DV10" s="29"/>
      <c r="DW10" s="29"/>
      <c r="GF10" s="395"/>
    </row>
    <row r="11" spans="1:188" s="418" customFormat="1" ht="17" thickBot="1" x14ac:dyDescent="0.25">
      <c r="A11" s="418" t="s">
        <v>382</v>
      </c>
      <c r="B11" s="419" t="s">
        <v>330</v>
      </c>
      <c r="C11" s="419"/>
      <c r="D11" s="419"/>
      <c r="E11" s="419"/>
      <c r="F11" s="419"/>
      <c r="G11" s="420" t="s">
        <v>270</v>
      </c>
      <c r="H11" s="431">
        <v>1</v>
      </c>
      <c r="I11" s="432">
        <f>H11+1</f>
        <v>2</v>
      </c>
      <c r="J11" s="432">
        <f t="shared" ref="J11:BU11" si="0">I11+1</f>
        <v>3</v>
      </c>
      <c r="K11" s="432">
        <f t="shared" si="0"/>
        <v>4</v>
      </c>
      <c r="L11" s="432">
        <f t="shared" si="0"/>
        <v>5</v>
      </c>
      <c r="M11" s="432">
        <f t="shared" si="0"/>
        <v>6</v>
      </c>
      <c r="N11" s="432">
        <f t="shared" si="0"/>
        <v>7</v>
      </c>
      <c r="O11" s="432">
        <f t="shared" si="0"/>
        <v>8</v>
      </c>
      <c r="P11" s="432">
        <f t="shared" si="0"/>
        <v>9</v>
      </c>
      <c r="Q11" s="432">
        <f t="shared" si="0"/>
        <v>10</v>
      </c>
      <c r="R11" s="432">
        <f t="shared" si="0"/>
        <v>11</v>
      </c>
      <c r="S11" s="438">
        <f t="shared" si="0"/>
        <v>12</v>
      </c>
      <c r="T11" s="432">
        <f t="shared" si="0"/>
        <v>13</v>
      </c>
      <c r="U11" s="432">
        <f t="shared" si="0"/>
        <v>14</v>
      </c>
      <c r="V11" s="432">
        <f t="shared" si="0"/>
        <v>15</v>
      </c>
      <c r="W11" s="432">
        <f t="shared" si="0"/>
        <v>16</v>
      </c>
      <c r="X11" s="432">
        <f t="shared" si="0"/>
        <v>17</v>
      </c>
      <c r="Y11" s="432">
        <f t="shared" si="0"/>
        <v>18</v>
      </c>
      <c r="Z11" s="432">
        <f t="shared" si="0"/>
        <v>19</v>
      </c>
      <c r="AA11" s="432">
        <f t="shared" si="0"/>
        <v>20</v>
      </c>
      <c r="AB11" s="432">
        <f t="shared" si="0"/>
        <v>21</v>
      </c>
      <c r="AC11" s="432">
        <f t="shared" si="0"/>
        <v>22</v>
      </c>
      <c r="AD11" s="432">
        <f t="shared" si="0"/>
        <v>23</v>
      </c>
      <c r="AE11" s="438">
        <f t="shared" si="0"/>
        <v>24</v>
      </c>
      <c r="AF11" s="432">
        <f t="shared" si="0"/>
        <v>25</v>
      </c>
      <c r="AG11" s="432">
        <f t="shared" si="0"/>
        <v>26</v>
      </c>
      <c r="AH11" s="432">
        <f t="shared" si="0"/>
        <v>27</v>
      </c>
      <c r="AI11" s="432">
        <f t="shared" si="0"/>
        <v>28</v>
      </c>
      <c r="AJ11" s="432">
        <f t="shared" si="0"/>
        <v>29</v>
      </c>
      <c r="AK11" s="432">
        <f t="shared" si="0"/>
        <v>30</v>
      </c>
      <c r="AL11" s="432">
        <f t="shared" si="0"/>
        <v>31</v>
      </c>
      <c r="AM11" s="432">
        <f t="shared" si="0"/>
        <v>32</v>
      </c>
      <c r="AN11" s="432">
        <f t="shared" si="0"/>
        <v>33</v>
      </c>
      <c r="AO11" s="432">
        <f t="shared" si="0"/>
        <v>34</v>
      </c>
      <c r="AP11" s="432">
        <f t="shared" si="0"/>
        <v>35</v>
      </c>
      <c r="AQ11" s="438">
        <f t="shared" si="0"/>
        <v>36</v>
      </c>
      <c r="AR11" s="432">
        <f t="shared" si="0"/>
        <v>37</v>
      </c>
      <c r="AS11" s="432">
        <f t="shared" si="0"/>
        <v>38</v>
      </c>
      <c r="AT11" s="432">
        <f t="shared" si="0"/>
        <v>39</v>
      </c>
      <c r="AU11" s="432">
        <f t="shared" si="0"/>
        <v>40</v>
      </c>
      <c r="AV11" s="432">
        <f t="shared" si="0"/>
        <v>41</v>
      </c>
      <c r="AW11" s="432">
        <f t="shared" si="0"/>
        <v>42</v>
      </c>
      <c r="AX11" s="432">
        <f t="shared" si="0"/>
        <v>43</v>
      </c>
      <c r="AY11" s="432">
        <f t="shared" si="0"/>
        <v>44</v>
      </c>
      <c r="AZ11" s="432">
        <f t="shared" si="0"/>
        <v>45</v>
      </c>
      <c r="BA11" s="432">
        <f t="shared" si="0"/>
        <v>46</v>
      </c>
      <c r="BB11" s="432">
        <f t="shared" si="0"/>
        <v>47</v>
      </c>
      <c r="BC11" s="438">
        <f t="shared" si="0"/>
        <v>48</v>
      </c>
      <c r="BD11" s="432">
        <f t="shared" si="0"/>
        <v>49</v>
      </c>
      <c r="BE11" s="432">
        <f t="shared" si="0"/>
        <v>50</v>
      </c>
      <c r="BF11" s="432">
        <f t="shared" si="0"/>
        <v>51</v>
      </c>
      <c r="BG11" s="432">
        <f t="shared" si="0"/>
        <v>52</v>
      </c>
      <c r="BH11" s="432">
        <f t="shared" si="0"/>
        <v>53</v>
      </c>
      <c r="BI11" s="432">
        <f t="shared" si="0"/>
        <v>54</v>
      </c>
      <c r="BJ11" s="432">
        <f t="shared" si="0"/>
        <v>55</v>
      </c>
      <c r="BK11" s="432">
        <f t="shared" si="0"/>
        <v>56</v>
      </c>
      <c r="BL11" s="432">
        <f t="shared" si="0"/>
        <v>57</v>
      </c>
      <c r="BM11" s="432">
        <f t="shared" si="0"/>
        <v>58</v>
      </c>
      <c r="BN11" s="432">
        <f t="shared" si="0"/>
        <v>59</v>
      </c>
      <c r="BO11" s="438">
        <f t="shared" si="0"/>
        <v>60</v>
      </c>
      <c r="BP11" s="432">
        <f t="shared" si="0"/>
        <v>61</v>
      </c>
      <c r="BQ11" s="432">
        <f t="shared" si="0"/>
        <v>62</v>
      </c>
      <c r="BR11" s="432">
        <f t="shared" si="0"/>
        <v>63</v>
      </c>
      <c r="BS11" s="432">
        <f t="shared" si="0"/>
        <v>64</v>
      </c>
      <c r="BT11" s="432">
        <f t="shared" si="0"/>
        <v>65</v>
      </c>
      <c r="BU11" s="432">
        <f t="shared" si="0"/>
        <v>66</v>
      </c>
      <c r="BV11" s="432">
        <f t="shared" ref="BV11:EG11" si="1">BU11+1</f>
        <v>67</v>
      </c>
      <c r="BW11" s="432">
        <f t="shared" si="1"/>
        <v>68</v>
      </c>
      <c r="BX11" s="432">
        <f t="shared" si="1"/>
        <v>69</v>
      </c>
      <c r="BY11" s="432">
        <f t="shared" si="1"/>
        <v>70</v>
      </c>
      <c r="BZ11" s="432">
        <f t="shared" si="1"/>
        <v>71</v>
      </c>
      <c r="CA11" s="438">
        <f t="shared" si="1"/>
        <v>72</v>
      </c>
      <c r="CB11" s="432">
        <f t="shared" si="1"/>
        <v>73</v>
      </c>
      <c r="CC11" s="432">
        <f t="shared" si="1"/>
        <v>74</v>
      </c>
      <c r="CD11" s="432">
        <f t="shared" si="1"/>
        <v>75</v>
      </c>
      <c r="CE11" s="432">
        <f t="shared" si="1"/>
        <v>76</v>
      </c>
      <c r="CF11" s="432">
        <f t="shared" si="1"/>
        <v>77</v>
      </c>
      <c r="CG11" s="432">
        <f t="shared" si="1"/>
        <v>78</v>
      </c>
      <c r="CH11" s="432">
        <f t="shared" si="1"/>
        <v>79</v>
      </c>
      <c r="CI11" s="432">
        <f t="shared" si="1"/>
        <v>80</v>
      </c>
      <c r="CJ11" s="432">
        <f t="shared" si="1"/>
        <v>81</v>
      </c>
      <c r="CK11" s="432">
        <f t="shared" si="1"/>
        <v>82</v>
      </c>
      <c r="CL11" s="432">
        <f t="shared" si="1"/>
        <v>83</v>
      </c>
      <c r="CM11" s="438">
        <f t="shared" si="1"/>
        <v>84</v>
      </c>
      <c r="CN11" s="432">
        <f t="shared" si="1"/>
        <v>85</v>
      </c>
      <c r="CO11" s="432">
        <f t="shared" si="1"/>
        <v>86</v>
      </c>
      <c r="CP11" s="432">
        <f t="shared" si="1"/>
        <v>87</v>
      </c>
      <c r="CQ11" s="432">
        <f t="shared" si="1"/>
        <v>88</v>
      </c>
      <c r="CR11" s="432">
        <f t="shared" si="1"/>
        <v>89</v>
      </c>
      <c r="CS11" s="432">
        <f t="shared" si="1"/>
        <v>90</v>
      </c>
      <c r="CT11" s="432">
        <f t="shared" si="1"/>
        <v>91</v>
      </c>
      <c r="CU11" s="432">
        <f t="shared" si="1"/>
        <v>92</v>
      </c>
      <c r="CV11" s="432">
        <f t="shared" si="1"/>
        <v>93</v>
      </c>
      <c r="CW11" s="432">
        <f t="shared" si="1"/>
        <v>94</v>
      </c>
      <c r="CX11" s="432">
        <f t="shared" si="1"/>
        <v>95</v>
      </c>
      <c r="CY11" s="438">
        <f t="shared" si="1"/>
        <v>96</v>
      </c>
      <c r="CZ11" s="432">
        <f t="shared" si="1"/>
        <v>97</v>
      </c>
      <c r="DA11" s="432">
        <f t="shared" si="1"/>
        <v>98</v>
      </c>
      <c r="DB11" s="432">
        <f t="shared" si="1"/>
        <v>99</v>
      </c>
      <c r="DC11" s="432">
        <f t="shared" si="1"/>
        <v>100</v>
      </c>
      <c r="DD11" s="432">
        <f t="shared" si="1"/>
        <v>101</v>
      </c>
      <c r="DE11" s="432">
        <f t="shared" si="1"/>
        <v>102</v>
      </c>
      <c r="DF11" s="432">
        <f t="shared" si="1"/>
        <v>103</v>
      </c>
      <c r="DG11" s="432">
        <f t="shared" si="1"/>
        <v>104</v>
      </c>
      <c r="DH11" s="432">
        <f t="shared" si="1"/>
        <v>105</v>
      </c>
      <c r="DI11" s="432">
        <f t="shared" si="1"/>
        <v>106</v>
      </c>
      <c r="DJ11" s="432">
        <f t="shared" si="1"/>
        <v>107</v>
      </c>
      <c r="DK11" s="438">
        <f t="shared" si="1"/>
        <v>108</v>
      </c>
      <c r="DL11" s="432">
        <f t="shared" si="1"/>
        <v>109</v>
      </c>
      <c r="DM11" s="432">
        <f t="shared" si="1"/>
        <v>110</v>
      </c>
      <c r="DN11" s="432">
        <f t="shared" si="1"/>
        <v>111</v>
      </c>
      <c r="DO11" s="432">
        <f t="shared" si="1"/>
        <v>112</v>
      </c>
      <c r="DP11" s="432">
        <f t="shared" si="1"/>
        <v>113</v>
      </c>
      <c r="DQ11" s="432">
        <f t="shared" si="1"/>
        <v>114</v>
      </c>
      <c r="DR11" s="432">
        <f t="shared" si="1"/>
        <v>115</v>
      </c>
      <c r="DS11" s="432">
        <f t="shared" si="1"/>
        <v>116</v>
      </c>
      <c r="DT11" s="432">
        <f t="shared" si="1"/>
        <v>117</v>
      </c>
      <c r="DU11" s="432">
        <f t="shared" si="1"/>
        <v>118</v>
      </c>
      <c r="DV11" s="432">
        <f t="shared" si="1"/>
        <v>119</v>
      </c>
      <c r="DW11" s="438">
        <f t="shared" si="1"/>
        <v>120</v>
      </c>
      <c r="DX11" s="432">
        <f t="shared" si="1"/>
        <v>121</v>
      </c>
      <c r="DY11" s="432">
        <f t="shared" si="1"/>
        <v>122</v>
      </c>
      <c r="DZ11" s="432">
        <f t="shared" si="1"/>
        <v>123</v>
      </c>
      <c r="EA11" s="432">
        <f t="shared" si="1"/>
        <v>124</v>
      </c>
      <c r="EB11" s="432">
        <f t="shared" si="1"/>
        <v>125</v>
      </c>
      <c r="EC11" s="432">
        <f t="shared" si="1"/>
        <v>126</v>
      </c>
      <c r="ED11" s="432">
        <f t="shared" si="1"/>
        <v>127</v>
      </c>
      <c r="EE11" s="432">
        <f t="shared" si="1"/>
        <v>128</v>
      </c>
      <c r="EF11" s="432">
        <f t="shared" si="1"/>
        <v>129</v>
      </c>
      <c r="EG11" s="432">
        <f t="shared" si="1"/>
        <v>130</v>
      </c>
      <c r="EH11" s="432">
        <f t="shared" ref="EH11:GE11" si="2">EG11+1</f>
        <v>131</v>
      </c>
      <c r="EI11" s="438">
        <f t="shared" si="2"/>
        <v>132</v>
      </c>
      <c r="EJ11" s="432">
        <f t="shared" si="2"/>
        <v>133</v>
      </c>
      <c r="EK11" s="432">
        <f t="shared" si="2"/>
        <v>134</v>
      </c>
      <c r="EL11" s="432">
        <f t="shared" si="2"/>
        <v>135</v>
      </c>
      <c r="EM11" s="432">
        <f t="shared" si="2"/>
        <v>136</v>
      </c>
      <c r="EN11" s="432">
        <f t="shared" si="2"/>
        <v>137</v>
      </c>
      <c r="EO11" s="432">
        <f t="shared" si="2"/>
        <v>138</v>
      </c>
      <c r="EP11" s="432">
        <f t="shared" si="2"/>
        <v>139</v>
      </c>
      <c r="EQ11" s="432">
        <f t="shared" si="2"/>
        <v>140</v>
      </c>
      <c r="ER11" s="432">
        <f t="shared" si="2"/>
        <v>141</v>
      </c>
      <c r="ES11" s="432">
        <f t="shared" si="2"/>
        <v>142</v>
      </c>
      <c r="ET11" s="432">
        <f t="shared" si="2"/>
        <v>143</v>
      </c>
      <c r="EU11" s="438">
        <f t="shared" si="2"/>
        <v>144</v>
      </c>
      <c r="EV11" s="432">
        <f t="shared" si="2"/>
        <v>145</v>
      </c>
      <c r="EW11" s="432">
        <f t="shared" si="2"/>
        <v>146</v>
      </c>
      <c r="EX11" s="432">
        <f t="shared" si="2"/>
        <v>147</v>
      </c>
      <c r="EY11" s="432">
        <f t="shared" si="2"/>
        <v>148</v>
      </c>
      <c r="EZ11" s="432">
        <f t="shared" si="2"/>
        <v>149</v>
      </c>
      <c r="FA11" s="432">
        <f t="shared" si="2"/>
        <v>150</v>
      </c>
      <c r="FB11" s="432">
        <f t="shared" si="2"/>
        <v>151</v>
      </c>
      <c r="FC11" s="432">
        <f t="shared" si="2"/>
        <v>152</v>
      </c>
      <c r="FD11" s="432">
        <f t="shared" si="2"/>
        <v>153</v>
      </c>
      <c r="FE11" s="432">
        <f t="shared" si="2"/>
        <v>154</v>
      </c>
      <c r="FF11" s="432">
        <f t="shared" si="2"/>
        <v>155</v>
      </c>
      <c r="FG11" s="438">
        <f t="shared" si="2"/>
        <v>156</v>
      </c>
      <c r="FH11" s="432">
        <f t="shared" si="2"/>
        <v>157</v>
      </c>
      <c r="FI11" s="432">
        <f t="shared" si="2"/>
        <v>158</v>
      </c>
      <c r="FJ11" s="432">
        <f t="shared" si="2"/>
        <v>159</v>
      </c>
      <c r="FK11" s="432">
        <f t="shared" si="2"/>
        <v>160</v>
      </c>
      <c r="FL11" s="432">
        <f t="shared" si="2"/>
        <v>161</v>
      </c>
      <c r="FM11" s="432">
        <f t="shared" si="2"/>
        <v>162</v>
      </c>
      <c r="FN11" s="432">
        <f t="shared" si="2"/>
        <v>163</v>
      </c>
      <c r="FO11" s="432">
        <f t="shared" si="2"/>
        <v>164</v>
      </c>
      <c r="FP11" s="432">
        <f t="shared" si="2"/>
        <v>165</v>
      </c>
      <c r="FQ11" s="432">
        <f t="shared" si="2"/>
        <v>166</v>
      </c>
      <c r="FR11" s="432">
        <f t="shared" si="2"/>
        <v>167</v>
      </c>
      <c r="FS11" s="438">
        <f t="shared" si="2"/>
        <v>168</v>
      </c>
      <c r="FT11" s="432">
        <f t="shared" si="2"/>
        <v>169</v>
      </c>
      <c r="FU11" s="432">
        <f t="shared" si="2"/>
        <v>170</v>
      </c>
      <c r="FV11" s="432">
        <f t="shared" si="2"/>
        <v>171</v>
      </c>
      <c r="FW11" s="432">
        <f t="shared" si="2"/>
        <v>172</v>
      </c>
      <c r="FX11" s="432">
        <f t="shared" si="2"/>
        <v>173</v>
      </c>
      <c r="FY11" s="432">
        <f t="shared" si="2"/>
        <v>174</v>
      </c>
      <c r="FZ11" s="432">
        <f t="shared" si="2"/>
        <v>175</v>
      </c>
      <c r="GA11" s="432">
        <f t="shared" si="2"/>
        <v>176</v>
      </c>
      <c r="GB11" s="432">
        <f t="shared" si="2"/>
        <v>177</v>
      </c>
      <c r="GC11" s="432">
        <f t="shared" si="2"/>
        <v>178</v>
      </c>
      <c r="GD11" s="432">
        <f t="shared" si="2"/>
        <v>179</v>
      </c>
      <c r="GE11" s="432">
        <f t="shared" si="2"/>
        <v>180</v>
      </c>
      <c r="GF11" s="433"/>
    </row>
    <row r="12" spans="1:188" s="31" customFormat="1" ht="17" thickTop="1" x14ac:dyDescent="0.2">
      <c r="A12" s="415" t="s">
        <v>478</v>
      </c>
      <c r="B12" s="416">
        <v>1</v>
      </c>
      <c r="C12" s="416"/>
      <c r="D12" s="416"/>
      <c r="E12" s="416">
        <v>1</v>
      </c>
      <c r="F12" s="416"/>
      <c r="G12" s="407" t="str">
        <f>$G$179</f>
        <v>Low Performing  Title / App</v>
      </c>
      <c r="H12" s="434"/>
      <c r="I12" s="423"/>
      <c r="J12" s="423"/>
      <c r="K12" s="423"/>
      <c r="L12" s="423"/>
      <c r="M12" s="423"/>
      <c r="N12" s="423"/>
      <c r="O12" s="423"/>
      <c r="P12" s="423"/>
      <c r="Q12" s="429">
        <f t="shared" ref="Q12:AN12" si="3">$H$7*H179</f>
        <v>14621.099999999999</v>
      </c>
      <c r="R12" s="429">
        <f t="shared" si="3"/>
        <v>53894.75</v>
      </c>
      <c r="S12" s="430">
        <f t="shared" si="3"/>
        <v>98939.099999999991</v>
      </c>
      <c r="T12" s="429">
        <f t="shared" si="3"/>
        <v>182390</v>
      </c>
      <c r="U12" s="429">
        <f t="shared" si="3"/>
        <v>299732.55</v>
      </c>
      <c r="V12" s="429">
        <f t="shared" si="3"/>
        <v>204665.5</v>
      </c>
      <c r="W12" s="429">
        <f t="shared" si="3"/>
        <v>175333.6</v>
      </c>
      <c r="X12" s="429">
        <f t="shared" si="3"/>
        <v>194200.5</v>
      </c>
      <c r="Y12" s="429">
        <f t="shared" si="3"/>
        <v>156765.69999999998</v>
      </c>
      <c r="Z12" s="429">
        <f t="shared" si="3"/>
        <v>155674.35</v>
      </c>
      <c r="AA12" s="429">
        <f t="shared" si="3"/>
        <v>148274.1</v>
      </c>
      <c r="AB12" s="429">
        <f t="shared" si="3"/>
        <v>137061.6</v>
      </c>
      <c r="AC12" s="429">
        <f t="shared" si="3"/>
        <v>120885.7</v>
      </c>
      <c r="AD12" s="429">
        <f t="shared" si="3"/>
        <v>141905.4</v>
      </c>
      <c r="AE12" s="430">
        <f t="shared" si="3"/>
        <v>111512.04999999999</v>
      </c>
      <c r="AF12" s="429">
        <f t="shared" si="3"/>
        <v>95410.9</v>
      </c>
      <c r="AG12" s="429">
        <f t="shared" si="3"/>
        <v>94349.45</v>
      </c>
      <c r="AH12" s="429">
        <f t="shared" si="3"/>
        <v>101525.45</v>
      </c>
      <c r="AI12" s="429">
        <f t="shared" si="3"/>
        <v>73598.849999999991</v>
      </c>
      <c r="AJ12" s="429">
        <f t="shared" si="3"/>
        <v>73942.7</v>
      </c>
      <c r="AK12" s="429">
        <f t="shared" si="3"/>
        <v>52908.049999999996</v>
      </c>
      <c r="AL12" s="429">
        <f t="shared" si="3"/>
        <v>36298.6</v>
      </c>
      <c r="AM12" s="429">
        <f t="shared" si="3"/>
        <v>23606.05</v>
      </c>
      <c r="AN12" s="429">
        <f t="shared" si="3"/>
        <v>10375.299999999999</v>
      </c>
      <c r="AO12" s="429">
        <f>AN12*0.8</f>
        <v>8300.24</v>
      </c>
      <c r="AP12" s="423">
        <f>AO12*0.8</f>
        <v>6640.192</v>
      </c>
      <c r="AQ12" s="424">
        <f t="shared" ref="AQ12:CM12" si="4">AP12*0.8</f>
        <v>5312.1536000000006</v>
      </c>
      <c r="AR12" s="423">
        <f t="shared" si="4"/>
        <v>4249.7228800000003</v>
      </c>
      <c r="AS12" s="423">
        <f t="shared" si="4"/>
        <v>3399.7783040000004</v>
      </c>
      <c r="AT12" s="423">
        <f t="shared" si="4"/>
        <v>2719.8226432000006</v>
      </c>
      <c r="AU12" s="423">
        <f t="shared" si="4"/>
        <v>2175.8581145600006</v>
      </c>
      <c r="AV12" s="423">
        <f t="shared" si="4"/>
        <v>1740.6864916480006</v>
      </c>
      <c r="AW12" s="423">
        <f t="shared" si="4"/>
        <v>1392.5491933184005</v>
      </c>
      <c r="AX12" s="423">
        <f t="shared" si="4"/>
        <v>1114.0393546547205</v>
      </c>
      <c r="AY12" s="423">
        <f t="shared" si="4"/>
        <v>891.23148372377636</v>
      </c>
      <c r="AZ12" s="423">
        <f t="shared" si="4"/>
        <v>712.98518697902114</v>
      </c>
      <c r="BA12" s="423">
        <f t="shared" si="4"/>
        <v>570.38814958321689</v>
      </c>
      <c r="BB12" s="423">
        <f t="shared" si="4"/>
        <v>456.31051966657355</v>
      </c>
      <c r="BC12" s="424">
        <f t="shared" si="4"/>
        <v>365.04841573325888</v>
      </c>
      <c r="BD12" s="423">
        <f t="shared" si="4"/>
        <v>292.03873258660713</v>
      </c>
      <c r="BE12" s="423">
        <f t="shared" si="4"/>
        <v>233.63098606928571</v>
      </c>
      <c r="BF12" s="423">
        <f t="shared" si="4"/>
        <v>186.90478885542859</v>
      </c>
      <c r="BG12" s="423">
        <f t="shared" si="4"/>
        <v>149.52383108434287</v>
      </c>
      <c r="BH12" s="423">
        <f t="shared" si="4"/>
        <v>119.61906486747431</v>
      </c>
      <c r="BI12" s="423">
        <f t="shared" si="4"/>
        <v>95.695251893979446</v>
      </c>
      <c r="BJ12" s="423">
        <f t="shared" si="4"/>
        <v>76.55620151518356</v>
      </c>
      <c r="BK12" s="423">
        <f t="shared" si="4"/>
        <v>61.244961212146848</v>
      </c>
      <c r="BL12" s="423">
        <f t="shared" si="4"/>
        <v>48.995968969717481</v>
      </c>
      <c r="BM12" s="423">
        <f t="shared" si="4"/>
        <v>39.196775175773986</v>
      </c>
      <c r="BN12" s="423">
        <f t="shared" si="4"/>
        <v>31.35742014061919</v>
      </c>
      <c r="BO12" s="424">
        <f t="shared" si="4"/>
        <v>25.085936112495354</v>
      </c>
      <c r="BP12" s="423">
        <f t="shared" si="4"/>
        <v>20.068748889996286</v>
      </c>
      <c r="BQ12" s="423">
        <f t="shared" si="4"/>
        <v>16.054999111997031</v>
      </c>
      <c r="BR12" s="423">
        <f t="shared" si="4"/>
        <v>12.843999289597626</v>
      </c>
      <c r="BS12" s="423">
        <f t="shared" si="4"/>
        <v>10.275199431678102</v>
      </c>
      <c r="BT12" s="423">
        <f t="shared" si="4"/>
        <v>8.2201595453424812</v>
      </c>
      <c r="BU12" s="423">
        <f t="shared" si="4"/>
        <v>6.5761276362739851</v>
      </c>
      <c r="BV12" s="423">
        <f t="shared" si="4"/>
        <v>5.2609021090191881</v>
      </c>
      <c r="BW12" s="423">
        <f t="shared" si="4"/>
        <v>4.208721687215351</v>
      </c>
      <c r="BX12" s="423">
        <f t="shared" si="4"/>
        <v>3.3669773497722808</v>
      </c>
      <c r="BY12" s="423">
        <f t="shared" si="4"/>
        <v>2.6935818798178248</v>
      </c>
      <c r="BZ12" s="423">
        <f t="shared" si="4"/>
        <v>2.1548655038542601</v>
      </c>
      <c r="CA12" s="424">
        <f t="shared" si="4"/>
        <v>1.7238924030834082</v>
      </c>
      <c r="CB12" s="423">
        <f t="shared" si="4"/>
        <v>1.3791139224667266</v>
      </c>
      <c r="CC12" s="423">
        <f t="shared" si="4"/>
        <v>1.1032911379733814</v>
      </c>
      <c r="CD12" s="423">
        <f t="shared" si="4"/>
        <v>0.88263291037870517</v>
      </c>
      <c r="CE12" s="423">
        <f t="shared" si="4"/>
        <v>0.70610632830296416</v>
      </c>
      <c r="CF12" s="423">
        <f t="shared" si="4"/>
        <v>0.56488506264237137</v>
      </c>
      <c r="CG12" s="423">
        <f t="shared" si="4"/>
        <v>0.45190805011389712</v>
      </c>
      <c r="CH12" s="423">
        <f t="shared" si="4"/>
        <v>0.36152644009111773</v>
      </c>
      <c r="CI12" s="423">
        <f t="shared" si="4"/>
        <v>0.28922115207289417</v>
      </c>
      <c r="CJ12" s="423">
        <f t="shared" si="4"/>
        <v>0.23137692165831536</v>
      </c>
      <c r="CK12" s="423">
        <f t="shared" si="4"/>
        <v>0.1851015373266523</v>
      </c>
      <c r="CL12" s="423">
        <f t="shared" si="4"/>
        <v>0.14808122986132186</v>
      </c>
      <c r="CM12" s="424">
        <f t="shared" si="4"/>
        <v>0.11846498388905749</v>
      </c>
      <c r="CN12" s="423">
        <f t="shared" ref="CN12:CN40" si="5">CM12*0.8</f>
        <v>9.4771987111246001E-2</v>
      </c>
      <c r="CO12" s="423">
        <f t="shared" ref="CO12:CY48" si="6">CN12*0.8</f>
        <v>7.5817589688996809E-2</v>
      </c>
      <c r="CP12" s="423">
        <f t="shared" ref="CP12:CP41" si="7">CO12*0.8</f>
        <v>6.0654071751197448E-2</v>
      </c>
      <c r="CQ12" s="423">
        <f t="shared" ref="CQ12:CQ41" si="8">CP12*0.8</f>
        <v>4.8523257400957961E-2</v>
      </c>
      <c r="CR12" s="423">
        <f t="shared" ref="CR12:CR42" si="9">CQ12*0.8</f>
        <v>3.8818605920766372E-2</v>
      </c>
      <c r="CS12" s="423">
        <f t="shared" ref="CS12:CS43" si="10">CR12*0.8</f>
        <v>3.1054884736613098E-2</v>
      </c>
      <c r="CT12" s="423">
        <f t="shared" ref="CT12:CT44" si="11">CS12*0.8</f>
        <v>2.4843907789290479E-2</v>
      </c>
      <c r="CU12" s="423">
        <f t="shared" ref="CU12:CU45" si="12">CT12*0.8</f>
        <v>1.9875126231432384E-2</v>
      </c>
      <c r="CV12" s="423">
        <f t="shared" ref="CV12:CV46" si="13">CU12*0.8</f>
        <v>1.5900100985145906E-2</v>
      </c>
      <c r="CW12" s="423">
        <f t="shared" ref="CW12:CW46" si="14">CV12*0.8</f>
        <v>1.2720080788116726E-2</v>
      </c>
      <c r="CX12" s="423">
        <f t="shared" ref="CX12:CX46" si="15">CW12*0.8</f>
        <v>1.0176064630493382E-2</v>
      </c>
      <c r="CY12" s="424">
        <f t="shared" ref="CY12:CY46" si="16">CX12*0.8</f>
        <v>8.1408517043947051E-3</v>
      </c>
      <c r="CZ12" s="423">
        <f t="shared" ref="CZ12:CZ13" si="17">CY12*0.8</f>
        <v>6.5126813635157646E-3</v>
      </c>
      <c r="DA12" s="423">
        <f t="shared" ref="DA12:DA13" si="18">CZ12*0.8</f>
        <v>5.210145090812612E-3</v>
      </c>
      <c r="DB12" s="423">
        <f t="shared" ref="DB12:DB13" si="19">DA12*0.8</f>
        <v>4.1681160726500894E-3</v>
      </c>
      <c r="DC12" s="423">
        <f t="shared" ref="DC12:DC13" si="20">DB12*0.8</f>
        <v>3.3344928581200716E-3</v>
      </c>
      <c r="DD12" s="423">
        <f t="shared" ref="DD12:DD13" si="21">DC12*0.8</f>
        <v>2.6675942864960575E-3</v>
      </c>
      <c r="DE12" s="423">
        <f t="shared" ref="DE12:DE13" si="22">DD12*0.8</f>
        <v>2.1340754291968461E-3</v>
      </c>
      <c r="DF12" s="423">
        <f t="shared" ref="DF12:DF13" si="23">DE12*0.8</f>
        <v>1.7072603433574769E-3</v>
      </c>
      <c r="DG12" s="423">
        <f t="shared" ref="DG12:DG13" si="24">DF12*0.8</f>
        <v>1.3658082746859817E-3</v>
      </c>
      <c r="DH12" s="423">
        <f t="shared" ref="DH12:DH13" si="25">DG12*0.8</f>
        <v>1.0926466197487853E-3</v>
      </c>
      <c r="DI12" s="423">
        <f t="shared" ref="DI12:DI13" si="26">DH12*0.8</f>
        <v>8.7411729579902828E-4</v>
      </c>
      <c r="DJ12" s="423">
        <f t="shared" ref="DJ12:DJ13" si="27">DI12*0.8</f>
        <v>6.9929383663922266E-4</v>
      </c>
      <c r="DK12" s="424">
        <f t="shared" ref="DK12:DK13" si="28">DJ12*0.8</f>
        <v>5.594350693113782E-4</v>
      </c>
      <c r="DL12" s="423">
        <f t="shared" ref="DL12:DL13" si="29">DK12*0.8</f>
        <v>4.4754805544910259E-4</v>
      </c>
      <c r="DM12" s="423">
        <f t="shared" ref="DM12:DM13" si="30">DL12*0.8</f>
        <v>3.5803844435928209E-4</v>
      </c>
      <c r="DN12" s="423">
        <f t="shared" ref="DN12:DN13" si="31">DM12*0.8</f>
        <v>2.8643075548742566E-4</v>
      </c>
      <c r="DO12" s="423">
        <f t="shared" ref="DO12:DO13" si="32">DN12*0.8</f>
        <v>2.2914460438994055E-4</v>
      </c>
      <c r="DP12" s="423">
        <f t="shared" ref="DP12:DP13" si="33">DO12*0.8</f>
        <v>1.8331568351195244E-4</v>
      </c>
      <c r="DQ12" s="423">
        <f t="shared" ref="DQ12:DQ13" si="34">DP12*0.8</f>
        <v>1.4665254680956198E-4</v>
      </c>
      <c r="DR12" s="423">
        <f t="shared" ref="DR12:DR13" si="35">DQ12*0.8</f>
        <v>1.1732203744764958E-4</v>
      </c>
      <c r="DS12" s="423">
        <f t="shared" ref="DS12:DS13" si="36">DR12*0.8</f>
        <v>9.3857629958119665E-5</v>
      </c>
      <c r="DT12" s="423">
        <f t="shared" ref="DT12:DT13" si="37">DS12*0.8</f>
        <v>7.5086103966495737E-5</v>
      </c>
      <c r="DU12" s="423">
        <f t="shared" ref="DU12:DU13" si="38">DT12*0.8</f>
        <v>6.0068883173196591E-5</v>
      </c>
      <c r="DV12" s="423">
        <f t="shared" ref="DV12:DV13" si="39">DU12*0.8</f>
        <v>4.8055106538557273E-5</v>
      </c>
      <c r="DW12" s="424">
        <f t="shared" ref="DW12:DW13" si="40">DV12*0.8</f>
        <v>3.8444085230845818E-5</v>
      </c>
      <c r="DX12" s="423">
        <f t="shared" ref="DX12" si="41">DW12*0.8</f>
        <v>3.0755268184676655E-5</v>
      </c>
      <c r="DY12" s="423">
        <f t="shared" ref="DY12" si="42">DX12*0.8</f>
        <v>2.4604214547741325E-5</v>
      </c>
      <c r="DZ12" s="423">
        <f t="shared" ref="DZ12" si="43">DY12*0.8</f>
        <v>1.968337163819306E-5</v>
      </c>
      <c r="EA12" s="423">
        <f t="shared" ref="EA12" si="44">DZ12*0.8</f>
        <v>1.574669731055445E-5</v>
      </c>
      <c r="EB12" s="423">
        <f t="shared" ref="EB12" si="45">EA12*0.8</f>
        <v>1.259735784844356E-5</v>
      </c>
      <c r="EC12" s="423">
        <f t="shared" ref="EC12" si="46">EB12*0.8</f>
        <v>1.0077886278754849E-5</v>
      </c>
      <c r="ED12" s="423">
        <f t="shared" ref="ED12" si="47">EC12*0.8</f>
        <v>8.0623090230038787E-6</v>
      </c>
      <c r="EE12" s="423">
        <f t="shared" ref="EE12" si="48">ED12*0.8</f>
        <v>6.4498472184031034E-6</v>
      </c>
      <c r="EF12" s="423">
        <f t="shared" ref="EF12" si="49">EE12*0.8</f>
        <v>5.1598777747224831E-6</v>
      </c>
      <c r="EG12" s="423">
        <f t="shared" ref="EG12" si="50">EF12*0.8</f>
        <v>4.1279022197779866E-6</v>
      </c>
      <c r="EH12" s="423">
        <f t="shared" ref="EH12" si="51">EG12*0.8</f>
        <v>3.3023217758223894E-6</v>
      </c>
      <c r="EI12" s="424">
        <f t="shared" ref="EI12" si="52">EH12*0.8</f>
        <v>2.6418574206579119E-6</v>
      </c>
      <c r="EJ12" s="423">
        <f t="shared" ref="EJ12:EJ75" si="53">EI12*0.8</f>
        <v>2.1134859365263297E-6</v>
      </c>
      <c r="EK12" s="423">
        <f t="shared" ref="EK12:EK75" si="54">EJ12*0.8</f>
        <v>1.6907887492210639E-6</v>
      </c>
      <c r="EL12" s="423">
        <f t="shared" ref="EL12:EL75" si="55">EK12*0.8</f>
        <v>1.3526309993768512E-6</v>
      </c>
      <c r="EM12" s="423">
        <f t="shared" ref="EM12:EM75" si="56">EL12*0.8</f>
        <v>1.0821047995014809E-6</v>
      </c>
      <c r="EN12" s="423">
        <f t="shared" ref="EN12:EN75" si="57">EM12*0.8</f>
        <v>8.6568383960118477E-7</v>
      </c>
      <c r="EO12" s="423">
        <f t="shared" ref="EO12:EO75" si="58">EN12*0.8</f>
        <v>6.925470716809479E-7</v>
      </c>
      <c r="EP12" s="423">
        <f t="shared" ref="EP12:EP75" si="59">EO12*0.8</f>
        <v>5.5403765734475832E-7</v>
      </c>
      <c r="EQ12" s="423">
        <f t="shared" ref="EQ12:EQ75" si="60">EP12*0.8</f>
        <v>4.4323012587580667E-7</v>
      </c>
      <c r="ER12" s="423">
        <f t="shared" ref="ER12:ER75" si="61">EQ12*0.8</f>
        <v>3.5458410070064536E-7</v>
      </c>
      <c r="ES12" s="423">
        <f t="shared" ref="ES12:ES75" si="62">ER12*0.8</f>
        <v>2.836672805605163E-7</v>
      </c>
      <c r="ET12" s="423">
        <f t="shared" ref="ET12:ET75" si="63">ES12*0.8</f>
        <v>2.2693382444841306E-7</v>
      </c>
      <c r="EU12" s="424">
        <f t="shared" ref="EU12:EU75" si="64">ET12*0.8</f>
        <v>1.8154705955873047E-7</v>
      </c>
      <c r="EV12" s="423">
        <f t="shared" ref="EV12:EV75" si="65">EU12*0.8</f>
        <v>1.4523764764698439E-7</v>
      </c>
      <c r="EW12" s="423">
        <f t="shared" ref="EW12:EW75" si="66">EV12*0.8</f>
        <v>1.1619011811758752E-7</v>
      </c>
      <c r="EX12" s="423">
        <f t="shared" ref="EX12:EX75" si="67">EW12*0.8</f>
        <v>9.2952094494070024E-8</v>
      </c>
      <c r="EY12" s="423">
        <f t="shared" ref="EY12:EY75" si="68">EX12*0.8</f>
        <v>7.436167559525603E-8</v>
      </c>
      <c r="EZ12" s="423">
        <f t="shared" ref="EZ12:EZ75" si="69">EY12*0.8</f>
        <v>5.9489340476204828E-8</v>
      </c>
      <c r="FA12" s="423">
        <f t="shared" ref="FA12:FA75" si="70">EZ12*0.8</f>
        <v>4.7591472380963865E-8</v>
      </c>
      <c r="FB12" s="423">
        <f t="shared" ref="FB12:FB75" si="71">FA12*0.8</f>
        <v>3.8073177904771093E-8</v>
      </c>
      <c r="FC12" s="423">
        <f t="shared" ref="FC12:FC75" si="72">FB12*0.8</f>
        <v>3.0458542323816879E-8</v>
      </c>
      <c r="FD12" s="423">
        <f t="shared" ref="FD12:FD75" si="73">FC12*0.8</f>
        <v>2.4366833859053505E-8</v>
      </c>
      <c r="FE12" s="423">
        <f t="shared" ref="FE12:FE75" si="74">FD12*0.8</f>
        <v>1.9493467087242807E-8</v>
      </c>
      <c r="FF12" s="423">
        <f t="shared" ref="FF12:FF75" si="75">FE12*0.8</f>
        <v>1.5594773669794247E-8</v>
      </c>
      <c r="FG12" s="424">
        <f t="shared" ref="FG12:FG75" si="76">FF12*0.8</f>
        <v>1.2475818935835399E-8</v>
      </c>
      <c r="FH12" s="423">
        <f t="shared" ref="FH12:FH75" si="77">FG12*0.8</f>
        <v>9.9806551486683189E-9</v>
      </c>
      <c r="FI12" s="423">
        <f t="shared" ref="FI12:FI75" si="78">FH12*0.8</f>
        <v>7.9845241189346561E-9</v>
      </c>
      <c r="FJ12" s="423">
        <f t="shared" ref="FJ12:FJ75" si="79">FI12*0.8</f>
        <v>6.3876192951477255E-9</v>
      </c>
      <c r="FK12" s="423">
        <f t="shared" ref="FK12:FK75" si="80">FJ12*0.8</f>
        <v>5.1100954361181811E-9</v>
      </c>
      <c r="FL12" s="423">
        <f t="shared" ref="FL12:FL75" si="81">FK12*0.8</f>
        <v>4.0880763488945454E-9</v>
      </c>
      <c r="FM12" s="423">
        <f t="shared" ref="FM12:FM75" si="82">FL12*0.8</f>
        <v>3.2704610791156365E-9</v>
      </c>
      <c r="FN12" s="423">
        <f t="shared" ref="FN12:FN75" si="83">FM12*0.8</f>
        <v>2.6163688632925093E-9</v>
      </c>
      <c r="FO12" s="423">
        <f t="shared" ref="FO12:FO75" si="84">FN12*0.8</f>
        <v>2.0930950906340075E-9</v>
      </c>
      <c r="FP12" s="423">
        <f t="shared" ref="FP12:FP75" si="85">FO12*0.8</f>
        <v>1.674476072507206E-9</v>
      </c>
      <c r="FQ12" s="423">
        <f t="shared" ref="FQ12:FQ75" si="86">FP12*0.8</f>
        <v>1.3395808580057649E-9</v>
      </c>
      <c r="FR12" s="423">
        <f t="shared" ref="FR12:FR75" si="87">FQ12*0.8</f>
        <v>1.0716646864046119E-9</v>
      </c>
      <c r="FS12" s="424">
        <f t="shared" ref="FS12:FS75" si="88">FR12*0.8</f>
        <v>8.5733174912368953E-10</v>
      </c>
      <c r="FT12" s="423">
        <f t="shared" ref="FT12:FT75" si="89">FS12*0.8</f>
        <v>6.8586539929895162E-10</v>
      </c>
      <c r="FU12" s="423">
        <f t="shared" ref="FU12:FU75" si="90">FT12*0.8</f>
        <v>5.486923194391613E-10</v>
      </c>
      <c r="FV12" s="423">
        <f t="shared" ref="FV12:FV75" si="91">FU12*0.8</f>
        <v>4.3895385555132904E-10</v>
      </c>
      <c r="FW12" s="423">
        <f t="shared" ref="FW12:FW75" si="92">FV12*0.8</f>
        <v>3.5116308444106325E-10</v>
      </c>
      <c r="FX12" s="423">
        <f t="shared" ref="FX12:FX75" si="93">FW12*0.8</f>
        <v>2.8093046755285063E-10</v>
      </c>
      <c r="FY12" s="423">
        <f t="shared" ref="FY12:FY75" si="94">FX12*0.8</f>
        <v>2.2474437404228051E-10</v>
      </c>
      <c r="FZ12" s="423">
        <f t="shared" ref="FZ12:FZ75" si="95">FY12*0.8</f>
        <v>1.7979549923382443E-10</v>
      </c>
      <c r="GA12" s="423">
        <f t="shared" ref="GA12:GA75" si="96">FZ12*0.8</f>
        <v>1.4383639938705956E-10</v>
      </c>
      <c r="GB12" s="423">
        <f t="shared" ref="GB12:GB75" si="97">GA12*0.8</f>
        <v>1.1506911950964765E-10</v>
      </c>
      <c r="GC12" s="423">
        <f t="shared" ref="GC12:GC75" si="98">GB12*0.8</f>
        <v>9.2055295607718127E-11</v>
      </c>
      <c r="GD12" s="423">
        <f t="shared" ref="GD12:GD75" si="99">GC12*0.8</f>
        <v>7.3644236486174507E-11</v>
      </c>
      <c r="GE12" s="424">
        <f t="shared" ref="GE12:GE75" si="100">GD12*0.8</f>
        <v>5.8915389188939603E-11</v>
      </c>
      <c r="GF12" s="425">
        <f t="shared" ref="GF12:GF20" si="101">SUM(H12:GE12)</f>
        <v>2799372.5499999993</v>
      </c>
    </row>
    <row r="13" spans="1:188" s="31" customFormat="1" ht="17" thickBot="1" x14ac:dyDescent="0.25">
      <c r="B13" s="323">
        <v>2</v>
      </c>
      <c r="C13" s="323"/>
      <c r="D13" s="323">
        <v>1</v>
      </c>
      <c r="E13" s="323"/>
      <c r="F13" s="323"/>
      <c r="G13" s="406" t="str">
        <f>$G$178</f>
        <v>Avg Performing  Title / App</v>
      </c>
      <c r="H13" s="435"/>
      <c r="I13" s="342"/>
      <c r="J13" s="342"/>
      <c r="K13" s="342"/>
      <c r="L13" s="342"/>
      <c r="M13" s="342"/>
      <c r="N13" s="342"/>
      <c r="O13" s="342"/>
      <c r="P13" s="342"/>
      <c r="Q13" s="342"/>
      <c r="R13" s="387"/>
      <c r="S13" s="345">
        <f t="shared" ref="S13:AP13" si="102">$H$7*H$178</f>
        <v>31125.899999999998</v>
      </c>
      <c r="T13" s="376">
        <f t="shared" si="102"/>
        <v>100239.75</v>
      </c>
      <c r="U13" s="376">
        <f t="shared" si="102"/>
        <v>284618.09999999998</v>
      </c>
      <c r="V13" s="376">
        <f t="shared" si="102"/>
        <v>556962.25</v>
      </c>
      <c r="W13" s="376">
        <f t="shared" si="102"/>
        <v>680269.85</v>
      </c>
      <c r="X13" s="376">
        <f t="shared" si="102"/>
        <v>661926.19999999995</v>
      </c>
      <c r="Y13" s="376">
        <f t="shared" si="102"/>
        <v>673632.04999999993</v>
      </c>
      <c r="Z13" s="376">
        <f t="shared" si="102"/>
        <v>661253.44999999995</v>
      </c>
      <c r="AA13" s="376">
        <f t="shared" si="102"/>
        <v>447274.1</v>
      </c>
      <c r="AB13" s="376">
        <f t="shared" si="102"/>
        <v>485426.5</v>
      </c>
      <c r="AC13" s="376">
        <f t="shared" si="102"/>
        <v>373122.1</v>
      </c>
      <c r="AD13" s="376">
        <f t="shared" si="102"/>
        <v>318121.05</v>
      </c>
      <c r="AE13" s="345">
        <f t="shared" si="102"/>
        <v>411752.89999999997</v>
      </c>
      <c r="AF13" s="376">
        <f t="shared" si="102"/>
        <v>364780</v>
      </c>
      <c r="AG13" s="376">
        <f t="shared" si="102"/>
        <v>316356.95</v>
      </c>
      <c r="AH13" s="376">
        <f t="shared" si="102"/>
        <v>238153.5</v>
      </c>
      <c r="AI13" s="376">
        <f t="shared" si="102"/>
        <v>221125.44999999998</v>
      </c>
      <c r="AJ13" s="376">
        <f t="shared" si="102"/>
        <v>247123.5</v>
      </c>
      <c r="AK13" s="376">
        <f t="shared" si="102"/>
        <v>221170.3</v>
      </c>
      <c r="AL13" s="376">
        <f t="shared" si="102"/>
        <v>171895.1</v>
      </c>
      <c r="AM13" s="376">
        <f t="shared" si="102"/>
        <v>127732.79999999999</v>
      </c>
      <c r="AN13" s="376">
        <f t="shared" si="102"/>
        <v>74660.3</v>
      </c>
      <c r="AO13" s="376">
        <f t="shared" si="102"/>
        <v>65346.45</v>
      </c>
      <c r="AP13" s="376">
        <f t="shared" si="102"/>
        <v>36074.35</v>
      </c>
      <c r="AQ13" s="346">
        <f>AP13*0.8</f>
        <v>28859.48</v>
      </c>
      <c r="AR13" s="342">
        <f t="shared" ref="AR13:CM13" si="103">AQ13*0.8</f>
        <v>23087.584000000003</v>
      </c>
      <c r="AS13" s="342">
        <f t="shared" si="103"/>
        <v>18470.067200000001</v>
      </c>
      <c r="AT13" s="342">
        <f t="shared" si="103"/>
        <v>14776.053760000003</v>
      </c>
      <c r="AU13" s="342">
        <f t="shared" si="103"/>
        <v>11820.843008000003</v>
      </c>
      <c r="AV13" s="342">
        <f t="shared" si="103"/>
        <v>9456.6744064000031</v>
      </c>
      <c r="AW13" s="342">
        <f t="shared" si="103"/>
        <v>7565.3395251200027</v>
      </c>
      <c r="AX13" s="342">
        <f t="shared" si="103"/>
        <v>6052.2716200960022</v>
      </c>
      <c r="AY13" s="342">
        <f t="shared" si="103"/>
        <v>4841.8172960768015</v>
      </c>
      <c r="AZ13" s="342">
        <f t="shared" si="103"/>
        <v>3873.4538368614412</v>
      </c>
      <c r="BA13" s="342">
        <f t="shared" si="103"/>
        <v>3098.7630694891532</v>
      </c>
      <c r="BB13" s="342">
        <f t="shared" si="103"/>
        <v>2479.0104555913226</v>
      </c>
      <c r="BC13" s="346">
        <f t="shared" si="103"/>
        <v>1983.2083644730583</v>
      </c>
      <c r="BD13" s="342">
        <f t="shared" si="103"/>
        <v>1586.5666915784468</v>
      </c>
      <c r="BE13" s="342">
        <f t="shared" si="103"/>
        <v>1269.2533532627576</v>
      </c>
      <c r="BF13" s="342">
        <f t="shared" si="103"/>
        <v>1015.4026826102062</v>
      </c>
      <c r="BG13" s="342">
        <f t="shared" si="103"/>
        <v>812.32214608816503</v>
      </c>
      <c r="BH13" s="342">
        <f t="shared" si="103"/>
        <v>649.85771687053204</v>
      </c>
      <c r="BI13" s="342">
        <f t="shared" si="103"/>
        <v>519.88617349642561</v>
      </c>
      <c r="BJ13" s="342">
        <f t="shared" si="103"/>
        <v>415.90893879714054</v>
      </c>
      <c r="BK13" s="342">
        <f t="shared" si="103"/>
        <v>332.72715103771247</v>
      </c>
      <c r="BL13" s="342">
        <f t="shared" si="103"/>
        <v>266.18172083016998</v>
      </c>
      <c r="BM13" s="342">
        <f t="shared" si="103"/>
        <v>212.94537666413601</v>
      </c>
      <c r="BN13" s="342">
        <f t="shared" si="103"/>
        <v>170.35630133130883</v>
      </c>
      <c r="BO13" s="346">
        <f t="shared" si="103"/>
        <v>136.28504106504707</v>
      </c>
      <c r="BP13" s="342">
        <f t="shared" si="103"/>
        <v>109.02803285203765</v>
      </c>
      <c r="BQ13" s="342">
        <f t="shared" si="103"/>
        <v>87.222426281630135</v>
      </c>
      <c r="BR13" s="342">
        <f t="shared" si="103"/>
        <v>69.777941025304116</v>
      </c>
      <c r="BS13" s="342">
        <f t="shared" si="103"/>
        <v>55.822352820243296</v>
      </c>
      <c r="BT13" s="342">
        <f t="shared" si="103"/>
        <v>44.65788225619464</v>
      </c>
      <c r="BU13" s="342">
        <f t="shared" si="103"/>
        <v>35.726305804955715</v>
      </c>
      <c r="BV13" s="342">
        <f t="shared" si="103"/>
        <v>28.581044643964574</v>
      </c>
      <c r="BW13" s="342">
        <f t="shared" si="103"/>
        <v>22.864835715171662</v>
      </c>
      <c r="BX13" s="342">
        <f t="shared" si="103"/>
        <v>18.291868572137329</v>
      </c>
      <c r="BY13" s="342">
        <f t="shared" si="103"/>
        <v>14.633494857709863</v>
      </c>
      <c r="BZ13" s="342">
        <f t="shared" si="103"/>
        <v>11.706795886167891</v>
      </c>
      <c r="CA13" s="346">
        <f t="shared" si="103"/>
        <v>9.3654367089343129</v>
      </c>
      <c r="CB13" s="342">
        <f t="shared" si="103"/>
        <v>7.492349367147451</v>
      </c>
      <c r="CC13" s="342">
        <f t="shared" si="103"/>
        <v>5.9938794937179614</v>
      </c>
      <c r="CD13" s="342">
        <f t="shared" si="103"/>
        <v>4.7951035949743694</v>
      </c>
      <c r="CE13" s="342">
        <f t="shared" si="103"/>
        <v>3.8360828759794958</v>
      </c>
      <c r="CF13" s="342">
        <f t="shared" si="103"/>
        <v>3.068866300783597</v>
      </c>
      <c r="CG13" s="342">
        <f t="shared" si="103"/>
        <v>2.4550930406268776</v>
      </c>
      <c r="CH13" s="342">
        <f t="shared" si="103"/>
        <v>1.9640744325015023</v>
      </c>
      <c r="CI13" s="342">
        <f t="shared" si="103"/>
        <v>1.571259546001202</v>
      </c>
      <c r="CJ13" s="342">
        <f t="shared" si="103"/>
        <v>1.2570076368009617</v>
      </c>
      <c r="CK13" s="342">
        <f t="shared" si="103"/>
        <v>1.0056061094407693</v>
      </c>
      <c r="CL13" s="342">
        <f t="shared" si="103"/>
        <v>0.80448488755261549</v>
      </c>
      <c r="CM13" s="346">
        <f t="shared" si="103"/>
        <v>0.64358791004209248</v>
      </c>
      <c r="CN13" s="342">
        <f t="shared" si="5"/>
        <v>0.51487032803367405</v>
      </c>
      <c r="CO13" s="342">
        <f t="shared" si="6"/>
        <v>0.41189626242693927</v>
      </c>
      <c r="CP13" s="342">
        <f t="shared" si="7"/>
        <v>0.32951700994155142</v>
      </c>
      <c r="CQ13" s="342">
        <f t="shared" si="8"/>
        <v>0.26361360795324112</v>
      </c>
      <c r="CR13" s="342">
        <f t="shared" si="9"/>
        <v>0.2108908863625929</v>
      </c>
      <c r="CS13" s="342">
        <f t="shared" si="10"/>
        <v>0.16871270909007433</v>
      </c>
      <c r="CT13" s="342">
        <f t="shared" si="11"/>
        <v>0.13497016727205946</v>
      </c>
      <c r="CU13" s="342">
        <f t="shared" si="12"/>
        <v>0.10797613381764758</v>
      </c>
      <c r="CV13" s="342">
        <f t="shared" si="13"/>
        <v>8.6380907054118064E-2</v>
      </c>
      <c r="CW13" s="342">
        <f t="shared" si="14"/>
        <v>6.9104725643294451E-2</v>
      </c>
      <c r="CX13" s="342">
        <f t="shared" si="15"/>
        <v>5.5283780514635561E-2</v>
      </c>
      <c r="CY13" s="346">
        <f t="shared" si="16"/>
        <v>4.4227024411708449E-2</v>
      </c>
      <c r="CZ13" s="342">
        <f t="shared" si="17"/>
        <v>3.5381619529366762E-2</v>
      </c>
      <c r="DA13" s="342">
        <f t="shared" si="18"/>
        <v>2.8305295623493411E-2</v>
      </c>
      <c r="DB13" s="342">
        <f t="shared" si="19"/>
        <v>2.2644236498794729E-2</v>
      </c>
      <c r="DC13" s="342">
        <f t="shared" si="20"/>
        <v>1.8115389199035783E-2</v>
      </c>
      <c r="DD13" s="342">
        <f t="shared" si="21"/>
        <v>1.4492311359228627E-2</v>
      </c>
      <c r="DE13" s="342">
        <f t="shared" si="22"/>
        <v>1.1593849087382903E-2</v>
      </c>
      <c r="DF13" s="342">
        <f t="shared" si="23"/>
        <v>9.2750792699063233E-3</v>
      </c>
      <c r="DG13" s="342">
        <f t="shared" si="24"/>
        <v>7.4200634159250593E-3</v>
      </c>
      <c r="DH13" s="342">
        <f t="shared" si="25"/>
        <v>5.9360507327400475E-3</v>
      </c>
      <c r="DI13" s="342">
        <f t="shared" si="26"/>
        <v>4.7488405861920383E-3</v>
      </c>
      <c r="DJ13" s="342">
        <f t="shared" si="27"/>
        <v>3.7990724689536308E-3</v>
      </c>
      <c r="DK13" s="346">
        <f t="shared" si="28"/>
        <v>3.0392579751629049E-3</v>
      </c>
      <c r="DL13" s="342">
        <f t="shared" si="29"/>
        <v>2.431406380130324E-3</v>
      </c>
      <c r="DM13" s="342">
        <f t="shared" si="30"/>
        <v>1.9451251041042593E-3</v>
      </c>
      <c r="DN13" s="342">
        <f t="shared" si="31"/>
        <v>1.5561000832834074E-3</v>
      </c>
      <c r="DO13" s="342">
        <f t="shared" si="32"/>
        <v>1.2448800666267261E-3</v>
      </c>
      <c r="DP13" s="342">
        <f t="shared" si="33"/>
        <v>9.9590405330138103E-4</v>
      </c>
      <c r="DQ13" s="342">
        <f t="shared" si="34"/>
        <v>7.9672324264110485E-4</v>
      </c>
      <c r="DR13" s="342">
        <f t="shared" si="35"/>
        <v>6.3737859411288397E-4</v>
      </c>
      <c r="DS13" s="342">
        <f t="shared" si="36"/>
        <v>5.0990287529030715E-4</v>
      </c>
      <c r="DT13" s="342">
        <f t="shared" si="37"/>
        <v>4.0792230023224576E-4</v>
      </c>
      <c r="DU13" s="342">
        <f t="shared" si="38"/>
        <v>3.2633784018579664E-4</v>
      </c>
      <c r="DV13" s="342">
        <f t="shared" si="39"/>
        <v>2.610702721486373E-4</v>
      </c>
      <c r="DW13" s="346">
        <f t="shared" si="40"/>
        <v>2.0885621771890984E-4</v>
      </c>
      <c r="DX13" s="342">
        <f t="shared" ref="DX13:DX70" si="104">DW13*0.8</f>
        <v>1.670849741751279E-4</v>
      </c>
      <c r="DY13" s="342">
        <f t="shared" ref="DY13:DY72" si="105">DX13*0.8</f>
        <v>1.3366797934010233E-4</v>
      </c>
      <c r="DZ13" s="342">
        <f t="shared" ref="DY13:DZ74" si="106">DY13*0.8</f>
        <v>1.0693438347208188E-4</v>
      </c>
      <c r="EA13" s="342">
        <f t="shared" ref="EA13:EA74" si="107">DZ13*0.8</f>
        <v>8.5547506777665513E-5</v>
      </c>
      <c r="EB13" s="342">
        <f t="shared" ref="EA13:EB75" si="108">EA13*0.8</f>
        <v>6.8438005422132413E-5</v>
      </c>
      <c r="EC13" s="342">
        <f t="shared" ref="EB13:EC76" si="109">EB13*0.8</f>
        <v>5.4750404337705932E-5</v>
      </c>
      <c r="ED13" s="342">
        <f t="shared" ref="ED13:ED76" si="110">EC13*0.8</f>
        <v>4.3800323470164751E-5</v>
      </c>
      <c r="EE13" s="342">
        <f t="shared" ref="EE13:EE76" si="111">ED13*0.8</f>
        <v>3.5040258776131799E-5</v>
      </c>
      <c r="EF13" s="342">
        <f t="shared" ref="EF13:EF76" si="112">EE13*0.8</f>
        <v>2.8032207020905442E-5</v>
      </c>
      <c r="EG13" s="342">
        <f t="shared" ref="EG13:EG76" si="113">EF13*0.8</f>
        <v>2.2425765616724356E-5</v>
      </c>
      <c r="EH13" s="342">
        <f t="shared" ref="EH13:EH76" si="114">EG13*0.8</f>
        <v>1.7940612493379485E-5</v>
      </c>
      <c r="EI13" s="346">
        <f t="shared" ref="EI13:EI76" si="115">EH13*0.8</f>
        <v>1.4352489994703589E-5</v>
      </c>
      <c r="EJ13" s="342">
        <f t="shared" si="53"/>
        <v>1.1481991995762871E-5</v>
      </c>
      <c r="EK13" s="342">
        <f t="shared" si="54"/>
        <v>9.1855935966102972E-6</v>
      </c>
      <c r="EL13" s="342">
        <f t="shared" si="55"/>
        <v>7.348474877288238E-6</v>
      </c>
      <c r="EM13" s="342">
        <f t="shared" si="56"/>
        <v>5.8787799018305905E-6</v>
      </c>
      <c r="EN13" s="342">
        <f t="shared" si="57"/>
        <v>4.7030239214644726E-6</v>
      </c>
      <c r="EO13" s="342">
        <f t="shared" si="58"/>
        <v>3.7624191371715784E-6</v>
      </c>
      <c r="EP13" s="342">
        <f t="shared" si="59"/>
        <v>3.0099353097372628E-6</v>
      </c>
      <c r="EQ13" s="342">
        <f t="shared" si="60"/>
        <v>2.4079482477898104E-6</v>
      </c>
      <c r="ER13" s="342">
        <f t="shared" si="61"/>
        <v>1.9263585982318484E-6</v>
      </c>
      <c r="ES13" s="342">
        <f t="shared" si="62"/>
        <v>1.5410868785854789E-6</v>
      </c>
      <c r="ET13" s="342">
        <f t="shared" si="63"/>
        <v>1.2328695028683833E-6</v>
      </c>
      <c r="EU13" s="346">
        <f t="shared" si="64"/>
        <v>9.862956022947066E-7</v>
      </c>
      <c r="EV13" s="342">
        <f t="shared" si="65"/>
        <v>7.8903648183576537E-7</v>
      </c>
      <c r="EW13" s="342">
        <f t="shared" si="66"/>
        <v>6.3122918546861238E-7</v>
      </c>
      <c r="EX13" s="342">
        <f t="shared" si="67"/>
        <v>5.0498334837488988E-7</v>
      </c>
      <c r="EY13" s="342">
        <f t="shared" si="68"/>
        <v>4.0398667869991193E-7</v>
      </c>
      <c r="EZ13" s="342">
        <f t="shared" si="69"/>
        <v>3.2318934295992954E-7</v>
      </c>
      <c r="FA13" s="342">
        <f t="shared" si="70"/>
        <v>2.5855147436794364E-7</v>
      </c>
      <c r="FB13" s="342">
        <f t="shared" si="71"/>
        <v>2.0684117949435493E-7</v>
      </c>
      <c r="FC13" s="342">
        <f t="shared" si="72"/>
        <v>1.6547294359548396E-7</v>
      </c>
      <c r="FD13" s="342">
        <f t="shared" si="73"/>
        <v>1.3237835487638717E-7</v>
      </c>
      <c r="FE13" s="342">
        <f t="shared" si="74"/>
        <v>1.0590268390110975E-7</v>
      </c>
      <c r="FF13" s="342">
        <f t="shared" si="75"/>
        <v>8.4722147120887801E-8</v>
      </c>
      <c r="FG13" s="346">
        <f t="shared" si="76"/>
        <v>6.7777717696710241E-8</v>
      </c>
      <c r="FH13" s="342">
        <f t="shared" si="77"/>
        <v>5.4222174157368197E-8</v>
      </c>
      <c r="FI13" s="342">
        <f t="shared" si="78"/>
        <v>4.3377739325894562E-8</v>
      </c>
      <c r="FJ13" s="342">
        <f t="shared" si="79"/>
        <v>3.4702191460715653E-8</v>
      </c>
      <c r="FK13" s="342">
        <f t="shared" si="80"/>
        <v>2.7761753168572525E-8</v>
      </c>
      <c r="FL13" s="342">
        <f t="shared" si="81"/>
        <v>2.2209402534858021E-8</v>
      </c>
      <c r="FM13" s="342">
        <f t="shared" si="82"/>
        <v>1.7767522027886416E-8</v>
      </c>
      <c r="FN13" s="342">
        <f t="shared" si="83"/>
        <v>1.4214017622309134E-8</v>
      </c>
      <c r="FO13" s="342">
        <f t="shared" si="84"/>
        <v>1.1371214097847307E-8</v>
      </c>
      <c r="FP13" s="342">
        <f t="shared" si="85"/>
        <v>9.0969712782778461E-9</v>
      </c>
      <c r="FQ13" s="342">
        <f t="shared" si="86"/>
        <v>7.2775770226222771E-9</v>
      </c>
      <c r="FR13" s="342">
        <f t="shared" si="87"/>
        <v>5.8220616180978223E-9</v>
      </c>
      <c r="FS13" s="346">
        <f t="shared" si="88"/>
        <v>4.6576492944782585E-9</v>
      </c>
      <c r="FT13" s="342">
        <f t="shared" si="89"/>
        <v>3.7261194355826073E-9</v>
      </c>
      <c r="FU13" s="342">
        <f t="shared" si="90"/>
        <v>2.9808955484660859E-9</v>
      </c>
      <c r="FV13" s="342">
        <f t="shared" si="91"/>
        <v>2.3847164387728687E-9</v>
      </c>
      <c r="FW13" s="342">
        <f t="shared" si="92"/>
        <v>1.907773151018295E-9</v>
      </c>
      <c r="FX13" s="342">
        <f t="shared" si="93"/>
        <v>1.5262185208146362E-9</v>
      </c>
      <c r="FY13" s="342">
        <f t="shared" si="94"/>
        <v>1.2209748166517091E-9</v>
      </c>
      <c r="FZ13" s="342">
        <f t="shared" si="95"/>
        <v>9.7677985332136732E-10</v>
      </c>
      <c r="GA13" s="342">
        <f t="shared" si="96"/>
        <v>7.8142388265709385E-10</v>
      </c>
      <c r="GB13" s="342">
        <f t="shared" si="97"/>
        <v>6.2513910612567517E-10</v>
      </c>
      <c r="GC13" s="342">
        <f t="shared" si="98"/>
        <v>5.0011128490054019E-10</v>
      </c>
      <c r="GD13" s="342">
        <f t="shared" si="99"/>
        <v>4.000890279204322E-10</v>
      </c>
      <c r="GE13" s="346">
        <f t="shared" si="100"/>
        <v>3.2007122233634576E-10</v>
      </c>
      <c r="GF13" s="398">
        <f t="shared" si="101"/>
        <v>7914440.2999999998</v>
      </c>
    </row>
    <row r="14" spans="1:188" s="31" customFormat="1" ht="17" thickTop="1" x14ac:dyDescent="0.2">
      <c r="A14" s="415" t="s">
        <v>477</v>
      </c>
      <c r="B14" s="416">
        <v>1</v>
      </c>
      <c r="C14" s="416">
        <v>1</v>
      </c>
      <c r="D14" s="416"/>
      <c r="E14" s="416"/>
      <c r="F14" s="416"/>
      <c r="G14" s="408" t="str">
        <f>$G$179</f>
        <v>Low Performing  Title / App</v>
      </c>
      <c r="H14" s="435"/>
      <c r="I14" s="342"/>
      <c r="J14" s="342"/>
      <c r="K14" s="342"/>
      <c r="L14" s="342"/>
      <c r="M14" s="342"/>
      <c r="N14" s="342"/>
      <c r="O14" s="342"/>
      <c r="P14" s="342"/>
      <c r="Q14" s="342"/>
      <c r="R14" s="342"/>
      <c r="S14" s="346"/>
      <c r="T14" s="342"/>
      <c r="U14" s="342"/>
      <c r="V14" s="378">
        <f t="shared" ref="V14:AS14" si="116">$H$7*H$177</f>
        <v>289304.92499999999</v>
      </c>
      <c r="W14" s="378">
        <f t="shared" si="116"/>
        <v>965956.875</v>
      </c>
      <c r="X14" s="378">
        <f t="shared" si="116"/>
        <v>1834880.7749999999</v>
      </c>
      <c r="Y14" s="378">
        <f t="shared" si="116"/>
        <v>3106602.5249999999</v>
      </c>
      <c r="Z14" s="378">
        <f t="shared" si="116"/>
        <v>3859006.125</v>
      </c>
      <c r="AA14" s="378">
        <f t="shared" si="116"/>
        <v>4525028.625</v>
      </c>
      <c r="AB14" s="378">
        <f t="shared" si="116"/>
        <v>3728021.6999999997</v>
      </c>
      <c r="AC14" s="378">
        <f t="shared" si="116"/>
        <v>3186637.3499999996</v>
      </c>
      <c r="AD14" s="378">
        <f t="shared" si="116"/>
        <v>4099648.8</v>
      </c>
      <c r="AE14" s="349">
        <f t="shared" si="116"/>
        <v>3381331.1999999997</v>
      </c>
      <c r="AF14" s="378">
        <f t="shared" si="116"/>
        <v>2932337.85</v>
      </c>
      <c r="AG14" s="378">
        <f t="shared" si="116"/>
        <v>3693307.8</v>
      </c>
      <c r="AH14" s="378">
        <f t="shared" si="116"/>
        <v>3246624.2249999996</v>
      </c>
      <c r="AI14" s="378">
        <f t="shared" si="116"/>
        <v>3039394.8</v>
      </c>
      <c r="AJ14" s="378">
        <f t="shared" si="116"/>
        <v>1945772.4</v>
      </c>
      <c r="AK14" s="378">
        <f t="shared" si="116"/>
        <v>2192738.9249999998</v>
      </c>
      <c r="AL14" s="378">
        <f t="shared" si="116"/>
        <v>1824834.375</v>
      </c>
      <c r="AM14" s="378">
        <f t="shared" si="116"/>
        <v>1913368.2749999999</v>
      </c>
      <c r="AN14" s="378">
        <f t="shared" si="116"/>
        <v>1054782.3</v>
      </c>
      <c r="AO14" s="378">
        <f t="shared" si="116"/>
        <v>940235.39999999991</v>
      </c>
      <c r="AP14" s="378">
        <f t="shared" si="116"/>
        <v>733858.125</v>
      </c>
      <c r="AQ14" s="349">
        <f t="shared" si="116"/>
        <v>804519.29999999993</v>
      </c>
      <c r="AR14" s="378">
        <f t="shared" si="116"/>
        <v>509339.02499999997</v>
      </c>
      <c r="AS14" s="378">
        <f t="shared" si="116"/>
        <v>284864.77499999997</v>
      </c>
      <c r="AT14" s="342">
        <f>AS14*0.8</f>
        <v>227891.81999999998</v>
      </c>
      <c r="AU14" s="342">
        <f t="shared" ref="AU14:CM14" si="117">AT14*0.8</f>
        <v>182313.45600000001</v>
      </c>
      <c r="AV14" s="342">
        <f t="shared" si="117"/>
        <v>145850.7648</v>
      </c>
      <c r="AW14" s="342">
        <f t="shared" si="117"/>
        <v>116680.61184000001</v>
      </c>
      <c r="AX14" s="342">
        <f t="shared" si="117"/>
        <v>93344.489472000016</v>
      </c>
      <c r="AY14" s="342">
        <f t="shared" si="117"/>
        <v>74675.591577600018</v>
      </c>
      <c r="AZ14" s="342">
        <f t="shared" si="117"/>
        <v>59740.473262080021</v>
      </c>
      <c r="BA14" s="342">
        <f t="shared" si="117"/>
        <v>47792.378609664018</v>
      </c>
      <c r="BB14" s="342">
        <f t="shared" si="117"/>
        <v>38233.902887731216</v>
      </c>
      <c r="BC14" s="346">
        <f t="shared" si="117"/>
        <v>30587.122310184976</v>
      </c>
      <c r="BD14" s="342">
        <f t="shared" si="117"/>
        <v>24469.697848147982</v>
      </c>
      <c r="BE14" s="342">
        <f t="shared" si="117"/>
        <v>19575.758278518388</v>
      </c>
      <c r="BF14" s="342">
        <f t="shared" si="117"/>
        <v>15660.60662281471</v>
      </c>
      <c r="BG14" s="342">
        <f t="shared" si="117"/>
        <v>12528.48529825177</v>
      </c>
      <c r="BH14" s="342">
        <f t="shared" si="117"/>
        <v>10022.788238601417</v>
      </c>
      <c r="BI14" s="342">
        <f t="shared" si="117"/>
        <v>8018.230590881134</v>
      </c>
      <c r="BJ14" s="342">
        <f t="shared" si="117"/>
        <v>6414.584472704908</v>
      </c>
      <c r="BK14" s="342">
        <f t="shared" si="117"/>
        <v>5131.6675781639269</v>
      </c>
      <c r="BL14" s="342">
        <f t="shared" si="117"/>
        <v>4105.3340625311421</v>
      </c>
      <c r="BM14" s="342">
        <f t="shared" si="117"/>
        <v>3284.2672500249137</v>
      </c>
      <c r="BN14" s="342">
        <f t="shared" si="117"/>
        <v>2627.4138000199309</v>
      </c>
      <c r="BO14" s="346">
        <f t="shared" si="117"/>
        <v>2101.9310400159447</v>
      </c>
      <c r="BP14" s="342">
        <f t="shared" si="117"/>
        <v>1681.5448320127559</v>
      </c>
      <c r="BQ14" s="342">
        <f t="shared" si="117"/>
        <v>1345.2358656102049</v>
      </c>
      <c r="BR14" s="342">
        <f t="shared" si="117"/>
        <v>1076.188692488164</v>
      </c>
      <c r="BS14" s="342">
        <f t="shared" si="117"/>
        <v>860.95095399053116</v>
      </c>
      <c r="BT14" s="342">
        <f t="shared" si="117"/>
        <v>688.76076319242497</v>
      </c>
      <c r="BU14" s="342">
        <f t="shared" si="117"/>
        <v>551.00861055394</v>
      </c>
      <c r="BV14" s="342">
        <f t="shared" si="117"/>
        <v>440.80688844315205</v>
      </c>
      <c r="BW14" s="342">
        <f t="shared" si="117"/>
        <v>352.64551075452164</v>
      </c>
      <c r="BX14" s="342">
        <f t="shared" si="117"/>
        <v>282.11640860361734</v>
      </c>
      <c r="BY14" s="342">
        <f t="shared" si="117"/>
        <v>225.69312688289389</v>
      </c>
      <c r="BZ14" s="342">
        <f t="shared" si="117"/>
        <v>180.55450150631512</v>
      </c>
      <c r="CA14" s="346">
        <f t="shared" si="117"/>
        <v>144.44360120505209</v>
      </c>
      <c r="CB14" s="342">
        <f t="shared" si="117"/>
        <v>115.55488096404167</v>
      </c>
      <c r="CC14" s="342">
        <f t="shared" si="117"/>
        <v>92.443904771233349</v>
      </c>
      <c r="CD14" s="342">
        <f t="shared" si="117"/>
        <v>73.955123816986685</v>
      </c>
      <c r="CE14" s="342">
        <f t="shared" si="117"/>
        <v>59.164099053589354</v>
      </c>
      <c r="CF14" s="342">
        <f t="shared" si="117"/>
        <v>47.331279242871489</v>
      </c>
      <c r="CG14" s="342">
        <f t="shared" si="117"/>
        <v>37.865023394297189</v>
      </c>
      <c r="CH14" s="342">
        <f t="shared" si="117"/>
        <v>30.292018715437752</v>
      </c>
      <c r="CI14" s="342">
        <f t="shared" si="117"/>
        <v>24.233614972350203</v>
      </c>
      <c r="CJ14" s="342">
        <f t="shared" si="117"/>
        <v>19.386891977880165</v>
      </c>
      <c r="CK14" s="342">
        <f t="shared" si="117"/>
        <v>15.509513582304132</v>
      </c>
      <c r="CL14" s="342">
        <f t="shared" si="117"/>
        <v>12.407610865843306</v>
      </c>
      <c r="CM14" s="346">
        <f t="shared" si="117"/>
        <v>9.9260886926746466</v>
      </c>
      <c r="CN14" s="342">
        <f t="shared" si="5"/>
        <v>7.9408709541397178</v>
      </c>
      <c r="CO14" s="342">
        <f t="shared" si="6"/>
        <v>6.3526967633117746</v>
      </c>
      <c r="CP14" s="342">
        <f t="shared" si="7"/>
        <v>5.0821574106494198</v>
      </c>
      <c r="CQ14" s="342">
        <f t="shared" si="8"/>
        <v>4.0657259285195364</v>
      </c>
      <c r="CR14" s="342">
        <f t="shared" si="9"/>
        <v>3.2525807428156295</v>
      </c>
      <c r="CS14" s="342">
        <f t="shared" si="10"/>
        <v>2.6020645942525036</v>
      </c>
      <c r="CT14" s="342">
        <f t="shared" si="11"/>
        <v>2.0816516754020031</v>
      </c>
      <c r="CU14" s="342">
        <f t="shared" si="12"/>
        <v>1.6653213403216025</v>
      </c>
      <c r="CV14" s="342">
        <f t="shared" si="13"/>
        <v>1.3322570722572822</v>
      </c>
      <c r="CW14" s="342">
        <f t="shared" si="14"/>
        <v>1.0658056578058257</v>
      </c>
      <c r="CX14" s="342">
        <f t="shared" si="15"/>
        <v>0.85264452624466058</v>
      </c>
      <c r="CY14" s="346">
        <f t="shared" si="16"/>
        <v>0.68211562099572853</v>
      </c>
      <c r="CZ14" s="342">
        <f t="shared" ref="CZ14:CZ16" si="118">CY14*0.8</f>
        <v>0.54569249679658283</v>
      </c>
      <c r="DA14" s="342">
        <f t="shared" ref="DA14:DA16" si="119">CZ14*0.8</f>
        <v>0.43655399743726631</v>
      </c>
      <c r="DB14" s="342">
        <f t="shared" ref="DB14:DB16" si="120">DA14*0.8</f>
        <v>0.34924319794981307</v>
      </c>
      <c r="DC14" s="342">
        <f t="shared" ref="DC14:DC16" si="121">DB14*0.8</f>
        <v>0.27939455835985044</v>
      </c>
      <c r="DD14" s="342">
        <f t="shared" ref="DD14:DD16" si="122">DC14*0.8</f>
        <v>0.22351564668788038</v>
      </c>
      <c r="DE14" s="342">
        <f t="shared" ref="DE14:DE16" si="123">DD14*0.8</f>
        <v>0.17881251735030432</v>
      </c>
      <c r="DF14" s="342">
        <f t="shared" ref="DF14:DF16" si="124">DE14*0.8</f>
        <v>0.14305001388024347</v>
      </c>
      <c r="DG14" s="342">
        <f t="shared" ref="DG14:DG16" si="125">DF14*0.8</f>
        <v>0.11444001110419477</v>
      </c>
      <c r="DH14" s="342">
        <f t="shared" ref="DH14:DH16" si="126">DG14*0.8</f>
        <v>9.1552008883355823E-2</v>
      </c>
      <c r="DI14" s="342">
        <f t="shared" ref="DI14:DI16" si="127">DH14*0.8</f>
        <v>7.3241607106684661E-2</v>
      </c>
      <c r="DJ14" s="342">
        <f t="shared" ref="DJ14:DJ16" si="128">DI14*0.8</f>
        <v>5.8593285685347732E-2</v>
      </c>
      <c r="DK14" s="346">
        <f t="shared" ref="DK14:DK16" si="129">DJ14*0.8</f>
        <v>4.6874628548278188E-2</v>
      </c>
      <c r="DL14" s="342">
        <f t="shared" ref="DL14:DL60" si="130">DK14*0.8</f>
        <v>3.7499702838622549E-2</v>
      </c>
      <c r="DM14" s="342">
        <f t="shared" ref="DM14:DW69" si="131">DL14*0.8</f>
        <v>2.9999762270898039E-2</v>
      </c>
      <c r="DN14" s="342">
        <f t="shared" ref="DN14:DN61" si="132">DM14*0.8</f>
        <v>2.3999809816718433E-2</v>
      </c>
      <c r="DO14" s="342">
        <f t="shared" ref="DO14:DO61" si="133">DN14*0.8</f>
        <v>1.9199847853374748E-2</v>
      </c>
      <c r="DP14" s="342">
        <f t="shared" ref="DP14:DP62" si="134">DO14*0.8</f>
        <v>1.53598782826998E-2</v>
      </c>
      <c r="DQ14" s="342">
        <f t="shared" ref="DQ14:DQ62" si="135">DP14*0.8</f>
        <v>1.2287902626159841E-2</v>
      </c>
      <c r="DR14" s="342">
        <f t="shared" ref="DR14:DR64" si="136">DQ14*0.8</f>
        <v>9.8303221009278727E-3</v>
      </c>
      <c r="DS14" s="342">
        <f t="shared" ref="DS14:DS64" si="137">DR14*0.8</f>
        <v>7.8642576807422988E-3</v>
      </c>
      <c r="DT14" s="342">
        <f t="shared" ref="DT14:DT65" si="138">DS14*0.8</f>
        <v>6.2914061445938398E-3</v>
      </c>
      <c r="DU14" s="342">
        <f t="shared" ref="DU14:DU65" si="139">DT14*0.8</f>
        <v>5.0331249156750722E-3</v>
      </c>
      <c r="DV14" s="342">
        <f t="shared" ref="DV14:DV66" si="140">DU14*0.8</f>
        <v>4.0264999325400576E-3</v>
      </c>
      <c r="DW14" s="346">
        <f t="shared" ref="DW14:DW66" si="141">DV14*0.8</f>
        <v>3.2211999460320462E-3</v>
      </c>
      <c r="DX14" s="342">
        <f t="shared" si="104"/>
        <v>2.5769599568256371E-3</v>
      </c>
      <c r="DY14" s="342">
        <f t="shared" si="105"/>
        <v>2.06156796546051E-3</v>
      </c>
      <c r="DZ14" s="342">
        <f t="shared" si="106"/>
        <v>1.649254372368408E-3</v>
      </c>
      <c r="EA14" s="342">
        <f t="shared" si="107"/>
        <v>1.3194034978947266E-3</v>
      </c>
      <c r="EB14" s="342">
        <f t="shared" si="108"/>
        <v>1.0555227983157812E-3</v>
      </c>
      <c r="EC14" s="342">
        <f t="shared" si="109"/>
        <v>8.44418238652625E-4</v>
      </c>
      <c r="ED14" s="342">
        <f t="shared" si="110"/>
        <v>6.7553459092210008E-4</v>
      </c>
      <c r="EE14" s="342">
        <f t="shared" si="111"/>
        <v>5.4042767273768013E-4</v>
      </c>
      <c r="EF14" s="342">
        <f t="shared" si="112"/>
        <v>4.3234213819014412E-4</v>
      </c>
      <c r="EG14" s="342">
        <f t="shared" si="113"/>
        <v>3.4587371055211532E-4</v>
      </c>
      <c r="EH14" s="342">
        <f t="shared" si="114"/>
        <v>2.7669896844169226E-4</v>
      </c>
      <c r="EI14" s="346">
        <f t="shared" si="115"/>
        <v>2.2135917475335382E-4</v>
      </c>
      <c r="EJ14" s="342">
        <f t="shared" si="53"/>
        <v>1.7708733980268307E-4</v>
      </c>
      <c r="EK14" s="342">
        <f t="shared" si="54"/>
        <v>1.4166987184214647E-4</v>
      </c>
      <c r="EL14" s="342">
        <f t="shared" si="55"/>
        <v>1.1333589747371718E-4</v>
      </c>
      <c r="EM14" s="342">
        <f t="shared" si="56"/>
        <v>9.0668717978973753E-5</v>
      </c>
      <c r="EN14" s="342">
        <f t="shared" si="57"/>
        <v>7.2534974383179008E-5</v>
      </c>
      <c r="EO14" s="342">
        <f t="shared" si="58"/>
        <v>5.8027979506543209E-5</v>
      </c>
      <c r="EP14" s="342">
        <f t="shared" si="59"/>
        <v>4.642238360523457E-5</v>
      </c>
      <c r="EQ14" s="342">
        <f t="shared" si="60"/>
        <v>3.713790688418766E-5</v>
      </c>
      <c r="ER14" s="342">
        <f t="shared" si="61"/>
        <v>2.9710325507350131E-5</v>
      </c>
      <c r="ES14" s="342">
        <f t="shared" si="62"/>
        <v>2.3768260405880107E-5</v>
      </c>
      <c r="ET14" s="342">
        <f t="shared" si="63"/>
        <v>1.9014608324704088E-5</v>
      </c>
      <c r="EU14" s="346">
        <f t="shared" si="64"/>
        <v>1.521168665976327E-5</v>
      </c>
      <c r="EV14" s="342">
        <f t="shared" si="65"/>
        <v>1.2169349327810617E-5</v>
      </c>
      <c r="EW14" s="342">
        <f t="shared" si="66"/>
        <v>9.7354794622484945E-6</v>
      </c>
      <c r="EX14" s="342">
        <f t="shared" si="67"/>
        <v>7.788383569798796E-6</v>
      </c>
      <c r="EY14" s="342">
        <f t="shared" si="68"/>
        <v>6.2307068558390373E-6</v>
      </c>
      <c r="EZ14" s="342">
        <f t="shared" si="69"/>
        <v>4.9845654846712298E-6</v>
      </c>
      <c r="FA14" s="342">
        <f t="shared" si="70"/>
        <v>3.987652387736984E-6</v>
      </c>
      <c r="FB14" s="342">
        <f t="shared" si="71"/>
        <v>3.1901219101895874E-6</v>
      </c>
      <c r="FC14" s="342">
        <f t="shared" si="72"/>
        <v>2.5520975281516702E-6</v>
      </c>
      <c r="FD14" s="342">
        <f t="shared" si="73"/>
        <v>2.041678022521336E-6</v>
      </c>
      <c r="FE14" s="342">
        <f t="shared" si="74"/>
        <v>1.633342418017069E-6</v>
      </c>
      <c r="FF14" s="342">
        <f t="shared" si="75"/>
        <v>1.3066739344136553E-6</v>
      </c>
      <c r="FG14" s="346">
        <f t="shared" si="76"/>
        <v>1.0453391475309243E-6</v>
      </c>
      <c r="FH14" s="342">
        <f t="shared" si="77"/>
        <v>8.3627131802473948E-7</v>
      </c>
      <c r="FI14" s="342">
        <f t="shared" si="78"/>
        <v>6.6901705441979164E-7</v>
      </c>
      <c r="FJ14" s="342">
        <f t="shared" si="79"/>
        <v>5.3521364353583338E-7</v>
      </c>
      <c r="FK14" s="342">
        <f t="shared" si="80"/>
        <v>4.2817091482866671E-7</v>
      </c>
      <c r="FL14" s="342">
        <f t="shared" si="81"/>
        <v>3.4253673186293339E-7</v>
      </c>
      <c r="FM14" s="342">
        <f t="shared" si="82"/>
        <v>2.740293854903467E-7</v>
      </c>
      <c r="FN14" s="342">
        <f t="shared" si="83"/>
        <v>2.1922350839227736E-7</v>
      </c>
      <c r="FO14" s="342">
        <f t="shared" si="84"/>
        <v>1.7537880671382191E-7</v>
      </c>
      <c r="FP14" s="342">
        <f t="shared" si="85"/>
        <v>1.4030304537105754E-7</v>
      </c>
      <c r="FQ14" s="342">
        <f t="shared" si="86"/>
        <v>1.1224243629684603E-7</v>
      </c>
      <c r="FR14" s="342">
        <f t="shared" si="87"/>
        <v>8.9793949037476831E-8</v>
      </c>
      <c r="FS14" s="346">
        <f t="shared" si="88"/>
        <v>7.1835159229981465E-8</v>
      </c>
      <c r="FT14" s="342">
        <f t="shared" si="89"/>
        <v>5.7468127383985174E-8</v>
      </c>
      <c r="FU14" s="342">
        <f t="shared" si="90"/>
        <v>4.5974501907188145E-8</v>
      </c>
      <c r="FV14" s="342">
        <f t="shared" si="91"/>
        <v>3.6779601525750516E-8</v>
      </c>
      <c r="FW14" s="342">
        <f t="shared" si="92"/>
        <v>2.9423681220600414E-8</v>
      </c>
      <c r="FX14" s="342">
        <f t="shared" si="93"/>
        <v>2.3538944976480332E-8</v>
      </c>
      <c r="FY14" s="342">
        <f t="shared" si="94"/>
        <v>1.8831155981184267E-8</v>
      </c>
      <c r="FZ14" s="342">
        <f t="shared" si="95"/>
        <v>1.5064924784947413E-8</v>
      </c>
      <c r="GA14" s="342">
        <f t="shared" si="96"/>
        <v>1.205193982795793E-8</v>
      </c>
      <c r="GB14" s="342">
        <f t="shared" si="97"/>
        <v>9.641551862366345E-9</v>
      </c>
      <c r="GC14" s="342">
        <f t="shared" si="98"/>
        <v>7.7132414898930757E-9</v>
      </c>
      <c r="GD14" s="342">
        <f t="shared" si="99"/>
        <v>6.1705931919144606E-9</v>
      </c>
      <c r="GE14" s="346">
        <f t="shared" si="100"/>
        <v>4.9364745535315684E-9</v>
      </c>
      <c r="GF14" s="396">
        <f t="shared" si="101"/>
        <v>55231855.574999958</v>
      </c>
    </row>
    <row r="15" spans="1:188" s="31" customFormat="1" x14ac:dyDescent="0.2">
      <c r="B15" s="323">
        <v>2</v>
      </c>
      <c r="C15" s="323"/>
      <c r="D15" s="323"/>
      <c r="E15" s="323">
        <v>1</v>
      </c>
      <c r="F15" s="323"/>
      <c r="G15" s="339" t="str">
        <f>$G$179</f>
        <v>Low Performing  Title / App</v>
      </c>
      <c r="H15" s="435"/>
      <c r="I15" s="342"/>
      <c r="J15" s="342"/>
      <c r="K15" s="342"/>
      <c r="L15" s="342"/>
      <c r="M15" s="342"/>
      <c r="N15" s="342"/>
      <c r="O15" s="342"/>
      <c r="P15" s="342"/>
      <c r="Q15" s="342"/>
      <c r="R15" s="342"/>
      <c r="S15" s="346"/>
      <c r="T15" s="342"/>
      <c r="U15" s="342"/>
      <c r="V15" s="342"/>
      <c r="W15" s="387"/>
      <c r="X15" s="377">
        <f t="shared" ref="X15:AU15" si="142">$H$7*H$179</f>
        <v>14621.099999999999</v>
      </c>
      <c r="Y15" s="377">
        <f t="shared" si="142"/>
        <v>53894.75</v>
      </c>
      <c r="Z15" s="377">
        <f t="shared" si="142"/>
        <v>98939.099999999991</v>
      </c>
      <c r="AA15" s="377">
        <f t="shared" si="142"/>
        <v>182390</v>
      </c>
      <c r="AB15" s="377">
        <f t="shared" si="142"/>
        <v>299732.55</v>
      </c>
      <c r="AC15" s="377">
        <f t="shared" si="142"/>
        <v>204665.5</v>
      </c>
      <c r="AD15" s="377">
        <f t="shared" si="142"/>
        <v>175333.6</v>
      </c>
      <c r="AE15" s="344">
        <f t="shared" si="142"/>
        <v>194200.5</v>
      </c>
      <c r="AF15" s="377">
        <f t="shared" si="142"/>
        <v>156765.69999999998</v>
      </c>
      <c r="AG15" s="377">
        <f t="shared" si="142"/>
        <v>155674.35</v>
      </c>
      <c r="AH15" s="377">
        <f t="shared" si="142"/>
        <v>148274.1</v>
      </c>
      <c r="AI15" s="377">
        <f t="shared" si="142"/>
        <v>137061.6</v>
      </c>
      <c r="AJ15" s="377">
        <f t="shared" si="142"/>
        <v>120885.7</v>
      </c>
      <c r="AK15" s="377">
        <f t="shared" si="142"/>
        <v>141905.4</v>
      </c>
      <c r="AL15" s="377">
        <f t="shared" si="142"/>
        <v>111512.04999999999</v>
      </c>
      <c r="AM15" s="377">
        <f t="shared" si="142"/>
        <v>95410.9</v>
      </c>
      <c r="AN15" s="377">
        <f t="shared" si="142"/>
        <v>94349.45</v>
      </c>
      <c r="AO15" s="377">
        <f t="shared" si="142"/>
        <v>101525.45</v>
      </c>
      <c r="AP15" s="377">
        <f t="shared" si="142"/>
        <v>73598.849999999991</v>
      </c>
      <c r="AQ15" s="344">
        <f t="shared" si="142"/>
        <v>73942.7</v>
      </c>
      <c r="AR15" s="377">
        <f t="shared" si="142"/>
        <v>52908.049999999996</v>
      </c>
      <c r="AS15" s="377">
        <f t="shared" si="142"/>
        <v>36298.6</v>
      </c>
      <c r="AT15" s="377">
        <f t="shared" si="142"/>
        <v>23606.05</v>
      </c>
      <c r="AU15" s="377">
        <f t="shared" si="142"/>
        <v>10375.299999999999</v>
      </c>
      <c r="AV15" s="342">
        <f>AU15*0.8</f>
        <v>8300.24</v>
      </c>
      <c r="AW15" s="342">
        <f t="shared" ref="AW15:CM22" si="143">AV15*0.8</f>
        <v>6640.192</v>
      </c>
      <c r="AX15" s="342">
        <f t="shared" si="143"/>
        <v>5312.1536000000006</v>
      </c>
      <c r="AY15" s="342">
        <f t="shared" si="143"/>
        <v>4249.7228800000003</v>
      </c>
      <c r="AZ15" s="342">
        <f t="shared" si="143"/>
        <v>3399.7783040000004</v>
      </c>
      <c r="BA15" s="342">
        <f t="shared" si="143"/>
        <v>2719.8226432000006</v>
      </c>
      <c r="BB15" s="342">
        <f t="shared" si="143"/>
        <v>2175.8581145600006</v>
      </c>
      <c r="BC15" s="346">
        <f t="shared" si="143"/>
        <v>1740.6864916480006</v>
      </c>
      <c r="BD15" s="342">
        <f t="shared" si="143"/>
        <v>1392.5491933184005</v>
      </c>
      <c r="BE15" s="342">
        <f t="shared" si="143"/>
        <v>1114.0393546547205</v>
      </c>
      <c r="BF15" s="342">
        <f t="shared" si="143"/>
        <v>891.23148372377636</v>
      </c>
      <c r="BG15" s="342">
        <f t="shared" si="143"/>
        <v>712.98518697902114</v>
      </c>
      <c r="BH15" s="342">
        <f t="shared" si="143"/>
        <v>570.38814958321689</v>
      </c>
      <c r="BI15" s="342">
        <f t="shared" si="143"/>
        <v>456.31051966657355</v>
      </c>
      <c r="BJ15" s="342">
        <f t="shared" si="143"/>
        <v>365.04841573325888</v>
      </c>
      <c r="BK15" s="342">
        <f t="shared" si="143"/>
        <v>292.03873258660713</v>
      </c>
      <c r="BL15" s="342">
        <f t="shared" si="143"/>
        <v>233.63098606928571</v>
      </c>
      <c r="BM15" s="342">
        <f t="shared" si="143"/>
        <v>186.90478885542859</v>
      </c>
      <c r="BN15" s="342">
        <f t="shared" si="143"/>
        <v>149.52383108434287</v>
      </c>
      <c r="BO15" s="346">
        <f t="shared" si="143"/>
        <v>119.61906486747431</v>
      </c>
      <c r="BP15" s="342">
        <f t="shared" si="143"/>
        <v>95.695251893979446</v>
      </c>
      <c r="BQ15" s="342">
        <f t="shared" si="143"/>
        <v>76.55620151518356</v>
      </c>
      <c r="BR15" s="342">
        <f t="shared" si="143"/>
        <v>61.244961212146848</v>
      </c>
      <c r="BS15" s="342">
        <f t="shared" si="143"/>
        <v>48.995968969717481</v>
      </c>
      <c r="BT15" s="342">
        <f t="shared" si="143"/>
        <v>39.196775175773986</v>
      </c>
      <c r="BU15" s="342">
        <f t="shared" si="143"/>
        <v>31.35742014061919</v>
      </c>
      <c r="BV15" s="342">
        <f t="shared" si="143"/>
        <v>25.085936112495354</v>
      </c>
      <c r="BW15" s="342">
        <f t="shared" si="143"/>
        <v>20.068748889996286</v>
      </c>
      <c r="BX15" s="342">
        <f t="shared" si="143"/>
        <v>16.054999111997031</v>
      </c>
      <c r="BY15" s="342">
        <f t="shared" si="143"/>
        <v>12.843999289597626</v>
      </c>
      <c r="BZ15" s="342">
        <f t="shared" si="143"/>
        <v>10.275199431678102</v>
      </c>
      <c r="CA15" s="346">
        <f t="shared" si="143"/>
        <v>8.2201595453424812</v>
      </c>
      <c r="CB15" s="342">
        <f t="shared" si="143"/>
        <v>6.5761276362739851</v>
      </c>
      <c r="CC15" s="342">
        <f t="shared" si="143"/>
        <v>5.2609021090191881</v>
      </c>
      <c r="CD15" s="342">
        <f t="shared" si="143"/>
        <v>4.208721687215351</v>
      </c>
      <c r="CE15" s="342">
        <f t="shared" si="143"/>
        <v>3.3669773497722808</v>
      </c>
      <c r="CF15" s="342">
        <f t="shared" si="143"/>
        <v>2.6935818798178248</v>
      </c>
      <c r="CG15" s="342">
        <f t="shared" si="143"/>
        <v>2.1548655038542601</v>
      </c>
      <c r="CH15" s="342">
        <f t="shared" si="143"/>
        <v>1.7238924030834082</v>
      </c>
      <c r="CI15" s="342">
        <f t="shared" si="143"/>
        <v>1.3791139224667266</v>
      </c>
      <c r="CJ15" s="342">
        <f t="shared" si="143"/>
        <v>1.1032911379733814</v>
      </c>
      <c r="CK15" s="342">
        <f t="shared" si="143"/>
        <v>0.88263291037870517</v>
      </c>
      <c r="CL15" s="342">
        <f t="shared" si="143"/>
        <v>0.70610632830296416</v>
      </c>
      <c r="CM15" s="346">
        <f t="shared" si="143"/>
        <v>0.56488506264237137</v>
      </c>
      <c r="CN15" s="342">
        <f t="shared" si="5"/>
        <v>0.45190805011389712</v>
      </c>
      <c r="CO15" s="342">
        <f t="shared" si="6"/>
        <v>0.36152644009111773</v>
      </c>
      <c r="CP15" s="342">
        <f t="shared" si="7"/>
        <v>0.28922115207289417</v>
      </c>
      <c r="CQ15" s="342">
        <f t="shared" si="8"/>
        <v>0.23137692165831536</v>
      </c>
      <c r="CR15" s="342">
        <f t="shared" si="9"/>
        <v>0.1851015373266523</v>
      </c>
      <c r="CS15" s="342">
        <f t="shared" si="10"/>
        <v>0.14808122986132186</v>
      </c>
      <c r="CT15" s="342">
        <f t="shared" si="11"/>
        <v>0.11846498388905749</v>
      </c>
      <c r="CU15" s="342">
        <f t="shared" si="12"/>
        <v>9.4771987111246001E-2</v>
      </c>
      <c r="CV15" s="342">
        <f t="shared" si="13"/>
        <v>7.5817589688996809E-2</v>
      </c>
      <c r="CW15" s="342">
        <f t="shared" si="14"/>
        <v>6.0654071751197448E-2</v>
      </c>
      <c r="CX15" s="342">
        <f t="shared" si="15"/>
        <v>4.8523257400957961E-2</v>
      </c>
      <c r="CY15" s="346">
        <f t="shared" si="16"/>
        <v>3.8818605920766372E-2</v>
      </c>
      <c r="CZ15" s="342">
        <f t="shared" si="118"/>
        <v>3.1054884736613098E-2</v>
      </c>
      <c r="DA15" s="342">
        <f t="shared" si="119"/>
        <v>2.4843907789290479E-2</v>
      </c>
      <c r="DB15" s="342">
        <f t="shared" si="120"/>
        <v>1.9875126231432384E-2</v>
      </c>
      <c r="DC15" s="342">
        <f t="shared" si="121"/>
        <v>1.5900100985145906E-2</v>
      </c>
      <c r="DD15" s="342">
        <f t="shared" si="122"/>
        <v>1.2720080788116726E-2</v>
      </c>
      <c r="DE15" s="342">
        <f t="shared" si="123"/>
        <v>1.0176064630493382E-2</v>
      </c>
      <c r="DF15" s="342">
        <f t="shared" si="124"/>
        <v>8.1408517043947051E-3</v>
      </c>
      <c r="DG15" s="342">
        <f t="shared" si="125"/>
        <v>6.5126813635157646E-3</v>
      </c>
      <c r="DH15" s="342">
        <f t="shared" si="126"/>
        <v>5.210145090812612E-3</v>
      </c>
      <c r="DI15" s="342">
        <f t="shared" si="127"/>
        <v>4.1681160726500894E-3</v>
      </c>
      <c r="DJ15" s="342">
        <f t="shared" si="128"/>
        <v>3.3344928581200716E-3</v>
      </c>
      <c r="DK15" s="346">
        <f t="shared" si="129"/>
        <v>2.6675942864960575E-3</v>
      </c>
      <c r="DL15" s="342">
        <f t="shared" si="130"/>
        <v>2.1340754291968461E-3</v>
      </c>
      <c r="DM15" s="342">
        <f t="shared" si="131"/>
        <v>1.7072603433574769E-3</v>
      </c>
      <c r="DN15" s="342">
        <f t="shared" si="132"/>
        <v>1.3658082746859817E-3</v>
      </c>
      <c r="DO15" s="342">
        <f t="shared" si="133"/>
        <v>1.0926466197487853E-3</v>
      </c>
      <c r="DP15" s="342">
        <f t="shared" si="134"/>
        <v>8.7411729579902828E-4</v>
      </c>
      <c r="DQ15" s="342">
        <f t="shared" si="135"/>
        <v>6.9929383663922266E-4</v>
      </c>
      <c r="DR15" s="342">
        <f t="shared" si="136"/>
        <v>5.594350693113782E-4</v>
      </c>
      <c r="DS15" s="342">
        <f t="shared" si="137"/>
        <v>4.4754805544910259E-4</v>
      </c>
      <c r="DT15" s="342">
        <f t="shared" si="138"/>
        <v>3.5803844435928209E-4</v>
      </c>
      <c r="DU15" s="342">
        <f t="shared" si="139"/>
        <v>2.8643075548742566E-4</v>
      </c>
      <c r="DV15" s="342">
        <f t="shared" si="140"/>
        <v>2.2914460438994055E-4</v>
      </c>
      <c r="DW15" s="346">
        <f t="shared" si="141"/>
        <v>1.8331568351195244E-4</v>
      </c>
      <c r="DX15" s="342">
        <f t="shared" si="104"/>
        <v>1.4665254680956198E-4</v>
      </c>
      <c r="DY15" s="342">
        <f t="shared" si="105"/>
        <v>1.1732203744764958E-4</v>
      </c>
      <c r="DZ15" s="342">
        <f t="shared" si="106"/>
        <v>9.3857629958119665E-5</v>
      </c>
      <c r="EA15" s="342">
        <f t="shared" si="107"/>
        <v>7.5086103966495737E-5</v>
      </c>
      <c r="EB15" s="342">
        <f t="shared" si="108"/>
        <v>6.0068883173196591E-5</v>
      </c>
      <c r="EC15" s="342">
        <f t="shared" si="109"/>
        <v>4.8055106538557273E-5</v>
      </c>
      <c r="ED15" s="342">
        <f t="shared" si="110"/>
        <v>3.8444085230845818E-5</v>
      </c>
      <c r="EE15" s="342">
        <f t="shared" si="111"/>
        <v>3.0755268184676655E-5</v>
      </c>
      <c r="EF15" s="342">
        <f t="shared" si="112"/>
        <v>2.4604214547741325E-5</v>
      </c>
      <c r="EG15" s="342">
        <f t="shared" si="113"/>
        <v>1.968337163819306E-5</v>
      </c>
      <c r="EH15" s="342">
        <f t="shared" si="114"/>
        <v>1.574669731055445E-5</v>
      </c>
      <c r="EI15" s="346">
        <f t="shared" si="115"/>
        <v>1.259735784844356E-5</v>
      </c>
      <c r="EJ15" s="342">
        <f t="shared" si="53"/>
        <v>1.0077886278754849E-5</v>
      </c>
      <c r="EK15" s="342">
        <f t="shared" si="54"/>
        <v>8.0623090230038787E-6</v>
      </c>
      <c r="EL15" s="342">
        <f t="shared" si="55"/>
        <v>6.4498472184031034E-6</v>
      </c>
      <c r="EM15" s="342">
        <f t="shared" si="56"/>
        <v>5.1598777747224831E-6</v>
      </c>
      <c r="EN15" s="342">
        <f t="shared" si="57"/>
        <v>4.1279022197779866E-6</v>
      </c>
      <c r="EO15" s="342">
        <f t="shared" si="58"/>
        <v>3.3023217758223894E-6</v>
      </c>
      <c r="EP15" s="342">
        <f t="shared" si="59"/>
        <v>2.6418574206579119E-6</v>
      </c>
      <c r="EQ15" s="342">
        <f t="shared" si="60"/>
        <v>2.1134859365263297E-6</v>
      </c>
      <c r="ER15" s="342">
        <f t="shared" si="61"/>
        <v>1.6907887492210639E-6</v>
      </c>
      <c r="ES15" s="342">
        <f t="shared" si="62"/>
        <v>1.3526309993768512E-6</v>
      </c>
      <c r="ET15" s="342">
        <f t="shared" si="63"/>
        <v>1.0821047995014809E-6</v>
      </c>
      <c r="EU15" s="346">
        <f t="shared" si="64"/>
        <v>8.6568383960118477E-7</v>
      </c>
      <c r="EV15" s="342">
        <f t="shared" si="65"/>
        <v>6.925470716809479E-7</v>
      </c>
      <c r="EW15" s="342">
        <f t="shared" si="66"/>
        <v>5.5403765734475832E-7</v>
      </c>
      <c r="EX15" s="342">
        <f t="shared" si="67"/>
        <v>4.4323012587580667E-7</v>
      </c>
      <c r="EY15" s="342">
        <f t="shared" si="68"/>
        <v>3.5458410070064536E-7</v>
      </c>
      <c r="EZ15" s="342">
        <f t="shared" si="69"/>
        <v>2.836672805605163E-7</v>
      </c>
      <c r="FA15" s="342">
        <f t="shared" si="70"/>
        <v>2.2693382444841306E-7</v>
      </c>
      <c r="FB15" s="342">
        <f t="shared" si="71"/>
        <v>1.8154705955873047E-7</v>
      </c>
      <c r="FC15" s="342">
        <f t="shared" si="72"/>
        <v>1.4523764764698439E-7</v>
      </c>
      <c r="FD15" s="342">
        <f t="shared" si="73"/>
        <v>1.1619011811758752E-7</v>
      </c>
      <c r="FE15" s="342">
        <f t="shared" si="74"/>
        <v>9.2952094494070024E-8</v>
      </c>
      <c r="FF15" s="342">
        <f t="shared" si="75"/>
        <v>7.436167559525603E-8</v>
      </c>
      <c r="FG15" s="346">
        <f t="shared" si="76"/>
        <v>5.9489340476204828E-8</v>
      </c>
      <c r="FH15" s="342">
        <f t="shared" si="77"/>
        <v>4.7591472380963865E-8</v>
      </c>
      <c r="FI15" s="342">
        <f t="shared" si="78"/>
        <v>3.8073177904771093E-8</v>
      </c>
      <c r="FJ15" s="342">
        <f t="shared" si="79"/>
        <v>3.0458542323816879E-8</v>
      </c>
      <c r="FK15" s="342">
        <f t="shared" si="80"/>
        <v>2.4366833859053505E-8</v>
      </c>
      <c r="FL15" s="342">
        <f t="shared" si="81"/>
        <v>1.9493467087242807E-8</v>
      </c>
      <c r="FM15" s="342">
        <f t="shared" si="82"/>
        <v>1.5594773669794247E-8</v>
      </c>
      <c r="FN15" s="342">
        <f t="shared" si="83"/>
        <v>1.2475818935835399E-8</v>
      </c>
      <c r="FO15" s="342">
        <f t="shared" si="84"/>
        <v>9.9806551486683189E-9</v>
      </c>
      <c r="FP15" s="342">
        <f t="shared" si="85"/>
        <v>7.9845241189346561E-9</v>
      </c>
      <c r="FQ15" s="342">
        <f t="shared" si="86"/>
        <v>6.3876192951477255E-9</v>
      </c>
      <c r="FR15" s="342">
        <f t="shared" si="87"/>
        <v>5.1100954361181811E-9</v>
      </c>
      <c r="FS15" s="346">
        <f t="shared" si="88"/>
        <v>4.0880763488945454E-9</v>
      </c>
      <c r="FT15" s="342">
        <f t="shared" si="89"/>
        <v>3.2704610791156365E-9</v>
      </c>
      <c r="FU15" s="342">
        <f t="shared" si="90"/>
        <v>2.6163688632925093E-9</v>
      </c>
      <c r="FV15" s="342">
        <f t="shared" si="91"/>
        <v>2.0930950906340075E-9</v>
      </c>
      <c r="FW15" s="342">
        <f t="shared" si="92"/>
        <v>1.674476072507206E-9</v>
      </c>
      <c r="FX15" s="342">
        <f t="shared" si="93"/>
        <v>1.3395808580057649E-9</v>
      </c>
      <c r="FY15" s="342">
        <f t="shared" si="94"/>
        <v>1.0716646864046119E-9</v>
      </c>
      <c r="FZ15" s="342">
        <f t="shared" si="95"/>
        <v>8.5733174912368953E-10</v>
      </c>
      <c r="GA15" s="342">
        <f t="shared" si="96"/>
        <v>6.8586539929895162E-10</v>
      </c>
      <c r="GB15" s="342">
        <f t="shared" si="97"/>
        <v>5.486923194391613E-10</v>
      </c>
      <c r="GC15" s="342">
        <f t="shared" si="98"/>
        <v>4.3895385555132904E-10</v>
      </c>
      <c r="GD15" s="342">
        <f t="shared" si="99"/>
        <v>3.5116308444106325E-10</v>
      </c>
      <c r="GE15" s="346">
        <f t="shared" si="100"/>
        <v>2.8093046755285063E-10</v>
      </c>
      <c r="GF15" s="397">
        <f t="shared" si="101"/>
        <v>2799372.5499999993</v>
      </c>
    </row>
    <row r="16" spans="1:188" s="31" customFormat="1" x14ac:dyDescent="0.2">
      <c r="B16" s="323">
        <v>3</v>
      </c>
      <c r="C16" s="323"/>
      <c r="D16" s="323"/>
      <c r="E16" s="323"/>
      <c r="F16" s="323">
        <v>1</v>
      </c>
      <c r="G16" s="495" t="str">
        <f>$G$180</f>
        <v>Even Performing Title / App</v>
      </c>
      <c r="H16" s="435"/>
      <c r="I16" s="342"/>
      <c r="J16" s="342"/>
      <c r="K16" s="342"/>
      <c r="L16" s="342"/>
      <c r="M16" s="342"/>
      <c r="N16" s="342"/>
      <c r="O16" s="342"/>
      <c r="P16" s="342"/>
      <c r="Q16" s="342"/>
      <c r="R16" s="342"/>
      <c r="S16" s="346"/>
      <c r="T16" s="342"/>
      <c r="U16" s="342"/>
      <c r="V16" s="342"/>
      <c r="W16" s="342"/>
      <c r="X16" s="342"/>
      <c r="Y16" s="342"/>
      <c r="Z16" s="342"/>
      <c r="AA16" s="342"/>
      <c r="AB16" s="496">
        <f t="shared" ref="AB16:AY16" si="144">$H$7*H$180</f>
        <v>3114.5833333333339</v>
      </c>
      <c r="AC16" s="496">
        <f t="shared" si="144"/>
        <v>12458.333333333336</v>
      </c>
      <c r="AD16" s="496">
        <f t="shared" si="144"/>
        <v>31145.833333333336</v>
      </c>
      <c r="AE16" s="622">
        <f t="shared" si="144"/>
        <v>46718.75</v>
      </c>
      <c r="AF16" s="496">
        <f t="shared" si="144"/>
        <v>62291.666666666672</v>
      </c>
      <c r="AG16" s="496">
        <f t="shared" si="144"/>
        <v>59177.083333333328</v>
      </c>
      <c r="AH16" s="496">
        <f t="shared" si="144"/>
        <v>56062.5</v>
      </c>
      <c r="AI16" s="496">
        <f t="shared" si="144"/>
        <v>52947.916666666664</v>
      </c>
      <c r="AJ16" s="496">
        <f t="shared" si="144"/>
        <v>49833.333333333343</v>
      </c>
      <c r="AK16" s="496">
        <f t="shared" si="144"/>
        <v>46718.75</v>
      </c>
      <c r="AL16" s="496">
        <f t="shared" si="144"/>
        <v>43604.166666666664</v>
      </c>
      <c r="AM16" s="496">
        <f t="shared" si="144"/>
        <v>40489.583333333336</v>
      </c>
      <c r="AN16" s="496">
        <f t="shared" si="144"/>
        <v>37375</v>
      </c>
      <c r="AO16" s="496">
        <f t="shared" si="144"/>
        <v>34260.416666666672</v>
      </c>
      <c r="AP16" s="496">
        <f t="shared" si="144"/>
        <v>31145.833333333299</v>
      </c>
      <c r="AQ16" s="622">
        <f t="shared" si="144"/>
        <v>28031.249999999967</v>
      </c>
      <c r="AR16" s="496">
        <f t="shared" si="144"/>
        <v>24916.666666666672</v>
      </c>
      <c r="AS16" s="496">
        <f t="shared" si="144"/>
        <v>21802.083333333332</v>
      </c>
      <c r="AT16" s="496">
        <f t="shared" si="144"/>
        <v>18687.5</v>
      </c>
      <c r="AU16" s="496">
        <f t="shared" si="144"/>
        <v>15572.916666666668</v>
      </c>
      <c r="AV16" s="496">
        <f t="shared" si="144"/>
        <v>12458.333333333336</v>
      </c>
      <c r="AW16" s="496">
        <f t="shared" si="144"/>
        <v>9343.75</v>
      </c>
      <c r="AX16" s="496">
        <f t="shared" si="144"/>
        <v>6229.1666666666679</v>
      </c>
      <c r="AY16" s="496">
        <f t="shared" si="144"/>
        <v>3114.5833333333339</v>
      </c>
      <c r="AZ16" s="342">
        <f>AY16*0.8</f>
        <v>2491.6666666666674</v>
      </c>
      <c r="BA16" s="342">
        <f t="shared" si="143"/>
        <v>1993.3333333333339</v>
      </c>
      <c r="BB16" s="342">
        <f t="shared" si="143"/>
        <v>1594.6666666666672</v>
      </c>
      <c r="BC16" s="346">
        <f t="shared" si="143"/>
        <v>1275.7333333333338</v>
      </c>
      <c r="BD16" s="342">
        <f t="shared" si="143"/>
        <v>1020.586666666667</v>
      </c>
      <c r="BE16" s="342">
        <f t="shared" si="143"/>
        <v>816.46933333333368</v>
      </c>
      <c r="BF16" s="342">
        <f t="shared" si="143"/>
        <v>653.17546666666703</v>
      </c>
      <c r="BG16" s="342">
        <f t="shared" si="143"/>
        <v>522.5403733333336</v>
      </c>
      <c r="BH16" s="342">
        <f t="shared" si="143"/>
        <v>418.03229866666692</v>
      </c>
      <c r="BI16" s="342">
        <f t="shared" si="143"/>
        <v>334.42583893333358</v>
      </c>
      <c r="BJ16" s="342">
        <f t="shared" si="143"/>
        <v>267.54067114666685</v>
      </c>
      <c r="BK16" s="342">
        <f t="shared" si="143"/>
        <v>214.03253691733349</v>
      </c>
      <c r="BL16" s="342">
        <f t="shared" si="143"/>
        <v>171.22602953386681</v>
      </c>
      <c r="BM16" s="342">
        <f t="shared" si="143"/>
        <v>136.98082362709346</v>
      </c>
      <c r="BN16" s="342">
        <f t="shared" si="143"/>
        <v>109.58465890167477</v>
      </c>
      <c r="BO16" s="346">
        <f t="shared" si="143"/>
        <v>87.667727121339823</v>
      </c>
      <c r="BP16" s="387">
        <f t="shared" si="143"/>
        <v>70.134181697071867</v>
      </c>
      <c r="BQ16" s="387">
        <f t="shared" si="143"/>
        <v>56.107345357657493</v>
      </c>
      <c r="BR16" s="387">
        <f t="shared" si="143"/>
        <v>44.885876286125999</v>
      </c>
      <c r="BS16" s="387">
        <f t="shared" si="143"/>
        <v>35.908701028900801</v>
      </c>
      <c r="BT16" s="387">
        <f t="shared" si="143"/>
        <v>28.726960823120642</v>
      </c>
      <c r="BU16" s="387">
        <f t="shared" si="143"/>
        <v>22.981568658496514</v>
      </c>
      <c r="BV16" s="387">
        <f t="shared" si="143"/>
        <v>18.385254926797213</v>
      </c>
      <c r="BW16" s="387">
        <f t="shared" si="143"/>
        <v>14.708203941437771</v>
      </c>
      <c r="BX16" s="387">
        <f t="shared" si="143"/>
        <v>11.766563153150218</v>
      </c>
      <c r="BY16" s="387">
        <f t="shared" si="143"/>
        <v>9.4132505225201744</v>
      </c>
      <c r="BZ16" s="387">
        <f t="shared" si="143"/>
        <v>7.5306004180161397</v>
      </c>
      <c r="CA16" s="388">
        <f t="shared" si="143"/>
        <v>6.0244803344129121</v>
      </c>
      <c r="CB16" s="387">
        <f t="shared" si="143"/>
        <v>4.8195842675303302</v>
      </c>
      <c r="CC16" s="387">
        <f t="shared" si="143"/>
        <v>3.8556674140242642</v>
      </c>
      <c r="CD16" s="387">
        <f t="shared" si="143"/>
        <v>3.0845339312194113</v>
      </c>
      <c r="CE16" s="387">
        <f t="shared" si="143"/>
        <v>2.4676271449755292</v>
      </c>
      <c r="CF16" s="387">
        <f t="shared" si="143"/>
        <v>1.9741017159804235</v>
      </c>
      <c r="CG16" s="387">
        <f t="shared" si="143"/>
        <v>1.5792813727843389</v>
      </c>
      <c r="CH16" s="387">
        <f t="shared" si="143"/>
        <v>1.2634250982274713</v>
      </c>
      <c r="CI16" s="387">
        <f t="shared" si="143"/>
        <v>1.0107400785819771</v>
      </c>
      <c r="CJ16" s="387">
        <f t="shared" si="143"/>
        <v>0.80859206286558172</v>
      </c>
      <c r="CK16" s="387">
        <f t="shared" si="143"/>
        <v>0.64687365029246546</v>
      </c>
      <c r="CL16" s="387">
        <f t="shared" si="143"/>
        <v>0.51749892023397237</v>
      </c>
      <c r="CM16" s="388">
        <f t="shared" si="143"/>
        <v>0.41399913618717793</v>
      </c>
      <c r="CN16" s="342">
        <f t="shared" si="5"/>
        <v>0.33119930894974237</v>
      </c>
      <c r="CO16" s="342">
        <f t="shared" si="6"/>
        <v>0.26495944715979391</v>
      </c>
      <c r="CP16" s="342">
        <f t="shared" si="7"/>
        <v>0.21196755772783515</v>
      </c>
      <c r="CQ16" s="342">
        <f t="shared" si="8"/>
        <v>0.16957404618226812</v>
      </c>
      <c r="CR16" s="342">
        <f t="shared" si="9"/>
        <v>0.1356592369458145</v>
      </c>
      <c r="CS16" s="342">
        <f t="shared" si="10"/>
        <v>0.1085273895566516</v>
      </c>
      <c r="CT16" s="342">
        <f t="shared" si="11"/>
        <v>8.6821911645321284E-2</v>
      </c>
      <c r="CU16" s="342">
        <f t="shared" si="12"/>
        <v>6.9457529316257025E-2</v>
      </c>
      <c r="CV16" s="342">
        <f t="shared" si="13"/>
        <v>5.5566023453005625E-2</v>
      </c>
      <c r="CW16" s="342">
        <f t="shared" si="14"/>
        <v>4.4452818762404506E-2</v>
      </c>
      <c r="CX16" s="342">
        <f t="shared" si="15"/>
        <v>3.5562255009923605E-2</v>
      </c>
      <c r="CY16" s="346">
        <f t="shared" si="16"/>
        <v>2.8449804007938884E-2</v>
      </c>
      <c r="CZ16" s="342">
        <f t="shared" si="118"/>
        <v>2.2759843206351108E-2</v>
      </c>
      <c r="DA16" s="342">
        <f t="shared" si="119"/>
        <v>1.8207874565080887E-2</v>
      </c>
      <c r="DB16" s="342">
        <f t="shared" si="120"/>
        <v>1.4566299652064711E-2</v>
      </c>
      <c r="DC16" s="342">
        <f t="shared" si="121"/>
        <v>1.165303972165177E-2</v>
      </c>
      <c r="DD16" s="342">
        <f t="shared" si="122"/>
        <v>9.3224317773214164E-3</v>
      </c>
      <c r="DE16" s="342">
        <f t="shared" si="123"/>
        <v>7.4579454218571331E-3</v>
      </c>
      <c r="DF16" s="342">
        <f t="shared" si="124"/>
        <v>5.9663563374857068E-3</v>
      </c>
      <c r="DG16" s="342">
        <f t="shared" si="125"/>
        <v>4.773085069988566E-3</v>
      </c>
      <c r="DH16" s="342">
        <f t="shared" si="126"/>
        <v>3.8184680559908528E-3</v>
      </c>
      <c r="DI16" s="342">
        <f t="shared" si="127"/>
        <v>3.0547744447926824E-3</v>
      </c>
      <c r="DJ16" s="342">
        <f t="shared" si="128"/>
        <v>2.4438195558341459E-3</v>
      </c>
      <c r="DK16" s="346">
        <f t="shared" si="129"/>
        <v>1.9550556446673167E-3</v>
      </c>
      <c r="DL16" s="342">
        <f t="shared" si="130"/>
        <v>1.5640445157338535E-3</v>
      </c>
      <c r="DM16" s="342">
        <f t="shared" si="131"/>
        <v>1.2512356125870829E-3</v>
      </c>
      <c r="DN16" s="342">
        <f t="shared" si="132"/>
        <v>1.0009884900696665E-3</v>
      </c>
      <c r="DO16" s="342">
        <f t="shared" si="133"/>
        <v>8.0079079205573318E-4</v>
      </c>
      <c r="DP16" s="342">
        <f t="shared" si="134"/>
        <v>6.4063263364458659E-4</v>
      </c>
      <c r="DQ16" s="342">
        <f t="shared" si="135"/>
        <v>5.1250610691566927E-4</v>
      </c>
      <c r="DR16" s="342">
        <f t="shared" si="136"/>
        <v>4.1000488553253543E-4</v>
      </c>
      <c r="DS16" s="342">
        <f t="shared" si="137"/>
        <v>3.2800390842602835E-4</v>
      </c>
      <c r="DT16" s="342">
        <f t="shared" si="138"/>
        <v>2.6240312674082267E-4</v>
      </c>
      <c r="DU16" s="342">
        <f t="shared" si="139"/>
        <v>2.0992250139265816E-4</v>
      </c>
      <c r="DV16" s="342">
        <f t="shared" si="140"/>
        <v>1.6793800111412655E-4</v>
      </c>
      <c r="DW16" s="346">
        <f t="shared" si="141"/>
        <v>1.3435040089130123E-4</v>
      </c>
      <c r="DX16" s="342">
        <f t="shared" si="104"/>
        <v>1.07480320713041E-4</v>
      </c>
      <c r="DY16" s="342">
        <f t="shared" si="105"/>
        <v>8.5984256570432809E-5</v>
      </c>
      <c r="DZ16" s="342">
        <f t="shared" si="106"/>
        <v>6.8787405256346253E-5</v>
      </c>
      <c r="EA16" s="342">
        <f t="shared" si="107"/>
        <v>5.5029924205077002E-5</v>
      </c>
      <c r="EB16" s="342">
        <f t="shared" si="108"/>
        <v>4.4023939364061602E-5</v>
      </c>
      <c r="EC16" s="342">
        <f t="shared" si="109"/>
        <v>3.5219151491249283E-5</v>
      </c>
      <c r="ED16" s="342">
        <f t="shared" si="110"/>
        <v>2.8175321192999427E-5</v>
      </c>
      <c r="EE16" s="342">
        <f t="shared" si="111"/>
        <v>2.2540256954399542E-5</v>
      </c>
      <c r="EF16" s="342">
        <f t="shared" si="112"/>
        <v>1.8032205563519633E-5</v>
      </c>
      <c r="EG16" s="342">
        <f t="shared" si="113"/>
        <v>1.4425764450815707E-5</v>
      </c>
      <c r="EH16" s="342">
        <f t="shared" si="114"/>
        <v>1.1540611560652566E-5</v>
      </c>
      <c r="EI16" s="346">
        <f t="shared" si="115"/>
        <v>9.2324892485220536E-6</v>
      </c>
      <c r="EJ16" s="342">
        <f t="shared" si="53"/>
        <v>7.385991398817643E-6</v>
      </c>
      <c r="EK16" s="342">
        <f t="shared" si="54"/>
        <v>5.9087931190541146E-6</v>
      </c>
      <c r="EL16" s="342">
        <f t="shared" si="55"/>
        <v>4.7270344952432917E-6</v>
      </c>
      <c r="EM16" s="342">
        <f t="shared" si="56"/>
        <v>3.7816275961946334E-6</v>
      </c>
      <c r="EN16" s="342">
        <f t="shared" si="57"/>
        <v>3.0253020769557068E-6</v>
      </c>
      <c r="EO16" s="342">
        <f t="shared" si="58"/>
        <v>2.4202416615645656E-6</v>
      </c>
      <c r="EP16" s="342">
        <f t="shared" si="59"/>
        <v>1.9361933292516527E-6</v>
      </c>
      <c r="EQ16" s="342">
        <f t="shared" si="60"/>
        <v>1.5489546634013222E-6</v>
      </c>
      <c r="ER16" s="342">
        <f t="shared" si="61"/>
        <v>1.2391637307210578E-6</v>
      </c>
      <c r="ES16" s="342">
        <f t="shared" si="62"/>
        <v>9.9133098457684626E-7</v>
      </c>
      <c r="ET16" s="342">
        <f t="shared" si="63"/>
        <v>7.9306478766147708E-7</v>
      </c>
      <c r="EU16" s="346">
        <f t="shared" si="64"/>
        <v>6.3445183012918172E-7</v>
      </c>
      <c r="EV16" s="342">
        <f t="shared" si="65"/>
        <v>5.0756146410334542E-7</v>
      </c>
      <c r="EW16" s="342">
        <f t="shared" si="66"/>
        <v>4.0604917128267636E-7</v>
      </c>
      <c r="EX16" s="342">
        <f t="shared" si="67"/>
        <v>3.248393370261411E-7</v>
      </c>
      <c r="EY16" s="342">
        <f t="shared" si="68"/>
        <v>2.5987146962091289E-7</v>
      </c>
      <c r="EZ16" s="342">
        <f t="shared" si="69"/>
        <v>2.0789717569673031E-7</v>
      </c>
      <c r="FA16" s="342">
        <f t="shared" si="70"/>
        <v>1.6631774055738426E-7</v>
      </c>
      <c r="FB16" s="342">
        <f t="shared" si="71"/>
        <v>1.3305419244590742E-7</v>
      </c>
      <c r="FC16" s="342">
        <f t="shared" si="72"/>
        <v>1.0644335395672594E-7</v>
      </c>
      <c r="FD16" s="342">
        <f t="shared" si="73"/>
        <v>8.515468316538076E-8</v>
      </c>
      <c r="FE16" s="342">
        <f t="shared" si="74"/>
        <v>6.8123746532304608E-8</v>
      </c>
      <c r="FF16" s="342">
        <f t="shared" si="75"/>
        <v>5.4498997225843686E-8</v>
      </c>
      <c r="FG16" s="346">
        <f t="shared" si="76"/>
        <v>4.3599197780674949E-8</v>
      </c>
      <c r="FH16" s="342">
        <f t="shared" si="77"/>
        <v>3.4879358224539963E-8</v>
      </c>
      <c r="FI16" s="342">
        <f t="shared" si="78"/>
        <v>2.7903486579631972E-8</v>
      </c>
      <c r="FJ16" s="342">
        <f t="shared" si="79"/>
        <v>2.2322789263705579E-8</v>
      </c>
      <c r="FK16" s="342">
        <f t="shared" si="80"/>
        <v>1.7858231410964465E-8</v>
      </c>
      <c r="FL16" s="342">
        <f t="shared" si="81"/>
        <v>1.4286585128771573E-8</v>
      </c>
      <c r="FM16" s="342">
        <f t="shared" si="82"/>
        <v>1.1429268103017259E-8</v>
      </c>
      <c r="FN16" s="342">
        <f t="shared" si="83"/>
        <v>9.1434144824138086E-9</v>
      </c>
      <c r="FO16" s="342">
        <f t="shared" si="84"/>
        <v>7.3147315859310476E-9</v>
      </c>
      <c r="FP16" s="342">
        <f t="shared" si="85"/>
        <v>5.8517852687448386E-9</v>
      </c>
      <c r="FQ16" s="342">
        <f t="shared" si="86"/>
        <v>4.6814282149958712E-9</v>
      </c>
      <c r="FR16" s="342">
        <f t="shared" si="87"/>
        <v>3.7451425719966968E-9</v>
      </c>
      <c r="FS16" s="346">
        <f t="shared" si="88"/>
        <v>2.9961140575973577E-9</v>
      </c>
      <c r="FT16" s="342">
        <f t="shared" si="89"/>
        <v>2.3968912460778863E-9</v>
      </c>
      <c r="FU16" s="342">
        <f t="shared" si="90"/>
        <v>1.9175129968623092E-9</v>
      </c>
      <c r="FV16" s="342">
        <f t="shared" si="91"/>
        <v>1.5340103974898475E-9</v>
      </c>
      <c r="FW16" s="342">
        <f t="shared" si="92"/>
        <v>1.2272083179918781E-9</v>
      </c>
      <c r="FX16" s="342">
        <f t="shared" si="93"/>
        <v>9.8176665439350259E-10</v>
      </c>
      <c r="FY16" s="342">
        <f t="shared" si="94"/>
        <v>7.8541332351480208E-10</v>
      </c>
      <c r="FZ16" s="342">
        <f t="shared" si="95"/>
        <v>6.2833065881184168E-10</v>
      </c>
      <c r="GA16" s="342">
        <f t="shared" si="96"/>
        <v>5.0266452704947334E-10</v>
      </c>
      <c r="GB16" s="342">
        <f t="shared" si="97"/>
        <v>4.021316216395787E-10</v>
      </c>
      <c r="GC16" s="342">
        <f t="shared" si="98"/>
        <v>3.2170529731166298E-10</v>
      </c>
      <c r="GD16" s="342">
        <f t="shared" si="99"/>
        <v>2.573642378493304E-10</v>
      </c>
      <c r="GE16" s="346">
        <f t="shared" si="100"/>
        <v>2.0589139027946433E-10</v>
      </c>
      <c r="GF16" s="623">
        <f t="shared" si="101"/>
        <v>759958.33333333221</v>
      </c>
    </row>
    <row r="17" spans="1:188" s="31" customFormat="1" ht="17" thickBot="1" x14ac:dyDescent="0.25">
      <c r="B17" s="323">
        <v>4</v>
      </c>
      <c r="C17" s="323"/>
      <c r="D17" s="323">
        <v>1</v>
      </c>
      <c r="E17" s="323"/>
      <c r="F17" s="323"/>
      <c r="G17" s="406" t="str">
        <f>$G$178</f>
        <v>Avg Performing  Title / App</v>
      </c>
      <c r="H17" s="435"/>
      <c r="I17" s="342"/>
      <c r="J17" s="342"/>
      <c r="K17" s="342"/>
      <c r="L17" s="342"/>
      <c r="M17" s="342"/>
      <c r="N17" s="342"/>
      <c r="O17" s="342"/>
      <c r="P17" s="342"/>
      <c r="Q17" s="342"/>
      <c r="R17" s="342"/>
      <c r="S17" s="346"/>
      <c r="T17" s="342"/>
      <c r="U17" s="342"/>
      <c r="V17" s="342"/>
      <c r="W17" s="342"/>
      <c r="X17" s="342"/>
      <c r="Y17" s="342"/>
      <c r="Z17" s="342"/>
      <c r="AA17" s="342"/>
      <c r="AB17" s="342"/>
      <c r="AC17" s="342"/>
      <c r="AD17" s="376">
        <f t="shared" ref="AD17:BA17" si="145">$H$7*H$178</f>
        <v>31125.899999999998</v>
      </c>
      <c r="AE17" s="345">
        <f t="shared" si="145"/>
        <v>100239.75</v>
      </c>
      <c r="AF17" s="376">
        <f t="shared" si="145"/>
        <v>284618.09999999998</v>
      </c>
      <c r="AG17" s="376">
        <f t="shared" si="145"/>
        <v>556962.25</v>
      </c>
      <c r="AH17" s="376">
        <f t="shared" si="145"/>
        <v>680269.85</v>
      </c>
      <c r="AI17" s="376">
        <f t="shared" si="145"/>
        <v>661926.19999999995</v>
      </c>
      <c r="AJ17" s="376">
        <f t="shared" si="145"/>
        <v>673632.04999999993</v>
      </c>
      <c r="AK17" s="376">
        <f t="shared" si="145"/>
        <v>661253.44999999995</v>
      </c>
      <c r="AL17" s="376">
        <f t="shared" si="145"/>
        <v>447274.1</v>
      </c>
      <c r="AM17" s="376">
        <f t="shared" si="145"/>
        <v>485426.5</v>
      </c>
      <c r="AN17" s="376">
        <f t="shared" si="145"/>
        <v>373122.1</v>
      </c>
      <c r="AO17" s="376">
        <f t="shared" si="145"/>
        <v>318121.05</v>
      </c>
      <c r="AP17" s="376">
        <f t="shared" si="145"/>
        <v>411752.89999999997</v>
      </c>
      <c r="AQ17" s="345">
        <f t="shared" si="145"/>
        <v>364780</v>
      </c>
      <c r="AR17" s="376">
        <f t="shared" si="145"/>
        <v>316356.95</v>
      </c>
      <c r="AS17" s="376">
        <f t="shared" si="145"/>
        <v>238153.5</v>
      </c>
      <c r="AT17" s="376">
        <f t="shared" si="145"/>
        <v>221125.44999999998</v>
      </c>
      <c r="AU17" s="376">
        <f t="shared" si="145"/>
        <v>247123.5</v>
      </c>
      <c r="AV17" s="376">
        <f t="shared" si="145"/>
        <v>221170.3</v>
      </c>
      <c r="AW17" s="376">
        <f t="shared" si="145"/>
        <v>171895.1</v>
      </c>
      <c r="AX17" s="376">
        <f t="shared" si="145"/>
        <v>127732.79999999999</v>
      </c>
      <c r="AY17" s="376">
        <f t="shared" si="145"/>
        <v>74660.3</v>
      </c>
      <c r="AZ17" s="376">
        <f t="shared" si="145"/>
        <v>65346.45</v>
      </c>
      <c r="BA17" s="376">
        <f t="shared" si="145"/>
        <v>36074.35</v>
      </c>
      <c r="BB17" s="342">
        <f>BA17*0.8</f>
        <v>28859.48</v>
      </c>
      <c r="BC17" s="346">
        <f t="shared" si="143"/>
        <v>23087.584000000003</v>
      </c>
      <c r="BD17" s="342">
        <f t="shared" si="143"/>
        <v>18470.067200000001</v>
      </c>
      <c r="BE17" s="342">
        <f t="shared" si="143"/>
        <v>14776.053760000003</v>
      </c>
      <c r="BF17" s="342">
        <f t="shared" si="143"/>
        <v>11820.843008000003</v>
      </c>
      <c r="BG17" s="342">
        <f t="shared" si="143"/>
        <v>9456.6744064000031</v>
      </c>
      <c r="BH17" s="342">
        <f t="shared" si="143"/>
        <v>7565.3395251200027</v>
      </c>
      <c r="BI17" s="342">
        <f t="shared" si="143"/>
        <v>6052.2716200960022</v>
      </c>
      <c r="BJ17" s="342">
        <f t="shared" si="143"/>
        <v>4841.8172960768015</v>
      </c>
      <c r="BK17" s="342">
        <f t="shared" si="143"/>
        <v>3873.4538368614412</v>
      </c>
      <c r="BL17" s="342">
        <f t="shared" si="143"/>
        <v>3098.7630694891532</v>
      </c>
      <c r="BM17" s="342">
        <f t="shared" si="143"/>
        <v>2479.0104555913226</v>
      </c>
      <c r="BN17" s="342">
        <f t="shared" si="143"/>
        <v>1983.2083644730583</v>
      </c>
      <c r="BO17" s="346">
        <f t="shared" si="143"/>
        <v>1586.5666915784468</v>
      </c>
      <c r="BP17" s="387">
        <f t="shared" si="143"/>
        <v>1269.2533532627576</v>
      </c>
      <c r="BQ17" s="387">
        <f t="shared" si="143"/>
        <v>1015.4026826102062</v>
      </c>
      <c r="BR17" s="387">
        <f t="shared" si="143"/>
        <v>812.32214608816503</v>
      </c>
      <c r="BS17" s="387">
        <f t="shared" si="143"/>
        <v>649.85771687053204</v>
      </c>
      <c r="BT17" s="387">
        <f t="shared" si="143"/>
        <v>519.88617349642561</v>
      </c>
      <c r="BU17" s="387">
        <f t="shared" si="143"/>
        <v>415.90893879714054</v>
      </c>
      <c r="BV17" s="387">
        <f t="shared" si="143"/>
        <v>332.72715103771247</v>
      </c>
      <c r="BW17" s="387">
        <f t="shared" si="143"/>
        <v>266.18172083016998</v>
      </c>
      <c r="BX17" s="387">
        <f t="shared" si="143"/>
        <v>212.94537666413601</v>
      </c>
      <c r="BY17" s="387">
        <f t="shared" si="143"/>
        <v>170.35630133130883</v>
      </c>
      <c r="BZ17" s="387">
        <f t="shared" si="143"/>
        <v>136.28504106504707</v>
      </c>
      <c r="CA17" s="388">
        <f t="shared" si="143"/>
        <v>109.02803285203765</v>
      </c>
      <c r="CB17" s="387">
        <f t="shared" si="143"/>
        <v>87.222426281630135</v>
      </c>
      <c r="CC17" s="387">
        <f t="shared" si="143"/>
        <v>69.777941025304116</v>
      </c>
      <c r="CD17" s="387">
        <f t="shared" si="143"/>
        <v>55.822352820243296</v>
      </c>
      <c r="CE17" s="387">
        <f t="shared" si="143"/>
        <v>44.65788225619464</v>
      </c>
      <c r="CF17" s="387">
        <f t="shared" si="143"/>
        <v>35.726305804955715</v>
      </c>
      <c r="CG17" s="387">
        <f t="shared" si="143"/>
        <v>28.581044643964574</v>
      </c>
      <c r="CH17" s="387">
        <f t="shared" si="143"/>
        <v>22.864835715171662</v>
      </c>
      <c r="CI17" s="387">
        <f t="shared" si="143"/>
        <v>18.291868572137329</v>
      </c>
      <c r="CJ17" s="387">
        <f t="shared" si="143"/>
        <v>14.633494857709863</v>
      </c>
      <c r="CK17" s="387">
        <f t="shared" si="143"/>
        <v>11.706795886167891</v>
      </c>
      <c r="CL17" s="387">
        <f t="shared" si="143"/>
        <v>9.3654367089343129</v>
      </c>
      <c r="CM17" s="388">
        <f t="shared" si="143"/>
        <v>7.492349367147451</v>
      </c>
      <c r="CN17" s="342">
        <f t="shared" si="5"/>
        <v>5.9938794937179614</v>
      </c>
      <c r="CO17" s="342">
        <f t="shared" si="6"/>
        <v>4.7951035949743694</v>
      </c>
      <c r="CP17" s="342">
        <f t="shared" si="7"/>
        <v>3.8360828759794958</v>
      </c>
      <c r="CQ17" s="342">
        <f t="shared" si="8"/>
        <v>3.068866300783597</v>
      </c>
      <c r="CR17" s="342">
        <f t="shared" si="9"/>
        <v>2.4550930406268776</v>
      </c>
      <c r="CS17" s="342">
        <f t="shared" si="10"/>
        <v>1.9640744325015023</v>
      </c>
      <c r="CT17" s="342">
        <f t="shared" si="11"/>
        <v>1.571259546001202</v>
      </c>
      <c r="CU17" s="342">
        <f t="shared" si="12"/>
        <v>1.2570076368009617</v>
      </c>
      <c r="CV17" s="342">
        <f t="shared" si="13"/>
        <v>1.0056061094407693</v>
      </c>
      <c r="CW17" s="342">
        <f t="shared" si="14"/>
        <v>0.80448488755261549</v>
      </c>
      <c r="CX17" s="342">
        <f t="shared" si="15"/>
        <v>0.64358791004209248</v>
      </c>
      <c r="CY17" s="346">
        <f t="shared" si="16"/>
        <v>0.51487032803367405</v>
      </c>
      <c r="CZ17" s="342">
        <f t="shared" ref="CZ17:CZ50" si="146">CY17*0.8</f>
        <v>0.41189626242693927</v>
      </c>
      <c r="DA17" s="342">
        <f t="shared" ref="DA17:DA52" si="147">CZ17*0.8</f>
        <v>0.32951700994155142</v>
      </c>
      <c r="DB17" s="342">
        <f t="shared" ref="DB17:DB52" si="148">DA17*0.8</f>
        <v>0.26361360795324112</v>
      </c>
      <c r="DC17" s="342">
        <f t="shared" ref="DC17:DC53" si="149">DB17*0.8</f>
        <v>0.2108908863625929</v>
      </c>
      <c r="DD17" s="342">
        <f t="shared" ref="DD17:DD53" si="150">DC17*0.8</f>
        <v>0.16871270909007433</v>
      </c>
      <c r="DE17" s="342">
        <f t="shared" ref="DE17:DE54" si="151">DD17*0.8</f>
        <v>0.13497016727205946</v>
      </c>
      <c r="DF17" s="342">
        <f t="shared" ref="DF17:DF55" si="152">DE17*0.8</f>
        <v>0.10797613381764758</v>
      </c>
      <c r="DG17" s="342">
        <f t="shared" ref="DG17:DG55" si="153">DF17*0.8</f>
        <v>8.6380907054118064E-2</v>
      </c>
      <c r="DH17" s="342">
        <f t="shared" ref="DH17:DH56" si="154">DG17*0.8</f>
        <v>6.9104725643294451E-2</v>
      </c>
      <c r="DI17" s="342">
        <f t="shared" ref="DI17:DI57" si="155">DH17*0.8</f>
        <v>5.5283780514635561E-2</v>
      </c>
      <c r="DJ17" s="342">
        <f t="shared" ref="DJ17:DJ58" si="156">DI17*0.8</f>
        <v>4.4227024411708449E-2</v>
      </c>
      <c r="DK17" s="346">
        <f t="shared" ref="DK17:DK58" si="157">DJ17*0.8</f>
        <v>3.5381619529366762E-2</v>
      </c>
      <c r="DL17" s="342">
        <f t="shared" si="130"/>
        <v>2.8305295623493411E-2</v>
      </c>
      <c r="DM17" s="342">
        <f t="shared" si="131"/>
        <v>2.2644236498794729E-2</v>
      </c>
      <c r="DN17" s="342">
        <f t="shared" si="132"/>
        <v>1.8115389199035783E-2</v>
      </c>
      <c r="DO17" s="342">
        <f t="shared" si="133"/>
        <v>1.4492311359228627E-2</v>
      </c>
      <c r="DP17" s="342">
        <f t="shared" si="134"/>
        <v>1.1593849087382903E-2</v>
      </c>
      <c r="DQ17" s="342">
        <f t="shared" si="135"/>
        <v>9.2750792699063233E-3</v>
      </c>
      <c r="DR17" s="342">
        <f t="shared" si="136"/>
        <v>7.4200634159250593E-3</v>
      </c>
      <c r="DS17" s="342">
        <f t="shared" si="137"/>
        <v>5.9360507327400475E-3</v>
      </c>
      <c r="DT17" s="342">
        <f t="shared" si="138"/>
        <v>4.7488405861920383E-3</v>
      </c>
      <c r="DU17" s="342">
        <f t="shared" si="139"/>
        <v>3.7990724689536308E-3</v>
      </c>
      <c r="DV17" s="342">
        <f t="shared" si="140"/>
        <v>3.0392579751629049E-3</v>
      </c>
      <c r="DW17" s="346">
        <f t="shared" si="141"/>
        <v>2.431406380130324E-3</v>
      </c>
      <c r="DX17" s="342">
        <f t="shared" si="104"/>
        <v>1.9451251041042593E-3</v>
      </c>
      <c r="DY17" s="342">
        <f t="shared" si="105"/>
        <v>1.5561000832834074E-3</v>
      </c>
      <c r="DZ17" s="342">
        <f t="shared" si="106"/>
        <v>1.2448800666267261E-3</v>
      </c>
      <c r="EA17" s="342">
        <f t="shared" si="107"/>
        <v>9.9590405330138103E-4</v>
      </c>
      <c r="EB17" s="342">
        <f t="shared" si="108"/>
        <v>7.9672324264110485E-4</v>
      </c>
      <c r="EC17" s="342">
        <f t="shared" si="109"/>
        <v>6.3737859411288397E-4</v>
      </c>
      <c r="ED17" s="342">
        <f t="shared" si="110"/>
        <v>5.0990287529030715E-4</v>
      </c>
      <c r="EE17" s="342">
        <f t="shared" si="111"/>
        <v>4.0792230023224576E-4</v>
      </c>
      <c r="EF17" s="342">
        <f t="shared" si="112"/>
        <v>3.2633784018579664E-4</v>
      </c>
      <c r="EG17" s="342">
        <f t="shared" si="113"/>
        <v>2.610702721486373E-4</v>
      </c>
      <c r="EH17" s="342">
        <f t="shared" si="114"/>
        <v>2.0885621771890984E-4</v>
      </c>
      <c r="EI17" s="346">
        <f t="shared" si="115"/>
        <v>1.670849741751279E-4</v>
      </c>
      <c r="EJ17" s="342">
        <f t="shared" si="53"/>
        <v>1.3366797934010233E-4</v>
      </c>
      <c r="EK17" s="342">
        <f t="shared" si="54"/>
        <v>1.0693438347208188E-4</v>
      </c>
      <c r="EL17" s="342">
        <f t="shared" si="55"/>
        <v>8.5547506777665513E-5</v>
      </c>
      <c r="EM17" s="342">
        <f t="shared" si="56"/>
        <v>6.8438005422132413E-5</v>
      </c>
      <c r="EN17" s="342">
        <f t="shared" si="57"/>
        <v>5.4750404337705932E-5</v>
      </c>
      <c r="EO17" s="342">
        <f t="shared" si="58"/>
        <v>4.3800323470164751E-5</v>
      </c>
      <c r="EP17" s="342">
        <f t="shared" si="59"/>
        <v>3.5040258776131799E-5</v>
      </c>
      <c r="EQ17" s="342">
        <f t="shared" si="60"/>
        <v>2.8032207020905442E-5</v>
      </c>
      <c r="ER17" s="342">
        <f t="shared" si="61"/>
        <v>2.2425765616724356E-5</v>
      </c>
      <c r="ES17" s="342">
        <f t="shared" si="62"/>
        <v>1.7940612493379485E-5</v>
      </c>
      <c r="ET17" s="342">
        <f t="shared" si="63"/>
        <v>1.4352489994703589E-5</v>
      </c>
      <c r="EU17" s="346">
        <f t="shared" si="64"/>
        <v>1.1481991995762871E-5</v>
      </c>
      <c r="EV17" s="342">
        <f t="shared" si="65"/>
        <v>9.1855935966102972E-6</v>
      </c>
      <c r="EW17" s="342">
        <f t="shared" si="66"/>
        <v>7.348474877288238E-6</v>
      </c>
      <c r="EX17" s="342">
        <f t="shared" si="67"/>
        <v>5.8787799018305905E-6</v>
      </c>
      <c r="EY17" s="342">
        <f t="shared" si="68"/>
        <v>4.7030239214644726E-6</v>
      </c>
      <c r="EZ17" s="342">
        <f t="shared" si="69"/>
        <v>3.7624191371715784E-6</v>
      </c>
      <c r="FA17" s="342">
        <f t="shared" si="70"/>
        <v>3.0099353097372628E-6</v>
      </c>
      <c r="FB17" s="342">
        <f t="shared" si="71"/>
        <v>2.4079482477898104E-6</v>
      </c>
      <c r="FC17" s="342">
        <f t="shared" si="72"/>
        <v>1.9263585982318484E-6</v>
      </c>
      <c r="FD17" s="342">
        <f t="shared" si="73"/>
        <v>1.5410868785854789E-6</v>
      </c>
      <c r="FE17" s="342">
        <f t="shared" si="74"/>
        <v>1.2328695028683833E-6</v>
      </c>
      <c r="FF17" s="342">
        <f t="shared" si="75"/>
        <v>9.862956022947066E-7</v>
      </c>
      <c r="FG17" s="346">
        <f t="shared" si="76"/>
        <v>7.8903648183576537E-7</v>
      </c>
      <c r="FH17" s="342">
        <f t="shared" si="77"/>
        <v>6.3122918546861238E-7</v>
      </c>
      <c r="FI17" s="342">
        <f t="shared" si="78"/>
        <v>5.0498334837488988E-7</v>
      </c>
      <c r="FJ17" s="342">
        <f t="shared" si="79"/>
        <v>4.0398667869991193E-7</v>
      </c>
      <c r="FK17" s="342">
        <f t="shared" si="80"/>
        <v>3.2318934295992954E-7</v>
      </c>
      <c r="FL17" s="342">
        <f t="shared" si="81"/>
        <v>2.5855147436794364E-7</v>
      </c>
      <c r="FM17" s="342">
        <f t="shared" si="82"/>
        <v>2.0684117949435493E-7</v>
      </c>
      <c r="FN17" s="342">
        <f t="shared" si="83"/>
        <v>1.6547294359548396E-7</v>
      </c>
      <c r="FO17" s="342">
        <f t="shared" si="84"/>
        <v>1.3237835487638717E-7</v>
      </c>
      <c r="FP17" s="342">
        <f t="shared" si="85"/>
        <v>1.0590268390110975E-7</v>
      </c>
      <c r="FQ17" s="342">
        <f t="shared" si="86"/>
        <v>8.4722147120887801E-8</v>
      </c>
      <c r="FR17" s="342">
        <f t="shared" si="87"/>
        <v>6.7777717696710241E-8</v>
      </c>
      <c r="FS17" s="346">
        <f t="shared" si="88"/>
        <v>5.4222174157368197E-8</v>
      </c>
      <c r="FT17" s="342">
        <f t="shared" si="89"/>
        <v>4.3377739325894562E-8</v>
      </c>
      <c r="FU17" s="342">
        <f t="shared" si="90"/>
        <v>3.4702191460715653E-8</v>
      </c>
      <c r="FV17" s="342">
        <f t="shared" si="91"/>
        <v>2.7761753168572525E-8</v>
      </c>
      <c r="FW17" s="342">
        <f t="shared" si="92"/>
        <v>2.2209402534858021E-8</v>
      </c>
      <c r="FX17" s="342">
        <f t="shared" si="93"/>
        <v>1.7767522027886416E-8</v>
      </c>
      <c r="FY17" s="342">
        <f t="shared" si="94"/>
        <v>1.4214017622309134E-8</v>
      </c>
      <c r="FZ17" s="342">
        <f t="shared" si="95"/>
        <v>1.1371214097847307E-8</v>
      </c>
      <c r="GA17" s="342">
        <f t="shared" si="96"/>
        <v>9.0969712782778461E-9</v>
      </c>
      <c r="GB17" s="342">
        <f t="shared" si="97"/>
        <v>7.2775770226222771E-9</v>
      </c>
      <c r="GC17" s="342">
        <f t="shared" si="98"/>
        <v>5.8220616180978223E-9</v>
      </c>
      <c r="GD17" s="342">
        <f t="shared" si="99"/>
        <v>4.6576492944782585E-9</v>
      </c>
      <c r="GE17" s="346">
        <f t="shared" si="100"/>
        <v>3.7261194355826073E-9</v>
      </c>
      <c r="GF17" s="421">
        <f t="shared" si="101"/>
        <v>7914440.2999999858</v>
      </c>
    </row>
    <row r="18" spans="1:188" s="31" customFormat="1" ht="17" thickTop="1" x14ac:dyDescent="0.2">
      <c r="A18" s="415" t="s">
        <v>476</v>
      </c>
      <c r="B18" s="416">
        <v>1</v>
      </c>
      <c r="C18" s="416"/>
      <c r="D18" s="416">
        <v>1</v>
      </c>
      <c r="E18" s="416"/>
      <c r="F18" s="416"/>
      <c r="G18" s="405" t="str">
        <f>$G$178</f>
        <v>Avg Performing  Title / App</v>
      </c>
      <c r="H18" s="435"/>
      <c r="I18" s="342"/>
      <c r="J18" s="342"/>
      <c r="K18" s="342"/>
      <c r="L18" s="342"/>
      <c r="M18" s="342"/>
      <c r="N18" s="342"/>
      <c r="O18" s="342"/>
      <c r="P18" s="342"/>
      <c r="Q18" s="342"/>
      <c r="R18" s="342"/>
      <c r="S18" s="346"/>
      <c r="T18" s="342"/>
      <c r="U18" s="342"/>
      <c r="V18" s="342"/>
      <c r="W18" s="342"/>
      <c r="X18" s="342"/>
      <c r="Y18" s="342"/>
      <c r="Z18" s="342"/>
      <c r="AA18" s="342"/>
      <c r="AB18" s="342"/>
      <c r="AC18" s="342"/>
      <c r="AD18" s="342"/>
      <c r="AE18" s="346"/>
      <c r="AF18" s="376">
        <f t="shared" ref="AF18:BC18" si="158">$H$7*H$178</f>
        <v>31125.899999999998</v>
      </c>
      <c r="AG18" s="376">
        <f t="shared" si="158"/>
        <v>100239.75</v>
      </c>
      <c r="AH18" s="376">
        <f t="shared" si="158"/>
        <v>284618.09999999998</v>
      </c>
      <c r="AI18" s="376">
        <f t="shared" si="158"/>
        <v>556962.25</v>
      </c>
      <c r="AJ18" s="376">
        <f t="shared" si="158"/>
        <v>680269.85</v>
      </c>
      <c r="AK18" s="376">
        <f t="shared" si="158"/>
        <v>661926.19999999995</v>
      </c>
      <c r="AL18" s="376">
        <f t="shared" si="158"/>
        <v>673632.04999999993</v>
      </c>
      <c r="AM18" s="376">
        <f t="shared" si="158"/>
        <v>661253.44999999995</v>
      </c>
      <c r="AN18" s="376">
        <f t="shared" si="158"/>
        <v>447274.1</v>
      </c>
      <c r="AO18" s="376">
        <f t="shared" si="158"/>
        <v>485426.5</v>
      </c>
      <c r="AP18" s="376">
        <f t="shared" si="158"/>
        <v>373122.1</v>
      </c>
      <c r="AQ18" s="345">
        <f t="shared" si="158"/>
        <v>318121.05</v>
      </c>
      <c r="AR18" s="376">
        <f t="shared" si="158"/>
        <v>411752.89999999997</v>
      </c>
      <c r="AS18" s="376">
        <f t="shared" si="158"/>
        <v>364780</v>
      </c>
      <c r="AT18" s="376">
        <f t="shared" si="158"/>
        <v>316356.95</v>
      </c>
      <c r="AU18" s="376">
        <f t="shared" si="158"/>
        <v>238153.5</v>
      </c>
      <c r="AV18" s="376">
        <f t="shared" si="158"/>
        <v>221125.44999999998</v>
      </c>
      <c r="AW18" s="376">
        <f t="shared" si="158"/>
        <v>247123.5</v>
      </c>
      <c r="AX18" s="376">
        <f t="shared" si="158"/>
        <v>221170.3</v>
      </c>
      <c r="AY18" s="376">
        <f t="shared" si="158"/>
        <v>171895.1</v>
      </c>
      <c r="AZ18" s="376">
        <f t="shared" si="158"/>
        <v>127732.79999999999</v>
      </c>
      <c r="BA18" s="376">
        <f t="shared" si="158"/>
        <v>74660.3</v>
      </c>
      <c r="BB18" s="376">
        <f t="shared" si="158"/>
        <v>65346.45</v>
      </c>
      <c r="BC18" s="345">
        <f t="shared" si="158"/>
        <v>36074.35</v>
      </c>
      <c r="BD18" s="342">
        <f>BC18*0.8</f>
        <v>28859.48</v>
      </c>
      <c r="BE18" s="342">
        <f t="shared" si="143"/>
        <v>23087.584000000003</v>
      </c>
      <c r="BF18" s="342">
        <f t="shared" si="143"/>
        <v>18470.067200000001</v>
      </c>
      <c r="BG18" s="342">
        <f t="shared" si="143"/>
        <v>14776.053760000003</v>
      </c>
      <c r="BH18" s="342">
        <f t="shared" si="143"/>
        <v>11820.843008000003</v>
      </c>
      <c r="BI18" s="342">
        <f t="shared" si="143"/>
        <v>9456.6744064000031</v>
      </c>
      <c r="BJ18" s="342">
        <f t="shared" si="143"/>
        <v>7565.3395251200027</v>
      </c>
      <c r="BK18" s="342">
        <f t="shared" si="143"/>
        <v>6052.2716200960022</v>
      </c>
      <c r="BL18" s="342">
        <f t="shared" si="143"/>
        <v>4841.8172960768015</v>
      </c>
      <c r="BM18" s="342">
        <f t="shared" si="143"/>
        <v>3873.4538368614412</v>
      </c>
      <c r="BN18" s="342">
        <f t="shared" si="143"/>
        <v>3098.7630694891532</v>
      </c>
      <c r="BO18" s="346">
        <f t="shared" si="143"/>
        <v>2479.0104555913226</v>
      </c>
      <c r="BP18" s="387">
        <f t="shared" si="143"/>
        <v>1983.2083644730583</v>
      </c>
      <c r="BQ18" s="387">
        <f t="shared" si="143"/>
        <v>1586.5666915784468</v>
      </c>
      <c r="BR18" s="387">
        <f t="shared" si="143"/>
        <v>1269.2533532627576</v>
      </c>
      <c r="BS18" s="387">
        <f t="shared" si="143"/>
        <v>1015.4026826102062</v>
      </c>
      <c r="BT18" s="387">
        <f t="shared" si="143"/>
        <v>812.32214608816503</v>
      </c>
      <c r="BU18" s="387">
        <f t="shared" si="143"/>
        <v>649.85771687053204</v>
      </c>
      <c r="BV18" s="387">
        <f t="shared" si="143"/>
        <v>519.88617349642561</v>
      </c>
      <c r="BW18" s="387">
        <f t="shared" si="143"/>
        <v>415.90893879714054</v>
      </c>
      <c r="BX18" s="387">
        <f t="shared" si="143"/>
        <v>332.72715103771247</v>
      </c>
      <c r="BY18" s="387">
        <f t="shared" si="143"/>
        <v>266.18172083016998</v>
      </c>
      <c r="BZ18" s="387">
        <f t="shared" si="143"/>
        <v>212.94537666413601</v>
      </c>
      <c r="CA18" s="388">
        <f t="shared" si="143"/>
        <v>170.35630133130883</v>
      </c>
      <c r="CB18" s="387">
        <f t="shared" si="143"/>
        <v>136.28504106504707</v>
      </c>
      <c r="CC18" s="387">
        <f t="shared" si="143"/>
        <v>109.02803285203765</v>
      </c>
      <c r="CD18" s="387">
        <f t="shared" si="143"/>
        <v>87.222426281630135</v>
      </c>
      <c r="CE18" s="387">
        <f t="shared" si="143"/>
        <v>69.777941025304116</v>
      </c>
      <c r="CF18" s="387">
        <f t="shared" si="143"/>
        <v>55.822352820243296</v>
      </c>
      <c r="CG18" s="387">
        <f t="shared" si="143"/>
        <v>44.65788225619464</v>
      </c>
      <c r="CH18" s="387">
        <f t="shared" si="143"/>
        <v>35.726305804955715</v>
      </c>
      <c r="CI18" s="387">
        <f t="shared" si="143"/>
        <v>28.581044643964574</v>
      </c>
      <c r="CJ18" s="387">
        <f t="shared" si="143"/>
        <v>22.864835715171662</v>
      </c>
      <c r="CK18" s="387">
        <f t="shared" si="143"/>
        <v>18.291868572137329</v>
      </c>
      <c r="CL18" s="387">
        <f t="shared" si="143"/>
        <v>14.633494857709863</v>
      </c>
      <c r="CM18" s="388">
        <f t="shared" si="143"/>
        <v>11.706795886167891</v>
      </c>
      <c r="CN18" s="342">
        <f t="shared" si="5"/>
        <v>9.3654367089343129</v>
      </c>
      <c r="CO18" s="342">
        <f t="shared" si="6"/>
        <v>7.492349367147451</v>
      </c>
      <c r="CP18" s="342">
        <f t="shared" si="7"/>
        <v>5.9938794937179614</v>
      </c>
      <c r="CQ18" s="342">
        <f t="shared" si="8"/>
        <v>4.7951035949743694</v>
      </c>
      <c r="CR18" s="342">
        <f t="shared" si="9"/>
        <v>3.8360828759794958</v>
      </c>
      <c r="CS18" s="342">
        <f t="shared" si="10"/>
        <v>3.068866300783597</v>
      </c>
      <c r="CT18" s="342">
        <f t="shared" si="11"/>
        <v>2.4550930406268776</v>
      </c>
      <c r="CU18" s="342">
        <f t="shared" si="12"/>
        <v>1.9640744325015023</v>
      </c>
      <c r="CV18" s="342">
        <f t="shared" si="13"/>
        <v>1.571259546001202</v>
      </c>
      <c r="CW18" s="342">
        <f t="shared" si="14"/>
        <v>1.2570076368009617</v>
      </c>
      <c r="CX18" s="342">
        <f t="shared" si="15"/>
        <v>1.0056061094407693</v>
      </c>
      <c r="CY18" s="346">
        <f t="shared" si="16"/>
        <v>0.80448488755261549</v>
      </c>
      <c r="CZ18" s="342">
        <f t="shared" si="146"/>
        <v>0.64358791004209248</v>
      </c>
      <c r="DA18" s="342">
        <f t="shared" si="147"/>
        <v>0.51487032803367405</v>
      </c>
      <c r="DB18" s="342">
        <f t="shared" si="148"/>
        <v>0.41189626242693927</v>
      </c>
      <c r="DC18" s="342">
        <f t="shared" si="149"/>
        <v>0.32951700994155142</v>
      </c>
      <c r="DD18" s="342">
        <f t="shared" si="150"/>
        <v>0.26361360795324112</v>
      </c>
      <c r="DE18" s="342">
        <f t="shared" si="151"/>
        <v>0.2108908863625929</v>
      </c>
      <c r="DF18" s="342">
        <f t="shared" si="152"/>
        <v>0.16871270909007433</v>
      </c>
      <c r="DG18" s="342">
        <f t="shared" si="153"/>
        <v>0.13497016727205946</v>
      </c>
      <c r="DH18" s="342">
        <f t="shared" si="154"/>
        <v>0.10797613381764758</v>
      </c>
      <c r="DI18" s="342">
        <f t="shared" si="155"/>
        <v>8.6380907054118064E-2</v>
      </c>
      <c r="DJ18" s="342">
        <f t="shared" si="156"/>
        <v>6.9104725643294451E-2</v>
      </c>
      <c r="DK18" s="346">
        <f t="shared" si="157"/>
        <v>5.5283780514635561E-2</v>
      </c>
      <c r="DL18" s="342">
        <f t="shared" si="130"/>
        <v>4.4227024411708449E-2</v>
      </c>
      <c r="DM18" s="342">
        <f t="shared" si="131"/>
        <v>3.5381619529366762E-2</v>
      </c>
      <c r="DN18" s="342">
        <f t="shared" si="132"/>
        <v>2.8305295623493411E-2</v>
      </c>
      <c r="DO18" s="342">
        <f t="shared" si="133"/>
        <v>2.2644236498794729E-2</v>
      </c>
      <c r="DP18" s="342">
        <f t="shared" si="134"/>
        <v>1.8115389199035783E-2</v>
      </c>
      <c r="DQ18" s="342">
        <f t="shared" si="135"/>
        <v>1.4492311359228627E-2</v>
      </c>
      <c r="DR18" s="342">
        <f t="shared" si="136"/>
        <v>1.1593849087382903E-2</v>
      </c>
      <c r="DS18" s="342">
        <f t="shared" si="137"/>
        <v>9.2750792699063233E-3</v>
      </c>
      <c r="DT18" s="342">
        <f t="shared" si="138"/>
        <v>7.4200634159250593E-3</v>
      </c>
      <c r="DU18" s="342">
        <f t="shared" si="139"/>
        <v>5.9360507327400475E-3</v>
      </c>
      <c r="DV18" s="342">
        <f t="shared" si="140"/>
        <v>4.7488405861920383E-3</v>
      </c>
      <c r="DW18" s="346">
        <f t="shared" si="141"/>
        <v>3.7990724689536308E-3</v>
      </c>
      <c r="DX18" s="342">
        <f t="shared" si="104"/>
        <v>3.0392579751629049E-3</v>
      </c>
      <c r="DY18" s="342">
        <f t="shared" si="105"/>
        <v>2.431406380130324E-3</v>
      </c>
      <c r="DZ18" s="342">
        <f t="shared" si="106"/>
        <v>1.9451251041042593E-3</v>
      </c>
      <c r="EA18" s="342">
        <f t="shared" si="107"/>
        <v>1.5561000832834074E-3</v>
      </c>
      <c r="EB18" s="342">
        <f t="shared" si="108"/>
        <v>1.2448800666267261E-3</v>
      </c>
      <c r="EC18" s="342">
        <f t="shared" si="109"/>
        <v>9.9590405330138103E-4</v>
      </c>
      <c r="ED18" s="342">
        <f t="shared" si="110"/>
        <v>7.9672324264110485E-4</v>
      </c>
      <c r="EE18" s="342">
        <f t="shared" si="111"/>
        <v>6.3737859411288397E-4</v>
      </c>
      <c r="EF18" s="342">
        <f t="shared" si="112"/>
        <v>5.0990287529030715E-4</v>
      </c>
      <c r="EG18" s="342">
        <f t="shared" si="113"/>
        <v>4.0792230023224576E-4</v>
      </c>
      <c r="EH18" s="342">
        <f t="shared" si="114"/>
        <v>3.2633784018579664E-4</v>
      </c>
      <c r="EI18" s="346">
        <f t="shared" si="115"/>
        <v>2.610702721486373E-4</v>
      </c>
      <c r="EJ18" s="342">
        <f t="shared" si="53"/>
        <v>2.0885621771890984E-4</v>
      </c>
      <c r="EK18" s="342">
        <f t="shared" si="54"/>
        <v>1.670849741751279E-4</v>
      </c>
      <c r="EL18" s="342">
        <f t="shared" si="55"/>
        <v>1.3366797934010233E-4</v>
      </c>
      <c r="EM18" s="342">
        <f t="shared" si="56"/>
        <v>1.0693438347208188E-4</v>
      </c>
      <c r="EN18" s="342">
        <f t="shared" si="57"/>
        <v>8.5547506777665513E-5</v>
      </c>
      <c r="EO18" s="342">
        <f t="shared" si="58"/>
        <v>6.8438005422132413E-5</v>
      </c>
      <c r="EP18" s="342">
        <f t="shared" si="59"/>
        <v>5.4750404337705932E-5</v>
      </c>
      <c r="EQ18" s="342">
        <f t="shared" si="60"/>
        <v>4.3800323470164751E-5</v>
      </c>
      <c r="ER18" s="342">
        <f t="shared" si="61"/>
        <v>3.5040258776131799E-5</v>
      </c>
      <c r="ES18" s="342">
        <f t="shared" si="62"/>
        <v>2.8032207020905442E-5</v>
      </c>
      <c r="ET18" s="342">
        <f t="shared" si="63"/>
        <v>2.2425765616724356E-5</v>
      </c>
      <c r="EU18" s="346">
        <f t="shared" si="64"/>
        <v>1.7940612493379485E-5</v>
      </c>
      <c r="EV18" s="342">
        <f t="shared" si="65"/>
        <v>1.4352489994703589E-5</v>
      </c>
      <c r="EW18" s="342">
        <f t="shared" si="66"/>
        <v>1.1481991995762871E-5</v>
      </c>
      <c r="EX18" s="342">
        <f t="shared" si="67"/>
        <v>9.1855935966102972E-6</v>
      </c>
      <c r="EY18" s="342">
        <f t="shared" si="68"/>
        <v>7.348474877288238E-6</v>
      </c>
      <c r="EZ18" s="342">
        <f t="shared" si="69"/>
        <v>5.8787799018305905E-6</v>
      </c>
      <c r="FA18" s="342">
        <f t="shared" si="70"/>
        <v>4.7030239214644726E-6</v>
      </c>
      <c r="FB18" s="342">
        <f t="shared" si="71"/>
        <v>3.7624191371715784E-6</v>
      </c>
      <c r="FC18" s="342">
        <f t="shared" si="72"/>
        <v>3.0099353097372628E-6</v>
      </c>
      <c r="FD18" s="342">
        <f t="shared" si="73"/>
        <v>2.4079482477898104E-6</v>
      </c>
      <c r="FE18" s="342">
        <f t="shared" si="74"/>
        <v>1.9263585982318484E-6</v>
      </c>
      <c r="FF18" s="342">
        <f t="shared" si="75"/>
        <v>1.5410868785854789E-6</v>
      </c>
      <c r="FG18" s="346">
        <f t="shared" si="76"/>
        <v>1.2328695028683833E-6</v>
      </c>
      <c r="FH18" s="342">
        <f t="shared" si="77"/>
        <v>9.862956022947066E-7</v>
      </c>
      <c r="FI18" s="342">
        <f t="shared" si="78"/>
        <v>7.8903648183576537E-7</v>
      </c>
      <c r="FJ18" s="342">
        <f t="shared" si="79"/>
        <v>6.3122918546861238E-7</v>
      </c>
      <c r="FK18" s="342">
        <f t="shared" si="80"/>
        <v>5.0498334837488988E-7</v>
      </c>
      <c r="FL18" s="342">
        <f t="shared" si="81"/>
        <v>4.0398667869991193E-7</v>
      </c>
      <c r="FM18" s="342">
        <f t="shared" si="82"/>
        <v>3.2318934295992954E-7</v>
      </c>
      <c r="FN18" s="342">
        <f t="shared" si="83"/>
        <v>2.5855147436794364E-7</v>
      </c>
      <c r="FO18" s="342">
        <f t="shared" si="84"/>
        <v>2.0684117949435493E-7</v>
      </c>
      <c r="FP18" s="342">
        <f t="shared" si="85"/>
        <v>1.6547294359548396E-7</v>
      </c>
      <c r="FQ18" s="342">
        <f t="shared" si="86"/>
        <v>1.3237835487638717E-7</v>
      </c>
      <c r="FR18" s="342">
        <f t="shared" si="87"/>
        <v>1.0590268390110975E-7</v>
      </c>
      <c r="FS18" s="346">
        <f t="shared" si="88"/>
        <v>8.4722147120887801E-8</v>
      </c>
      <c r="FT18" s="342">
        <f t="shared" si="89"/>
        <v>6.7777717696710241E-8</v>
      </c>
      <c r="FU18" s="342">
        <f t="shared" si="90"/>
        <v>5.4222174157368197E-8</v>
      </c>
      <c r="FV18" s="342">
        <f t="shared" si="91"/>
        <v>4.3377739325894562E-8</v>
      </c>
      <c r="FW18" s="342">
        <f t="shared" si="92"/>
        <v>3.4702191460715653E-8</v>
      </c>
      <c r="FX18" s="342">
        <f t="shared" si="93"/>
        <v>2.7761753168572525E-8</v>
      </c>
      <c r="FY18" s="342">
        <f t="shared" si="94"/>
        <v>2.2209402534858021E-8</v>
      </c>
      <c r="FZ18" s="342">
        <f t="shared" si="95"/>
        <v>1.7767522027886416E-8</v>
      </c>
      <c r="GA18" s="342">
        <f t="shared" si="96"/>
        <v>1.4214017622309134E-8</v>
      </c>
      <c r="GB18" s="342">
        <f t="shared" si="97"/>
        <v>1.1371214097847307E-8</v>
      </c>
      <c r="GC18" s="342">
        <f t="shared" si="98"/>
        <v>9.0969712782778461E-9</v>
      </c>
      <c r="GD18" s="342">
        <f t="shared" si="99"/>
        <v>7.2775770226222771E-9</v>
      </c>
      <c r="GE18" s="346">
        <f t="shared" si="100"/>
        <v>5.8220616180978223E-9</v>
      </c>
      <c r="GF18" s="422">
        <f t="shared" si="101"/>
        <v>7914440.2999999775</v>
      </c>
    </row>
    <row r="19" spans="1:188" s="31" customFormat="1" x14ac:dyDescent="0.2">
      <c r="B19" s="323">
        <v>2</v>
      </c>
      <c r="C19" s="323"/>
      <c r="D19" s="323"/>
      <c r="E19" s="323">
        <v>1</v>
      </c>
      <c r="F19" s="323"/>
      <c r="G19" s="339" t="str">
        <f>$G$179</f>
        <v>Low Performing  Title / App</v>
      </c>
      <c r="H19" s="435"/>
      <c r="I19" s="342"/>
      <c r="J19" s="342"/>
      <c r="K19" s="342"/>
      <c r="L19" s="342"/>
      <c r="M19" s="342"/>
      <c r="N19" s="342"/>
      <c r="O19" s="342"/>
      <c r="P19" s="342"/>
      <c r="Q19" s="342"/>
      <c r="R19" s="342"/>
      <c r="S19" s="346"/>
      <c r="T19" s="342"/>
      <c r="U19" s="342"/>
      <c r="V19" s="342"/>
      <c r="W19" s="342"/>
      <c r="X19" s="342"/>
      <c r="Y19" s="342"/>
      <c r="Z19" s="342"/>
      <c r="AA19" s="342"/>
      <c r="AB19" s="342"/>
      <c r="AC19" s="342"/>
      <c r="AD19" s="342"/>
      <c r="AE19" s="346"/>
      <c r="AF19" s="342"/>
      <c r="AG19" s="377">
        <f t="shared" ref="AG19:BD19" si="159">$H$7*H$179</f>
        <v>14621.099999999999</v>
      </c>
      <c r="AH19" s="377">
        <f t="shared" si="159"/>
        <v>53894.75</v>
      </c>
      <c r="AI19" s="377">
        <f t="shared" si="159"/>
        <v>98939.099999999991</v>
      </c>
      <c r="AJ19" s="377">
        <f t="shared" si="159"/>
        <v>182390</v>
      </c>
      <c r="AK19" s="377">
        <f t="shared" si="159"/>
        <v>299732.55</v>
      </c>
      <c r="AL19" s="377">
        <f t="shared" si="159"/>
        <v>204665.5</v>
      </c>
      <c r="AM19" s="377">
        <f t="shared" si="159"/>
        <v>175333.6</v>
      </c>
      <c r="AN19" s="377">
        <f t="shared" si="159"/>
        <v>194200.5</v>
      </c>
      <c r="AO19" s="377">
        <f t="shared" si="159"/>
        <v>156765.69999999998</v>
      </c>
      <c r="AP19" s="377">
        <f t="shared" si="159"/>
        <v>155674.35</v>
      </c>
      <c r="AQ19" s="344">
        <f t="shared" si="159"/>
        <v>148274.1</v>
      </c>
      <c r="AR19" s="377">
        <f t="shared" si="159"/>
        <v>137061.6</v>
      </c>
      <c r="AS19" s="377">
        <f t="shared" si="159"/>
        <v>120885.7</v>
      </c>
      <c r="AT19" s="377">
        <f t="shared" si="159"/>
        <v>141905.4</v>
      </c>
      <c r="AU19" s="377">
        <f t="shared" si="159"/>
        <v>111512.04999999999</v>
      </c>
      <c r="AV19" s="377">
        <f t="shared" si="159"/>
        <v>95410.9</v>
      </c>
      <c r="AW19" s="377">
        <f t="shared" si="159"/>
        <v>94349.45</v>
      </c>
      <c r="AX19" s="377">
        <f t="shared" si="159"/>
        <v>101525.45</v>
      </c>
      <c r="AY19" s="377">
        <f t="shared" si="159"/>
        <v>73598.849999999991</v>
      </c>
      <c r="AZ19" s="377">
        <f t="shared" si="159"/>
        <v>73942.7</v>
      </c>
      <c r="BA19" s="377">
        <f t="shared" si="159"/>
        <v>52908.049999999996</v>
      </c>
      <c r="BB19" s="377">
        <f t="shared" si="159"/>
        <v>36298.6</v>
      </c>
      <c r="BC19" s="344">
        <f t="shared" si="159"/>
        <v>23606.05</v>
      </c>
      <c r="BD19" s="377">
        <f t="shared" si="159"/>
        <v>10375.299999999999</v>
      </c>
      <c r="BE19" s="342">
        <f>BD19*0.8</f>
        <v>8300.24</v>
      </c>
      <c r="BF19" s="342">
        <f t="shared" si="143"/>
        <v>6640.192</v>
      </c>
      <c r="BG19" s="342">
        <f t="shared" si="143"/>
        <v>5312.1536000000006</v>
      </c>
      <c r="BH19" s="342">
        <f t="shared" si="143"/>
        <v>4249.7228800000003</v>
      </c>
      <c r="BI19" s="342">
        <f t="shared" si="143"/>
        <v>3399.7783040000004</v>
      </c>
      <c r="BJ19" s="342">
        <f t="shared" si="143"/>
        <v>2719.8226432000006</v>
      </c>
      <c r="BK19" s="342">
        <f t="shared" si="143"/>
        <v>2175.8581145600006</v>
      </c>
      <c r="BL19" s="342">
        <f t="shared" si="143"/>
        <v>1740.6864916480006</v>
      </c>
      <c r="BM19" s="342">
        <f t="shared" si="143"/>
        <v>1392.5491933184005</v>
      </c>
      <c r="BN19" s="342">
        <f t="shared" si="143"/>
        <v>1114.0393546547205</v>
      </c>
      <c r="BO19" s="346">
        <f t="shared" si="143"/>
        <v>891.23148372377636</v>
      </c>
      <c r="BP19" s="387">
        <f t="shared" si="143"/>
        <v>712.98518697902114</v>
      </c>
      <c r="BQ19" s="387">
        <f t="shared" si="143"/>
        <v>570.38814958321689</v>
      </c>
      <c r="BR19" s="387">
        <f t="shared" si="143"/>
        <v>456.31051966657355</v>
      </c>
      <c r="BS19" s="387">
        <f t="shared" si="143"/>
        <v>365.04841573325888</v>
      </c>
      <c r="BT19" s="387">
        <f t="shared" si="143"/>
        <v>292.03873258660713</v>
      </c>
      <c r="BU19" s="387">
        <f t="shared" si="143"/>
        <v>233.63098606928571</v>
      </c>
      <c r="BV19" s="387">
        <f t="shared" si="143"/>
        <v>186.90478885542859</v>
      </c>
      <c r="BW19" s="387">
        <f t="shared" si="143"/>
        <v>149.52383108434287</v>
      </c>
      <c r="BX19" s="387">
        <f t="shared" si="143"/>
        <v>119.61906486747431</v>
      </c>
      <c r="BY19" s="387">
        <f t="shared" si="143"/>
        <v>95.695251893979446</v>
      </c>
      <c r="BZ19" s="387">
        <f t="shared" si="143"/>
        <v>76.55620151518356</v>
      </c>
      <c r="CA19" s="388">
        <f t="shared" si="143"/>
        <v>61.244961212146848</v>
      </c>
      <c r="CB19" s="387">
        <f t="shared" si="143"/>
        <v>48.995968969717481</v>
      </c>
      <c r="CC19" s="387">
        <f t="shared" si="143"/>
        <v>39.196775175773986</v>
      </c>
      <c r="CD19" s="387">
        <f t="shared" si="143"/>
        <v>31.35742014061919</v>
      </c>
      <c r="CE19" s="387">
        <f t="shared" si="143"/>
        <v>25.085936112495354</v>
      </c>
      <c r="CF19" s="387">
        <f t="shared" si="143"/>
        <v>20.068748889996286</v>
      </c>
      <c r="CG19" s="387">
        <f t="shared" si="143"/>
        <v>16.054999111997031</v>
      </c>
      <c r="CH19" s="387">
        <f t="shared" si="143"/>
        <v>12.843999289597626</v>
      </c>
      <c r="CI19" s="387">
        <f t="shared" si="143"/>
        <v>10.275199431678102</v>
      </c>
      <c r="CJ19" s="387">
        <f t="shared" si="143"/>
        <v>8.2201595453424812</v>
      </c>
      <c r="CK19" s="387">
        <f t="shared" si="143"/>
        <v>6.5761276362739851</v>
      </c>
      <c r="CL19" s="387">
        <f t="shared" si="143"/>
        <v>5.2609021090191881</v>
      </c>
      <c r="CM19" s="388">
        <f t="shared" si="143"/>
        <v>4.208721687215351</v>
      </c>
      <c r="CN19" s="342">
        <f t="shared" si="5"/>
        <v>3.3669773497722808</v>
      </c>
      <c r="CO19" s="342">
        <f t="shared" si="6"/>
        <v>2.6935818798178248</v>
      </c>
      <c r="CP19" s="342">
        <f t="shared" si="7"/>
        <v>2.1548655038542601</v>
      </c>
      <c r="CQ19" s="342">
        <f t="shared" si="8"/>
        <v>1.7238924030834082</v>
      </c>
      <c r="CR19" s="342">
        <f t="shared" si="9"/>
        <v>1.3791139224667266</v>
      </c>
      <c r="CS19" s="342">
        <f t="shared" si="10"/>
        <v>1.1032911379733814</v>
      </c>
      <c r="CT19" s="342">
        <f t="shared" si="11"/>
        <v>0.88263291037870517</v>
      </c>
      <c r="CU19" s="342">
        <f t="shared" si="12"/>
        <v>0.70610632830296416</v>
      </c>
      <c r="CV19" s="342">
        <f t="shared" si="13"/>
        <v>0.56488506264237137</v>
      </c>
      <c r="CW19" s="342">
        <f t="shared" si="14"/>
        <v>0.45190805011389712</v>
      </c>
      <c r="CX19" s="342">
        <f t="shared" si="15"/>
        <v>0.36152644009111773</v>
      </c>
      <c r="CY19" s="346">
        <f t="shared" si="16"/>
        <v>0.28922115207289417</v>
      </c>
      <c r="CZ19" s="342">
        <f t="shared" si="146"/>
        <v>0.23137692165831536</v>
      </c>
      <c r="DA19" s="342">
        <f t="shared" si="147"/>
        <v>0.1851015373266523</v>
      </c>
      <c r="DB19" s="342">
        <f t="shared" si="148"/>
        <v>0.14808122986132186</v>
      </c>
      <c r="DC19" s="342">
        <f t="shared" si="149"/>
        <v>0.11846498388905749</v>
      </c>
      <c r="DD19" s="342">
        <f t="shared" si="150"/>
        <v>9.4771987111246001E-2</v>
      </c>
      <c r="DE19" s="342">
        <f t="shared" si="151"/>
        <v>7.5817589688996809E-2</v>
      </c>
      <c r="DF19" s="342">
        <f t="shared" si="152"/>
        <v>6.0654071751197448E-2</v>
      </c>
      <c r="DG19" s="342">
        <f t="shared" si="153"/>
        <v>4.8523257400957961E-2</v>
      </c>
      <c r="DH19" s="342">
        <f t="shared" si="154"/>
        <v>3.8818605920766372E-2</v>
      </c>
      <c r="DI19" s="342">
        <f t="shared" si="155"/>
        <v>3.1054884736613098E-2</v>
      </c>
      <c r="DJ19" s="342">
        <f t="shared" si="156"/>
        <v>2.4843907789290479E-2</v>
      </c>
      <c r="DK19" s="346">
        <f t="shared" si="157"/>
        <v>1.9875126231432384E-2</v>
      </c>
      <c r="DL19" s="342">
        <f t="shared" si="130"/>
        <v>1.5900100985145906E-2</v>
      </c>
      <c r="DM19" s="342">
        <f t="shared" si="131"/>
        <v>1.2720080788116726E-2</v>
      </c>
      <c r="DN19" s="342">
        <f t="shared" si="132"/>
        <v>1.0176064630493382E-2</v>
      </c>
      <c r="DO19" s="342">
        <f t="shared" si="133"/>
        <v>8.1408517043947051E-3</v>
      </c>
      <c r="DP19" s="342">
        <f t="shared" si="134"/>
        <v>6.5126813635157646E-3</v>
      </c>
      <c r="DQ19" s="342">
        <f t="shared" si="135"/>
        <v>5.210145090812612E-3</v>
      </c>
      <c r="DR19" s="342">
        <f t="shared" si="136"/>
        <v>4.1681160726500894E-3</v>
      </c>
      <c r="DS19" s="342">
        <f t="shared" si="137"/>
        <v>3.3344928581200716E-3</v>
      </c>
      <c r="DT19" s="342">
        <f t="shared" si="138"/>
        <v>2.6675942864960575E-3</v>
      </c>
      <c r="DU19" s="342">
        <f t="shared" si="139"/>
        <v>2.1340754291968461E-3</v>
      </c>
      <c r="DV19" s="342">
        <f t="shared" si="140"/>
        <v>1.7072603433574769E-3</v>
      </c>
      <c r="DW19" s="346">
        <f t="shared" si="141"/>
        <v>1.3658082746859817E-3</v>
      </c>
      <c r="DX19" s="342">
        <f t="shared" si="104"/>
        <v>1.0926466197487853E-3</v>
      </c>
      <c r="DY19" s="342">
        <f t="shared" si="105"/>
        <v>8.7411729579902828E-4</v>
      </c>
      <c r="DZ19" s="342">
        <f t="shared" si="106"/>
        <v>6.9929383663922266E-4</v>
      </c>
      <c r="EA19" s="342">
        <f t="shared" si="107"/>
        <v>5.594350693113782E-4</v>
      </c>
      <c r="EB19" s="342">
        <f t="shared" si="108"/>
        <v>4.4754805544910259E-4</v>
      </c>
      <c r="EC19" s="342">
        <f t="shared" si="109"/>
        <v>3.5803844435928209E-4</v>
      </c>
      <c r="ED19" s="342">
        <f t="shared" si="110"/>
        <v>2.8643075548742566E-4</v>
      </c>
      <c r="EE19" s="342">
        <f t="shared" si="111"/>
        <v>2.2914460438994055E-4</v>
      </c>
      <c r="EF19" s="342">
        <f t="shared" si="112"/>
        <v>1.8331568351195244E-4</v>
      </c>
      <c r="EG19" s="342">
        <f t="shared" si="113"/>
        <v>1.4665254680956198E-4</v>
      </c>
      <c r="EH19" s="342">
        <f t="shared" si="114"/>
        <v>1.1732203744764958E-4</v>
      </c>
      <c r="EI19" s="346">
        <f t="shared" si="115"/>
        <v>9.3857629958119665E-5</v>
      </c>
      <c r="EJ19" s="342">
        <f t="shared" si="53"/>
        <v>7.5086103966495737E-5</v>
      </c>
      <c r="EK19" s="342">
        <f t="shared" si="54"/>
        <v>6.0068883173196591E-5</v>
      </c>
      <c r="EL19" s="342">
        <f t="shared" si="55"/>
        <v>4.8055106538557273E-5</v>
      </c>
      <c r="EM19" s="342">
        <f t="shared" si="56"/>
        <v>3.8444085230845818E-5</v>
      </c>
      <c r="EN19" s="342">
        <f t="shared" si="57"/>
        <v>3.0755268184676655E-5</v>
      </c>
      <c r="EO19" s="342">
        <f t="shared" si="58"/>
        <v>2.4604214547741325E-5</v>
      </c>
      <c r="EP19" s="342">
        <f t="shared" si="59"/>
        <v>1.968337163819306E-5</v>
      </c>
      <c r="EQ19" s="342">
        <f t="shared" si="60"/>
        <v>1.574669731055445E-5</v>
      </c>
      <c r="ER19" s="342">
        <f t="shared" si="61"/>
        <v>1.259735784844356E-5</v>
      </c>
      <c r="ES19" s="342">
        <f t="shared" si="62"/>
        <v>1.0077886278754849E-5</v>
      </c>
      <c r="ET19" s="342">
        <f t="shared" si="63"/>
        <v>8.0623090230038787E-6</v>
      </c>
      <c r="EU19" s="346">
        <f t="shared" si="64"/>
        <v>6.4498472184031034E-6</v>
      </c>
      <c r="EV19" s="342">
        <f t="shared" si="65"/>
        <v>5.1598777747224831E-6</v>
      </c>
      <c r="EW19" s="342">
        <f t="shared" si="66"/>
        <v>4.1279022197779866E-6</v>
      </c>
      <c r="EX19" s="342">
        <f t="shared" si="67"/>
        <v>3.3023217758223894E-6</v>
      </c>
      <c r="EY19" s="342">
        <f t="shared" si="68"/>
        <v>2.6418574206579119E-6</v>
      </c>
      <c r="EZ19" s="342">
        <f t="shared" si="69"/>
        <v>2.1134859365263297E-6</v>
      </c>
      <c r="FA19" s="342">
        <f t="shared" si="70"/>
        <v>1.6907887492210639E-6</v>
      </c>
      <c r="FB19" s="342">
        <f t="shared" si="71"/>
        <v>1.3526309993768512E-6</v>
      </c>
      <c r="FC19" s="342">
        <f t="shared" si="72"/>
        <v>1.0821047995014809E-6</v>
      </c>
      <c r="FD19" s="342">
        <f t="shared" si="73"/>
        <v>8.6568383960118477E-7</v>
      </c>
      <c r="FE19" s="342">
        <f t="shared" si="74"/>
        <v>6.925470716809479E-7</v>
      </c>
      <c r="FF19" s="342">
        <f t="shared" si="75"/>
        <v>5.5403765734475832E-7</v>
      </c>
      <c r="FG19" s="346">
        <f t="shared" si="76"/>
        <v>4.4323012587580667E-7</v>
      </c>
      <c r="FH19" s="342">
        <f t="shared" si="77"/>
        <v>3.5458410070064536E-7</v>
      </c>
      <c r="FI19" s="342">
        <f t="shared" si="78"/>
        <v>2.836672805605163E-7</v>
      </c>
      <c r="FJ19" s="342">
        <f t="shared" si="79"/>
        <v>2.2693382444841306E-7</v>
      </c>
      <c r="FK19" s="342">
        <f t="shared" si="80"/>
        <v>1.8154705955873047E-7</v>
      </c>
      <c r="FL19" s="342">
        <f t="shared" si="81"/>
        <v>1.4523764764698439E-7</v>
      </c>
      <c r="FM19" s="342">
        <f t="shared" si="82"/>
        <v>1.1619011811758752E-7</v>
      </c>
      <c r="FN19" s="342">
        <f t="shared" si="83"/>
        <v>9.2952094494070024E-8</v>
      </c>
      <c r="FO19" s="342">
        <f t="shared" si="84"/>
        <v>7.436167559525603E-8</v>
      </c>
      <c r="FP19" s="342">
        <f t="shared" si="85"/>
        <v>5.9489340476204828E-8</v>
      </c>
      <c r="FQ19" s="342">
        <f t="shared" si="86"/>
        <v>4.7591472380963865E-8</v>
      </c>
      <c r="FR19" s="342">
        <f t="shared" si="87"/>
        <v>3.8073177904771093E-8</v>
      </c>
      <c r="FS19" s="346">
        <f t="shared" si="88"/>
        <v>3.0458542323816879E-8</v>
      </c>
      <c r="FT19" s="342">
        <f t="shared" si="89"/>
        <v>2.4366833859053505E-8</v>
      </c>
      <c r="FU19" s="342">
        <f t="shared" si="90"/>
        <v>1.9493467087242807E-8</v>
      </c>
      <c r="FV19" s="342">
        <f t="shared" si="91"/>
        <v>1.5594773669794247E-8</v>
      </c>
      <c r="FW19" s="342">
        <f t="shared" si="92"/>
        <v>1.2475818935835399E-8</v>
      </c>
      <c r="FX19" s="342">
        <f t="shared" si="93"/>
        <v>9.9806551486683189E-9</v>
      </c>
      <c r="FY19" s="342">
        <f t="shared" si="94"/>
        <v>7.9845241189346561E-9</v>
      </c>
      <c r="FZ19" s="342">
        <f t="shared" si="95"/>
        <v>6.3876192951477255E-9</v>
      </c>
      <c r="GA19" s="342">
        <f t="shared" si="96"/>
        <v>5.1100954361181811E-9</v>
      </c>
      <c r="GB19" s="342">
        <f t="shared" si="97"/>
        <v>4.0880763488945454E-9</v>
      </c>
      <c r="GC19" s="342">
        <f t="shared" si="98"/>
        <v>3.2704610791156365E-9</v>
      </c>
      <c r="GD19" s="342">
        <f t="shared" si="99"/>
        <v>2.6163688632925093E-9</v>
      </c>
      <c r="GE19" s="346">
        <f t="shared" si="100"/>
        <v>2.0930950906340075E-9</v>
      </c>
      <c r="GF19" s="397">
        <f t="shared" si="101"/>
        <v>2799372.5499999919</v>
      </c>
    </row>
    <row r="20" spans="1:188" s="31" customFormat="1" x14ac:dyDescent="0.2">
      <c r="B20" s="323">
        <v>3</v>
      </c>
      <c r="C20" s="323">
        <v>1</v>
      </c>
      <c r="D20" s="323"/>
      <c r="E20" s="323"/>
      <c r="F20" s="323"/>
      <c r="G20" s="341" t="str">
        <f>$G$177</f>
        <v>High Performing Title / App</v>
      </c>
      <c r="H20" s="435"/>
      <c r="I20" s="342"/>
      <c r="J20" s="342"/>
      <c r="K20" s="342"/>
      <c r="L20" s="342"/>
      <c r="M20" s="342"/>
      <c r="N20" s="342"/>
      <c r="O20" s="342"/>
      <c r="P20" s="342"/>
      <c r="Q20" s="342"/>
      <c r="R20" s="342"/>
      <c r="S20" s="346"/>
      <c r="T20" s="342"/>
      <c r="U20" s="342"/>
      <c r="V20" s="342"/>
      <c r="W20" s="342"/>
      <c r="X20" s="342"/>
      <c r="Y20" s="342"/>
      <c r="Z20" s="342"/>
      <c r="AA20" s="342"/>
      <c r="AB20" s="342"/>
      <c r="AC20" s="342"/>
      <c r="AD20" s="342"/>
      <c r="AE20" s="346"/>
      <c r="AF20" s="342"/>
      <c r="AG20" s="342"/>
      <c r="AH20" s="342"/>
      <c r="AI20" s="342"/>
      <c r="AJ20" s="378">
        <f t="shared" ref="AJ20:BG20" si="160">$H$7*H$177</f>
        <v>289304.92499999999</v>
      </c>
      <c r="AK20" s="378">
        <f t="shared" si="160"/>
        <v>965956.875</v>
      </c>
      <c r="AL20" s="378">
        <f t="shared" si="160"/>
        <v>1834880.7749999999</v>
      </c>
      <c r="AM20" s="378">
        <f t="shared" si="160"/>
        <v>3106602.5249999999</v>
      </c>
      <c r="AN20" s="378">
        <f t="shared" si="160"/>
        <v>3859006.125</v>
      </c>
      <c r="AO20" s="378">
        <f t="shared" si="160"/>
        <v>4525028.625</v>
      </c>
      <c r="AP20" s="378">
        <f t="shared" si="160"/>
        <v>3728021.6999999997</v>
      </c>
      <c r="AQ20" s="349">
        <f t="shared" si="160"/>
        <v>3186637.3499999996</v>
      </c>
      <c r="AR20" s="378">
        <f t="shared" si="160"/>
        <v>4099648.8</v>
      </c>
      <c r="AS20" s="378">
        <f t="shared" si="160"/>
        <v>3381331.1999999997</v>
      </c>
      <c r="AT20" s="378">
        <f t="shared" si="160"/>
        <v>2932337.85</v>
      </c>
      <c r="AU20" s="378">
        <f t="shared" si="160"/>
        <v>3693307.8</v>
      </c>
      <c r="AV20" s="378">
        <f t="shared" si="160"/>
        <v>3246624.2249999996</v>
      </c>
      <c r="AW20" s="378">
        <f t="shared" si="160"/>
        <v>3039394.8</v>
      </c>
      <c r="AX20" s="378">
        <f t="shared" si="160"/>
        <v>1945772.4</v>
      </c>
      <c r="AY20" s="378">
        <f t="shared" si="160"/>
        <v>2192738.9249999998</v>
      </c>
      <c r="AZ20" s="378">
        <f t="shared" si="160"/>
        <v>1824834.375</v>
      </c>
      <c r="BA20" s="378">
        <f t="shared" si="160"/>
        <v>1913368.2749999999</v>
      </c>
      <c r="BB20" s="378">
        <f t="shared" si="160"/>
        <v>1054782.3</v>
      </c>
      <c r="BC20" s="349">
        <f t="shared" si="160"/>
        <v>940235.39999999991</v>
      </c>
      <c r="BD20" s="378">
        <f t="shared" si="160"/>
        <v>733858.125</v>
      </c>
      <c r="BE20" s="378">
        <f t="shared" si="160"/>
        <v>804519.29999999993</v>
      </c>
      <c r="BF20" s="378">
        <f t="shared" si="160"/>
        <v>509339.02499999997</v>
      </c>
      <c r="BG20" s="378">
        <f t="shared" si="160"/>
        <v>284864.77499999997</v>
      </c>
      <c r="BH20" s="342">
        <f>BG20*0.8</f>
        <v>227891.81999999998</v>
      </c>
      <c r="BI20" s="342">
        <f t="shared" si="143"/>
        <v>182313.45600000001</v>
      </c>
      <c r="BJ20" s="342">
        <f t="shared" si="143"/>
        <v>145850.7648</v>
      </c>
      <c r="BK20" s="342">
        <f t="shared" si="143"/>
        <v>116680.61184000001</v>
      </c>
      <c r="BL20" s="342">
        <f t="shared" si="143"/>
        <v>93344.489472000016</v>
      </c>
      <c r="BM20" s="342">
        <f t="shared" si="143"/>
        <v>74675.591577600018</v>
      </c>
      <c r="BN20" s="342">
        <f t="shared" si="143"/>
        <v>59740.473262080021</v>
      </c>
      <c r="BO20" s="346">
        <f t="shared" si="143"/>
        <v>47792.378609664018</v>
      </c>
      <c r="BP20" s="387">
        <f t="shared" si="143"/>
        <v>38233.902887731216</v>
      </c>
      <c r="BQ20" s="387">
        <f t="shared" si="143"/>
        <v>30587.122310184976</v>
      </c>
      <c r="BR20" s="387">
        <f t="shared" si="143"/>
        <v>24469.697848147982</v>
      </c>
      <c r="BS20" s="387">
        <f t="shared" si="143"/>
        <v>19575.758278518388</v>
      </c>
      <c r="BT20" s="387">
        <f t="shared" si="143"/>
        <v>15660.60662281471</v>
      </c>
      <c r="BU20" s="387">
        <f t="shared" si="143"/>
        <v>12528.48529825177</v>
      </c>
      <c r="BV20" s="387">
        <f t="shared" si="143"/>
        <v>10022.788238601417</v>
      </c>
      <c r="BW20" s="387">
        <f t="shared" si="143"/>
        <v>8018.230590881134</v>
      </c>
      <c r="BX20" s="387">
        <f t="shared" si="143"/>
        <v>6414.584472704908</v>
      </c>
      <c r="BY20" s="387">
        <f t="shared" si="143"/>
        <v>5131.6675781639269</v>
      </c>
      <c r="BZ20" s="387">
        <f t="shared" si="143"/>
        <v>4105.3340625311421</v>
      </c>
      <c r="CA20" s="388">
        <f t="shared" si="143"/>
        <v>3284.2672500249137</v>
      </c>
      <c r="CB20" s="387">
        <f t="shared" si="143"/>
        <v>2627.4138000199309</v>
      </c>
      <c r="CC20" s="387">
        <f t="shared" si="143"/>
        <v>2101.9310400159447</v>
      </c>
      <c r="CD20" s="387">
        <f t="shared" si="143"/>
        <v>1681.5448320127559</v>
      </c>
      <c r="CE20" s="387">
        <f t="shared" si="143"/>
        <v>1345.2358656102049</v>
      </c>
      <c r="CF20" s="387">
        <f t="shared" si="143"/>
        <v>1076.188692488164</v>
      </c>
      <c r="CG20" s="387">
        <f t="shared" si="143"/>
        <v>860.95095399053116</v>
      </c>
      <c r="CH20" s="387">
        <f t="shared" si="143"/>
        <v>688.76076319242497</v>
      </c>
      <c r="CI20" s="387">
        <f t="shared" si="143"/>
        <v>551.00861055394</v>
      </c>
      <c r="CJ20" s="387">
        <f t="shared" si="143"/>
        <v>440.80688844315205</v>
      </c>
      <c r="CK20" s="387">
        <f t="shared" si="143"/>
        <v>352.64551075452164</v>
      </c>
      <c r="CL20" s="387">
        <f t="shared" si="143"/>
        <v>282.11640860361734</v>
      </c>
      <c r="CM20" s="388">
        <f t="shared" si="143"/>
        <v>225.69312688289389</v>
      </c>
      <c r="CN20" s="342">
        <f t="shared" si="5"/>
        <v>180.55450150631512</v>
      </c>
      <c r="CO20" s="342">
        <f t="shared" si="6"/>
        <v>144.44360120505209</v>
      </c>
      <c r="CP20" s="342">
        <f t="shared" si="7"/>
        <v>115.55488096404167</v>
      </c>
      <c r="CQ20" s="342">
        <f t="shared" si="8"/>
        <v>92.443904771233349</v>
      </c>
      <c r="CR20" s="342">
        <f t="shared" si="9"/>
        <v>73.955123816986685</v>
      </c>
      <c r="CS20" s="342">
        <f t="shared" si="10"/>
        <v>59.164099053589354</v>
      </c>
      <c r="CT20" s="342">
        <f t="shared" si="11"/>
        <v>47.331279242871489</v>
      </c>
      <c r="CU20" s="342">
        <f t="shared" si="12"/>
        <v>37.865023394297189</v>
      </c>
      <c r="CV20" s="342">
        <f t="shared" si="13"/>
        <v>30.292018715437752</v>
      </c>
      <c r="CW20" s="342">
        <f t="shared" si="14"/>
        <v>24.233614972350203</v>
      </c>
      <c r="CX20" s="342">
        <f t="shared" si="15"/>
        <v>19.386891977880165</v>
      </c>
      <c r="CY20" s="346">
        <f t="shared" si="16"/>
        <v>15.509513582304132</v>
      </c>
      <c r="CZ20" s="342">
        <f t="shared" si="146"/>
        <v>12.407610865843306</v>
      </c>
      <c r="DA20" s="342">
        <f t="shared" si="147"/>
        <v>9.9260886926746466</v>
      </c>
      <c r="DB20" s="342">
        <f t="shared" si="148"/>
        <v>7.9408709541397178</v>
      </c>
      <c r="DC20" s="342">
        <f t="shared" si="149"/>
        <v>6.3526967633117746</v>
      </c>
      <c r="DD20" s="342">
        <f t="shared" si="150"/>
        <v>5.0821574106494198</v>
      </c>
      <c r="DE20" s="342">
        <f t="shared" si="151"/>
        <v>4.0657259285195364</v>
      </c>
      <c r="DF20" s="342">
        <f t="shared" si="152"/>
        <v>3.2525807428156295</v>
      </c>
      <c r="DG20" s="342">
        <f t="shared" si="153"/>
        <v>2.6020645942525036</v>
      </c>
      <c r="DH20" s="342">
        <f t="shared" si="154"/>
        <v>2.0816516754020031</v>
      </c>
      <c r="DI20" s="342">
        <f t="shared" si="155"/>
        <v>1.6653213403216025</v>
      </c>
      <c r="DJ20" s="342">
        <f t="shared" si="156"/>
        <v>1.3322570722572822</v>
      </c>
      <c r="DK20" s="346">
        <f t="shared" si="157"/>
        <v>1.0658056578058257</v>
      </c>
      <c r="DL20" s="342">
        <f t="shared" si="130"/>
        <v>0.85264452624466058</v>
      </c>
      <c r="DM20" s="342">
        <f t="shared" si="131"/>
        <v>0.68211562099572853</v>
      </c>
      <c r="DN20" s="342">
        <f t="shared" si="132"/>
        <v>0.54569249679658283</v>
      </c>
      <c r="DO20" s="342">
        <f t="shared" si="133"/>
        <v>0.43655399743726631</v>
      </c>
      <c r="DP20" s="342">
        <f t="shared" si="134"/>
        <v>0.34924319794981307</v>
      </c>
      <c r="DQ20" s="342">
        <f t="shared" si="135"/>
        <v>0.27939455835985044</v>
      </c>
      <c r="DR20" s="342">
        <f t="shared" si="136"/>
        <v>0.22351564668788038</v>
      </c>
      <c r="DS20" s="342">
        <f t="shared" si="137"/>
        <v>0.17881251735030432</v>
      </c>
      <c r="DT20" s="342">
        <f t="shared" si="138"/>
        <v>0.14305001388024347</v>
      </c>
      <c r="DU20" s="342">
        <f t="shared" si="139"/>
        <v>0.11444001110419477</v>
      </c>
      <c r="DV20" s="342">
        <f t="shared" si="140"/>
        <v>9.1552008883355823E-2</v>
      </c>
      <c r="DW20" s="346">
        <f t="shared" si="141"/>
        <v>7.3241607106684661E-2</v>
      </c>
      <c r="DX20" s="342">
        <f t="shared" si="104"/>
        <v>5.8593285685347732E-2</v>
      </c>
      <c r="DY20" s="342">
        <f t="shared" si="105"/>
        <v>4.6874628548278188E-2</v>
      </c>
      <c r="DZ20" s="342">
        <f t="shared" si="106"/>
        <v>3.7499702838622549E-2</v>
      </c>
      <c r="EA20" s="342">
        <f t="shared" si="107"/>
        <v>2.9999762270898039E-2</v>
      </c>
      <c r="EB20" s="342">
        <f t="shared" si="108"/>
        <v>2.3999809816718433E-2</v>
      </c>
      <c r="EC20" s="342">
        <f t="shared" si="109"/>
        <v>1.9199847853374748E-2</v>
      </c>
      <c r="ED20" s="342">
        <f t="shared" si="110"/>
        <v>1.53598782826998E-2</v>
      </c>
      <c r="EE20" s="342">
        <f t="shared" si="111"/>
        <v>1.2287902626159841E-2</v>
      </c>
      <c r="EF20" s="342">
        <f t="shared" si="112"/>
        <v>9.8303221009278727E-3</v>
      </c>
      <c r="EG20" s="342">
        <f t="shared" si="113"/>
        <v>7.8642576807422988E-3</v>
      </c>
      <c r="EH20" s="342">
        <f t="shared" si="114"/>
        <v>6.2914061445938398E-3</v>
      </c>
      <c r="EI20" s="346">
        <f t="shared" si="115"/>
        <v>5.0331249156750722E-3</v>
      </c>
      <c r="EJ20" s="342">
        <f t="shared" si="53"/>
        <v>4.0264999325400576E-3</v>
      </c>
      <c r="EK20" s="342">
        <f t="shared" si="54"/>
        <v>3.2211999460320462E-3</v>
      </c>
      <c r="EL20" s="342">
        <f t="shared" si="55"/>
        <v>2.5769599568256371E-3</v>
      </c>
      <c r="EM20" s="342">
        <f t="shared" si="56"/>
        <v>2.06156796546051E-3</v>
      </c>
      <c r="EN20" s="342">
        <f t="shared" si="57"/>
        <v>1.649254372368408E-3</v>
      </c>
      <c r="EO20" s="342">
        <f t="shared" si="58"/>
        <v>1.3194034978947266E-3</v>
      </c>
      <c r="EP20" s="342">
        <f t="shared" si="59"/>
        <v>1.0555227983157812E-3</v>
      </c>
      <c r="EQ20" s="342">
        <f t="shared" si="60"/>
        <v>8.44418238652625E-4</v>
      </c>
      <c r="ER20" s="342">
        <f t="shared" si="61"/>
        <v>6.7553459092210008E-4</v>
      </c>
      <c r="ES20" s="342">
        <f t="shared" si="62"/>
        <v>5.4042767273768013E-4</v>
      </c>
      <c r="ET20" s="342">
        <f t="shared" si="63"/>
        <v>4.3234213819014412E-4</v>
      </c>
      <c r="EU20" s="346">
        <f t="shared" si="64"/>
        <v>3.4587371055211532E-4</v>
      </c>
      <c r="EV20" s="342">
        <f t="shared" si="65"/>
        <v>2.7669896844169226E-4</v>
      </c>
      <c r="EW20" s="342">
        <f t="shared" si="66"/>
        <v>2.2135917475335382E-4</v>
      </c>
      <c r="EX20" s="342">
        <f t="shared" si="67"/>
        <v>1.7708733980268307E-4</v>
      </c>
      <c r="EY20" s="342">
        <f t="shared" si="68"/>
        <v>1.4166987184214647E-4</v>
      </c>
      <c r="EZ20" s="342">
        <f t="shared" si="69"/>
        <v>1.1333589747371718E-4</v>
      </c>
      <c r="FA20" s="342">
        <f t="shared" si="70"/>
        <v>9.0668717978973753E-5</v>
      </c>
      <c r="FB20" s="342">
        <f t="shared" si="71"/>
        <v>7.2534974383179008E-5</v>
      </c>
      <c r="FC20" s="342">
        <f t="shared" si="72"/>
        <v>5.8027979506543209E-5</v>
      </c>
      <c r="FD20" s="342">
        <f t="shared" si="73"/>
        <v>4.642238360523457E-5</v>
      </c>
      <c r="FE20" s="342">
        <f t="shared" si="74"/>
        <v>3.713790688418766E-5</v>
      </c>
      <c r="FF20" s="342">
        <f t="shared" si="75"/>
        <v>2.9710325507350131E-5</v>
      </c>
      <c r="FG20" s="346">
        <f t="shared" si="76"/>
        <v>2.3768260405880107E-5</v>
      </c>
      <c r="FH20" s="342">
        <f t="shared" si="77"/>
        <v>1.9014608324704088E-5</v>
      </c>
      <c r="FI20" s="342">
        <f t="shared" si="78"/>
        <v>1.521168665976327E-5</v>
      </c>
      <c r="FJ20" s="342">
        <f t="shared" si="79"/>
        <v>1.2169349327810617E-5</v>
      </c>
      <c r="FK20" s="342">
        <f t="shared" si="80"/>
        <v>9.7354794622484945E-6</v>
      </c>
      <c r="FL20" s="342">
        <f t="shared" si="81"/>
        <v>7.788383569798796E-6</v>
      </c>
      <c r="FM20" s="342">
        <f t="shared" si="82"/>
        <v>6.2307068558390373E-6</v>
      </c>
      <c r="FN20" s="342">
        <f t="shared" si="83"/>
        <v>4.9845654846712298E-6</v>
      </c>
      <c r="FO20" s="342">
        <f t="shared" si="84"/>
        <v>3.987652387736984E-6</v>
      </c>
      <c r="FP20" s="342">
        <f t="shared" si="85"/>
        <v>3.1901219101895874E-6</v>
      </c>
      <c r="FQ20" s="342">
        <f t="shared" si="86"/>
        <v>2.5520975281516702E-6</v>
      </c>
      <c r="FR20" s="342">
        <f t="shared" si="87"/>
        <v>2.041678022521336E-6</v>
      </c>
      <c r="FS20" s="346">
        <f t="shared" si="88"/>
        <v>1.633342418017069E-6</v>
      </c>
      <c r="FT20" s="342">
        <f t="shared" si="89"/>
        <v>1.3066739344136553E-6</v>
      </c>
      <c r="FU20" s="342">
        <f t="shared" si="90"/>
        <v>1.0453391475309243E-6</v>
      </c>
      <c r="FV20" s="342">
        <f t="shared" si="91"/>
        <v>8.3627131802473948E-7</v>
      </c>
      <c r="FW20" s="342">
        <f t="shared" si="92"/>
        <v>6.6901705441979164E-7</v>
      </c>
      <c r="FX20" s="342">
        <f t="shared" si="93"/>
        <v>5.3521364353583338E-7</v>
      </c>
      <c r="FY20" s="342">
        <f t="shared" si="94"/>
        <v>4.2817091482866671E-7</v>
      </c>
      <c r="FZ20" s="342">
        <f t="shared" si="95"/>
        <v>3.4253673186293339E-7</v>
      </c>
      <c r="GA20" s="342">
        <f t="shared" si="96"/>
        <v>2.740293854903467E-7</v>
      </c>
      <c r="GB20" s="342">
        <f t="shared" si="97"/>
        <v>2.1922350839227736E-7</v>
      </c>
      <c r="GC20" s="342">
        <f t="shared" si="98"/>
        <v>1.7537880671382191E-7</v>
      </c>
      <c r="GD20" s="342">
        <f t="shared" si="99"/>
        <v>1.4030304537105754E-7</v>
      </c>
      <c r="GE20" s="346">
        <f t="shared" si="100"/>
        <v>1.1224243629684603E-7</v>
      </c>
      <c r="GF20" s="396">
        <f t="shared" si="101"/>
        <v>55231855.574999519</v>
      </c>
    </row>
    <row r="21" spans="1:188" s="31" customFormat="1" x14ac:dyDescent="0.2">
      <c r="B21" s="323">
        <v>4</v>
      </c>
      <c r="C21" s="323"/>
      <c r="D21" s="323"/>
      <c r="E21" s="323"/>
      <c r="F21" s="323">
        <v>1</v>
      </c>
      <c r="G21" s="495" t="str">
        <f>$G$180</f>
        <v>Even Performing Title / App</v>
      </c>
      <c r="H21" s="435"/>
      <c r="I21" s="342"/>
      <c r="J21" s="342"/>
      <c r="K21" s="342"/>
      <c r="L21" s="342"/>
      <c r="M21" s="342"/>
      <c r="N21" s="342"/>
      <c r="O21" s="342"/>
      <c r="P21" s="342"/>
      <c r="Q21" s="342"/>
      <c r="R21" s="342"/>
      <c r="S21" s="346"/>
      <c r="T21" s="342"/>
      <c r="U21" s="342"/>
      <c r="V21" s="342"/>
      <c r="W21" s="342"/>
      <c r="X21" s="342"/>
      <c r="Y21" s="342"/>
      <c r="Z21" s="342"/>
      <c r="AA21" s="342"/>
      <c r="AB21" s="342"/>
      <c r="AC21" s="342"/>
      <c r="AD21" s="342"/>
      <c r="AE21" s="346"/>
      <c r="AF21" s="342"/>
      <c r="AG21" s="342"/>
      <c r="AH21" s="342"/>
      <c r="AI21" s="342"/>
      <c r="AJ21" s="342"/>
      <c r="AK21" s="496">
        <f t="shared" ref="AK21:BH21" si="161">$H$7*H$180</f>
        <v>3114.5833333333339</v>
      </c>
      <c r="AL21" s="496">
        <f t="shared" si="161"/>
        <v>12458.333333333336</v>
      </c>
      <c r="AM21" s="496">
        <f t="shared" si="161"/>
        <v>31145.833333333336</v>
      </c>
      <c r="AN21" s="496">
        <f t="shared" si="161"/>
        <v>46718.75</v>
      </c>
      <c r="AO21" s="496">
        <f t="shared" si="161"/>
        <v>62291.666666666672</v>
      </c>
      <c r="AP21" s="496">
        <f t="shared" si="161"/>
        <v>59177.083333333328</v>
      </c>
      <c r="AQ21" s="622">
        <f t="shared" si="161"/>
        <v>56062.5</v>
      </c>
      <c r="AR21" s="496">
        <f t="shared" si="161"/>
        <v>52947.916666666664</v>
      </c>
      <c r="AS21" s="496">
        <f t="shared" si="161"/>
        <v>49833.333333333343</v>
      </c>
      <c r="AT21" s="496">
        <f t="shared" si="161"/>
        <v>46718.75</v>
      </c>
      <c r="AU21" s="496">
        <f t="shared" si="161"/>
        <v>43604.166666666664</v>
      </c>
      <c r="AV21" s="496">
        <f t="shared" si="161"/>
        <v>40489.583333333336</v>
      </c>
      <c r="AW21" s="496">
        <f t="shared" si="161"/>
        <v>37375</v>
      </c>
      <c r="AX21" s="496">
        <f t="shared" si="161"/>
        <v>34260.416666666672</v>
      </c>
      <c r="AY21" s="496">
        <f t="shared" si="161"/>
        <v>31145.833333333299</v>
      </c>
      <c r="AZ21" s="496">
        <f t="shared" si="161"/>
        <v>28031.249999999967</v>
      </c>
      <c r="BA21" s="496">
        <f t="shared" si="161"/>
        <v>24916.666666666672</v>
      </c>
      <c r="BB21" s="496">
        <f t="shared" si="161"/>
        <v>21802.083333333332</v>
      </c>
      <c r="BC21" s="622">
        <f t="shared" si="161"/>
        <v>18687.5</v>
      </c>
      <c r="BD21" s="496">
        <f t="shared" si="161"/>
        <v>15572.916666666668</v>
      </c>
      <c r="BE21" s="496">
        <f t="shared" si="161"/>
        <v>12458.333333333336</v>
      </c>
      <c r="BF21" s="496">
        <f t="shared" si="161"/>
        <v>9343.75</v>
      </c>
      <c r="BG21" s="496">
        <f t="shared" si="161"/>
        <v>6229.1666666666679</v>
      </c>
      <c r="BH21" s="496">
        <f t="shared" si="161"/>
        <v>3114.5833333333339</v>
      </c>
      <c r="BI21" s="342">
        <f>BH21*0.8</f>
        <v>2491.6666666666674</v>
      </c>
      <c r="BJ21" s="342">
        <f t="shared" si="143"/>
        <v>1993.3333333333339</v>
      </c>
      <c r="BK21" s="342">
        <f t="shared" si="143"/>
        <v>1594.6666666666672</v>
      </c>
      <c r="BL21" s="342">
        <f t="shared" si="143"/>
        <v>1275.7333333333338</v>
      </c>
      <c r="BM21" s="342">
        <f t="shared" si="143"/>
        <v>1020.586666666667</v>
      </c>
      <c r="BN21" s="342">
        <f t="shared" si="143"/>
        <v>816.46933333333368</v>
      </c>
      <c r="BO21" s="346">
        <f t="shared" si="143"/>
        <v>653.17546666666703</v>
      </c>
      <c r="BP21" s="387">
        <f t="shared" si="143"/>
        <v>522.5403733333336</v>
      </c>
      <c r="BQ21" s="387">
        <f t="shared" si="143"/>
        <v>418.03229866666692</v>
      </c>
      <c r="BR21" s="387">
        <f t="shared" si="143"/>
        <v>334.42583893333358</v>
      </c>
      <c r="BS21" s="387">
        <f t="shared" si="143"/>
        <v>267.54067114666685</v>
      </c>
      <c r="BT21" s="387">
        <f t="shared" si="143"/>
        <v>214.03253691733349</v>
      </c>
      <c r="BU21" s="387">
        <f t="shared" si="143"/>
        <v>171.22602953386681</v>
      </c>
      <c r="BV21" s="387">
        <f t="shared" si="143"/>
        <v>136.98082362709346</v>
      </c>
      <c r="BW21" s="387">
        <f t="shared" si="143"/>
        <v>109.58465890167477</v>
      </c>
      <c r="BX21" s="387">
        <f t="shared" si="143"/>
        <v>87.667727121339823</v>
      </c>
      <c r="BY21" s="387">
        <f t="shared" si="143"/>
        <v>70.134181697071867</v>
      </c>
      <c r="BZ21" s="387">
        <f t="shared" si="143"/>
        <v>56.107345357657493</v>
      </c>
      <c r="CA21" s="388">
        <f t="shared" si="143"/>
        <v>44.885876286125999</v>
      </c>
      <c r="CB21" s="387">
        <f t="shared" si="143"/>
        <v>35.908701028900801</v>
      </c>
      <c r="CC21" s="387">
        <f t="shared" si="143"/>
        <v>28.726960823120642</v>
      </c>
      <c r="CD21" s="387">
        <f t="shared" si="143"/>
        <v>22.981568658496514</v>
      </c>
      <c r="CE21" s="387">
        <f t="shared" si="143"/>
        <v>18.385254926797213</v>
      </c>
      <c r="CF21" s="387">
        <f t="shared" si="143"/>
        <v>14.708203941437771</v>
      </c>
      <c r="CG21" s="387">
        <f t="shared" si="143"/>
        <v>11.766563153150218</v>
      </c>
      <c r="CH21" s="387">
        <f t="shared" si="143"/>
        <v>9.4132505225201744</v>
      </c>
      <c r="CI21" s="387">
        <f t="shared" si="143"/>
        <v>7.5306004180161397</v>
      </c>
      <c r="CJ21" s="387">
        <f t="shared" si="143"/>
        <v>6.0244803344129121</v>
      </c>
      <c r="CK21" s="387">
        <f t="shared" si="143"/>
        <v>4.8195842675303302</v>
      </c>
      <c r="CL21" s="387">
        <f t="shared" si="143"/>
        <v>3.8556674140242642</v>
      </c>
      <c r="CM21" s="388">
        <f t="shared" si="143"/>
        <v>3.0845339312194113</v>
      </c>
      <c r="CN21" s="342">
        <f t="shared" si="5"/>
        <v>2.4676271449755292</v>
      </c>
      <c r="CO21" s="342">
        <f t="shared" si="6"/>
        <v>1.9741017159804235</v>
      </c>
      <c r="CP21" s="342">
        <f t="shared" si="7"/>
        <v>1.5792813727843389</v>
      </c>
      <c r="CQ21" s="342">
        <f t="shared" si="8"/>
        <v>1.2634250982274713</v>
      </c>
      <c r="CR21" s="342">
        <f t="shared" si="9"/>
        <v>1.0107400785819771</v>
      </c>
      <c r="CS21" s="342">
        <f t="shared" si="10"/>
        <v>0.80859206286558172</v>
      </c>
      <c r="CT21" s="342">
        <f t="shared" si="11"/>
        <v>0.64687365029246546</v>
      </c>
      <c r="CU21" s="342">
        <f t="shared" si="12"/>
        <v>0.51749892023397237</v>
      </c>
      <c r="CV21" s="342">
        <f t="shared" si="13"/>
        <v>0.41399913618717793</v>
      </c>
      <c r="CW21" s="342">
        <f t="shared" si="14"/>
        <v>0.33119930894974237</v>
      </c>
      <c r="CX21" s="342">
        <f t="shared" si="15"/>
        <v>0.26495944715979391</v>
      </c>
      <c r="CY21" s="346">
        <f t="shared" si="16"/>
        <v>0.21196755772783515</v>
      </c>
      <c r="CZ21" s="342">
        <f t="shared" si="146"/>
        <v>0.16957404618226812</v>
      </c>
      <c r="DA21" s="342">
        <f t="shared" si="147"/>
        <v>0.1356592369458145</v>
      </c>
      <c r="DB21" s="342">
        <f t="shared" si="148"/>
        <v>0.1085273895566516</v>
      </c>
      <c r="DC21" s="342">
        <f t="shared" si="149"/>
        <v>8.6821911645321284E-2</v>
      </c>
      <c r="DD21" s="342">
        <f t="shared" si="150"/>
        <v>6.9457529316257025E-2</v>
      </c>
      <c r="DE21" s="342">
        <f t="shared" si="151"/>
        <v>5.5566023453005625E-2</v>
      </c>
      <c r="DF21" s="342">
        <f t="shared" si="152"/>
        <v>4.4452818762404506E-2</v>
      </c>
      <c r="DG21" s="342">
        <f t="shared" si="153"/>
        <v>3.5562255009923605E-2</v>
      </c>
      <c r="DH21" s="342">
        <f t="shared" si="154"/>
        <v>2.8449804007938884E-2</v>
      </c>
      <c r="DI21" s="342">
        <f t="shared" si="155"/>
        <v>2.2759843206351108E-2</v>
      </c>
      <c r="DJ21" s="342">
        <f t="shared" si="156"/>
        <v>1.8207874565080887E-2</v>
      </c>
      <c r="DK21" s="346">
        <f t="shared" si="157"/>
        <v>1.4566299652064711E-2</v>
      </c>
      <c r="DL21" s="342">
        <f t="shared" si="130"/>
        <v>1.165303972165177E-2</v>
      </c>
      <c r="DM21" s="342">
        <f t="shared" si="131"/>
        <v>9.3224317773214164E-3</v>
      </c>
      <c r="DN21" s="342">
        <f t="shared" si="132"/>
        <v>7.4579454218571331E-3</v>
      </c>
      <c r="DO21" s="342">
        <f t="shared" si="133"/>
        <v>5.9663563374857068E-3</v>
      </c>
      <c r="DP21" s="342">
        <f t="shared" si="134"/>
        <v>4.773085069988566E-3</v>
      </c>
      <c r="DQ21" s="342">
        <f t="shared" si="135"/>
        <v>3.8184680559908528E-3</v>
      </c>
      <c r="DR21" s="342">
        <f t="shared" si="136"/>
        <v>3.0547744447926824E-3</v>
      </c>
      <c r="DS21" s="342">
        <f t="shared" si="137"/>
        <v>2.4438195558341459E-3</v>
      </c>
      <c r="DT21" s="342">
        <f t="shared" si="138"/>
        <v>1.9550556446673167E-3</v>
      </c>
      <c r="DU21" s="342">
        <f t="shared" si="139"/>
        <v>1.5640445157338535E-3</v>
      </c>
      <c r="DV21" s="342">
        <f t="shared" si="140"/>
        <v>1.2512356125870829E-3</v>
      </c>
      <c r="DW21" s="346">
        <f t="shared" si="141"/>
        <v>1.0009884900696665E-3</v>
      </c>
      <c r="DX21" s="342">
        <f t="shared" si="104"/>
        <v>8.0079079205573318E-4</v>
      </c>
      <c r="DY21" s="342">
        <f t="shared" si="105"/>
        <v>6.4063263364458659E-4</v>
      </c>
      <c r="DZ21" s="342">
        <f t="shared" si="106"/>
        <v>5.1250610691566927E-4</v>
      </c>
      <c r="EA21" s="342">
        <f t="shared" si="107"/>
        <v>4.1000488553253543E-4</v>
      </c>
      <c r="EB21" s="342">
        <f t="shared" si="108"/>
        <v>3.2800390842602835E-4</v>
      </c>
      <c r="EC21" s="342">
        <f t="shared" si="109"/>
        <v>2.6240312674082267E-4</v>
      </c>
      <c r="ED21" s="342">
        <f t="shared" si="110"/>
        <v>2.0992250139265816E-4</v>
      </c>
      <c r="EE21" s="342">
        <f t="shared" si="111"/>
        <v>1.6793800111412655E-4</v>
      </c>
      <c r="EF21" s="342">
        <f t="shared" si="112"/>
        <v>1.3435040089130123E-4</v>
      </c>
      <c r="EG21" s="342">
        <f t="shared" si="113"/>
        <v>1.07480320713041E-4</v>
      </c>
      <c r="EH21" s="342">
        <f t="shared" si="114"/>
        <v>8.5984256570432809E-5</v>
      </c>
      <c r="EI21" s="346">
        <f t="shared" si="115"/>
        <v>6.8787405256346253E-5</v>
      </c>
      <c r="EJ21" s="342">
        <f t="shared" si="53"/>
        <v>5.5029924205077002E-5</v>
      </c>
      <c r="EK21" s="342">
        <f t="shared" si="54"/>
        <v>4.4023939364061602E-5</v>
      </c>
      <c r="EL21" s="342">
        <f t="shared" si="55"/>
        <v>3.5219151491249283E-5</v>
      </c>
      <c r="EM21" s="342">
        <f t="shared" si="56"/>
        <v>2.8175321192999427E-5</v>
      </c>
      <c r="EN21" s="342">
        <f t="shared" si="57"/>
        <v>2.2540256954399542E-5</v>
      </c>
      <c r="EO21" s="342">
        <f t="shared" si="58"/>
        <v>1.8032205563519633E-5</v>
      </c>
      <c r="EP21" s="342">
        <f t="shared" si="59"/>
        <v>1.4425764450815707E-5</v>
      </c>
      <c r="EQ21" s="342">
        <f t="shared" si="60"/>
        <v>1.1540611560652566E-5</v>
      </c>
      <c r="ER21" s="342">
        <f t="shared" si="61"/>
        <v>9.2324892485220536E-6</v>
      </c>
      <c r="ES21" s="342">
        <f t="shared" si="62"/>
        <v>7.385991398817643E-6</v>
      </c>
      <c r="ET21" s="342">
        <f t="shared" si="63"/>
        <v>5.9087931190541146E-6</v>
      </c>
      <c r="EU21" s="346">
        <f t="shared" si="64"/>
        <v>4.7270344952432917E-6</v>
      </c>
      <c r="EV21" s="342">
        <f t="shared" si="65"/>
        <v>3.7816275961946334E-6</v>
      </c>
      <c r="EW21" s="342">
        <f t="shared" si="66"/>
        <v>3.0253020769557068E-6</v>
      </c>
      <c r="EX21" s="342">
        <f t="shared" si="67"/>
        <v>2.4202416615645656E-6</v>
      </c>
      <c r="EY21" s="342">
        <f t="shared" si="68"/>
        <v>1.9361933292516527E-6</v>
      </c>
      <c r="EZ21" s="342">
        <f t="shared" si="69"/>
        <v>1.5489546634013222E-6</v>
      </c>
      <c r="FA21" s="342">
        <f t="shared" si="70"/>
        <v>1.2391637307210578E-6</v>
      </c>
      <c r="FB21" s="342">
        <f t="shared" si="71"/>
        <v>9.9133098457684626E-7</v>
      </c>
      <c r="FC21" s="342">
        <f t="shared" si="72"/>
        <v>7.9306478766147708E-7</v>
      </c>
      <c r="FD21" s="342">
        <f t="shared" si="73"/>
        <v>6.3445183012918172E-7</v>
      </c>
      <c r="FE21" s="342">
        <f t="shared" si="74"/>
        <v>5.0756146410334542E-7</v>
      </c>
      <c r="FF21" s="342">
        <f t="shared" si="75"/>
        <v>4.0604917128267636E-7</v>
      </c>
      <c r="FG21" s="346">
        <f t="shared" si="76"/>
        <v>3.248393370261411E-7</v>
      </c>
      <c r="FH21" s="342">
        <f t="shared" si="77"/>
        <v>2.5987146962091289E-7</v>
      </c>
      <c r="FI21" s="342">
        <f t="shared" si="78"/>
        <v>2.0789717569673031E-7</v>
      </c>
      <c r="FJ21" s="342">
        <f t="shared" si="79"/>
        <v>1.6631774055738426E-7</v>
      </c>
      <c r="FK21" s="342">
        <f t="shared" si="80"/>
        <v>1.3305419244590742E-7</v>
      </c>
      <c r="FL21" s="342">
        <f t="shared" si="81"/>
        <v>1.0644335395672594E-7</v>
      </c>
      <c r="FM21" s="342">
        <f t="shared" si="82"/>
        <v>8.515468316538076E-8</v>
      </c>
      <c r="FN21" s="342">
        <f t="shared" si="83"/>
        <v>6.8123746532304608E-8</v>
      </c>
      <c r="FO21" s="342">
        <f t="shared" si="84"/>
        <v>5.4498997225843686E-8</v>
      </c>
      <c r="FP21" s="342">
        <f t="shared" si="85"/>
        <v>4.3599197780674949E-8</v>
      </c>
      <c r="FQ21" s="342">
        <f t="shared" si="86"/>
        <v>3.4879358224539963E-8</v>
      </c>
      <c r="FR21" s="342">
        <f t="shared" si="87"/>
        <v>2.7903486579631972E-8</v>
      </c>
      <c r="FS21" s="346">
        <f t="shared" si="88"/>
        <v>2.2322789263705579E-8</v>
      </c>
      <c r="FT21" s="342">
        <f t="shared" si="89"/>
        <v>1.7858231410964465E-8</v>
      </c>
      <c r="FU21" s="342">
        <f t="shared" si="90"/>
        <v>1.4286585128771573E-8</v>
      </c>
      <c r="FV21" s="342">
        <f t="shared" si="91"/>
        <v>1.1429268103017259E-8</v>
      </c>
      <c r="FW21" s="342">
        <f t="shared" si="92"/>
        <v>9.1434144824138086E-9</v>
      </c>
      <c r="FX21" s="342">
        <f t="shared" si="93"/>
        <v>7.3147315859310476E-9</v>
      </c>
      <c r="FY21" s="342">
        <f t="shared" si="94"/>
        <v>5.8517852687448386E-9</v>
      </c>
      <c r="FZ21" s="342">
        <f t="shared" si="95"/>
        <v>4.6814282149958712E-9</v>
      </c>
      <c r="GA21" s="342">
        <f t="shared" si="96"/>
        <v>3.7451425719966968E-9</v>
      </c>
      <c r="GB21" s="342">
        <f t="shared" si="97"/>
        <v>2.9961140575973577E-9</v>
      </c>
      <c r="GC21" s="342">
        <f t="shared" si="98"/>
        <v>2.3968912460778863E-9</v>
      </c>
      <c r="GD21" s="342">
        <f t="shared" si="99"/>
        <v>1.9175129968623092E-9</v>
      </c>
      <c r="GE21" s="346">
        <f t="shared" si="100"/>
        <v>1.5340103974898475E-9</v>
      </c>
      <c r="GF21" s="623">
        <f t="shared" ref="GF21" si="162">SUM(H21:DW21)</f>
        <v>759958.3293293796</v>
      </c>
    </row>
    <row r="22" spans="1:188" s="31" customFormat="1" x14ac:dyDescent="0.2">
      <c r="B22" s="323">
        <v>5</v>
      </c>
      <c r="C22" s="323"/>
      <c r="D22" s="323">
        <v>1</v>
      </c>
      <c r="E22" s="323"/>
      <c r="F22" s="323"/>
      <c r="G22" s="340" t="str">
        <f>$G$178</f>
        <v>Avg Performing  Title / App</v>
      </c>
      <c r="H22" s="435"/>
      <c r="I22" s="342"/>
      <c r="J22" s="342"/>
      <c r="K22" s="342"/>
      <c r="L22" s="342"/>
      <c r="M22" s="342"/>
      <c r="N22" s="342"/>
      <c r="O22" s="342"/>
      <c r="P22" s="342"/>
      <c r="Q22" s="342"/>
      <c r="R22" s="342"/>
      <c r="S22" s="346"/>
      <c r="T22" s="342"/>
      <c r="U22" s="342"/>
      <c r="V22" s="342"/>
      <c r="W22" s="342"/>
      <c r="X22" s="342"/>
      <c r="Y22" s="342"/>
      <c r="Z22" s="342"/>
      <c r="AA22" s="342"/>
      <c r="AB22" s="342"/>
      <c r="AC22" s="342"/>
      <c r="AD22" s="342"/>
      <c r="AE22" s="346"/>
      <c r="AF22" s="342"/>
      <c r="AG22" s="342"/>
      <c r="AH22" s="342"/>
      <c r="AI22" s="342"/>
      <c r="AJ22" s="342"/>
      <c r="AK22" s="342"/>
      <c r="AL22" s="342"/>
      <c r="AM22" s="342"/>
      <c r="AN22" s="376">
        <f t="shared" ref="AN22:BK22" si="163">$H$7*H$178</f>
        <v>31125.899999999998</v>
      </c>
      <c r="AO22" s="376">
        <f t="shared" si="163"/>
        <v>100239.75</v>
      </c>
      <c r="AP22" s="376">
        <f t="shared" si="163"/>
        <v>284618.09999999998</v>
      </c>
      <c r="AQ22" s="345">
        <f t="shared" si="163"/>
        <v>556962.25</v>
      </c>
      <c r="AR22" s="376">
        <f t="shared" si="163"/>
        <v>680269.85</v>
      </c>
      <c r="AS22" s="376">
        <f t="shared" si="163"/>
        <v>661926.19999999995</v>
      </c>
      <c r="AT22" s="376">
        <f t="shared" si="163"/>
        <v>673632.04999999993</v>
      </c>
      <c r="AU22" s="376">
        <f t="shared" si="163"/>
        <v>661253.44999999995</v>
      </c>
      <c r="AV22" s="376">
        <f t="shared" si="163"/>
        <v>447274.1</v>
      </c>
      <c r="AW22" s="376">
        <f t="shared" si="163"/>
        <v>485426.5</v>
      </c>
      <c r="AX22" s="376">
        <f t="shared" si="163"/>
        <v>373122.1</v>
      </c>
      <c r="AY22" s="376">
        <f t="shared" si="163"/>
        <v>318121.05</v>
      </c>
      <c r="AZ22" s="376">
        <f t="shared" si="163"/>
        <v>411752.89999999997</v>
      </c>
      <c r="BA22" s="376">
        <f t="shared" si="163"/>
        <v>364780</v>
      </c>
      <c r="BB22" s="376">
        <f t="shared" si="163"/>
        <v>316356.95</v>
      </c>
      <c r="BC22" s="345">
        <f t="shared" si="163"/>
        <v>238153.5</v>
      </c>
      <c r="BD22" s="376">
        <f t="shared" si="163"/>
        <v>221125.44999999998</v>
      </c>
      <c r="BE22" s="376">
        <f t="shared" si="163"/>
        <v>247123.5</v>
      </c>
      <c r="BF22" s="376">
        <f t="shared" si="163"/>
        <v>221170.3</v>
      </c>
      <c r="BG22" s="376">
        <f t="shared" si="163"/>
        <v>171895.1</v>
      </c>
      <c r="BH22" s="376">
        <f t="shared" si="163"/>
        <v>127732.79999999999</v>
      </c>
      <c r="BI22" s="376">
        <f t="shared" si="163"/>
        <v>74660.3</v>
      </c>
      <c r="BJ22" s="376">
        <f t="shared" si="163"/>
        <v>65346.45</v>
      </c>
      <c r="BK22" s="376">
        <f t="shared" si="163"/>
        <v>36074.35</v>
      </c>
      <c r="BL22" s="342">
        <f>BK22*0.8</f>
        <v>28859.48</v>
      </c>
      <c r="BM22" s="342">
        <f t="shared" si="143"/>
        <v>23087.584000000003</v>
      </c>
      <c r="BN22" s="342">
        <f t="shared" si="143"/>
        <v>18470.067200000001</v>
      </c>
      <c r="BO22" s="346">
        <f t="shared" si="143"/>
        <v>14776.053760000003</v>
      </c>
      <c r="BP22" s="387">
        <f t="shared" si="143"/>
        <v>11820.843008000003</v>
      </c>
      <c r="BQ22" s="387">
        <f t="shared" si="143"/>
        <v>9456.6744064000031</v>
      </c>
      <c r="BR22" s="387">
        <f t="shared" si="143"/>
        <v>7565.3395251200027</v>
      </c>
      <c r="BS22" s="387">
        <f t="shared" ref="BS22:CM39" si="164">BR22*0.8</f>
        <v>6052.2716200960022</v>
      </c>
      <c r="BT22" s="387">
        <f t="shared" si="164"/>
        <v>4841.8172960768015</v>
      </c>
      <c r="BU22" s="387">
        <f t="shared" si="164"/>
        <v>3873.4538368614412</v>
      </c>
      <c r="BV22" s="387">
        <f t="shared" si="164"/>
        <v>3098.7630694891532</v>
      </c>
      <c r="BW22" s="387">
        <f t="shared" si="164"/>
        <v>2479.0104555913226</v>
      </c>
      <c r="BX22" s="387">
        <f t="shared" si="164"/>
        <v>1983.2083644730583</v>
      </c>
      <c r="BY22" s="387">
        <f t="shared" si="164"/>
        <v>1586.5666915784468</v>
      </c>
      <c r="BZ22" s="387">
        <f t="shared" si="164"/>
        <v>1269.2533532627576</v>
      </c>
      <c r="CA22" s="388">
        <f t="shared" si="164"/>
        <v>1015.4026826102062</v>
      </c>
      <c r="CB22" s="387">
        <f t="shared" si="164"/>
        <v>812.32214608816503</v>
      </c>
      <c r="CC22" s="387">
        <f t="shared" si="164"/>
        <v>649.85771687053204</v>
      </c>
      <c r="CD22" s="387">
        <f t="shared" si="164"/>
        <v>519.88617349642561</v>
      </c>
      <c r="CE22" s="387">
        <f t="shared" si="164"/>
        <v>415.90893879714054</v>
      </c>
      <c r="CF22" s="387">
        <f t="shared" si="164"/>
        <v>332.72715103771247</v>
      </c>
      <c r="CG22" s="387">
        <f t="shared" si="164"/>
        <v>266.18172083016998</v>
      </c>
      <c r="CH22" s="387">
        <f t="shared" si="164"/>
        <v>212.94537666413601</v>
      </c>
      <c r="CI22" s="387">
        <f t="shared" si="164"/>
        <v>170.35630133130883</v>
      </c>
      <c r="CJ22" s="387">
        <f t="shared" si="164"/>
        <v>136.28504106504707</v>
      </c>
      <c r="CK22" s="387">
        <f t="shared" si="164"/>
        <v>109.02803285203765</v>
      </c>
      <c r="CL22" s="387">
        <f t="shared" si="164"/>
        <v>87.222426281630135</v>
      </c>
      <c r="CM22" s="388">
        <f t="shared" si="164"/>
        <v>69.777941025304116</v>
      </c>
      <c r="CN22" s="342">
        <f t="shared" si="5"/>
        <v>55.822352820243296</v>
      </c>
      <c r="CO22" s="342">
        <f t="shared" si="6"/>
        <v>44.65788225619464</v>
      </c>
      <c r="CP22" s="342">
        <f t="shared" si="7"/>
        <v>35.726305804955715</v>
      </c>
      <c r="CQ22" s="342">
        <f t="shared" si="8"/>
        <v>28.581044643964574</v>
      </c>
      <c r="CR22" s="342">
        <f t="shared" si="9"/>
        <v>22.864835715171662</v>
      </c>
      <c r="CS22" s="342">
        <f t="shared" si="10"/>
        <v>18.291868572137329</v>
      </c>
      <c r="CT22" s="342">
        <f t="shared" si="11"/>
        <v>14.633494857709863</v>
      </c>
      <c r="CU22" s="342">
        <f t="shared" si="12"/>
        <v>11.706795886167891</v>
      </c>
      <c r="CV22" s="342">
        <f t="shared" si="13"/>
        <v>9.3654367089343129</v>
      </c>
      <c r="CW22" s="342">
        <f t="shared" si="14"/>
        <v>7.492349367147451</v>
      </c>
      <c r="CX22" s="342">
        <f t="shared" si="15"/>
        <v>5.9938794937179614</v>
      </c>
      <c r="CY22" s="346">
        <f t="shared" si="16"/>
        <v>4.7951035949743694</v>
      </c>
      <c r="CZ22" s="342">
        <f t="shared" si="146"/>
        <v>3.8360828759794958</v>
      </c>
      <c r="DA22" s="342">
        <f t="shared" si="147"/>
        <v>3.068866300783597</v>
      </c>
      <c r="DB22" s="342">
        <f t="shared" si="148"/>
        <v>2.4550930406268776</v>
      </c>
      <c r="DC22" s="342">
        <f t="shared" si="149"/>
        <v>1.9640744325015023</v>
      </c>
      <c r="DD22" s="342">
        <f t="shared" si="150"/>
        <v>1.571259546001202</v>
      </c>
      <c r="DE22" s="342">
        <f t="shared" si="151"/>
        <v>1.2570076368009617</v>
      </c>
      <c r="DF22" s="342">
        <f t="shared" si="152"/>
        <v>1.0056061094407693</v>
      </c>
      <c r="DG22" s="342">
        <f t="shared" si="153"/>
        <v>0.80448488755261549</v>
      </c>
      <c r="DH22" s="342">
        <f t="shared" si="154"/>
        <v>0.64358791004209248</v>
      </c>
      <c r="DI22" s="342">
        <f t="shared" si="155"/>
        <v>0.51487032803367405</v>
      </c>
      <c r="DJ22" s="342">
        <f t="shared" si="156"/>
        <v>0.41189626242693927</v>
      </c>
      <c r="DK22" s="346">
        <f t="shared" si="157"/>
        <v>0.32951700994155142</v>
      </c>
      <c r="DL22" s="342">
        <f t="shared" si="130"/>
        <v>0.26361360795324112</v>
      </c>
      <c r="DM22" s="342">
        <f t="shared" si="131"/>
        <v>0.2108908863625929</v>
      </c>
      <c r="DN22" s="342">
        <f t="shared" si="132"/>
        <v>0.16871270909007433</v>
      </c>
      <c r="DO22" s="342">
        <f t="shared" si="133"/>
        <v>0.13497016727205946</v>
      </c>
      <c r="DP22" s="342">
        <f t="shared" si="134"/>
        <v>0.10797613381764758</v>
      </c>
      <c r="DQ22" s="342">
        <f t="shared" si="135"/>
        <v>8.6380907054118064E-2</v>
      </c>
      <c r="DR22" s="342">
        <f t="shared" si="136"/>
        <v>6.9104725643294451E-2</v>
      </c>
      <c r="DS22" s="342">
        <f t="shared" si="137"/>
        <v>5.5283780514635561E-2</v>
      </c>
      <c r="DT22" s="342">
        <f t="shared" si="138"/>
        <v>4.4227024411708449E-2</v>
      </c>
      <c r="DU22" s="342">
        <f t="shared" si="139"/>
        <v>3.5381619529366762E-2</v>
      </c>
      <c r="DV22" s="342">
        <f t="shared" si="140"/>
        <v>2.8305295623493411E-2</v>
      </c>
      <c r="DW22" s="346">
        <f t="shared" si="141"/>
        <v>2.2644236498794729E-2</v>
      </c>
      <c r="DX22" s="342">
        <f t="shared" si="104"/>
        <v>1.8115389199035783E-2</v>
      </c>
      <c r="DY22" s="342">
        <f t="shared" si="105"/>
        <v>1.4492311359228627E-2</v>
      </c>
      <c r="DZ22" s="342">
        <f t="shared" si="106"/>
        <v>1.1593849087382903E-2</v>
      </c>
      <c r="EA22" s="342">
        <f t="shared" si="107"/>
        <v>9.2750792699063233E-3</v>
      </c>
      <c r="EB22" s="342">
        <f t="shared" si="108"/>
        <v>7.4200634159250593E-3</v>
      </c>
      <c r="EC22" s="342">
        <f t="shared" si="109"/>
        <v>5.9360507327400475E-3</v>
      </c>
      <c r="ED22" s="342">
        <f t="shared" si="110"/>
        <v>4.7488405861920383E-3</v>
      </c>
      <c r="EE22" s="342">
        <f t="shared" si="111"/>
        <v>3.7990724689536308E-3</v>
      </c>
      <c r="EF22" s="342">
        <f t="shared" si="112"/>
        <v>3.0392579751629049E-3</v>
      </c>
      <c r="EG22" s="342">
        <f t="shared" si="113"/>
        <v>2.431406380130324E-3</v>
      </c>
      <c r="EH22" s="342">
        <f t="shared" si="114"/>
        <v>1.9451251041042593E-3</v>
      </c>
      <c r="EI22" s="346">
        <f t="shared" si="115"/>
        <v>1.5561000832834074E-3</v>
      </c>
      <c r="EJ22" s="342">
        <f t="shared" si="53"/>
        <v>1.2448800666267261E-3</v>
      </c>
      <c r="EK22" s="342">
        <f t="shared" si="54"/>
        <v>9.9590405330138103E-4</v>
      </c>
      <c r="EL22" s="342">
        <f t="shared" si="55"/>
        <v>7.9672324264110485E-4</v>
      </c>
      <c r="EM22" s="342">
        <f t="shared" si="56"/>
        <v>6.3737859411288397E-4</v>
      </c>
      <c r="EN22" s="342">
        <f t="shared" si="57"/>
        <v>5.0990287529030715E-4</v>
      </c>
      <c r="EO22" s="342">
        <f t="shared" si="58"/>
        <v>4.0792230023224576E-4</v>
      </c>
      <c r="EP22" s="342">
        <f t="shared" si="59"/>
        <v>3.2633784018579664E-4</v>
      </c>
      <c r="EQ22" s="342">
        <f t="shared" si="60"/>
        <v>2.610702721486373E-4</v>
      </c>
      <c r="ER22" s="342">
        <f t="shared" si="61"/>
        <v>2.0885621771890984E-4</v>
      </c>
      <c r="ES22" s="342">
        <f t="shared" si="62"/>
        <v>1.670849741751279E-4</v>
      </c>
      <c r="ET22" s="342">
        <f t="shared" si="63"/>
        <v>1.3366797934010233E-4</v>
      </c>
      <c r="EU22" s="346">
        <f t="shared" si="64"/>
        <v>1.0693438347208188E-4</v>
      </c>
      <c r="EV22" s="342">
        <f t="shared" si="65"/>
        <v>8.5547506777665513E-5</v>
      </c>
      <c r="EW22" s="342">
        <f t="shared" si="66"/>
        <v>6.8438005422132413E-5</v>
      </c>
      <c r="EX22" s="342">
        <f t="shared" si="67"/>
        <v>5.4750404337705932E-5</v>
      </c>
      <c r="EY22" s="342">
        <f t="shared" si="68"/>
        <v>4.3800323470164751E-5</v>
      </c>
      <c r="EZ22" s="342">
        <f t="shared" si="69"/>
        <v>3.5040258776131799E-5</v>
      </c>
      <c r="FA22" s="342">
        <f t="shared" si="70"/>
        <v>2.8032207020905442E-5</v>
      </c>
      <c r="FB22" s="342">
        <f t="shared" si="71"/>
        <v>2.2425765616724356E-5</v>
      </c>
      <c r="FC22" s="342">
        <f t="shared" si="72"/>
        <v>1.7940612493379485E-5</v>
      </c>
      <c r="FD22" s="342">
        <f t="shared" si="73"/>
        <v>1.4352489994703589E-5</v>
      </c>
      <c r="FE22" s="342">
        <f t="shared" si="74"/>
        <v>1.1481991995762871E-5</v>
      </c>
      <c r="FF22" s="342">
        <f t="shared" si="75"/>
        <v>9.1855935966102972E-6</v>
      </c>
      <c r="FG22" s="346">
        <f t="shared" si="76"/>
        <v>7.348474877288238E-6</v>
      </c>
      <c r="FH22" s="342">
        <f t="shared" si="77"/>
        <v>5.8787799018305905E-6</v>
      </c>
      <c r="FI22" s="342">
        <f t="shared" si="78"/>
        <v>4.7030239214644726E-6</v>
      </c>
      <c r="FJ22" s="342">
        <f t="shared" si="79"/>
        <v>3.7624191371715784E-6</v>
      </c>
      <c r="FK22" s="342">
        <f t="shared" si="80"/>
        <v>3.0099353097372628E-6</v>
      </c>
      <c r="FL22" s="342">
        <f t="shared" si="81"/>
        <v>2.4079482477898104E-6</v>
      </c>
      <c r="FM22" s="342">
        <f t="shared" si="82"/>
        <v>1.9263585982318484E-6</v>
      </c>
      <c r="FN22" s="342">
        <f t="shared" si="83"/>
        <v>1.5410868785854789E-6</v>
      </c>
      <c r="FO22" s="342">
        <f t="shared" si="84"/>
        <v>1.2328695028683833E-6</v>
      </c>
      <c r="FP22" s="342">
        <f t="shared" si="85"/>
        <v>9.862956022947066E-7</v>
      </c>
      <c r="FQ22" s="342">
        <f t="shared" si="86"/>
        <v>7.8903648183576537E-7</v>
      </c>
      <c r="FR22" s="342">
        <f t="shared" si="87"/>
        <v>6.3122918546861238E-7</v>
      </c>
      <c r="FS22" s="346">
        <f t="shared" si="88"/>
        <v>5.0498334837488988E-7</v>
      </c>
      <c r="FT22" s="342">
        <f t="shared" si="89"/>
        <v>4.0398667869991193E-7</v>
      </c>
      <c r="FU22" s="342">
        <f t="shared" si="90"/>
        <v>3.2318934295992954E-7</v>
      </c>
      <c r="FV22" s="342">
        <f t="shared" si="91"/>
        <v>2.5855147436794364E-7</v>
      </c>
      <c r="FW22" s="342">
        <f t="shared" si="92"/>
        <v>2.0684117949435493E-7</v>
      </c>
      <c r="FX22" s="342">
        <f t="shared" si="93"/>
        <v>1.6547294359548396E-7</v>
      </c>
      <c r="FY22" s="342">
        <f t="shared" si="94"/>
        <v>1.3237835487638717E-7</v>
      </c>
      <c r="FZ22" s="342">
        <f t="shared" si="95"/>
        <v>1.0590268390110975E-7</v>
      </c>
      <c r="GA22" s="342">
        <f t="shared" si="96"/>
        <v>8.4722147120887801E-8</v>
      </c>
      <c r="GB22" s="342">
        <f t="shared" si="97"/>
        <v>6.7777717696710241E-8</v>
      </c>
      <c r="GC22" s="342">
        <f t="shared" si="98"/>
        <v>5.4222174157368197E-8</v>
      </c>
      <c r="GD22" s="342">
        <f t="shared" si="99"/>
        <v>4.3377739325894562E-8</v>
      </c>
      <c r="GE22" s="346">
        <f t="shared" si="100"/>
        <v>3.4702191460715653E-8</v>
      </c>
      <c r="GF22" s="398">
        <f t="shared" ref="GF22:GF43" si="165">SUM(H22:GE22)</f>
        <v>7914440.299999862</v>
      </c>
    </row>
    <row r="23" spans="1:188" s="31" customFormat="1" ht="17" thickBot="1" x14ac:dyDescent="0.25">
      <c r="B23" s="323">
        <v>6</v>
      </c>
      <c r="C23" s="323"/>
      <c r="D23" s="323"/>
      <c r="E23" s="323">
        <v>1</v>
      </c>
      <c r="F23" s="323"/>
      <c r="G23" s="404" t="str">
        <f>$G$179</f>
        <v>Low Performing  Title / App</v>
      </c>
      <c r="H23" s="435"/>
      <c r="I23" s="342"/>
      <c r="J23" s="342"/>
      <c r="K23" s="342"/>
      <c r="L23" s="342"/>
      <c r="M23" s="342"/>
      <c r="N23" s="342"/>
      <c r="O23" s="342"/>
      <c r="P23" s="342"/>
      <c r="Q23" s="342"/>
      <c r="R23" s="342"/>
      <c r="S23" s="346"/>
      <c r="T23" s="342"/>
      <c r="U23" s="342"/>
      <c r="V23" s="342"/>
      <c r="W23" s="342"/>
      <c r="X23" s="342"/>
      <c r="Y23" s="342"/>
      <c r="Z23" s="342"/>
      <c r="AA23" s="342"/>
      <c r="AB23" s="342"/>
      <c r="AC23" s="342"/>
      <c r="AD23" s="342"/>
      <c r="AE23" s="346"/>
      <c r="AF23" s="342"/>
      <c r="AG23" s="342"/>
      <c r="AH23" s="342"/>
      <c r="AI23" s="342"/>
      <c r="AJ23" s="342"/>
      <c r="AK23" s="342"/>
      <c r="AL23" s="342"/>
      <c r="AM23" s="342"/>
      <c r="AN23" s="342"/>
      <c r="AO23" s="377">
        <f t="shared" ref="AO23:BL23" si="166">$H$7*H$179</f>
        <v>14621.099999999999</v>
      </c>
      <c r="AP23" s="377">
        <f t="shared" si="166"/>
        <v>53894.75</v>
      </c>
      <c r="AQ23" s="344">
        <f t="shared" si="166"/>
        <v>98939.099999999991</v>
      </c>
      <c r="AR23" s="377">
        <f t="shared" si="166"/>
        <v>182390</v>
      </c>
      <c r="AS23" s="377">
        <f t="shared" si="166"/>
        <v>299732.55</v>
      </c>
      <c r="AT23" s="377">
        <f t="shared" si="166"/>
        <v>204665.5</v>
      </c>
      <c r="AU23" s="377">
        <f t="shared" si="166"/>
        <v>175333.6</v>
      </c>
      <c r="AV23" s="377">
        <f t="shared" si="166"/>
        <v>194200.5</v>
      </c>
      <c r="AW23" s="377">
        <f t="shared" si="166"/>
        <v>156765.69999999998</v>
      </c>
      <c r="AX23" s="377">
        <f t="shared" si="166"/>
        <v>155674.35</v>
      </c>
      <c r="AY23" s="377">
        <f t="shared" si="166"/>
        <v>148274.1</v>
      </c>
      <c r="AZ23" s="377">
        <f t="shared" si="166"/>
        <v>137061.6</v>
      </c>
      <c r="BA23" s="377">
        <f t="shared" si="166"/>
        <v>120885.7</v>
      </c>
      <c r="BB23" s="377">
        <f t="shared" si="166"/>
        <v>141905.4</v>
      </c>
      <c r="BC23" s="344">
        <f t="shared" si="166"/>
        <v>111512.04999999999</v>
      </c>
      <c r="BD23" s="377">
        <f t="shared" si="166"/>
        <v>95410.9</v>
      </c>
      <c r="BE23" s="377">
        <f t="shared" si="166"/>
        <v>94349.45</v>
      </c>
      <c r="BF23" s="377">
        <f t="shared" si="166"/>
        <v>101525.45</v>
      </c>
      <c r="BG23" s="377">
        <f t="shared" si="166"/>
        <v>73598.849999999991</v>
      </c>
      <c r="BH23" s="377">
        <f t="shared" si="166"/>
        <v>73942.7</v>
      </c>
      <c r="BI23" s="377">
        <f t="shared" si="166"/>
        <v>52908.049999999996</v>
      </c>
      <c r="BJ23" s="377">
        <f t="shared" si="166"/>
        <v>36298.6</v>
      </c>
      <c r="BK23" s="377">
        <f t="shared" si="166"/>
        <v>23606.05</v>
      </c>
      <c r="BL23" s="377">
        <f t="shared" si="166"/>
        <v>10375.299999999999</v>
      </c>
      <c r="BM23" s="342">
        <f>BL23*0.8</f>
        <v>8300.24</v>
      </c>
      <c r="BN23" s="342">
        <f t="shared" ref="BN23:BR25" si="167">BM23*0.8</f>
        <v>6640.192</v>
      </c>
      <c r="BO23" s="346">
        <f t="shared" si="167"/>
        <v>5312.1536000000006</v>
      </c>
      <c r="BP23" s="387">
        <f t="shared" si="167"/>
        <v>4249.7228800000003</v>
      </c>
      <c r="BQ23" s="387">
        <f t="shared" si="167"/>
        <v>3399.7783040000004</v>
      </c>
      <c r="BR23" s="387">
        <f t="shared" si="167"/>
        <v>2719.8226432000006</v>
      </c>
      <c r="BS23" s="387">
        <f t="shared" si="164"/>
        <v>2175.8581145600006</v>
      </c>
      <c r="BT23" s="387">
        <f t="shared" si="164"/>
        <v>1740.6864916480006</v>
      </c>
      <c r="BU23" s="387">
        <f t="shared" si="164"/>
        <v>1392.5491933184005</v>
      </c>
      <c r="BV23" s="387">
        <f t="shared" si="164"/>
        <v>1114.0393546547205</v>
      </c>
      <c r="BW23" s="387">
        <f t="shared" si="164"/>
        <v>891.23148372377636</v>
      </c>
      <c r="BX23" s="387">
        <f t="shared" si="164"/>
        <v>712.98518697902114</v>
      </c>
      <c r="BY23" s="387">
        <f t="shared" si="164"/>
        <v>570.38814958321689</v>
      </c>
      <c r="BZ23" s="387">
        <f t="shared" si="164"/>
        <v>456.31051966657355</v>
      </c>
      <c r="CA23" s="388">
        <f t="shared" si="164"/>
        <v>365.04841573325888</v>
      </c>
      <c r="CB23" s="387">
        <f t="shared" si="164"/>
        <v>292.03873258660713</v>
      </c>
      <c r="CC23" s="387">
        <f t="shared" si="164"/>
        <v>233.63098606928571</v>
      </c>
      <c r="CD23" s="387">
        <f t="shared" si="164"/>
        <v>186.90478885542859</v>
      </c>
      <c r="CE23" s="387">
        <f t="shared" si="164"/>
        <v>149.52383108434287</v>
      </c>
      <c r="CF23" s="387">
        <f t="shared" si="164"/>
        <v>119.61906486747431</v>
      </c>
      <c r="CG23" s="387">
        <f t="shared" si="164"/>
        <v>95.695251893979446</v>
      </c>
      <c r="CH23" s="387">
        <f t="shared" si="164"/>
        <v>76.55620151518356</v>
      </c>
      <c r="CI23" s="387">
        <f t="shared" si="164"/>
        <v>61.244961212146848</v>
      </c>
      <c r="CJ23" s="387">
        <f t="shared" si="164"/>
        <v>48.995968969717481</v>
      </c>
      <c r="CK23" s="387">
        <f t="shared" si="164"/>
        <v>39.196775175773986</v>
      </c>
      <c r="CL23" s="387">
        <f t="shared" si="164"/>
        <v>31.35742014061919</v>
      </c>
      <c r="CM23" s="388">
        <f t="shared" si="164"/>
        <v>25.085936112495354</v>
      </c>
      <c r="CN23" s="342">
        <f t="shared" si="5"/>
        <v>20.068748889996286</v>
      </c>
      <c r="CO23" s="342">
        <f t="shared" si="6"/>
        <v>16.054999111997031</v>
      </c>
      <c r="CP23" s="342">
        <f t="shared" si="7"/>
        <v>12.843999289597626</v>
      </c>
      <c r="CQ23" s="342">
        <f t="shared" si="8"/>
        <v>10.275199431678102</v>
      </c>
      <c r="CR23" s="342">
        <f t="shared" si="9"/>
        <v>8.2201595453424812</v>
      </c>
      <c r="CS23" s="342">
        <f t="shared" si="10"/>
        <v>6.5761276362739851</v>
      </c>
      <c r="CT23" s="342">
        <f t="shared" si="11"/>
        <v>5.2609021090191881</v>
      </c>
      <c r="CU23" s="342">
        <f t="shared" si="12"/>
        <v>4.208721687215351</v>
      </c>
      <c r="CV23" s="342">
        <f t="shared" si="13"/>
        <v>3.3669773497722808</v>
      </c>
      <c r="CW23" s="342">
        <f t="shared" si="14"/>
        <v>2.6935818798178248</v>
      </c>
      <c r="CX23" s="342">
        <f t="shared" si="15"/>
        <v>2.1548655038542601</v>
      </c>
      <c r="CY23" s="346">
        <f t="shared" si="16"/>
        <v>1.7238924030834082</v>
      </c>
      <c r="CZ23" s="342">
        <f t="shared" si="146"/>
        <v>1.3791139224667266</v>
      </c>
      <c r="DA23" s="342">
        <f t="shared" si="147"/>
        <v>1.1032911379733814</v>
      </c>
      <c r="DB23" s="342">
        <f t="shared" si="148"/>
        <v>0.88263291037870517</v>
      </c>
      <c r="DC23" s="342">
        <f t="shared" si="149"/>
        <v>0.70610632830296416</v>
      </c>
      <c r="DD23" s="342">
        <f t="shared" si="150"/>
        <v>0.56488506264237137</v>
      </c>
      <c r="DE23" s="342">
        <f t="shared" si="151"/>
        <v>0.45190805011389712</v>
      </c>
      <c r="DF23" s="342">
        <f t="shared" si="152"/>
        <v>0.36152644009111773</v>
      </c>
      <c r="DG23" s="342">
        <f t="shared" si="153"/>
        <v>0.28922115207289417</v>
      </c>
      <c r="DH23" s="342">
        <f t="shared" si="154"/>
        <v>0.23137692165831536</v>
      </c>
      <c r="DI23" s="342">
        <f t="shared" si="155"/>
        <v>0.1851015373266523</v>
      </c>
      <c r="DJ23" s="342">
        <f t="shared" si="156"/>
        <v>0.14808122986132186</v>
      </c>
      <c r="DK23" s="346">
        <f t="shared" si="157"/>
        <v>0.11846498388905749</v>
      </c>
      <c r="DL23" s="342">
        <f t="shared" si="130"/>
        <v>9.4771987111246001E-2</v>
      </c>
      <c r="DM23" s="342">
        <f t="shared" si="131"/>
        <v>7.5817589688996809E-2</v>
      </c>
      <c r="DN23" s="342">
        <f t="shared" si="132"/>
        <v>6.0654071751197448E-2</v>
      </c>
      <c r="DO23" s="342">
        <f t="shared" si="133"/>
        <v>4.8523257400957961E-2</v>
      </c>
      <c r="DP23" s="342">
        <f t="shared" si="134"/>
        <v>3.8818605920766372E-2</v>
      </c>
      <c r="DQ23" s="342">
        <f t="shared" si="135"/>
        <v>3.1054884736613098E-2</v>
      </c>
      <c r="DR23" s="342">
        <f t="shared" si="136"/>
        <v>2.4843907789290479E-2</v>
      </c>
      <c r="DS23" s="342">
        <f t="shared" si="137"/>
        <v>1.9875126231432384E-2</v>
      </c>
      <c r="DT23" s="342">
        <f t="shared" si="138"/>
        <v>1.5900100985145906E-2</v>
      </c>
      <c r="DU23" s="342">
        <f t="shared" si="139"/>
        <v>1.2720080788116726E-2</v>
      </c>
      <c r="DV23" s="342">
        <f t="shared" si="140"/>
        <v>1.0176064630493382E-2</v>
      </c>
      <c r="DW23" s="346">
        <f t="shared" si="141"/>
        <v>8.1408517043947051E-3</v>
      </c>
      <c r="DX23" s="342">
        <f t="shared" si="104"/>
        <v>6.5126813635157646E-3</v>
      </c>
      <c r="DY23" s="342">
        <f t="shared" si="105"/>
        <v>5.210145090812612E-3</v>
      </c>
      <c r="DZ23" s="342">
        <f t="shared" si="106"/>
        <v>4.1681160726500894E-3</v>
      </c>
      <c r="EA23" s="342">
        <f t="shared" si="107"/>
        <v>3.3344928581200716E-3</v>
      </c>
      <c r="EB23" s="342">
        <f t="shared" si="108"/>
        <v>2.6675942864960575E-3</v>
      </c>
      <c r="EC23" s="342">
        <f t="shared" si="109"/>
        <v>2.1340754291968461E-3</v>
      </c>
      <c r="ED23" s="342">
        <f t="shared" si="110"/>
        <v>1.7072603433574769E-3</v>
      </c>
      <c r="EE23" s="342">
        <f t="shared" si="111"/>
        <v>1.3658082746859817E-3</v>
      </c>
      <c r="EF23" s="342">
        <f t="shared" si="112"/>
        <v>1.0926466197487853E-3</v>
      </c>
      <c r="EG23" s="342">
        <f t="shared" si="113"/>
        <v>8.7411729579902828E-4</v>
      </c>
      <c r="EH23" s="342">
        <f t="shared" si="114"/>
        <v>6.9929383663922266E-4</v>
      </c>
      <c r="EI23" s="346">
        <f t="shared" si="115"/>
        <v>5.594350693113782E-4</v>
      </c>
      <c r="EJ23" s="342">
        <f t="shared" si="53"/>
        <v>4.4754805544910259E-4</v>
      </c>
      <c r="EK23" s="342">
        <f t="shared" si="54"/>
        <v>3.5803844435928209E-4</v>
      </c>
      <c r="EL23" s="342">
        <f t="shared" si="55"/>
        <v>2.8643075548742566E-4</v>
      </c>
      <c r="EM23" s="342">
        <f t="shared" si="56"/>
        <v>2.2914460438994055E-4</v>
      </c>
      <c r="EN23" s="342">
        <f t="shared" si="57"/>
        <v>1.8331568351195244E-4</v>
      </c>
      <c r="EO23" s="342">
        <f t="shared" si="58"/>
        <v>1.4665254680956198E-4</v>
      </c>
      <c r="EP23" s="342">
        <f t="shared" si="59"/>
        <v>1.1732203744764958E-4</v>
      </c>
      <c r="EQ23" s="342">
        <f t="shared" si="60"/>
        <v>9.3857629958119665E-5</v>
      </c>
      <c r="ER23" s="342">
        <f t="shared" si="61"/>
        <v>7.5086103966495737E-5</v>
      </c>
      <c r="ES23" s="342">
        <f t="shared" si="62"/>
        <v>6.0068883173196591E-5</v>
      </c>
      <c r="ET23" s="342">
        <f t="shared" si="63"/>
        <v>4.8055106538557273E-5</v>
      </c>
      <c r="EU23" s="346">
        <f t="shared" si="64"/>
        <v>3.8444085230845818E-5</v>
      </c>
      <c r="EV23" s="342">
        <f t="shared" si="65"/>
        <v>3.0755268184676655E-5</v>
      </c>
      <c r="EW23" s="342">
        <f t="shared" si="66"/>
        <v>2.4604214547741325E-5</v>
      </c>
      <c r="EX23" s="342">
        <f t="shared" si="67"/>
        <v>1.968337163819306E-5</v>
      </c>
      <c r="EY23" s="342">
        <f t="shared" si="68"/>
        <v>1.574669731055445E-5</v>
      </c>
      <c r="EZ23" s="342">
        <f t="shared" si="69"/>
        <v>1.259735784844356E-5</v>
      </c>
      <c r="FA23" s="342">
        <f t="shared" si="70"/>
        <v>1.0077886278754849E-5</v>
      </c>
      <c r="FB23" s="342">
        <f t="shared" si="71"/>
        <v>8.0623090230038787E-6</v>
      </c>
      <c r="FC23" s="342">
        <f t="shared" si="72"/>
        <v>6.4498472184031034E-6</v>
      </c>
      <c r="FD23" s="342">
        <f t="shared" si="73"/>
        <v>5.1598777747224831E-6</v>
      </c>
      <c r="FE23" s="342">
        <f t="shared" si="74"/>
        <v>4.1279022197779866E-6</v>
      </c>
      <c r="FF23" s="342">
        <f t="shared" si="75"/>
        <v>3.3023217758223894E-6</v>
      </c>
      <c r="FG23" s="346">
        <f t="shared" si="76"/>
        <v>2.6418574206579119E-6</v>
      </c>
      <c r="FH23" s="342">
        <f t="shared" si="77"/>
        <v>2.1134859365263297E-6</v>
      </c>
      <c r="FI23" s="342">
        <f t="shared" si="78"/>
        <v>1.6907887492210639E-6</v>
      </c>
      <c r="FJ23" s="342">
        <f t="shared" si="79"/>
        <v>1.3526309993768512E-6</v>
      </c>
      <c r="FK23" s="342">
        <f t="shared" si="80"/>
        <v>1.0821047995014809E-6</v>
      </c>
      <c r="FL23" s="342">
        <f t="shared" si="81"/>
        <v>8.6568383960118477E-7</v>
      </c>
      <c r="FM23" s="342">
        <f t="shared" si="82"/>
        <v>6.925470716809479E-7</v>
      </c>
      <c r="FN23" s="342">
        <f t="shared" si="83"/>
        <v>5.5403765734475832E-7</v>
      </c>
      <c r="FO23" s="342">
        <f t="shared" si="84"/>
        <v>4.4323012587580667E-7</v>
      </c>
      <c r="FP23" s="342">
        <f t="shared" si="85"/>
        <v>3.5458410070064536E-7</v>
      </c>
      <c r="FQ23" s="342">
        <f t="shared" si="86"/>
        <v>2.836672805605163E-7</v>
      </c>
      <c r="FR23" s="342">
        <f t="shared" si="87"/>
        <v>2.2693382444841306E-7</v>
      </c>
      <c r="FS23" s="346">
        <f t="shared" si="88"/>
        <v>1.8154705955873047E-7</v>
      </c>
      <c r="FT23" s="342">
        <f t="shared" si="89"/>
        <v>1.4523764764698439E-7</v>
      </c>
      <c r="FU23" s="342">
        <f t="shared" si="90"/>
        <v>1.1619011811758752E-7</v>
      </c>
      <c r="FV23" s="342">
        <f t="shared" si="91"/>
        <v>9.2952094494070024E-8</v>
      </c>
      <c r="FW23" s="342">
        <f t="shared" si="92"/>
        <v>7.436167559525603E-8</v>
      </c>
      <c r="FX23" s="342">
        <f t="shared" si="93"/>
        <v>5.9489340476204828E-8</v>
      </c>
      <c r="FY23" s="342">
        <f t="shared" si="94"/>
        <v>4.7591472380963865E-8</v>
      </c>
      <c r="FZ23" s="342">
        <f t="shared" si="95"/>
        <v>3.8073177904771093E-8</v>
      </c>
      <c r="GA23" s="342">
        <f t="shared" si="96"/>
        <v>3.0458542323816879E-8</v>
      </c>
      <c r="GB23" s="342">
        <f t="shared" si="97"/>
        <v>2.4366833859053505E-8</v>
      </c>
      <c r="GC23" s="342">
        <f t="shared" si="98"/>
        <v>1.9493467087242807E-8</v>
      </c>
      <c r="GD23" s="342">
        <f t="shared" si="99"/>
        <v>1.5594773669794247E-8</v>
      </c>
      <c r="GE23" s="346">
        <f t="shared" si="100"/>
        <v>1.2475818935835399E-8</v>
      </c>
      <c r="GF23" s="426">
        <f t="shared" si="165"/>
        <v>2799372.5499999505</v>
      </c>
    </row>
    <row r="24" spans="1:188" s="31" customFormat="1" ht="17" thickTop="1" x14ac:dyDescent="0.2">
      <c r="A24" s="415" t="s">
        <v>475</v>
      </c>
      <c r="B24" s="416">
        <v>1</v>
      </c>
      <c r="C24" s="416"/>
      <c r="D24" s="416">
        <v>1</v>
      </c>
      <c r="E24" s="416"/>
      <c r="F24" s="416"/>
      <c r="G24" s="405" t="str">
        <f>$G$178</f>
        <v>Avg Performing  Title / App</v>
      </c>
      <c r="H24" s="435"/>
      <c r="I24" s="342"/>
      <c r="J24" s="342"/>
      <c r="K24" s="342"/>
      <c r="L24" s="342"/>
      <c r="M24" s="342"/>
      <c r="N24" s="342"/>
      <c r="O24" s="342"/>
      <c r="P24" s="342"/>
      <c r="Q24" s="342"/>
      <c r="R24" s="342"/>
      <c r="S24" s="346"/>
      <c r="T24" s="342"/>
      <c r="U24" s="342"/>
      <c r="V24" s="342"/>
      <c r="W24" s="342"/>
      <c r="X24" s="342"/>
      <c r="Y24" s="342"/>
      <c r="Z24" s="342"/>
      <c r="AA24" s="342"/>
      <c r="AB24" s="342"/>
      <c r="AC24" s="342"/>
      <c r="AD24" s="342"/>
      <c r="AE24" s="346"/>
      <c r="AF24" s="342"/>
      <c r="AG24" s="342"/>
      <c r="AH24" s="342"/>
      <c r="AI24" s="342"/>
      <c r="AJ24" s="342"/>
      <c r="AK24" s="342"/>
      <c r="AL24" s="342"/>
      <c r="AM24" s="342"/>
      <c r="AN24" s="342"/>
      <c r="AO24" s="342"/>
      <c r="AP24" s="342"/>
      <c r="AQ24" s="346"/>
      <c r="AR24" s="376">
        <f t="shared" ref="AR24:BO24" si="168">$H$7*H$178</f>
        <v>31125.899999999998</v>
      </c>
      <c r="AS24" s="376">
        <f t="shared" si="168"/>
        <v>100239.75</v>
      </c>
      <c r="AT24" s="376">
        <f t="shared" si="168"/>
        <v>284618.09999999998</v>
      </c>
      <c r="AU24" s="376">
        <f t="shared" si="168"/>
        <v>556962.25</v>
      </c>
      <c r="AV24" s="376">
        <f t="shared" si="168"/>
        <v>680269.85</v>
      </c>
      <c r="AW24" s="376">
        <f t="shared" si="168"/>
        <v>661926.19999999995</v>
      </c>
      <c r="AX24" s="376">
        <f t="shared" si="168"/>
        <v>673632.04999999993</v>
      </c>
      <c r="AY24" s="376">
        <f t="shared" si="168"/>
        <v>661253.44999999995</v>
      </c>
      <c r="AZ24" s="376">
        <f t="shared" si="168"/>
        <v>447274.1</v>
      </c>
      <c r="BA24" s="376">
        <f t="shared" si="168"/>
        <v>485426.5</v>
      </c>
      <c r="BB24" s="376">
        <f t="shared" si="168"/>
        <v>373122.1</v>
      </c>
      <c r="BC24" s="345">
        <f t="shared" si="168"/>
        <v>318121.05</v>
      </c>
      <c r="BD24" s="376">
        <f t="shared" si="168"/>
        <v>411752.89999999997</v>
      </c>
      <c r="BE24" s="376">
        <f t="shared" si="168"/>
        <v>364780</v>
      </c>
      <c r="BF24" s="376">
        <f t="shared" si="168"/>
        <v>316356.95</v>
      </c>
      <c r="BG24" s="376">
        <f t="shared" si="168"/>
        <v>238153.5</v>
      </c>
      <c r="BH24" s="376">
        <f t="shared" si="168"/>
        <v>221125.44999999998</v>
      </c>
      <c r="BI24" s="376">
        <f t="shared" si="168"/>
        <v>247123.5</v>
      </c>
      <c r="BJ24" s="376">
        <f t="shared" si="168"/>
        <v>221170.3</v>
      </c>
      <c r="BK24" s="376">
        <f t="shared" si="168"/>
        <v>171895.1</v>
      </c>
      <c r="BL24" s="376">
        <f t="shared" si="168"/>
        <v>127732.79999999999</v>
      </c>
      <c r="BM24" s="376">
        <f t="shared" si="168"/>
        <v>74660.3</v>
      </c>
      <c r="BN24" s="376">
        <f t="shared" si="168"/>
        <v>65346.45</v>
      </c>
      <c r="BO24" s="345">
        <f t="shared" si="168"/>
        <v>36074.35</v>
      </c>
      <c r="BP24" s="387">
        <f>BO24*0.8</f>
        <v>28859.48</v>
      </c>
      <c r="BQ24" s="387">
        <f t="shared" si="167"/>
        <v>23087.584000000003</v>
      </c>
      <c r="BR24" s="387">
        <f t="shared" si="167"/>
        <v>18470.067200000001</v>
      </c>
      <c r="BS24" s="387">
        <f t="shared" si="164"/>
        <v>14776.053760000003</v>
      </c>
      <c r="BT24" s="387">
        <f t="shared" si="164"/>
        <v>11820.843008000003</v>
      </c>
      <c r="BU24" s="387">
        <f t="shared" si="164"/>
        <v>9456.6744064000031</v>
      </c>
      <c r="BV24" s="387">
        <f t="shared" si="164"/>
        <v>7565.3395251200027</v>
      </c>
      <c r="BW24" s="387">
        <f t="shared" si="164"/>
        <v>6052.2716200960022</v>
      </c>
      <c r="BX24" s="387">
        <f t="shared" si="164"/>
        <v>4841.8172960768015</v>
      </c>
      <c r="BY24" s="387">
        <f t="shared" si="164"/>
        <v>3873.4538368614412</v>
      </c>
      <c r="BZ24" s="387">
        <f t="shared" si="164"/>
        <v>3098.7630694891532</v>
      </c>
      <c r="CA24" s="388">
        <f t="shared" si="164"/>
        <v>2479.0104555913226</v>
      </c>
      <c r="CB24" s="387">
        <f t="shared" si="164"/>
        <v>1983.2083644730583</v>
      </c>
      <c r="CC24" s="387">
        <f t="shared" si="164"/>
        <v>1586.5666915784468</v>
      </c>
      <c r="CD24" s="387">
        <f t="shared" si="164"/>
        <v>1269.2533532627576</v>
      </c>
      <c r="CE24" s="387">
        <f t="shared" si="164"/>
        <v>1015.4026826102062</v>
      </c>
      <c r="CF24" s="387">
        <f t="shared" si="164"/>
        <v>812.32214608816503</v>
      </c>
      <c r="CG24" s="387">
        <f t="shared" si="164"/>
        <v>649.85771687053204</v>
      </c>
      <c r="CH24" s="387">
        <f t="shared" si="164"/>
        <v>519.88617349642561</v>
      </c>
      <c r="CI24" s="387">
        <f t="shared" si="164"/>
        <v>415.90893879714054</v>
      </c>
      <c r="CJ24" s="387">
        <f t="shared" si="164"/>
        <v>332.72715103771247</v>
      </c>
      <c r="CK24" s="387">
        <f t="shared" si="164"/>
        <v>266.18172083016998</v>
      </c>
      <c r="CL24" s="387">
        <f t="shared" si="164"/>
        <v>212.94537666413601</v>
      </c>
      <c r="CM24" s="388">
        <f t="shared" si="164"/>
        <v>170.35630133130883</v>
      </c>
      <c r="CN24" s="342">
        <f t="shared" si="5"/>
        <v>136.28504106504707</v>
      </c>
      <c r="CO24" s="342">
        <f t="shared" si="6"/>
        <v>109.02803285203765</v>
      </c>
      <c r="CP24" s="342">
        <f t="shared" si="7"/>
        <v>87.222426281630135</v>
      </c>
      <c r="CQ24" s="342">
        <f t="shared" si="8"/>
        <v>69.777941025304116</v>
      </c>
      <c r="CR24" s="342">
        <f t="shared" si="9"/>
        <v>55.822352820243296</v>
      </c>
      <c r="CS24" s="342">
        <f t="shared" si="10"/>
        <v>44.65788225619464</v>
      </c>
      <c r="CT24" s="342">
        <f t="shared" si="11"/>
        <v>35.726305804955715</v>
      </c>
      <c r="CU24" s="342">
        <f t="shared" si="12"/>
        <v>28.581044643964574</v>
      </c>
      <c r="CV24" s="342">
        <f t="shared" si="13"/>
        <v>22.864835715171662</v>
      </c>
      <c r="CW24" s="342">
        <f t="shared" si="14"/>
        <v>18.291868572137329</v>
      </c>
      <c r="CX24" s="342">
        <f t="shared" si="15"/>
        <v>14.633494857709863</v>
      </c>
      <c r="CY24" s="346">
        <f t="shared" si="16"/>
        <v>11.706795886167891</v>
      </c>
      <c r="CZ24" s="342">
        <f t="shared" si="146"/>
        <v>9.3654367089343129</v>
      </c>
      <c r="DA24" s="342">
        <f t="shared" si="147"/>
        <v>7.492349367147451</v>
      </c>
      <c r="DB24" s="342">
        <f t="shared" si="148"/>
        <v>5.9938794937179614</v>
      </c>
      <c r="DC24" s="342">
        <f t="shared" si="149"/>
        <v>4.7951035949743694</v>
      </c>
      <c r="DD24" s="342">
        <f t="shared" si="150"/>
        <v>3.8360828759794958</v>
      </c>
      <c r="DE24" s="342">
        <f t="shared" si="151"/>
        <v>3.068866300783597</v>
      </c>
      <c r="DF24" s="342">
        <f t="shared" si="152"/>
        <v>2.4550930406268776</v>
      </c>
      <c r="DG24" s="342">
        <f t="shared" si="153"/>
        <v>1.9640744325015023</v>
      </c>
      <c r="DH24" s="342">
        <f t="shared" si="154"/>
        <v>1.571259546001202</v>
      </c>
      <c r="DI24" s="342">
        <f t="shared" si="155"/>
        <v>1.2570076368009617</v>
      </c>
      <c r="DJ24" s="342">
        <f t="shared" si="156"/>
        <v>1.0056061094407693</v>
      </c>
      <c r="DK24" s="346">
        <f t="shared" si="157"/>
        <v>0.80448488755261549</v>
      </c>
      <c r="DL24" s="342">
        <f t="shared" si="130"/>
        <v>0.64358791004209248</v>
      </c>
      <c r="DM24" s="342">
        <f t="shared" si="131"/>
        <v>0.51487032803367405</v>
      </c>
      <c r="DN24" s="342">
        <f t="shared" si="132"/>
        <v>0.41189626242693927</v>
      </c>
      <c r="DO24" s="342">
        <f t="shared" si="133"/>
        <v>0.32951700994155142</v>
      </c>
      <c r="DP24" s="342">
        <f t="shared" si="134"/>
        <v>0.26361360795324112</v>
      </c>
      <c r="DQ24" s="342">
        <f t="shared" si="135"/>
        <v>0.2108908863625929</v>
      </c>
      <c r="DR24" s="342">
        <f t="shared" si="136"/>
        <v>0.16871270909007433</v>
      </c>
      <c r="DS24" s="342">
        <f t="shared" si="137"/>
        <v>0.13497016727205946</v>
      </c>
      <c r="DT24" s="342">
        <f t="shared" si="138"/>
        <v>0.10797613381764758</v>
      </c>
      <c r="DU24" s="342">
        <f t="shared" si="139"/>
        <v>8.6380907054118064E-2</v>
      </c>
      <c r="DV24" s="342">
        <f t="shared" si="140"/>
        <v>6.9104725643294451E-2</v>
      </c>
      <c r="DW24" s="346">
        <f t="shared" si="141"/>
        <v>5.5283780514635561E-2</v>
      </c>
      <c r="DX24" s="342">
        <f t="shared" si="104"/>
        <v>4.4227024411708449E-2</v>
      </c>
      <c r="DY24" s="342">
        <f t="shared" si="105"/>
        <v>3.5381619529366762E-2</v>
      </c>
      <c r="DZ24" s="342">
        <f t="shared" si="106"/>
        <v>2.8305295623493411E-2</v>
      </c>
      <c r="EA24" s="342">
        <f t="shared" si="107"/>
        <v>2.2644236498794729E-2</v>
      </c>
      <c r="EB24" s="342">
        <f t="shared" si="108"/>
        <v>1.8115389199035783E-2</v>
      </c>
      <c r="EC24" s="342">
        <f t="shared" si="109"/>
        <v>1.4492311359228627E-2</v>
      </c>
      <c r="ED24" s="342">
        <f t="shared" si="110"/>
        <v>1.1593849087382903E-2</v>
      </c>
      <c r="EE24" s="342">
        <f t="shared" si="111"/>
        <v>9.2750792699063233E-3</v>
      </c>
      <c r="EF24" s="342">
        <f t="shared" si="112"/>
        <v>7.4200634159250593E-3</v>
      </c>
      <c r="EG24" s="342">
        <f t="shared" si="113"/>
        <v>5.9360507327400475E-3</v>
      </c>
      <c r="EH24" s="342">
        <f t="shared" si="114"/>
        <v>4.7488405861920383E-3</v>
      </c>
      <c r="EI24" s="346">
        <f t="shared" si="115"/>
        <v>3.7990724689536308E-3</v>
      </c>
      <c r="EJ24" s="342">
        <f t="shared" si="53"/>
        <v>3.0392579751629049E-3</v>
      </c>
      <c r="EK24" s="342">
        <f t="shared" si="54"/>
        <v>2.431406380130324E-3</v>
      </c>
      <c r="EL24" s="342">
        <f t="shared" si="55"/>
        <v>1.9451251041042593E-3</v>
      </c>
      <c r="EM24" s="342">
        <f t="shared" si="56"/>
        <v>1.5561000832834074E-3</v>
      </c>
      <c r="EN24" s="342">
        <f t="shared" si="57"/>
        <v>1.2448800666267261E-3</v>
      </c>
      <c r="EO24" s="342">
        <f t="shared" si="58"/>
        <v>9.9590405330138103E-4</v>
      </c>
      <c r="EP24" s="342">
        <f t="shared" si="59"/>
        <v>7.9672324264110485E-4</v>
      </c>
      <c r="EQ24" s="342">
        <f t="shared" si="60"/>
        <v>6.3737859411288397E-4</v>
      </c>
      <c r="ER24" s="342">
        <f t="shared" si="61"/>
        <v>5.0990287529030715E-4</v>
      </c>
      <c r="ES24" s="342">
        <f t="shared" si="62"/>
        <v>4.0792230023224576E-4</v>
      </c>
      <c r="ET24" s="342">
        <f t="shared" si="63"/>
        <v>3.2633784018579664E-4</v>
      </c>
      <c r="EU24" s="346">
        <f t="shared" si="64"/>
        <v>2.610702721486373E-4</v>
      </c>
      <c r="EV24" s="342">
        <f t="shared" si="65"/>
        <v>2.0885621771890984E-4</v>
      </c>
      <c r="EW24" s="342">
        <f t="shared" si="66"/>
        <v>1.670849741751279E-4</v>
      </c>
      <c r="EX24" s="342">
        <f t="shared" si="67"/>
        <v>1.3366797934010233E-4</v>
      </c>
      <c r="EY24" s="342">
        <f t="shared" si="68"/>
        <v>1.0693438347208188E-4</v>
      </c>
      <c r="EZ24" s="342">
        <f t="shared" si="69"/>
        <v>8.5547506777665513E-5</v>
      </c>
      <c r="FA24" s="342">
        <f t="shared" si="70"/>
        <v>6.8438005422132413E-5</v>
      </c>
      <c r="FB24" s="342">
        <f t="shared" si="71"/>
        <v>5.4750404337705932E-5</v>
      </c>
      <c r="FC24" s="342">
        <f t="shared" si="72"/>
        <v>4.3800323470164751E-5</v>
      </c>
      <c r="FD24" s="342">
        <f t="shared" si="73"/>
        <v>3.5040258776131799E-5</v>
      </c>
      <c r="FE24" s="342">
        <f t="shared" si="74"/>
        <v>2.8032207020905442E-5</v>
      </c>
      <c r="FF24" s="342">
        <f t="shared" si="75"/>
        <v>2.2425765616724356E-5</v>
      </c>
      <c r="FG24" s="346">
        <f t="shared" si="76"/>
        <v>1.7940612493379485E-5</v>
      </c>
      <c r="FH24" s="342">
        <f t="shared" si="77"/>
        <v>1.4352489994703589E-5</v>
      </c>
      <c r="FI24" s="342">
        <f t="shared" si="78"/>
        <v>1.1481991995762871E-5</v>
      </c>
      <c r="FJ24" s="342">
        <f t="shared" si="79"/>
        <v>9.1855935966102972E-6</v>
      </c>
      <c r="FK24" s="342">
        <f t="shared" si="80"/>
        <v>7.348474877288238E-6</v>
      </c>
      <c r="FL24" s="342">
        <f t="shared" si="81"/>
        <v>5.8787799018305905E-6</v>
      </c>
      <c r="FM24" s="342">
        <f t="shared" si="82"/>
        <v>4.7030239214644726E-6</v>
      </c>
      <c r="FN24" s="342">
        <f t="shared" si="83"/>
        <v>3.7624191371715784E-6</v>
      </c>
      <c r="FO24" s="342">
        <f t="shared" si="84"/>
        <v>3.0099353097372628E-6</v>
      </c>
      <c r="FP24" s="342">
        <f t="shared" si="85"/>
        <v>2.4079482477898104E-6</v>
      </c>
      <c r="FQ24" s="342">
        <f t="shared" si="86"/>
        <v>1.9263585982318484E-6</v>
      </c>
      <c r="FR24" s="342">
        <f t="shared" si="87"/>
        <v>1.5410868785854789E-6</v>
      </c>
      <c r="FS24" s="346">
        <f t="shared" si="88"/>
        <v>1.2328695028683833E-6</v>
      </c>
      <c r="FT24" s="342">
        <f t="shared" si="89"/>
        <v>9.862956022947066E-7</v>
      </c>
      <c r="FU24" s="342">
        <f t="shared" si="90"/>
        <v>7.8903648183576537E-7</v>
      </c>
      <c r="FV24" s="342">
        <f t="shared" si="91"/>
        <v>6.3122918546861238E-7</v>
      </c>
      <c r="FW24" s="342">
        <f t="shared" si="92"/>
        <v>5.0498334837488988E-7</v>
      </c>
      <c r="FX24" s="342">
        <f t="shared" si="93"/>
        <v>4.0398667869991193E-7</v>
      </c>
      <c r="FY24" s="342">
        <f t="shared" si="94"/>
        <v>3.2318934295992954E-7</v>
      </c>
      <c r="FZ24" s="342">
        <f t="shared" si="95"/>
        <v>2.5855147436794364E-7</v>
      </c>
      <c r="GA24" s="342">
        <f t="shared" si="96"/>
        <v>2.0684117949435493E-7</v>
      </c>
      <c r="GB24" s="342">
        <f t="shared" si="97"/>
        <v>1.6547294359548396E-7</v>
      </c>
      <c r="GC24" s="342">
        <f t="shared" si="98"/>
        <v>1.3237835487638717E-7</v>
      </c>
      <c r="GD24" s="342">
        <f t="shared" si="99"/>
        <v>1.0590268390110975E-7</v>
      </c>
      <c r="GE24" s="346">
        <f t="shared" si="100"/>
        <v>8.4722147120887801E-8</v>
      </c>
      <c r="GF24" s="422">
        <f t="shared" si="165"/>
        <v>7914440.2999996617</v>
      </c>
    </row>
    <row r="25" spans="1:188" s="31" customFormat="1" x14ac:dyDescent="0.2">
      <c r="B25" s="323">
        <v>2</v>
      </c>
      <c r="C25" s="323"/>
      <c r="D25" s="323"/>
      <c r="E25" s="323"/>
      <c r="F25" s="323">
        <v>1</v>
      </c>
      <c r="G25" s="495" t="str">
        <f>$G$180</f>
        <v>Even Performing Title / App</v>
      </c>
      <c r="H25" s="435"/>
      <c r="I25" s="342"/>
      <c r="J25" s="342"/>
      <c r="K25" s="342"/>
      <c r="L25" s="342"/>
      <c r="M25" s="342"/>
      <c r="N25" s="342"/>
      <c r="O25" s="342"/>
      <c r="P25" s="342"/>
      <c r="Q25" s="342"/>
      <c r="R25" s="342"/>
      <c r="S25" s="346"/>
      <c r="T25" s="342"/>
      <c r="U25" s="342"/>
      <c r="V25" s="342"/>
      <c r="W25" s="342"/>
      <c r="X25" s="342"/>
      <c r="Y25" s="342"/>
      <c r="Z25" s="342"/>
      <c r="AA25" s="342"/>
      <c r="AB25" s="342"/>
      <c r="AC25" s="342"/>
      <c r="AD25" s="342"/>
      <c r="AE25" s="346"/>
      <c r="AF25" s="342"/>
      <c r="AG25" s="342"/>
      <c r="AH25" s="342"/>
      <c r="AI25" s="342"/>
      <c r="AJ25" s="342"/>
      <c r="AK25" s="342"/>
      <c r="AL25" s="342"/>
      <c r="AM25" s="342"/>
      <c r="AN25" s="342"/>
      <c r="AO25" s="342"/>
      <c r="AP25" s="342"/>
      <c r="AQ25" s="346"/>
      <c r="AR25" s="342"/>
      <c r="AS25" s="496">
        <f t="shared" ref="AS25:BP25" si="169">$H$7*H180</f>
        <v>3114.5833333333339</v>
      </c>
      <c r="AT25" s="496">
        <f t="shared" si="169"/>
        <v>12458.333333333336</v>
      </c>
      <c r="AU25" s="496">
        <f t="shared" si="169"/>
        <v>31145.833333333336</v>
      </c>
      <c r="AV25" s="496">
        <f t="shared" si="169"/>
        <v>46718.75</v>
      </c>
      <c r="AW25" s="496">
        <f t="shared" si="169"/>
        <v>62291.666666666672</v>
      </c>
      <c r="AX25" s="496">
        <f t="shared" si="169"/>
        <v>59177.083333333328</v>
      </c>
      <c r="AY25" s="496">
        <f t="shared" si="169"/>
        <v>56062.5</v>
      </c>
      <c r="AZ25" s="496">
        <f t="shared" si="169"/>
        <v>52947.916666666664</v>
      </c>
      <c r="BA25" s="496">
        <f t="shared" si="169"/>
        <v>49833.333333333343</v>
      </c>
      <c r="BB25" s="496">
        <f t="shared" si="169"/>
        <v>46718.75</v>
      </c>
      <c r="BC25" s="622">
        <f t="shared" si="169"/>
        <v>43604.166666666664</v>
      </c>
      <c r="BD25" s="496">
        <f t="shared" si="169"/>
        <v>40489.583333333336</v>
      </c>
      <c r="BE25" s="496">
        <f t="shared" si="169"/>
        <v>37375</v>
      </c>
      <c r="BF25" s="496">
        <f t="shared" si="169"/>
        <v>34260.416666666672</v>
      </c>
      <c r="BG25" s="496">
        <f t="shared" si="169"/>
        <v>31145.833333333299</v>
      </c>
      <c r="BH25" s="496">
        <f t="shared" si="169"/>
        <v>28031.249999999967</v>
      </c>
      <c r="BI25" s="496">
        <f t="shared" si="169"/>
        <v>24916.666666666672</v>
      </c>
      <c r="BJ25" s="496">
        <f t="shared" si="169"/>
        <v>21802.083333333332</v>
      </c>
      <c r="BK25" s="496">
        <f t="shared" si="169"/>
        <v>18687.5</v>
      </c>
      <c r="BL25" s="496">
        <f t="shared" si="169"/>
        <v>15572.916666666668</v>
      </c>
      <c r="BM25" s="496">
        <f t="shared" si="169"/>
        <v>12458.333333333336</v>
      </c>
      <c r="BN25" s="496">
        <f t="shared" si="169"/>
        <v>9343.75</v>
      </c>
      <c r="BO25" s="622">
        <f t="shared" si="169"/>
        <v>6229.1666666666679</v>
      </c>
      <c r="BP25" s="496">
        <f t="shared" si="169"/>
        <v>3114.5833333333339</v>
      </c>
      <c r="BQ25" s="387">
        <f>BP25*0.8</f>
        <v>2491.6666666666674</v>
      </c>
      <c r="BR25" s="387">
        <f t="shared" si="167"/>
        <v>1993.3333333333339</v>
      </c>
      <c r="BS25" s="387">
        <f t="shared" si="164"/>
        <v>1594.6666666666672</v>
      </c>
      <c r="BT25" s="387">
        <f t="shared" si="164"/>
        <v>1275.7333333333338</v>
      </c>
      <c r="BU25" s="387">
        <f t="shared" si="164"/>
        <v>1020.586666666667</v>
      </c>
      <c r="BV25" s="387">
        <f t="shared" si="164"/>
        <v>816.46933333333368</v>
      </c>
      <c r="BW25" s="387">
        <f t="shared" si="164"/>
        <v>653.17546666666703</v>
      </c>
      <c r="BX25" s="387">
        <f t="shared" si="164"/>
        <v>522.5403733333336</v>
      </c>
      <c r="BY25" s="387">
        <f t="shared" si="164"/>
        <v>418.03229866666692</v>
      </c>
      <c r="BZ25" s="387">
        <f t="shared" si="164"/>
        <v>334.42583893333358</v>
      </c>
      <c r="CA25" s="388">
        <f t="shared" si="164"/>
        <v>267.54067114666685</v>
      </c>
      <c r="CB25" s="387">
        <f t="shared" si="164"/>
        <v>214.03253691733349</v>
      </c>
      <c r="CC25" s="387">
        <f t="shared" si="164"/>
        <v>171.22602953386681</v>
      </c>
      <c r="CD25" s="387">
        <f t="shared" si="164"/>
        <v>136.98082362709346</v>
      </c>
      <c r="CE25" s="387">
        <f t="shared" si="164"/>
        <v>109.58465890167477</v>
      </c>
      <c r="CF25" s="387">
        <f t="shared" si="164"/>
        <v>87.667727121339823</v>
      </c>
      <c r="CG25" s="387">
        <f t="shared" si="164"/>
        <v>70.134181697071867</v>
      </c>
      <c r="CH25" s="387">
        <f t="shared" si="164"/>
        <v>56.107345357657493</v>
      </c>
      <c r="CI25" s="387">
        <f t="shared" si="164"/>
        <v>44.885876286125999</v>
      </c>
      <c r="CJ25" s="387">
        <f t="shared" si="164"/>
        <v>35.908701028900801</v>
      </c>
      <c r="CK25" s="387">
        <f t="shared" si="164"/>
        <v>28.726960823120642</v>
      </c>
      <c r="CL25" s="387">
        <f t="shared" si="164"/>
        <v>22.981568658496514</v>
      </c>
      <c r="CM25" s="388">
        <f t="shared" si="164"/>
        <v>18.385254926797213</v>
      </c>
      <c r="CN25" s="342">
        <f t="shared" si="5"/>
        <v>14.708203941437771</v>
      </c>
      <c r="CO25" s="342">
        <f t="shared" si="6"/>
        <v>11.766563153150218</v>
      </c>
      <c r="CP25" s="342">
        <f t="shared" si="7"/>
        <v>9.4132505225201744</v>
      </c>
      <c r="CQ25" s="342">
        <f t="shared" si="8"/>
        <v>7.5306004180161397</v>
      </c>
      <c r="CR25" s="342">
        <f t="shared" si="9"/>
        <v>6.0244803344129121</v>
      </c>
      <c r="CS25" s="342">
        <f t="shared" si="10"/>
        <v>4.8195842675303302</v>
      </c>
      <c r="CT25" s="342">
        <f t="shared" si="11"/>
        <v>3.8556674140242642</v>
      </c>
      <c r="CU25" s="342">
        <f t="shared" si="12"/>
        <v>3.0845339312194113</v>
      </c>
      <c r="CV25" s="342">
        <f t="shared" si="13"/>
        <v>2.4676271449755292</v>
      </c>
      <c r="CW25" s="342">
        <f t="shared" si="14"/>
        <v>1.9741017159804235</v>
      </c>
      <c r="CX25" s="342">
        <f t="shared" si="15"/>
        <v>1.5792813727843389</v>
      </c>
      <c r="CY25" s="346">
        <f t="shared" si="16"/>
        <v>1.2634250982274713</v>
      </c>
      <c r="CZ25" s="342">
        <f t="shared" si="146"/>
        <v>1.0107400785819771</v>
      </c>
      <c r="DA25" s="342">
        <f t="shared" si="147"/>
        <v>0.80859206286558172</v>
      </c>
      <c r="DB25" s="342">
        <f t="shared" si="148"/>
        <v>0.64687365029246546</v>
      </c>
      <c r="DC25" s="342">
        <f t="shared" si="149"/>
        <v>0.51749892023397237</v>
      </c>
      <c r="DD25" s="342">
        <f t="shared" si="150"/>
        <v>0.41399913618717793</v>
      </c>
      <c r="DE25" s="342">
        <f t="shared" si="151"/>
        <v>0.33119930894974237</v>
      </c>
      <c r="DF25" s="342">
        <f t="shared" si="152"/>
        <v>0.26495944715979391</v>
      </c>
      <c r="DG25" s="342">
        <f t="shared" si="153"/>
        <v>0.21196755772783515</v>
      </c>
      <c r="DH25" s="342">
        <f t="shared" si="154"/>
        <v>0.16957404618226812</v>
      </c>
      <c r="DI25" s="342">
        <f t="shared" si="155"/>
        <v>0.1356592369458145</v>
      </c>
      <c r="DJ25" s="342">
        <f t="shared" si="156"/>
        <v>0.1085273895566516</v>
      </c>
      <c r="DK25" s="346">
        <f t="shared" si="157"/>
        <v>8.6821911645321284E-2</v>
      </c>
      <c r="DL25" s="342">
        <f t="shared" si="130"/>
        <v>6.9457529316257025E-2</v>
      </c>
      <c r="DM25" s="342">
        <f t="shared" si="131"/>
        <v>5.5566023453005625E-2</v>
      </c>
      <c r="DN25" s="342">
        <f t="shared" si="132"/>
        <v>4.4452818762404506E-2</v>
      </c>
      <c r="DO25" s="342">
        <f t="shared" si="133"/>
        <v>3.5562255009923605E-2</v>
      </c>
      <c r="DP25" s="342">
        <f t="shared" si="134"/>
        <v>2.8449804007938884E-2</v>
      </c>
      <c r="DQ25" s="342">
        <f t="shared" si="135"/>
        <v>2.2759843206351108E-2</v>
      </c>
      <c r="DR25" s="342">
        <f t="shared" si="136"/>
        <v>1.8207874565080887E-2</v>
      </c>
      <c r="DS25" s="342">
        <f t="shared" si="137"/>
        <v>1.4566299652064711E-2</v>
      </c>
      <c r="DT25" s="342">
        <f t="shared" si="138"/>
        <v>1.165303972165177E-2</v>
      </c>
      <c r="DU25" s="342">
        <f t="shared" si="139"/>
        <v>9.3224317773214164E-3</v>
      </c>
      <c r="DV25" s="342">
        <f t="shared" si="140"/>
        <v>7.4579454218571331E-3</v>
      </c>
      <c r="DW25" s="346">
        <f t="shared" si="141"/>
        <v>5.9663563374857068E-3</v>
      </c>
      <c r="DX25" s="342">
        <f t="shared" si="104"/>
        <v>4.773085069988566E-3</v>
      </c>
      <c r="DY25" s="342">
        <f t="shared" si="105"/>
        <v>3.8184680559908528E-3</v>
      </c>
      <c r="DZ25" s="342">
        <f t="shared" si="106"/>
        <v>3.0547744447926824E-3</v>
      </c>
      <c r="EA25" s="342">
        <f t="shared" si="107"/>
        <v>2.4438195558341459E-3</v>
      </c>
      <c r="EB25" s="342">
        <f t="shared" si="108"/>
        <v>1.9550556446673167E-3</v>
      </c>
      <c r="EC25" s="342">
        <f t="shared" si="109"/>
        <v>1.5640445157338535E-3</v>
      </c>
      <c r="ED25" s="342">
        <f t="shared" si="110"/>
        <v>1.2512356125870829E-3</v>
      </c>
      <c r="EE25" s="342">
        <f t="shared" si="111"/>
        <v>1.0009884900696665E-3</v>
      </c>
      <c r="EF25" s="342">
        <f t="shared" si="112"/>
        <v>8.0079079205573318E-4</v>
      </c>
      <c r="EG25" s="342">
        <f t="shared" si="113"/>
        <v>6.4063263364458659E-4</v>
      </c>
      <c r="EH25" s="342">
        <f t="shared" si="114"/>
        <v>5.1250610691566927E-4</v>
      </c>
      <c r="EI25" s="346">
        <f t="shared" si="115"/>
        <v>4.1000488553253543E-4</v>
      </c>
      <c r="EJ25" s="342">
        <f t="shared" si="53"/>
        <v>3.2800390842602835E-4</v>
      </c>
      <c r="EK25" s="342">
        <f t="shared" si="54"/>
        <v>2.6240312674082267E-4</v>
      </c>
      <c r="EL25" s="342">
        <f t="shared" si="55"/>
        <v>2.0992250139265816E-4</v>
      </c>
      <c r="EM25" s="342">
        <f t="shared" si="56"/>
        <v>1.6793800111412655E-4</v>
      </c>
      <c r="EN25" s="342">
        <f t="shared" si="57"/>
        <v>1.3435040089130123E-4</v>
      </c>
      <c r="EO25" s="342">
        <f t="shared" si="58"/>
        <v>1.07480320713041E-4</v>
      </c>
      <c r="EP25" s="342">
        <f t="shared" si="59"/>
        <v>8.5984256570432809E-5</v>
      </c>
      <c r="EQ25" s="342">
        <f t="shared" si="60"/>
        <v>6.8787405256346253E-5</v>
      </c>
      <c r="ER25" s="342">
        <f t="shared" si="61"/>
        <v>5.5029924205077002E-5</v>
      </c>
      <c r="ES25" s="342">
        <f t="shared" si="62"/>
        <v>4.4023939364061602E-5</v>
      </c>
      <c r="ET25" s="342">
        <f t="shared" si="63"/>
        <v>3.5219151491249283E-5</v>
      </c>
      <c r="EU25" s="346">
        <f t="shared" si="64"/>
        <v>2.8175321192999427E-5</v>
      </c>
      <c r="EV25" s="342">
        <f t="shared" si="65"/>
        <v>2.2540256954399542E-5</v>
      </c>
      <c r="EW25" s="342">
        <f t="shared" si="66"/>
        <v>1.8032205563519633E-5</v>
      </c>
      <c r="EX25" s="342">
        <f t="shared" si="67"/>
        <v>1.4425764450815707E-5</v>
      </c>
      <c r="EY25" s="342">
        <f t="shared" si="68"/>
        <v>1.1540611560652566E-5</v>
      </c>
      <c r="EZ25" s="342">
        <f t="shared" si="69"/>
        <v>9.2324892485220536E-6</v>
      </c>
      <c r="FA25" s="342">
        <f t="shared" si="70"/>
        <v>7.385991398817643E-6</v>
      </c>
      <c r="FB25" s="342">
        <f t="shared" si="71"/>
        <v>5.9087931190541146E-6</v>
      </c>
      <c r="FC25" s="342">
        <f t="shared" si="72"/>
        <v>4.7270344952432917E-6</v>
      </c>
      <c r="FD25" s="342">
        <f t="shared" si="73"/>
        <v>3.7816275961946334E-6</v>
      </c>
      <c r="FE25" s="342">
        <f t="shared" si="74"/>
        <v>3.0253020769557068E-6</v>
      </c>
      <c r="FF25" s="342">
        <f t="shared" si="75"/>
        <v>2.4202416615645656E-6</v>
      </c>
      <c r="FG25" s="346">
        <f t="shared" si="76"/>
        <v>1.9361933292516527E-6</v>
      </c>
      <c r="FH25" s="342">
        <f t="shared" si="77"/>
        <v>1.5489546634013222E-6</v>
      </c>
      <c r="FI25" s="342">
        <f t="shared" si="78"/>
        <v>1.2391637307210578E-6</v>
      </c>
      <c r="FJ25" s="342">
        <f t="shared" si="79"/>
        <v>9.9133098457684626E-7</v>
      </c>
      <c r="FK25" s="342">
        <f t="shared" si="80"/>
        <v>7.9306478766147708E-7</v>
      </c>
      <c r="FL25" s="342">
        <f t="shared" si="81"/>
        <v>6.3445183012918172E-7</v>
      </c>
      <c r="FM25" s="342">
        <f t="shared" si="82"/>
        <v>5.0756146410334542E-7</v>
      </c>
      <c r="FN25" s="342">
        <f t="shared" si="83"/>
        <v>4.0604917128267636E-7</v>
      </c>
      <c r="FO25" s="342">
        <f t="shared" si="84"/>
        <v>3.248393370261411E-7</v>
      </c>
      <c r="FP25" s="342">
        <f t="shared" si="85"/>
        <v>2.5987146962091289E-7</v>
      </c>
      <c r="FQ25" s="342">
        <f t="shared" si="86"/>
        <v>2.0789717569673031E-7</v>
      </c>
      <c r="FR25" s="342">
        <f t="shared" si="87"/>
        <v>1.6631774055738426E-7</v>
      </c>
      <c r="FS25" s="346">
        <f t="shared" si="88"/>
        <v>1.3305419244590742E-7</v>
      </c>
      <c r="FT25" s="342">
        <f t="shared" si="89"/>
        <v>1.0644335395672594E-7</v>
      </c>
      <c r="FU25" s="342">
        <f t="shared" si="90"/>
        <v>8.515468316538076E-8</v>
      </c>
      <c r="FV25" s="342">
        <f t="shared" si="91"/>
        <v>6.8123746532304608E-8</v>
      </c>
      <c r="FW25" s="342">
        <f t="shared" si="92"/>
        <v>5.4498997225843686E-8</v>
      </c>
      <c r="FX25" s="342">
        <f t="shared" si="93"/>
        <v>4.3599197780674949E-8</v>
      </c>
      <c r="FY25" s="342">
        <f t="shared" si="94"/>
        <v>3.4879358224539963E-8</v>
      </c>
      <c r="FZ25" s="342">
        <f t="shared" si="95"/>
        <v>2.7903486579631972E-8</v>
      </c>
      <c r="GA25" s="342">
        <f t="shared" si="96"/>
        <v>2.2322789263705579E-8</v>
      </c>
      <c r="GB25" s="342">
        <f t="shared" si="97"/>
        <v>1.7858231410964465E-8</v>
      </c>
      <c r="GC25" s="342">
        <f t="shared" si="98"/>
        <v>1.4286585128771573E-8</v>
      </c>
      <c r="GD25" s="342">
        <f t="shared" si="99"/>
        <v>1.1429268103017259E-8</v>
      </c>
      <c r="GE25" s="346">
        <f t="shared" si="100"/>
        <v>9.1434144824138086E-9</v>
      </c>
      <c r="GF25" s="623">
        <f t="shared" si="165"/>
        <v>759958.33333329658</v>
      </c>
    </row>
    <row r="26" spans="1:188" s="31" customFormat="1" x14ac:dyDescent="0.2">
      <c r="B26" s="323">
        <v>3</v>
      </c>
      <c r="C26" s="323"/>
      <c r="D26" s="323"/>
      <c r="E26" s="323">
        <v>1</v>
      </c>
      <c r="F26" s="323"/>
      <c r="G26" s="339" t="str">
        <f>$G$179</f>
        <v>Low Performing  Title / App</v>
      </c>
      <c r="H26" s="435"/>
      <c r="I26" s="342"/>
      <c r="J26" s="342"/>
      <c r="K26" s="342"/>
      <c r="L26" s="342"/>
      <c r="M26" s="342"/>
      <c r="N26" s="342"/>
      <c r="O26" s="342"/>
      <c r="P26" s="342"/>
      <c r="Q26" s="342"/>
      <c r="R26" s="342"/>
      <c r="S26" s="346"/>
      <c r="T26" s="342"/>
      <c r="U26" s="342"/>
      <c r="V26" s="342"/>
      <c r="W26" s="342"/>
      <c r="X26" s="342"/>
      <c r="Y26" s="342"/>
      <c r="Z26" s="342"/>
      <c r="AA26" s="342"/>
      <c r="AB26" s="342"/>
      <c r="AC26" s="342"/>
      <c r="AD26" s="342"/>
      <c r="AE26" s="346"/>
      <c r="AF26" s="342"/>
      <c r="AG26" s="342"/>
      <c r="AH26" s="342"/>
      <c r="AI26" s="342"/>
      <c r="AJ26" s="342"/>
      <c r="AK26" s="342"/>
      <c r="AL26" s="342"/>
      <c r="AM26" s="342"/>
      <c r="AN26" s="342"/>
      <c r="AO26" s="342"/>
      <c r="AP26" s="342"/>
      <c r="AQ26" s="346"/>
      <c r="AR26" s="342"/>
      <c r="AS26" s="342"/>
      <c r="AT26" s="342"/>
      <c r="AU26" s="377">
        <f t="shared" ref="AU26:BR26" si="170">$H$7*H$179</f>
        <v>14621.099999999999</v>
      </c>
      <c r="AV26" s="377">
        <f t="shared" si="170"/>
        <v>53894.75</v>
      </c>
      <c r="AW26" s="377">
        <f t="shared" si="170"/>
        <v>98939.099999999991</v>
      </c>
      <c r="AX26" s="377">
        <f t="shared" si="170"/>
        <v>182390</v>
      </c>
      <c r="AY26" s="377">
        <f t="shared" si="170"/>
        <v>299732.55</v>
      </c>
      <c r="AZ26" s="377">
        <f t="shared" si="170"/>
        <v>204665.5</v>
      </c>
      <c r="BA26" s="377">
        <f t="shared" si="170"/>
        <v>175333.6</v>
      </c>
      <c r="BB26" s="377">
        <f t="shared" si="170"/>
        <v>194200.5</v>
      </c>
      <c r="BC26" s="344">
        <f t="shared" si="170"/>
        <v>156765.69999999998</v>
      </c>
      <c r="BD26" s="377">
        <f t="shared" si="170"/>
        <v>155674.35</v>
      </c>
      <c r="BE26" s="377">
        <f t="shared" si="170"/>
        <v>148274.1</v>
      </c>
      <c r="BF26" s="377">
        <f t="shared" si="170"/>
        <v>137061.6</v>
      </c>
      <c r="BG26" s="377">
        <f t="shared" si="170"/>
        <v>120885.7</v>
      </c>
      <c r="BH26" s="377">
        <f t="shared" si="170"/>
        <v>141905.4</v>
      </c>
      <c r="BI26" s="377">
        <f t="shared" si="170"/>
        <v>111512.04999999999</v>
      </c>
      <c r="BJ26" s="377">
        <f t="shared" si="170"/>
        <v>95410.9</v>
      </c>
      <c r="BK26" s="377">
        <f t="shared" si="170"/>
        <v>94349.45</v>
      </c>
      <c r="BL26" s="377">
        <f t="shared" si="170"/>
        <v>101525.45</v>
      </c>
      <c r="BM26" s="377">
        <f t="shared" si="170"/>
        <v>73598.849999999991</v>
      </c>
      <c r="BN26" s="377">
        <f t="shared" si="170"/>
        <v>73942.7</v>
      </c>
      <c r="BO26" s="344">
        <f t="shared" si="170"/>
        <v>52908.049999999996</v>
      </c>
      <c r="BP26" s="377">
        <f t="shared" si="170"/>
        <v>36298.6</v>
      </c>
      <c r="BQ26" s="377">
        <f t="shared" si="170"/>
        <v>23606.05</v>
      </c>
      <c r="BR26" s="377">
        <f t="shared" si="170"/>
        <v>10375.299999999999</v>
      </c>
      <c r="BS26" s="387">
        <f>BR26*0.8</f>
        <v>8300.24</v>
      </c>
      <c r="BT26" s="387">
        <f t="shared" si="164"/>
        <v>6640.192</v>
      </c>
      <c r="BU26" s="387">
        <f t="shared" si="164"/>
        <v>5312.1536000000006</v>
      </c>
      <c r="BV26" s="387">
        <f t="shared" si="164"/>
        <v>4249.7228800000003</v>
      </c>
      <c r="BW26" s="387">
        <f t="shared" si="164"/>
        <v>3399.7783040000004</v>
      </c>
      <c r="BX26" s="387">
        <f t="shared" si="164"/>
        <v>2719.8226432000006</v>
      </c>
      <c r="BY26" s="387">
        <f t="shared" si="164"/>
        <v>2175.8581145600006</v>
      </c>
      <c r="BZ26" s="387">
        <f t="shared" si="164"/>
        <v>1740.6864916480006</v>
      </c>
      <c r="CA26" s="388">
        <f t="shared" si="164"/>
        <v>1392.5491933184005</v>
      </c>
      <c r="CB26" s="387">
        <f t="shared" si="164"/>
        <v>1114.0393546547205</v>
      </c>
      <c r="CC26" s="387">
        <f t="shared" si="164"/>
        <v>891.23148372377636</v>
      </c>
      <c r="CD26" s="387">
        <f t="shared" si="164"/>
        <v>712.98518697902114</v>
      </c>
      <c r="CE26" s="387">
        <f t="shared" si="164"/>
        <v>570.38814958321689</v>
      </c>
      <c r="CF26" s="387">
        <f t="shared" si="164"/>
        <v>456.31051966657355</v>
      </c>
      <c r="CG26" s="387">
        <f t="shared" si="164"/>
        <v>365.04841573325888</v>
      </c>
      <c r="CH26" s="387">
        <f t="shared" si="164"/>
        <v>292.03873258660713</v>
      </c>
      <c r="CI26" s="387">
        <f t="shared" si="164"/>
        <v>233.63098606928571</v>
      </c>
      <c r="CJ26" s="387">
        <f t="shared" si="164"/>
        <v>186.90478885542859</v>
      </c>
      <c r="CK26" s="387">
        <f t="shared" si="164"/>
        <v>149.52383108434287</v>
      </c>
      <c r="CL26" s="387">
        <f t="shared" si="164"/>
        <v>119.61906486747431</v>
      </c>
      <c r="CM26" s="388">
        <f t="shared" si="164"/>
        <v>95.695251893979446</v>
      </c>
      <c r="CN26" s="342">
        <f t="shared" si="5"/>
        <v>76.55620151518356</v>
      </c>
      <c r="CO26" s="342">
        <f t="shared" si="6"/>
        <v>61.244961212146848</v>
      </c>
      <c r="CP26" s="342">
        <f t="shared" si="7"/>
        <v>48.995968969717481</v>
      </c>
      <c r="CQ26" s="342">
        <f t="shared" si="8"/>
        <v>39.196775175773986</v>
      </c>
      <c r="CR26" s="342">
        <f t="shared" si="9"/>
        <v>31.35742014061919</v>
      </c>
      <c r="CS26" s="342">
        <f t="shared" si="10"/>
        <v>25.085936112495354</v>
      </c>
      <c r="CT26" s="342">
        <f t="shared" si="11"/>
        <v>20.068748889996286</v>
      </c>
      <c r="CU26" s="342">
        <f t="shared" si="12"/>
        <v>16.054999111997031</v>
      </c>
      <c r="CV26" s="342">
        <f t="shared" si="13"/>
        <v>12.843999289597626</v>
      </c>
      <c r="CW26" s="342">
        <f t="shared" si="14"/>
        <v>10.275199431678102</v>
      </c>
      <c r="CX26" s="342">
        <f t="shared" si="15"/>
        <v>8.2201595453424812</v>
      </c>
      <c r="CY26" s="346">
        <f t="shared" si="16"/>
        <v>6.5761276362739851</v>
      </c>
      <c r="CZ26" s="342">
        <f t="shared" si="146"/>
        <v>5.2609021090191881</v>
      </c>
      <c r="DA26" s="342">
        <f t="shared" si="147"/>
        <v>4.208721687215351</v>
      </c>
      <c r="DB26" s="342">
        <f t="shared" si="148"/>
        <v>3.3669773497722808</v>
      </c>
      <c r="DC26" s="342">
        <f t="shared" si="149"/>
        <v>2.6935818798178248</v>
      </c>
      <c r="DD26" s="342">
        <f t="shared" si="150"/>
        <v>2.1548655038542601</v>
      </c>
      <c r="DE26" s="342">
        <f t="shared" si="151"/>
        <v>1.7238924030834082</v>
      </c>
      <c r="DF26" s="342">
        <f t="shared" si="152"/>
        <v>1.3791139224667266</v>
      </c>
      <c r="DG26" s="342">
        <f t="shared" si="153"/>
        <v>1.1032911379733814</v>
      </c>
      <c r="DH26" s="342">
        <f t="shared" si="154"/>
        <v>0.88263291037870517</v>
      </c>
      <c r="DI26" s="342">
        <f t="shared" si="155"/>
        <v>0.70610632830296416</v>
      </c>
      <c r="DJ26" s="342">
        <f t="shared" si="156"/>
        <v>0.56488506264237137</v>
      </c>
      <c r="DK26" s="346">
        <f t="shared" si="157"/>
        <v>0.45190805011389712</v>
      </c>
      <c r="DL26" s="342">
        <f t="shared" si="130"/>
        <v>0.36152644009111773</v>
      </c>
      <c r="DM26" s="342">
        <f t="shared" si="131"/>
        <v>0.28922115207289417</v>
      </c>
      <c r="DN26" s="342">
        <f t="shared" si="132"/>
        <v>0.23137692165831536</v>
      </c>
      <c r="DO26" s="342">
        <f t="shared" si="133"/>
        <v>0.1851015373266523</v>
      </c>
      <c r="DP26" s="342">
        <f t="shared" si="134"/>
        <v>0.14808122986132186</v>
      </c>
      <c r="DQ26" s="342">
        <f t="shared" si="135"/>
        <v>0.11846498388905749</v>
      </c>
      <c r="DR26" s="342">
        <f t="shared" si="136"/>
        <v>9.4771987111246001E-2</v>
      </c>
      <c r="DS26" s="342">
        <f t="shared" si="137"/>
        <v>7.5817589688996809E-2</v>
      </c>
      <c r="DT26" s="342">
        <f t="shared" si="138"/>
        <v>6.0654071751197448E-2</v>
      </c>
      <c r="DU26" s="342">
        <f t="shared" si="139"/>
        <v>4.8523257400957961E-2</v>
      </c>
      <c r="DV26" s="342">
        <f t="shared" si="140"/>
        <v>3.8818605920766372E-2</v>
      </c>
      <c r="DW26" s="346">
        <f t="shared" si="141"/>
        <v>3.1054884736613098E-2</v>
      </c>
      <c r="DX26" s="342">
        <f t="shared" si="104"/>
        <v>2.4843907789290479E-2</v>
      </c>
      <c r="DY26" s="342">
        <f t="shared" si="105"/>
        <v>1.9875126231432384E-2</v>
      </c>
      <c r="DZ26" s="342">
        <f t="shared" si="106"/>
        <v>1.5900100985145906E-2</v>
      </c>
      <c r="EA26" s="342">
        <f t="shared" si="107"/>
        <v>1.2720080788116726E-2</v>
      </c>
      <c r="EB26" s="342">
        <f t="shared" si="108"/>
        <v>1.0176064630493382E-2</v>
      </c>
      <c r="EC26" s="342">
        <f t="shared" si="109"/>
        <v>8.1408517043947051E-3</v>
      </c>
      <c r="ED26" s="342">
        <f t="shared" si="110"/>
        <v>6.5126813635157646E-3</v>
      </c>
      <c r="EE26" s="342">
        <f t="shared" si="111"/>
        <v>5.210145090812612E-3</v>
      </c>
      <c r="EF26" s="342">
        <f t="shared" si="112"/>
        <v>4.1681160726500894E-3</v>
      </c>
      <c r="EG26" s="342">
        <f t="shared" si="113"/>
        <v>3.3344928581200716E-3</v>
      </c>
      <c r="EH26" s="342">
        <f t="shared" si="114"/>
        <v>2.6675942864960575E-3</v>
      </c>
      <c r="EI26" s="346">
        <f t="shared" si="115"/>
        <v>2.1340754291968461E-3</v>
      </c>
      <c r="EJ26" s="342">
        <f t="shared" si="53"/>
        <v>1.7072603433574769E-3</v>
      </c>
      <c r="EK26" s="342">
        <f t="shared" si="54"/>
        <v>1.3658082746859817E-3</v>
      </c>
      <c r="EL26" s="342">
        <f t="shared" si="55"/>
        <v>1.0926466197487853E-3</v>
      </c>
      <c r="EM26" s="342">
        <f t="shared" si="56"/>
        <v>8.7411729579902828E-4</v>
      </c>
      <c r="EN26" s="342">
        <f t="shared" si="57"/>
        <v>6.9929383663922266E-4</v>
      </c>
      <c r="EO26" s="342">
        <f t="shared" si="58"/>
        <v>5.594350693113782E-4</v>
      </c>
      <c r="EP26" s="342">
        <f t="shared" si="59"/>
        <v>4.4754805544910259E-4</v>
      </c>
      <c r="EQ26" s="342">
        <f t="shared" si="60"/>
        <v>3.5803844435928209E-4</v>
      </c>
      <c r="ER26" s="342">
        <f t="shared" si="61"/>
        <v>2.8643075548742566E-4</v>
      </c>
      <c r="ES26" s="342">
        <f t="shared" si="62"/>
        <v>2.2914460438994055E-4</v>
      </c>
      <c r="ET26" s="342">
        <f t="shared" si="63"/>
        <v>1.8331568351195244E-4</v>
      </c>
      <c r="EU26" s="346">
        <f t="shared" si="64"/>
        <v>1.4665254680956198E-4</v>
      </c>
      <c r="EV26" s="342">
        <f t="shared" si="65"/>
        <v>1.1732203744764958E-4</v>
      </c>
      <c r="EW26" s="342">
        <f t="shared" si="66"/>
        <v>9.3857629958119665E-5</v>
      </c>
      <c r="EX26" s="342">
        <f t="shared" si="67"/>
        <v>7.5086103966495737E-5</v>
      </c>
      <c r="EY26" s="342">
        <f t="shared" si="68"/>
        <v>6.0068883173196591E-5</v>
      </c>
      <c r="EZ26" s="342">
        <f t="shared" si="69"/>
        <v>4.8055106538557273E-5</v>
      </c>
      <c r="FA26" s="342">
        <f t="shared" si="70"/>
        <v>3.8444085230845818E-5</v>
      </c>
      <c r="FB26" s="342">
        <f t="shared" si="71"/>
        <v>3.0755268184676655E-5</v>
      </c>
      <c r="FC26" s="342">
        <f t="shared" si="72"/>
        <v>2.4604214547741325E-5</v>
      </c>
      <c r="FD26" s="342">
        <f t="shared" si="73"/>
        <v>1.968337163819306E-5</v>
      </c>
      <c r="FE26" s="342">
        <f t="shared" si="74"/>
        <v>1.574669731055445E-5</v>
      </c>
      <c r="FF26" s="342">
        <f t="shared" si="75"/>
        <v>1.259735784844356E-5</v>
      </c>
      <c r="FG26" s="346">
        <f t="shared" si="76"/>
        <v>1.0077886278754849E-5</v>
      </c>
      <c r="FH26" s="342">
        <f t="shared" si="77"/>
        <v>8.0623090230038787E-6</v>
      </c>
      <c r="FI26" s="342">
        <f t="shared" si="78"/>
        <v>6.4498472184031034E-6</v>
      </c>
      <c r="FJ26" s="342">
        <f t="shared" si="79"/>
        <v>5.1598777747224831E-6</v>
      </c>
      <c r="FK26" s="342">
        <f t="shared" si="80"/>
        <v>4.1279022197779866E-6</v>
      </c>
      <c r="FL26" s="342">
        <f t="shared" si="81"/>
        <v>3.3023217758223894E-6</v>
      </c>
      <c r="FM26" s="342">
        <f t="shared" si="82"/>
        <v>2.6418574206579119E-6</v>
      </c>
      <c r="FN26" s="342">
        <f t="shared" si="83"/>
        <v>2.1134859365263297E-6</v>
      </c>
      <c r="FO26" s="342">
        <f t="shared" si="84"/>
        <v>1.6907887492210639E-6</v>
      </c>
      <c r="FP26" s="342">
        <f t="shared" si="85"/>
        <v>1.3526309993768512E-6</v>
      </c>
      <c r="FQ26" s="342">
        <f t="shared" si="86"/>
        <v>1.0821047995014809E-6</v>
      </c>
      <c r="FR26" s="342">
        <f t="shared" si="87"/>
        <v>8.6568383960118477E-7</v>
      </c>
      <c r="FS26" s="346">
        <f t="shared" si="88"/>
        <v>6.925470716809479E-7</v>
      </c>
      <c r="FT26" s="342">
        <f t="shared" si="89"/>
        <v>5.5403765734475832E-7</v>
      </c>
      <c r="FU26" s="342">
        <f t="shared" si="90"/>
        <v>4.4323012587580667E-7</v>
      </c>
      <c r="FV26" s="342">
        <f t="shared" si="91"/>
        <v>3.5458410070064536E-7</v>
      </c>
      <c r="FW26" s="342">
        <f t="shared" si="92"/>
        <v>2.836672805605163E-7</v>
      </c>
      <c r="FX26" s="342">
        <f t="shared" si="93"/>
        <v>2.2693382444841306E-7</v>
      </c>
      <c r="FY26" s="342">
        <f t="shared" si="94"/>
        <v>1.8154705955873047E-7</v>
      </c>
      <c r="FZ26" s="342">
        <f t="shared" si="95"/>
        <v>1.4523764764698439E-7</v>
      </c>
      <c r="GA26" s="342">
        <f t="shared" si="96"/>
        <v>1.1619011811758752E-7</v>
      </c>
      <c r="GB26" s="342">
        <f t="shared" si="97"/>
        <v>9.2952094494070024E-8</v>
      </c>
      <c r="GC26" s="342">
        <f t="shared" si="98"/>
        <v>7.436167559525603E-8</v>
      </c>
      <c r="GD26" s="342">
        <f t="shared" si="99"/>
        <v>5.9489340476204828E-8</v>
      </c>
      <c r="GE26" s="346">
        <f t="shared" si="100"/>
        <v>4.7591472380963865E-8</v>
      </c>
      <c r="GF26" s="397">
        <f t="shared" si="165"/>
        <v>2799372.5499998103</v>
      </c>
    </row>
    <row r="27" spans="1:188" s="31" customFormat="1" x14ac:dyDescent="0.2">
      <c r="B27" s="323">
        <v>4</v>
      </c>
      <c r="C27" s="323"/>
      <c r="D27" s="323">
        <v>1</v>
      </c>
      <c r="E27" s="323"/>
      <c r="F27" s="323"/>
      <c r="G27" s="340" t="str">
        <f>$G$178</f>
        <v>Avg Performing  Title / App</v>
      </c>
      <c r="H27" s="435"/>
      <c r="I27" s="342"/>
      <c r="J27" s="342"/>
      <c r="K27" s="342"/>
      <c r="L27" s="342"/>
      <c r="M27" s="342"/>
      <c r="N27" s="342"/>
      <c r="O27" s="342"/>
      <c r="P27" s="342"/>
      <c r="Q27" s="342"/>
      <c r="R27" s="342"/>
      <c r="S27" s="346"/>
      <c r="T27" s="342"/>
      <c r="U27" s="342"/>
      <c r="V27" s="342"/>
      <c r="W27" s="342"/>
      <c r="X27" s="342"/>
      <c r="Y27" s="342"/>
      <c r="Z27" s="342"/>
      <c r="AA27" s="342"/>
      <c r="AB27" s="342"/>
      <c r="AC27" s="342"/>
      <c r="AD27" s="342"/>
      <c r="AE27" s="346"/>
      <c r="AF27" s="342"/>
      <c r="AG27" s="342"/>
      <c r="AH27" s="342"/>
      <c r="AI27" s="342"/>
      <c r="AJ27" s="342"/>
      <c r="AK27" s="342"/>
      <c r="AL27" s="342"/>
      <c r="AM27" s="342"/>
      <c r="AN27" s="342"/>
      <c r="AO27" s="342"/>
      <c r="AP27" s="342"/>
      <c r="AQ27" s="346"/>
      <c r="AR27" s="342"/>
      <c r="AS27" s="342"/>
      <c r="AT27" s="342"/>
      <c r="AU27" s="342"/>
      <c r="AV27" s="376">
        <f t="shared" ref="AV27:BS27" si="171">$H$7*H$178</f>
        <v>31125.899999999998</v>
      </c>
      <c r="AW27" s="376">
        <f t="shared" si="171"/>
        <v>100239.75</v>
      </c>
      <c r="AX27" s="376">
        <f t="shared" si="171"/>
        <v>284618.09999999998</v>
      </c>
      <c r="AY27" s="376">
        <f t="shared" si="171"/>
        <v>556962.25</v>
      </c>
      <c r="AZ27" s="376">
        <f t="shared" si="171"/>
        <v>680269.85</v>
      </c>
      <c r="BA27" s="376">
        <f t="shared" si="171"/>
        <v>661926.19999999995</v>
      </c>
      <c r="BB27" s="376">
        <f t="shared" si="171"/>
        <v>673632.04999999993</v>
      </c>
      <c r="BC27" s="345">
        <f t="shared" si="171"/>
        <v>661253.44999999995</v>
      </c>
      <c r="BD27" s="376">
        <f t="shared" si="171"/>
        <v>447274.1</v>
      </c>
      <c r="BE27" s="376">
        <f t="shared" si="171"/>
        <v>485426.5</v>
      </c>
      <c r="BF27" s="376">
        <f t="shared" si="171"/>
        <v>373122.1</v>
      </c>
      <c r="BG27" s="376">
        <f t="shared" si="171"/>
        <v>318121.05</v>
      </c>
      <c r="BH27" s="376">
        <f t="shared" si="171"/>
        <v>411752.89999999997</v>
      </c>
      <c r="BI27" s="376">
        <f t="shared" si="171"/>
        <v>364780</v>
      </c>
      <c r="BJ27" s="376">
        <f t="shared" si="171"/>
        <v>316356.95</v>
      </c>
      <c r="BK27" s="376">
        <f t="shared" si="171"/>
        <v>238153.5</v>
      </c>
      <c r="BL27" s="376">
        <f t="shared" si="171"/>
        <v>221125.44999999998</v>
      </c>
      <c r="BM27" s="376">
        <f t="shared" si="171"/>
        <v>247123.5</v>
      </c>
      <c r="BN27" s="376">
        <f t="shared" si="171"/>
        <v>221170.3</v>
      </c>
      <c r="BO27" s="345">
        <f t="shared" si="171"/>
        <v>171895.1</v>
      </c>
      <c r="BP27" s="376">
        <f t="shared" si="171"/>
        <v>127732.79999999999</v>
      </c>
      <c r="BQ27" s="376">
        <f t="shared" si="171"/>
        <v>74660.3</v>
      </c>
      <c r="BR27" s="376">
        <f t="shared" si="171"/>
        <v>65346.45</v>
      </c>
      <c r="BS27" s="376">
        <f t="shared" si="171"/>
        <v>36074.35</v>
      </c>
      <c r="BT27" s="387">
        <f>BS27*0.8</f>
        <v>28859.48</v>
      </c>
      <c r="BU27" s="387">
        <f t="shared" si="164"/>
        <v>23087.584000000003</v>
      </c>
      <c r="BV27" s="387">
        <f t="shared" si="164"/>
        <v>18470.067200000001</v>
      </c>
      <c r="BW27" s="387">
        <f t="shared" si="164"/>
        <v>14776.053760000003</v>
      </c>
      <c r="BX27" s="387">
        <f t="shared" si="164"/>
        <v>11820.843008000003</v>
      </c>
      <c r="BY27" s="387">
        <f t="shared" si="164"/>
        <v>9456.6744064000031</v>
      </c>
      <c r="BZ27" s="387">
        <f t="shared" si="164"/>
        <v>7565.3395251200027</v>
      </c>
      <c r="CA27" s="388">
        <f t="shared" si="164"/>
        <v>6052.2716200960022</v>
      </c>
      <c r="CB27" s="387">
        <f t="shared" si="164"/>
        <v>4841.8172960768015</v>
      </c>
      <c r="CC27" s="387">
        <f t="shared" si="164"/>
        <v>3873.4538368614412</v>
      </c>
      <c r="CD27" s="387">
        <f t="shared" si="164"/>
        <v>3098.7630694891532</v>
      </c>
      <c r="CE27" s="387">
        <f t="shared" si="164"/>
        <v>2479.0104555913226</v>
      </c>
      <c r="CF27" s="387">
        <f t="shared" si="164"/>
        <v>1983.2083644730583</v>
      </c>
      <c r="CG27" s="387">
        <f t="shared" si="164"/>
        <v>1586.5666915784468</v>
      </c>
      <c r="CH27" s="387">
        <f t="shared" si="164"/>
        <v>1269.2533532627576</v>
      </c>
      <c r="CI27" s="387">
        <f t="shared" si="164"/>
        <v>1015.4026826102062</v>
      </c>
      <c r="CJ27" s="387">
        <f t="shared" si="164"/>
        <v>812.32214608816503</v>
      </c>
      <c r="CK27" s="387">
        <f t="shared" si="164"/>
        <v>649.85771687053204</v>
      </c>
      <c r="CL27" s="387">
        <f t="shared" si="164"/>
        <v>519.88617349642561</v>
      </c>
      <c r="CM27" s="388">
        <f t="shared" si="164"/>
        <v>415.90893879714054</v>
      </c>
      <c r="CN27" s="342">
        <f t="shared" si="5"/>
        <v>332.72715103771247</v>
      </c>
      <c r="CO27" s="342">
        <f t="shared" si="6"/>
        <v>266.18172083016998</v>
      </c>
      <c r="CP27" s="342">
        <f t="shared" si="7"/>
        <v>212.94537666413601</v>
      </c>
      <c r="CQ27" s="342">
        <f t="shared" si="8"/>
        <v>170.35630133130883</v>
      </c>
      <c r="CR27" s="342">
        <f t="shared" si="9"/>
        <v>136.28504106504707</v>
      </c>
      <c r="CS27" s="342">
        <f t="shared" si="10"/>
        <v>109.02803285203765</v>
      </c>
      <c r="CT27" s="342">
        <f t="shared" si="11"/>
        <v>87.222426281630135</v>
      </c>
      <c r="CU27" s="342">
        <f t="shared" si="12"/>
        <v>69.777941025304116</v>
      </c>
      <c r="CV27" s="342">
        <f t="shared" si="13"/>
        <v>55.822352820243296</v>
      </c>
      <c r="CW27" s="342">
        <f t="shared" si="14"/>
        <v>44.65788225619464</v>
      </c>
      <c r="CX27" s="342">
        <f t="shared" si="15"/>
        <v>35.726305804955715</v>
      </c>
      <c r="CY27" s="346">
        <f t="shared" si="16"/>
        <v>28.581044643964574</v>
      </c>
      <c r="CZ27" s="342">
        <f t="shared" si="146"/>
        <v>22.864835715171662</v>
      </c>
      <c r="DA27" s="342">
        <f t="shared" si="147"/>
        <v>18.291868572137329</v>
      </c>
      <c r="DB27" s="342">
        <f t="shared" si="148"/>
        <v>14.633494857709863</v>
      </c>
      <c r="DC27" s="342">
        <f t="shared" si="149"/>
        <v>11.706795886167891</v>
      </c>
      <c r="DD27" s="342">
        <f t="shared" si="150"/>
        <v>9.3654367089343129</v>
      </c>
      <c r="DE27" s="342">
        <f t="shared" si="151"/>
        <v>7.492349367147451</v>
      </c>
      <c r="DF27" s="342">
        <f t="shared" si="152"/>
        <v>5.9938794937179614</v>
      </c>
      <c r="DG27" s="342">
        <f t="shared" si="153"/>
        <v>4.7951035949743694</v>
      </c>
      <c r="DH27" s="342">
        <f t="shared" si="154"/>
        <v>3.8360828759794958</v>
      </c>
      <c r="DI27" s="342">
        <f t="shared" si="155"/>
        <v>3.068866300783597</v>
      </c>
      <c r="DJ27" s="342">
        <f t="shared" si="156"/>
        <v>2.4550930406268776</v>
      </c>
      <c r="DK27" s="346">
        <f t="shared" si="157"/>
        <v>1.9640744325015023</v>
      </c>
      <c r="DL27" s="342">
        <f t="shared" si="130"/>
        <v>1.571259546001202</v>
      </c>
      <c r="DM27" s="342">
        <f t="shared" si="131"/>
        <v>1.2570076368009617</v>
      </c>
      <c r="DN27" s="342">
        <f t="shared" si="132"/>
        <v>1.0056061094407693</v>
      </c>
      <c r="DO27" s="342">
        <f t="shared" si="133"/>
        <v>0.80448488755261549</v>
      </c>
      <c r="DP27" s="342">
        <f t="shared" si="134"/>
        <v>0.64358791004209248</v>
      </c>
      <c r="DQ27" s="342">
        <f t="shared" si="135"/>
        <v>0.51487032803367405</v>
      </c>
      <c r="DR27" s="342">
        <f t="shared" si="136"/>
        <v>0.41189626242693927</v>
      </c>
      <c r="DS27" s="342">
        <f t="shared" si="137"/>
        <v>0.32951700994155142</v>
      </c>
      <c r="DT27" s="342">
        <f t="shared" si="138"/>
        <v>0.26361360795324112</v>
      </c>
      <c r="DU27" s="342">
        <f t="shared" si="139"/>
        <v>0.2108908863625929</v>
      </c>
      <c r="DV27" s="342">
        <f t="shared" si="140"/>
        <v>0.16871270909007433</v>
      </c>
      <c r="DW27" s="346">
        <f t="shared" si="141"/>
        <v>0.13497016727205946</v>
      </c>
      <c r="DX27" s="342">
        <f t="shared" si="104"/>
        <v>0.10797613381764758</v>
      </c>
      <c r="DY27" s="342">
        <f t="shared" si="105"/>
        <v>8.6380907054118064E-2</v>
      </c>
      <c r="DZ27" s="342">
        <f t="shared" si="106"/>
        <v>6.9104725643294451E-2</v>
      </c>
      <c r="EA27" s="342">
        <f t="shared" si="107"/>
        <v>5.5283780514635561E-2</v>
      </c>
      <c r="EB27" s="342">
        <f t="shared" si="108"/>
        <v>4.4227024411708449E-2</v>
      </c>
      <c r="EC27" s="342">
        <f t="shared" si="109"/>
        <v>3.5381619529366762E-2</v>
      </c>
      <c r="ED27" s="342">
        <f t="shared" si="110"/>
        <v>2.8305295623493411E-2</v>
      </c>
      <c r="EE27" s="342">
        <f t="shared" si="111"/>
        <v>2.2644236498794729E-2</v>
      </c>
      <c r="EF27" s="342">
        <f t="shared" si="112"/>
        <v>1.8115389199035783E-2</v>
      </c>
      <c r="EG27" s="342">
        <f t="shared" si="113"/>
        <v>1.4492311359228627E-2</v>
      </c>
      <c r="EH27" s="342">
        <f t="shared" si="114"/>
        <v>1.1593849087382903E-2</v>
      </c>
      <c r="EI27" s="346">
        <f t="shared" si="115"/>
        <v>9.2750792699063233E-3</v>
      </c>
      <c r="EJ27" s="342">
        <f t="shared" si="53"/>
        <v>7.4200634159250593E-3</v>
      </c>
      <c r="EK27" s="342">
        <f t="shared" si="54"/>
        <v>5.9360507327400475E-3</v>
      </c>
      <c r="EL27" s="342">
        <f t="shared" si="55"/>
        <v>4.7488405861920383E-3</v>
      </c>
      <c r="EM27" s="342">
        <f t="shared" si="56"/>
        <v>3.7990724689536308E-3</v>
      </c>
      <c r="EN27" s="342">
        <f t="shared" si="57"/>
        <v>3.0392579751629049E-3</v>
      </c>
      <c r="EO27" s="342">
        <f t="shared" si="58"/>
        <v>2.431406380130324E-3</v>
      </c>
      <c r="EP27" s="342">
        <f t="shared" si="59"/>
        <v>1.9451251041042593E-3</v>
      </c>
      <c r="EQ27" s="342">
        <f t="shared" si="60"/>
        <v>1.5561000832834074E-3</v>
      </c>
      <c r="ER27" s="342">
        <f t="shared" si="61"/>
        <v>1.2448800666267261E-3</v>
      </c>
      <c r="ES27" s="342">
        <f t="shared" si="62"/>
        <v>9.9590405330138103E-4</v>
      </c>
      <c r="ET27" s="342">
        <f t="shared" si="63"/>
        <v>7.9672324264110485E-4</v>
      </c>
      <c r="EU27" s="346">
        <f t="shared" si="64"/>
        <v>6.3737859411288397E-4</v>
      </c>
      <c r="EV27" s="342">
        <f t="shared" si="65"/>
        <v>5.0990287529030715E-4</v>
      </c>
      <c r="EW27" s="342">
        <f t="shared" si="66"/>
        <v>4.0792230023224576E-4</v>
      </c>
      <c r="EX27" s="342">
        <f t="shared" si="67"/>
        <v>3.2633784018579664E-4</v>
      </c>
      <c r="EY27" s="342">
        <f t="shared" si="68"/>
        <v>2.610702721486373E-4</v>
      </c>
      <c r="EZ27" s="342">
        <f t="shared" si="69"/>
        <v>2.0885621771890984E-4</v>
      </c>
      <c r="FA27" s="342">
        <f t="shared" si="70"/>
        <v>1.670849741751279E-4</v>
      </c>
      <c r="FB27" s="342">
        <f t="shared" si="71"/>
        <v>1.3366797934010233E-4</v>
      </c>
      <c r="FC27" s="342">
        <f t="shared" si="72"/>
        <v>1.0693438347208188E-4</v>
      </c>
      <c r="FD27" s="342">
        <f t="shared" si="73"/>
        <v>8.5547506777665513E-5</v>
      </c>
      <c r="FE27" s="342">
        <f t="shared" si="74"/>
        <v>6.8438005422132413E-5</v>
      </c>
      <c r="FF27" s="342">
        <f t="shared" si="75"/>
        <v>5.4750404337705932E-5</v>
      </c>
      <c r="FG27" s="346">
        <f t="shared" si="76"/>
        <v>4.3800323470164751E-5</v>
      </c>
      <c r="FH27" s="342">
        <f t="shared" si="77"/>
        <v>3.5040258776131799E-5</v>
      </c>
      <c r="FI27" s="342">
        <f t="shared" si="78"/>
        <v>2.8032207020905442E-5</v>
      </c>
      <c r="FJ27" s="342">
        <f t="shared" si="79"/>
        <v>2.2425765616724356E-5</v>
      </c>
      <c r="FK27" s="342">
        <f t="shared" si="80"/>
        <v>1.7940612493379485E-5</v>
      </c>
      <c r="FL27" s="342">
        <f t="shared" si="81"/>
        <v>1.4352489994703589E-5</v>
      </c>
      <c r="FM27" s="342">
        <f t="shared" si="82"/>
        <v>1.1481991995762871E-5</v>
      </c>
      <c r="FN27" s="342">
        <f t="shared" si="83"/>
        <v>9.1855935966102972E-6</v>
      </c>
      <c r="FO27" s="342">
        <f t="shared" si="84"/>
        <v>7.348474877288238E-6</v>
      </c>
      <c r="FP27" s="342">
        <f t="shared" si="85"/>
        <v>5.8787799018305905E-6</v>
      </c>
      <c r="FQ27" s="342">
        <f t="shared" si="86"/>
        <v>4.7030239214644726E-6</v>
      </c>
      <c r="FR27" s="342">
        <f t="shared" si="87"/>
        <v>3.7624191371715784E-6</v>
      </c>
      <c r="FS27" s="346">
        <f t="shared" si="88"/>
        <v>3.0099353097372628E-6</v>
      </c>
      <c r="FT27" s="342">
        <f t="shared" si="89"/>
        <v>2.4079482477898104E-6</v>
      </c>
      <c r="FU27" s="342">
        <f t="shared" si="90"/>
        <v>1.9263585982318484E-6</v>
      </c>
      <c r="FV27" s="342">
        <f t="shared" si="91"/>
        <v>1.5410868785854789E-6</v>
      </c>
      <c r="FW27" s="342">
        <f t="shared" si="92"/>
        <v>1.2328695028683833E-6</v>
      </c>
      <c r="FX27" s="342">
        <f t="shared" si="93"/>
        <v>9.862956022947066E-7</v>
      </c>
      <c r="FY27" s="342">
        <f t="shared" si="94"/>
        <v>7.8903648183576537E-7</v>
      </c>
      <c r="FZ27" s="342">
        <f t="shared" si="95"/>
        <v>6.3122918546861238E-7</v>
      </c>
      <c r="GA27" s="342">
        <f t="shared" si="96"/>
        <v>5.0498334837488988E-7</v>
      </c>
      <c r="GB27" s="342">
        <f t="shared" si="97"/>
        <v>4.0398667869991193E-7</v>
      </c>
      <c r="GC27" s="342">
        <f t="shared" si="98"/>
        <v>3.2318934295992954E-7</v>
      </c>
      <c r="GD27" s="342">
        <f t="shared" si="99"/>
        <v>2.5855147436794364E-7</v>
      </c>
      <c r="GE27" s="346">
        <f t="shared" si="100"/>
        <v>2.0684117949435493E-7</v>
      </c>
      <c r="GF27" s="398">
        <f t="shared" si="165"/>
        <v>7914440.2999991728</v>
      </c>
    </row>
    <row r="28" spans="1:188" s="31" customFormat="1" x14ac:dyDescent="0.2">
      <c r="B28" s="323">
        <v>5</v>
      </c>
      <c r="C28" s="323"/>
      <c r="D28" s="323"/>
      <c r="E28" s="323"/>
      <c r="F28" s="323">
        <v>1</v>
      </c>
      <c r="G28" s="495" t="str">
        <f>$G$180</f>
        <v>Even Performing Title / App</v>
      </c>
      <c r="H28" s="435"/>
      <c r="I28" s="342"/>
      <c r="J28" s="342"/>
      <c r="K28" s="342"/>
      <c r="L28" s="342"/>
      <c r="M28" s="342"/>
      <c r="N28" s="342"/>
      <c r="O28" s="342"/>
      <c r="P28" s="342"/>
      <c r="Q28" s="342"/>
      <c r="R28" s="342"/>
      <c r="S28" s="346"/>
      <c r="T28" s="342"/>
      <c r="U28" s="342"/>
      <c r="V28" s="342"/>
      <c r="W28" s="342"/>
      <c r="X28" s="342"/>
      <c r="Y28" s="342"/>
      <c r="Z28" s="342"/>
      <c r="AA28" s="342"/>
      <c r="AB28" s="342"/>
      <c r="AC28" s="342"/>
      <c r="AD28" s="342"/>
      <c r="AE28" s="346"/>
      <c r="AF28" s="342"/>
      <c r="AG28" s="342"/>
      <c r="AH28" s="342"/>
      <c r="AI28" s="342"/>
      <c r="AJ28" s="342"/>
      <c r="AK28" s="342"/>
      <c r="AL28" s="342"/>
      <c r="AM28" s="342"/>
      <c r="AN28" s="342"/>
      <c r="AO28" s="342"/>
      <c r="AP28" s="342"/>
      <c r="AQ28" s="346"/>
      <c r="AR28" s="342"/>
      <c r="AS28" s="342"/>
      <c r="AT28" s="342"/>
      <c r="AU28" s="342"/>
      <c r="AV28" s="342"/>
      <c r="AW28" s="496">
        <f t="shared" ref="AW28:BT28" si="172">$H$7*H$180</f>
        <v>3114.5833333333339</v>
      </c>
      <c r="AX28" s="496">
        <f t="shared" si="172"/>
        <v>12458.333333333336</v>
      </c>
      <c r="AY28" s="496">
        <f t="shared" si="172"/>
        <v>31145.833333333336</v>
      </c>
      <c r="AZ28" s="496">
        <f t="shared" si="172"/>
        <v>46718.75</v>
      </c>
      <c r="BA28" s="496">
        <f t="shared" si="172"/>
        <v>62291.666666666672</v>
      </c>
      <c r="BB28" s="496">
        <f t="shared" si="172"/>
        <v>59177.083333333328</v>
      </c>
      <c r="BC28" s="622">
        <f t="shared" si="172"/>
        <v>56062.5</v>
      </c>
      <c r="BD28" s="496">
        <f t="shared" si="172"/>
        <v>52947.916666666664</v>
      </c>
      <c r="BE28" s="496">
        <f t="shared" si="172"/>
        <v>49833.333333333343</v>
      </c>
      <c r="BF28" s="496">
        <f t="shared" si="172"/>
        <v>46718.75</v>
      </c>
      <c r="BG28" s="496">
        <f t="shared" si="172"/>
        <v>43604.166666666664</v>
      </c>
      <c r="BH28" s="496">
        <f t="shared" si="172"/>
        <v>40489.583333333336</v>
      </c>
      <c r="BI28" s="496">
        <f t="shared" si="172"/>
        <v>37375</v>
      </c>
      <c r="BJ28" s="496">
        <f t="shared" si="172"/>
        <v>34260.416666666672</v>
      </c>
      <c r="BK28" s="496">
        <f t="shared" si="172"/>
        <v>31145.833333333299</v>
      </c>
      <c r="BL28" s="496">
        <f t="shared" si="172"/>
        <v>28031.249999999967</v>
      </c>
      <c r="BM28" s="496">
        <f t="shared" si="172"/>
        <v>24916.666666666672</v>
      </c>
      <c r="BN28" s="496">
        <f t="shared" si="172"/>
        <v>21802.083333333332</v>
      </c>
      <c r="BO28" s="622">
        <f t="shared" si="172"/>
        <v>18687.5</v>
      </c>
      <c r="BP28" s="496">
        <f t="shared" si="172"/>
        <v>15572.916666666668</v>
      </c>
      <c r="BQ28" s="496">
        <f t="shared" si="172"/>
        <v>12458.333333333336</v>
      </c>
      <c r="BR28" s="496">
        <f t="shared" si="172"/>
        <v>9343.75</v>
      </c>
      <c r="BS28" s="496">
        <f t="shared" si="172"/>
        <v>6229.1666666666679</v>
      </c>
      <c r="BT28" s="496">
        <f t="shared" si="172"/>
        <v>3114.5833333333339</v>
      </c>
      <c r="BU28" s="387">
        <f>BT28*0.8</f>
        <v>2491.6666666666674</v>
      </c>
      <c r="BV28" s="387">
        <f t="shared" si="164"/>
        <v>1993.3333333333339</v>
      </c>
      <c r="BW28" s="387">
        <f t="shared" si="164"/>
        <v>1594.6666666666672</v>
      </c>
      <c r="BX28" s="387">
        <f t="shared" si="164"/>
        <v>1275.7333333333338</v>
      </c>
      <c r="BY28" s="387">
        <f t="shared" si="164"/>
        <v>1020.586666666667</v>
      </c>
      <c r="BZ28" s="387">
        <f t="shared" si="164"/>
        <v>816.46933333333368</v>
      </c>
      <c r="CA28" s="388">
        <f t="shared" si="164"/>
        <v>653.17546666666703</v>
      </c>
      <c r="CB28" s="387">
        <f t="shared" si="164"/>
        <v>522.5403733333336</v>
      </c>
      <c r="CC28" s="387">
        <f t="shared" si="164"/>
        <v>418.03229866666692</v>
      </c>
      <c r="CD28" s="387">
        <f t="shared" si="164"/>
        <v>334.42583893333358</v>
      </c>
      <c r="CE28" s="387">
        <f t="shared" si="164"/>
        <v>267.54067114666685</v>
      </c>
      <c r="CF28" s="387">
        <f t="shared" si="164"/>
        <v>214.03253691733349</v>
      </c>
      <c r="CG28" s="387">
        <f t="shared" si="164"/>
        <v>171.22602953386681</v>
      </c>
      <c r="CH28" s="387">
        <f t="shared" si="164"/>
        <v>136.98082362709346</v>
      </c>
      <c r="CI28" s="387">
        <f t="shared" si="164"/>
        <v>109.58465890167477</v>
      </c>
      <c r="CJ28" s="387">
        <f t="shared" si="164"/>
        <v>87.667727121339823</v>
      </c>
      <c r="CK28" s="387">
        <f t="shared" si="164"/>
        <v>70.134181697071867</v>
      </c>
      <c r="CL28" s="387">
        <f t="shared" si="164"/>
        <v>56.107345357657493</v>
      </c>
      <c r="CM28" s="388">
        <f t="shared" si="164"/>
        <v>44.885876286125999</v>
      </c>
      <c r="CN28" s="342">
        <f t="shared" si="5"/>
        <v>35.908701028900801</v>
      </c>
      <c r="CO28" s="342">
        <f t="shared" si="6"/>
        <v>28.726960823120642</v>
      </c>
      <c r="CP28" s="342">
        <f t="shared" si="7"/>
        <v>22.981568658496514</v>
      </c>
      <c r="CQ28" s="342">
        <f t="shared" si="8"/>
        <v>18.385254926797213</v>
      </c>
      <c r="CR28" s="342">
        <f t="shared" si="9"/>
        <v>14.708203941437771</v>
      </c>
      <c r="CS28" s="342">
        <f t="shared" si="10"/>
        <v>11.766563153150218</v>
      </c>
      <c r="CT28" s="342">
        <f t="shared" si="11"/>
        <v>9.4132505225201744</v>
      </c>
      <c r="CU28" s="342">
        <f t="shared" si="12"/>
        <v>7.5306004180161397</v>
      </c>
      <c r="CV28" s="342">
        <f t="shared" si="13"/>
        <v>6.0244803344129121</v>
      </c>
      <c r="CW28" s="342">
        <f t="shared" si="14"/>
        <v>4.8195842675303302</v>
      </c>
      <c r="CX28" s="342">
        <f t="shared" si="15"/>
        <v>3.8556674140242642</v>
      </c>
      <c r="CY28" s="346">
        <f t="shared" si="16"/>
        <v>3.0845339312194113</v>
      </c>
      <c r="CZ28" s="342">
        <f t="shared" si="146"/>
        <v>2.4676271449755292</v>
      </c>
      <c r="DA28" s="342">
        <f t="shared" si="147"/>
        <v>1.9741017159804235</v>
      </c>
      <c r="DB28" s="342">
        <f t="shared" si="148"/>
        <v>1.5792813727843389</v>
      </c>
      <c r="DC28" s="342">
        <f t="shared" si="149"/>
        <v>1.2634250982274713</v>
      </c>
      <c r="DD28" s="342">
        <f t="shared" si="150"/>
        <v>1.0107400785819771</v>
      </c>
      <c r="DE28" s="342">
        <f t="shared" si="151"/>
        <v>0.80859206286558172</v>
      </c>
      <c r="DF28" s="342">
        <f t="shared" si="152"/>
        <v>0.64687365029246546</v>
      </c>
      <c r="DG28" s="342">
        <f t="shared" si="153"/>
        <v>0.51749892023397237</v>
      </c>
      <c r="DH28" s="342">
        <f t="shared" si="154"/>
        <v>0.41399913618717793</v>
      </c>
      <c r="DI28" s="342">
        <f t="shared" si="155"/>
        <v>0.33119930894974237</v>
      </c>
      <c r="DJ28" s="342">
        <f t="shared" si="156"/>
        <v>0.26495944715979391</v>
      </c>
      <c r="DK28" s="346">
        <f t="shared" si="157"/>
        <v>0.21196755772783515</v>
      </c>
      <c r="DL28" s="342">
        <f t="shared" si="130"/>
        <v>0.16957404618226812</v>
      </c>
      <c r="DM28" s="342">
        <f t="shared" si="131"/>
        <v>0.1356592369458145</v>
      </c>
      <c r="DN28" s="342">
        <f t="shared" si="132"/>
        <v>0.1085273895566516</v>
      </c>
      <c r="DO28" s="342">
        <f t="shared" si="133"/>
        <v>8.6821911645321284E-2</v>
      </c>
      <c r="DP28" s="342">
        <f t="shared" si="134"/>
        <v>6.9457529316257025E-2</v>
      </c>
      <c r="DQ28" s="342">
        <f t="shared" si="135"/>
        <v>5.5566023453005625E-2</v>
      </c>
      <c r="DR28" s="342">
        <f t="shared" si="136"/>
        <v>4.4452818762404506E-2</v>
      </c>
      <c r="DS28" s="342">
        <f t="shared" si="137"/>
        <v>3.5562255009923605E-2</v>
      </c>
      <c r="DT28" s="342">
        <f t="shared" si="138"/>
        <v>2.8449804007938884E-2</v>
      </c>
      <c r="DU28" s="342">
        <f t="shared" si="139"/>
        <v>2.2759843206351108E-2</v>
      </c>
      <c r="DV28" s="342">
        <f t="shared" si="140"/>
        <v>1.8207874565080887E-2</v>
      </c>
      <c r="DW28" s="346">
        <f t="shared" si="141"/>
        <v>1.4566299652064711E-2</v>
      </c>
      <c r="DX28" s="342">
        <f t="shared" si="104"/>
        <v>1.165303972165177E-2</v>
      </c>
      <c r="DY28" s="342">
        <f t="shared" si="105"/>
        <v>9.3224317773214164E-3</v>
      </c>
      <c r="DZ28" s="342">
        <f t="shared" si="106"/>
        <v>7.4579454218571331E-3</v>
      </c>
      <c r="EA28" s="342">
        <f t="shared" si="107"/>
        <v>5.9663563374857068E-3</v>
      </c>
      <c r="EB28" s="342">
        <f t="shared" si="108"/>
        <v>4.773085069988566E-3</v>
      </c>
      <c r="EC28" s="342">
        <f t="shared" si="109"/>
        <v>3.8184680559908528E-3</v>
      </c>
      <c r="ED28" s="342">
        <f t="shared" si="110"/>
        <v>3.0547744447926824E-3</v>
      </c>
      <c r="EE28" s="342">
        <f t="shared" si="111"/>
        <v>2.4438195558341459E-3</v>
      </c>
      <c r="EF28" s="342">
        <f t="shared" si="112"/>
        <v>1.9550556446673167E-3</v>
      </c>
      <c r="EG28" s="342">
        <f t="shared" si="113"/>
        <v>1.5640445157338535E-3</v>
      </c>
      <c r="EH28" s="342">
        <f t="shared" si="114"/>
        <v>1.2512356125870829E-3</v>
      </c>
      <c r="EI28" s="346">
        <f t="shared" si="115"/>
        <v>1.0009884900696665E-3</v>
      </c>
      <c r="EJ28" s="342">
        <f t="shared" si="53"/>
        <v>8.0079079205573318E-4</v>
      </c>
      <c r="EK28" s="342">
        <f t="shared" si="54"/>
        <v>6.4063263364458659E-4</v>
      </c>
      <c r="EL28" s="342">
        <f t="shared" si="55"/>
        <v>5.1250610691566927E-4</v>
      </c>
      <c r="EM28" s="342">
        <f t="shared" si="56"/>
        <v>4.1000488553253543E-4</v>
      </c>
      <c r="EN28" s="342">
        <f t="shared" si="57"/>
        <v>3.2800390842602835E-4</v>
      </c>
      <c r="EO28" s="342">
        <f t="shared" si="58"/>
        <v>2.6240312674082267E-4</v>
      </c>
      <c r="EP28" s="342">
        <f t="shared" si="59"/>
        <v>2.0992250139265816E-4</v>
      </c>
      <c r="EQ28" s="342">
        <f t="shared" si="60"/>
        <v>1.6793800111412655E-4</v>
      </c>
      <c r="ER28" s="342">
        <f t="shared" si="61"/>
        <v>1.3435040089130123E-4</v>
      </c>
      <c r="ES28" s="342">
        <f t="shared" si="62"/>
        <v>1.07480320713041E-4</v>
      </c>
      <c r="ET28" s="342">
        <f t="shared" si="63"/>
        <v>8.5984256570432809E-5</v>
      </c>
      <c r="EU28" s="346">
        <f t="shared" si="64"/>
        <v>6.8787405256346253E-5</v>
      </c>
      <c r="EV28" s="342">
        <f t="shared" si="65"/>
        <v>5.5029924205077002E-5</v>
      </c>
      <c r="EW28" s="342">
        <f t="shared" si="66"/>
        <v>4.4023939364061602E-5</v>
      </c>
      <c r="EX28" s="342">
        <f t="shared" si="67"/>
        <v>3.5219151491249283E-5</v>
      </c>
      <c r="EY28" s="342">
        <f t="shared" si="68"/>
        <v>2.8175321192999427E-5</v>
      </c>
      <c r="EZ28" s="342">
        <f t="shared" si="69"/>
        <v>2.2540256954399542E-5</v>
      </c>
      <c r="FA28" s="342">
        <f t="shared" si="70"/>
        <v>1.8032205563519633E-5</v>
      </c>
      <c r="FB28" s="342">
        <f t="shared" si="71"/>
        <v>1.4425764450815707E-5</v>
      </c>
      <c r="FC28" s="342">
        <f t="shared" si="72"/>
        <v>1.1540611560652566E-5</v>
      </c>
      <c r="FD28" s="342">
        <f t="shared" si="73"/>
        <v>9.2324892485220536E-6</v>
      </c>
      <c r="FE28" s="342">
        <f t="shared" si="74"/>
        <v>7.385991398817643E-6</v>
      </c>
      <c r="FF28" s="342">
        <f t="shared" si="75"/>
        <v>5.9087931190541146E-6</v>
      </c>
      <c r="FG28" s="346">
        <f t="shared" si="76"/>
        <v>4.7270344952432917E-6</v>
      </c>
      <c r="FH28" s="342">
        <f t="shared" si="77"/>
        <v>3.7816275961946334E-6</v>
      </c>
      <c r="FI28" s="342">
        <f t="shared" si="78"/>
        <v>3.0253020769557068E-6</v>
      </c>
      <c r="FJ28" s="342">
        <f t="shared" si="79"/>
        <v>2.4202416615645656E-6</v>
      </c>
      <c r="FK28" s="342">
        <f t="shared" si="80"/>
        <v>1.9361933292516527E-6</v>
      </c>
      <c r="FL28" s="342">
        <f t="shared" si="81"/>
        <v>1.5489546634013222E-6</v>
      </c>
      <c r="FM28" s="342">
        <f t="shared" si="82"/>
        <v>1.2391637307210578E-6</v>
      </c>
      <c r="FN28" s="342">
        <f t="shared" si="83"/>
        <v>9.9133098457684626E-7</v>
      </c>
      <c r="FO28" s="342">
        <f t="shared" si="84"/>
        <v>7.9306478766147708E-7</v>
      </c>
      <c r="FP28" s="342">
        <f t="shared" si="85"/>
        <v>6.3445183012918172E-7</v>
      </c>
      <c r="FQ28" s="342">
        <f t="shared" si="86"/>
        <v>5.0756146410334542E-7</v>
      </c>
      <c r="FR28" s="342">
        <f t="shared" si="87"/>
        <v>4.0604917128267636E-7</v>
      </c>
      <c r="FS28" s="346">
        <f t="shared" si="88"/>
        <v>3.248393370261411E-7</v>
      </c>
      <c r="FT28" s="342">
        <f t="shared" si="89"/>
        <v>2.5987146962091289E-7</v>
      </c>
      <c r="FU28" s="342">
        <f t="shared" si="90"/>
        <v>2.0789717569673031E-7</v>
      </c>
      <c r="FV28" s="342">
        <f t="shared" si="91"/>
        <v>1.6631774055738426E-7</v>
      </c>
      <c r="FW28" s="342">
        <f t="shared" si="92"/>
        <v>1.3305419244590742E-7</v>
      </c>
      <c r="FX28" s="342">
        <f t="shared" si="93"/>
        <v>1.0644335395672594E-7</v>
      </c>
      <c r="FY28" s="342">
        <f t="shared" si="94"/>
        <v>8.515468316538076E-8</v>
      </c>
      <c r="FZ28" s="342">
        <f t="shared" si="95"/>
        <v>6.8123746532304608E-8</v>
      </c>
      <c r="GA28" s="342">
        <f t="shared" si="96"/>
        <v>5.4498997225843686E-8</v>
      </c>
      <c r="GB28" s="342">
        <f t="shared" si="97"/>
        <v>4.3599197780674949E-8</v>
      </c>
      <c r="GC28" s="342">
        <f t="shared" si="98"/>
        <v>3.4879358224539963E-8</v>
      </c>
      <c r="GD28" s="342">
        <f t="shared" si="99"/>
        <v>2.7903486579631972E-8</v>
      </c>
      <c r="GE28" s="346">
        <f t="shared" si="100"/>
        <v>2.2322789263705579E-8</v>
      </c>
      <c r="GF28" s="623">
        <f t="shared" si="165"/>
        <v>759958.33333324385</v>
      </c>
    </row>
    <row r="29" spans="1:188" s="31" customFormat="1" x14ac:dyDescent="0.2">
      <c r="B29" s="323">
        <v>6</v>
      </c>
      <c r="C29" s="323"/>
      <c r="D29" s="323"/>
      <c r="E29" s="323">
        <v>1</v>
      </c>
      <c r="F29" s="323"/>
      <c r="G29" s="339" t="str">
        <f>$G$179</f>
        <v>Low Performing  Title / App</v>
      </c>
      <c r="H29" s="435"/>
      <c r="I29" s="342"/>
      <c r="J29" s="342"/>
      <c r="K29" s="342"/>
      <c r="L29" s="342"/>
      <c r="M29" s="342"/>
      <c r="N29" s="342"/>
      <c r="O29" s="342"/>
      <c r="P29" s="342"/>
      <c r="Q29" s="342"/>
      <c r="R29" s="342"/>
      <c r="S29" s="346"/>
      <c r="T29" s="342"/>
      <c r="U29" s="342"/>
      <c r="V29" s="342"/>
      <c r="W29" s="342"/>
      <c r="X29" s="342"/>
      <c r="Y29" s="342"/>
      <c r="Z29" s="342"/>
      <c r="AA29" s="342"/>
      <c r="AB29" s="342"/>
      <c r="AC29" s="342"/>
      <c r="AD29" s="342"/>
      <c r="AE29" s="346"/>
      <c r="AF29" s="342"/>
      <c r="AG29" s="342"/>
      <c r="AH29" s="342"/>
      <c r="AI29" s="342"/>
      <c r="AJ29" s="342"/>
      <c r="AK29" s="342"/>
      <c r="AL29" s="342"/>
      <c r="AM29" s="342"/>
      <c r="AN29" s="342"/>
      <c r="AO29" s="342"/>
      <c r="AP29" s="342"/>
      <c r="AQ29" s="346"/>
      <c r="AR29" s="342"/>
      <c r="AS29" s="342"/>
      <c r="AT29" s="342"/>
      <c r="AU29" s="342"/>
      <c r="AV29" s="342"/>
      <c r="AW29" s="342"/>
      <c r="AX29" s="342"/>
      <c r="AY29" s="342"/>
      <c r="AZ29" s="377">
        <f t="shared" ref="AZ29:BW29" si="173">$H$7*H$179</f>
        <v>14621.099999999999</v>
      </c>
      <c r="BA29" s="377">
        <f t="shared" si="173"/>
        <v>53894.75</v>
      </c>
      <c r="BB29" s="377">
        <f t="shared" si="173"/>
        <v>98939.099999999991</v>
      </c>
      <c r="BC29" s="344">
        <f t="shared" si="173"/>
        <v>182390</v>
      </c>
      <c r="BD29" s="377">
        <f t="shared" si="173"/>
        <v>299732.55</v>
      </c>
      <c r="BE29" s="377">
        <f t="shared" si="173"/>
        <v>204665.5</v>
      </c>
      <c r="BF29" s="377">
        <f t="shared" si="173"/>
        <v>175333.6</v>
      </c>
      <c r="BG29" s="377">
        <f t="shared" si="173"/>
        <v>194200.5</v>
      </c>
      <c r="BH29" s="377">
        <f t="shared" si="173"/>
        <v>156765.69999999998</v>
      </c>
      <c r="BI29" s="377">
        <f t="shared" si="173"/>
        <v>155674.35</v>
      </c>
      <c r="BJ29" s="377">
        <f t="shared" si="173"/>
        <v>148274.1</v>
      </c>
      <c r="BK29" s="377">
        <f t="shared" si="173"/>
        <v>137061.6</v>
      </c>
      <c r="BL29" s="377">
        <f t="shared" si="173"/>
        <v>120885.7</v>
      </c>
      <c r="BM29" s="377">
        <f t="shared" si="173"/>
        <v>141905.4</v>
      </c>
      <c r="BN29" s="377">
        <f t="shared" si="173"/>
        <v>111512.04999999999</v>
      </c>
      <c r="BO29" s="344">
        <f t="shared" si="173"/>
        <v>95410.9</v>
      </c>
      <c r="BP29" s="377">
        <f t="shared" si="173"/>
        <v>94349.45</v>
      </c>
      <c r="BQ29" s="377">
        <f t="shared" si="173"/>
        <v>101525.45</v>
      </c>
      <c r="BR29" s="377">
        <f t="shared" si="173"/>
        <v>73598.849999999991</v>
      </c>
      <c r="BS29" s="377">
        <f t="shared" si="173"/>
        <v>73942.7</v>
      </c>
      <c r="BT29" s="377">
        <f t="shared" si="173"/>
        <v>52908.049999999996</v>
      </c>
      <c r="BU29" s="377">
        <f t="shared" si="173"/>
        <v>36298.6</v>
      </c>
      <c r="BV29" s="377">
        <f t="shared" si="173"/>
        <v>23606.05</v>
      </c>
      <c r="BW29" s="377">
        <f t="shared" si="173"/>
        <v>10375.299999999999</v>
      </c>
      <c r="BX29" s="387">
        <f>BW29*0.8</f>
        <v>8300.24</v>
      </c>
      <c r="BY29" s="387">
        <f t="shared" si="164"/>
        <v>6640.192</v>
      </c>
      <c r="BZ29" s="387">
        <f t="shared" si="164"/>
        <v>5312.1536000000006</v>
      </c>
      <c r="CA29" s="388">
        <f t="shared" si="164"/>
        <v>4249.7228800000003</v>
      </c>
      <c r="CB29" s="387">
        <f t="shared" si="164"/>
        <v>3399.7783040000004</v>
      </c>
      <c r="CC29" s="387">
        <f t="shared" si="164"/>
        <v>2719.8226432000006</v>
      </c>
      <c r="CD29" s="387">
        <f t="shared" si="164"/>
        <v>2175.8581145600006</v>
      </c>
      <c r="CE29" s="387">
        <f t="shared" si="164"/>
        <v>1740.6864916480006</v>
      </c>
      <c r="CF29" s="387">
        <f t="shared" si="164"/>
        <v>1392.5491933184005</v>
      </c>
      <c r="CG29" s="387">
        <f t="shared" si="164"/>
        <v>1114.0393546547205</v>
      </c>
      <c r="CH29" s="387">
        <f t="shared" si="164"/>
        <v>891.23148372377636</v>
      </c>
      <c r="CI29" s="387">
        <f t="shared" si="164"/>
        <v>712.98518697902114</v>
      </c>
      <c r="CJ29" s="387">
        <f t="shared" si="164"/>
        <v>570.38814958321689</v>
      </c>
      <c r="CK29" s="387">
        <f t="shared" si="164"/>
        <v>456.31051966657355</v>
      </c>
      <c r="CL29" s="387">
        <f t="shared" si="164"/>
        <v>365.04841573325888</v>
      </c>
      <c r="CM29" s="388">
        <f t="shared" si="164"/>
        <v>292.03873258660713</v>
      </c>
      <c r="CN29" s="342">
        <f t="shared" si="5"/>
        <v>233.63098606928571</v>
      </c>
      <c r="CO29" s="342">
        <f t="shared" si="6"/>
        <v>186.90478885542859</v>
      </c>
      <c r="CP29" s="342">
        <f t="shared" si="7"/>
        <v>149.52383108434287</v>
      </c>
      <c r="CQ29" s="342">
        <f t="shared" si="8"/>
        <v>119.61906486747431</v>
      </c>
      <c r="CR29" s="342">
        <f t="shared" si="9"/>
        <v>95.695251893979446</v>
      </c>
      <c r="CS29" s="342">
        <f t="shared" si="10"/>
        <v>76.55620151518356</v>
      </c>
      <c r="CT29" s="342">
        <f t="shared" si="11"/>
        <v>61.244961212146848</v>
      </c>
      <c r="CU29" s="342">
        <f t="shared" si="12"/>
        <v>48.995968969717481</v>
      </c>
      <c r="CV29" s="342">
        <f t="shared" si="13"/>
        <v>39.196775175773986</v>
      </c>
      <c r="CW29" s="342">
        <f t="shared" si="14"/>
        <v>31.35742014061919</v>
      </c>
      <c r="CX29" s="342">
        <f t="shared" si="15"/>
        <v>25.085936112495354</v>
      </c>
      <c r="CY29" s="346">
        <f t="shared" si="16"/>
        <v>20.068748889996286</v>
      </c>
      <c r="CZ29" s="342">
        <f t="shared" si="146"/>
        <v>16.054999111997031</v>
      </c>
      <c r="DA29" s="342">
        <f t="shared" si="147"/>
        <v>12.843999289597626</v>
      </c>
      <c r="DB29" s="342">
        <f t="shared" si="148"/>
        <v>10.275199431678102</v>
      </c>
      <c r="DC29" s="342">
        <f t="shared" si="149"/>
        <v>8.2201595453424812</v>
      </c>
      <c r="DD29" s="342">
        <f t="shared" si="150"/>
        <v>6.5761276362739851</v>
      </c>
      <c r="DE29" s="342">
        <f t="shared" si="151"/>
        <v>5.2609021090191881</v>
      </c>
      <c r="DF29" s="342">
        <f t="shared" si="152"/>
        <v>4.208721687215351</v>
      </c>
      <c r="DG29" s="342">
        <f t="shared" si="153"/>
        <v>3.3669773497722808</v>
      </c>
      <c r="DH29" s="342">
        <f t="shared" si="154"/>
        <v>2.6935818798178248</v>
      </c>
      <c r="DI29" s="342">
        <f t="shared" si="155"/>
        <v>2.1548655038542601</v>
      </c>
      <c r="DJ29" s="342">
        <f t="shared" si="156"/>
        <v>1.7238924030834082</v>
      </c>
      <c r="DK29" s="346">
        <f t="shared" si="157"/>
        <v>1.3791139224667266</v>
      </c>
      <c r="DL29" s="342">
        <f t="shared" si="130"/>
        <v>1.1032911379733814</v>
      </c>
      <c r="DM29" s="342">
        <f t="shared" si="131"/>
        <v>0.88263291037870517</v>
      </c>
      <c r="DN29" s="342">
        <f t="shared" si="132"/>
        <v>0.70610632830296416</v>
      </c>
      <c r="DO29" s="342">
        <f t="shared" si="133"/>
        <v>0.56488506264237137</v>
      </c>
      <c r="DP29" s="342">
        <f t="shared" si="134"/>
        <v>0.45190805011389712</v>
      </c>
      <c r="DQ29" s="342">
        <f t="shared" si="135"/>
        <v>0.36152644009111773</v>
      </c>
      <c r="DR29" s="342">
        <f t="shared" si="136"/>
        <v>0.28922115207289417</v>
      </c>
      <c r="DS29" s="342">
        <f t="shared" si="137"/>
        <v>0.23137692165831536</v>
      </c>
      <c r="DT29" s="342">
        <f t="shared" si="138"/>
        <v>0.1851015373266523</v>
      </c>
      <c r="DU29" s="342">
        <f t="shared" si="139"/>
        <v>0.14808122986132186</v>
      </c>
      <c r="DV29" s="342">
        <f t="shared" si="140"/>
        <v>0.11846498388905749</v>
      </c>
      <c r="DW29" s="346">
        <f t="shared" si="141"/>
        <v>9.4771987111246001E-2</v>
      </c>
      <c r="DX29" s="342">
        <f t="shared" si="104"/>
        <v>7.5817589688996809E-2</v>
      </c>
      <c r="DY29" s="342">
        <f t="shared" si="105"/>
        <v>6.0654071751197448E-2</v>
      </c>
      <c r="DZ29" s="342">
        <f t="shared" si="106"/>
        <v>4.8523257400957961E-2</v>
      </c>
      <c r="EA29" s="342">
        <f t="shared" si="107"/>
        <v>3.8818605920766372E-2</v>
      </c>
      <c r="EB29" s="342">
        <f t="shared" si="108"/>
        <v>3.1054884736613098E-2</v>
      </c>
      <c r="EC29" s="342">
        <f t="shared" si="109"/>
        <v>2.4843907789290479E-2</v>
      </c>
      <c r="ED29" s="342">
        <f t="shared" si="110"/>
        <v>1.9875126231432384E-2</v>
      </c>
      <c r="EE29" s="342">
        <f t="shared" si="111"/>
        <v>1.5900100985145906E-2</v>
      </c>
      <c r="EF29" s="342">
        <f t="shared" si="112"/>
        <v>1.2720080788116726E-2</v>
      </c>
      <c r="EG29" s="342">
        <f t="shared" si="113"/>
        <v>1.0176064630493382E-2</v>
      </c>
      <c r="EH29" s="342">
        <f t="shared" si="114"/>
        <v>8.1408517043947051E-3</v>
      </c>
      <c r="EI29" s="346">
        <f t="shared" si="115"/>
        <v>6.5126813635157646E-3</v>
      </c>
      <c r="EJ29" s="342">
        <f t="shared" si="53"/>
        <v>5.210145090812612E-3</v>
      </c>
      <c r="EK29" s="342">
        <f t="shared" si="54"/>
        <v>4.1681160726500894E-3</v>
      </c>
      <c r="EL29" s="342">
        <f t="shared" si="55"/>
        <v>3.3344928581200716E-3</v>
      </c>
      <c r="EM29" s="342">
        <f t="shared" si="56"/>
        <v>2.6675942864960575E-3</v>
      </c>
      <c r="EN29" s="342">
        <f t="shared" si="57"/>
        <v>2.1340754291968461E-3</v>
      </c>
      <c r="EO29" s="342">
        <f t="shared" si="58"/>
        <v>1.7072603433574769E-3</v>
      </c>
      <c r="EP29" s="342">
        <f t="shared" si="59"/>
        <v>1.3658082746859817E-3</v>
      </c>
      <c r="EQ29" s="342">
        <f t="shared" si="60"/>
        <v>1.0926466197487853E-3</v>
      </c>
      <c r="ER29" s="342">
        <f t="shared" si="61"/>
        <v>8.7411729579902828E-4</v>
      </c>
      <c r="ES29" s="342">
        <f t="shared" si="62"/>
        <v>6.9929383663922266E-4</v>
      </c>
      <c r="ET29" s="342">
        <f t="shared" si="63"/>
        <v>5.594350693113782E-4</v>
      </c>
      <c r="EU29" s="346">
        <f t="shared" si="64"/>
        <v>4.4754805544910259E-4</v>
      </c>
      <c r="EV29" s="342">
        <f t="shared" si="65"/>
        <v>3.5803844435928209E-4</v>
      </c>
      <c r="EW29" s="342">
        <f t="shared" si="66"/>
        <v>2.8643075548742566E-4</v>
      </c>
      <c r="EX29" s="342">
        <f t="shared" si="67"/>
        <v>2.2914460438994055E-4</v>
      </c>
      <c r="EY29" s="342">
        <f t="shared" si="68"/>
        <v>1.8331568351195244E-4</v>
      </c>
      <c r="EZ29" s="342">
        <f t="shared" si="69"/>
        <v>1.4665254680956198E-4</v>
      </c>
      <c r="FA29" s="342">
        <f t="shared" si="70"/>
        <v>1.1732203744764958E-4</v>
      </c>
      <c r="FB29" s="342">
        <f t="shared" si="71"/>
        <v>9.3857629958119665E-5</v>
      </c>
      <c r="FC29" s="342">
        <f t="shared" si="72"/>
        <v>7.5086103966495737E-5</v>
      </c>
      <c r="FD29" s="342">
        <f t="shared" si="73"/>
        <v>6.0068883173196591E-5</v>
      </c>
      <c r="FE29" s="342">
        <f t="shared" si="74"/>
        <v>4.8055106538557273E-5</v>
      </c>
      <c r="FF29" s="342">
        <f t="shared" si="75"/>
        <v>3.8444085230845818E-5</v>
      </c>
      <c r="FG29" s="346">
        <f t="shared" si="76"/>
        <v>3.0755268184676655E-5</v>
      </c>
      <c r="FH29" s="342">
        <f t="shared" si="77"/>
        <v>2.4604214547741325E-5</v>
      </c>
      <c r="FI29" s="342">
        <f t="shared" si="78"/>
        <v>1.968337163819306E-5</v>
      </c>
      <c r="FJ29" s="342">
        <f t="shared" si="79"/>
        <v>1.574669731055445E-5</v>
      </c>
      <c r="FK29" s="342">
        <f t="shared" si="80"/>
        <v>1.259735784844356E-5</v>
      </c>
      <c r="FL29" s="342">
        <f t="shared" si="81"/>
        <v>1.0077886278754849E-5</v>
      </c>
      <c r="FM29" s="342">
        <f t="shared" si="82"/>
        <v>8.0623090230038787E-6</v>
      </c>
      <c r="FN29" s="342">
        <f t="shared" si="83"/>
        <v>6.4498472184031034E-6</v>
      </c>
      <c r="FO29" s="342">
        <f t="shared" si="84"/>
        <v>5.1598777747224831E-6</v>
      </c>
      <c r="FP29" s="342">
        <f t="shared" si="85"/>
        <v>4.1279022197779866E-6</v>
      </c>
      <c r="FQ29" s="342">
        <f t="shared" si="86"/>
        <v>3.3023217758223894E-6</v>
      </c>
      <c r="FR29" s="342">
        <f t="shared" si="87"/>
        <v>2.6418574206579119E-6</v>
      </c>
      <c r="FS29" s="346">
        <f t="shared" si="88"/>
        <v>2.1134859365263297E-6</v>
      </c>
      <c r="FT29" s="342">
        <f t="shared" si="89"/>
        <v>1.6907887492210639E-6</v>
      </c>
      <c r="FU29" s="342">
        <f t="shared" si="90"/>
        <v>1.3526309993768512E-6</v>
      </c>
      <c r="FV29" s="342">
        <f t="shared" si="91"/>
        <v>1.0821047995014809E-6</v>
      </c>
      <c r="FW29" s="342">
        <f t="shared" si="92"/>
        <v>8.6568383960118477E-7</v>
      </c>
      <c r="FX29" s="342">
        <f t="shared" si="93"/>
        <v>6.925470716809479E-7</v>
      </c>
      <c r="FY29" s="342">
        <f t="shared" si="94"/>
        <v>5.5403765734475832E-7</v>
      </c>
      <c r="FZ29" s="342">
        <f t="shared" si="95"/>
        <v>4.4323012587580667E-7</v>
      </c>
      <c r="GA29" s="342">
        <f t="shared" si="96"/>
        <v>3.5458410070064536E-7</v>
      </c>
      <c r="GB29" s="342">
        <f t="shared" si="97"/>
        <v>2.836672805605163E-7</v>
      </c>
      <c r="GC29" s="342">
        <f t="shared" si="98"/>
        <v>2.2693382444841306E-7</v>
      </c>
      <c r="GD29" s="342">
        <f t="shared" si="99"/>
        <v>1.8154705955873047E-7</v>
      </c>
      <c r="GE29" s="346">
        <f t="shared" si="100"/>
        <v>1.4523764764698439E-7</v>
      </c>
      <c r="GF29" s="397">
        <f t="shared" si="165"/>
        <v>2799372.5499994191</v>
      </c>
    </row>
    <row r="30" spans="1:188" s="31" customFormat="1" x14ac:dyDescent="0.2">
      <c r="B30" s="323">
        <v>7</v>
      </c>
      <c r="C30" s="323"/>
      <c r="D30" s="323">
        <v>1</v>
      </c>
      <c r="E30" s="323"/>
      <c r="F30" s="323"/>
      <c r="G30" s="340" t="str">
        <f>$G$178</f>
        <v>Avg Performing  Title / App</v>
      </c>
      <c r="H30" s="435"/>
      <c r="I30" s="342"/>
      <c r="J30" s="342"/>
      <c r="K30" s="342"/>
      <c r="L30" s="342"/>
      <c r="M30" s="342"/>
      <c r="N30" s="342"/>
      <c r="O30" s="342"/>
      <c r="P30" s="342"/>
      <c r="Q30" s="342"/>
      <c r="R30" s="342"/>
      <c r="S30" s="346"/>
      <c r="T30" s="342"/>
      <c r="U30" s="342"/>
      <c r="V30" s="342"/>
      <c r="W30" s="342"/>
      <c r="X30" s="342"/>
      <c r="Y30" s="342"/>
      <c r="Z30" s="342"/>
      <c r="AA30" s="342"/>
      <c r="AB30" s="342"/>
      <c r="AC30" s="342"/>
      <c r="AD30" s="342"/>
      <c r="AE30" s="346"/>
      <c r="AF30" s="342"/>
      <c r="AG30" s="342"/>
      <c r="AH30" s="342"/>
      <c r="AI30" s="342"/>
      <c r="AJ30" s="342"/>
      <c r="AK30" s="342"/>
      <c r="AL30" s="342"/>
      <c r="AM30" s="342"/>
      <c r="AN30" s="342"/>
      <c r="AO30" s="342"/>
      <c r="AP30" s="342"/>
      <c r="AQ30" s="346"/>
      <c r="AR30" s="342"/>
      <c r="AS30" s="342"/>
      <c r="AT30" s="342"/>
      <c r="AU30" s="342"/>
      <c r="AV30" s="342"/>
      <c r="AW30" s="342"/>
      <c r="AX30" s="342"/>
      <c r="AY30" s="342"/>
      <c r="AZ30" s="342"/>
      <c r="BA30" s="376">
        <f t="shared" ref="BA30:BX30" si="174">$H$7*H$178</f>
        <v>31125.899999999998</v>
      </c>
      <c r="BB30" s="376">
        <f t="shared" si="174"/>
        <v>100239.75</v>
      </c>
      <c r="BC30" s="345">
        <f t="shared" si="174"/>
        <v>284618.09999999998</v>
      </c>
      <c r="BD30" s="376">
        <f t="shared" si="174"/>
        <v>556962.25</v>
      </c>
      <c r="BE30" s="376">
        <f t="shared" si="174"/>
        <v>680269.85</v>
      </c>
      <c r="BF30" s="376">
        <f t="shared" si="174"/>
        <v>661926.19999999995</v>
      </c>
      <c r="BG30" s="376">
        <f t="shared" si="174"/>
        <v>673632.04999999993</v>
      </c>
      <c r="BH30" s="376">
        <f t="shared" si="174"/>
        <v>661253.44999999995</v>
      </c>
      <c r="BI30" s="376">
        <f t="shared" si="174"/>
        <v>447274.1</v>
      </c>
      <c r="BJ30" s="376">
        <f t="shared" si="174"/>
        <v>485426.5</v>
      </c>
      <c r="BK30" s="376">
        <f t="shared" si="174"/>
        <v>373122.1</v>
      </c>
      <c r="BL30" s="376">
        <f t="shared" si="174"/>
        <v>318121.05</v>
      </c>
      <c r="BM30" s="376">
        <f t="shared" si="174"/>
        <v>411752.89999999997</v>
      </c>
      <c r="BN30" s="376">
        <f t="shared" si="174"/>
        <v>364780</v>
      </c>
      <c r="BO30" s="345">
        <f t="shared" si="174"/>
        <v>316356.95</v>
      </c>
      <c r="BP30" s="376">
        <f t="shared" si="174"/>
        <v>238153.5</v>
      </c>
      <c r="BQ30" s="376">
        <f t="shared" si="174"/>
        <v>221125.44999999998</v>
      </c>
      <c r="BR30" s="376">
        <f t="shared" si="174"/>
        <v>247123.5</v>
      </c>
      <c r="BS30" s="376">
        <f t="shared" si="174"/>
        <v>221170.3</v>
      </c>
      <c r="BT30" s="376">
        <f t="shared" si="174"/>
        <v>171895.1</v>
      </c>
      <c r="BU30" s="376">
        <f t="shared" si="174"/>
        <v>127732.79999999999</v>
      </c>
      <c r="BV30" s="376">
        <f t="shared" si="174"/>
        <v>74660.3</v>
      </c>
      <c r="BW30" s="376">
        <f t="shared" si="174"/>
        <v>65346.45</v>
      </c>
      <c r="BX30" s="376">
        <f t="shared" si="174"/>
        <v>36074.35</v>
      </c>
      <c r="BY30" s="387">
        <f>BX30*0.8</f>
        <v>28859.48</v>
      </c>
      <c r="BZ30" s="387">
        <f t="shared" si="164"/>
        <v>23087.584000000003</v>
      </c>
      <c r="CA30" s="388">
        <f t="shared" si="164"/>
        <v>18470.067200000001</v>
      </c>
      <c r="CB30" s="387">
        <f t="shared" si="164"/>
        <v>14776.053760000003</v>
      </c>
      <c r="CC30" s="387">
        <f t="shared" si="164"/>
        <v>11820.843008000003</v>
      </c>
      <c r="CD30" s="387">
        <f t="shared" si="164"/>
        <v>9456.6744064000031</v>
      </c>
      <c r="CE30" s="387">
        <f t="shared" si="164"/>
        <v>7565.3395251200027</v>
      </c>
      <c r="CF30" s="387">
        <f t="shared" si="164"/>
        <v>6052.2716200960022</v>
      </c>
      <c r="CG30" s="387">
        <f t="shared" si="164"/>
        <v>4841.8172960768015</v>
      </c>
      <c r="CH30" s="387">
        <f t="shared" si="164"/>
        <v>3873.4538368614412</v>
      </c>
      <c r="CI30" s="387">
        <f t="shared" si="164"/>
        <v>3098.7630694891532</v>
      </c>
      <c r="CJ30" s="387">
        <f t="shared" si="164"/>
        <v>2479.0104555913226</v>
      </c>
      <c r="CK30" s="387">
        <f t="shared" si="164"/>
        <v>1983.2083644730583</v>
      </c>
      <c r="CL30" s="387">
        <f t="shared" si="164"/>
        <v>1586.5666915784468</v>
      </c>
      <c r="CM30" s="388">
        <f t="shared" si="164"/>
        <v>1269.2533532627576</v>
      </c>
      <c r="CN30" s="342">
        <f t="shared" si="5"/>
        <v>1015.4026826102062</v>
      </c>
      <c r="CO30" s="342">
        <f t="shared" si="6"/>
        <v>812.32214608816503</v>
      </c>
      <c r="CP30" s="342">
        <f t="shared" si="7"/>
        <v>649.85771687053204</v>
      </c>
      <c r="CQ30" s="342">
        <f t="shared" si="8"/>
        <v>519.88617349642561</v>
      </c>
      <c r="CR30" s="342">
        <f t="shared" si="9"/>
        <v>415.90893879714054</v>
      </c>
      <c r="CS30" s="342">
        <f t="shared" si="10"/>
        <v>332.72715103771247</v>
      </c>
      <c r="CT30" s="342">
        <f t="shared" si="11"/>
        <v>266.18172083016998</v>
      </c>
      <c r="CU30" s="342">
        <f t="shared" si="12"/>
        <v>212.94537666413601</v>
      </c>
      <c r="CV30" s="342">
        <f t="shared" si="13"/>
        <v>170.35630133130883</v>
      </c>
      <c r="CW30" s="342">
        <f t="shared" si="14"/>
        <v>136.28504106504707</v>
      </c>
      <c r="CX30" s="342">
        <f t="shared" si="15"/>
        <v>109.02803285203765</v>
      </c>
      <c r="CY30" s="346">
        <f t="shared" si="16"/>
        <v>87.222426281630135</v>
      </c>
      <c r="CZ30" s="342">
        <f t="shared" si="146"/>
        <v>69.777941025304116</v>
      </c>
      <c r="DA30" s="342">
        <f t="shared" si="147"/>
        <v>55.822352820243296</v>
      </c>
      <c r="DB30" s="342">
        <f t="shared" si="148"/>
        <v>44.65788225619464</v>
      </c>
      <c r="DC30" s="342">
        <f t="shared" si="149"/>
        <v>35.726305804955715</v>
      </c>
      <c r="DD30" s="342">
        <f t="shared" si="150"/>
        <v>28.581044643964574</v>
      </c>
      <c r="DE30" s="342">
        <f t="shared" si="151"/>
        <v>22.864835715171662</v>
      </c>
      <c r="DF30" s="342">
        <f t="shared" si="152"/>
        <v>18.291868572137329</v>
      </c>
      <c r="DG30" s="342">
        <f t="shared" si="153"/>
        <v>14.633494857709863</v>
      </c>
      <c r="DH30" s="342">
        <f t="shared" si="154"/>
        <v>11.706795886167891</v>
      </c>
      <c r="DI30" s="342">
        <f t="shared" si="155"/>
        <v>9.3654367089343129</v>
      </c>
      <c r="DJ30" s="342">
        <f t="shared" si="156"/>
        <v>7.492349367147451</v>
      </c>
      <c r="DK30" s="346">
        <f t="shared" si="157"/>
        <v>5.9938794937179614</v>
      </c>
      <c r="DL30" s="342">
        <f t="shared" si="130"/>
        <v>4.7951035949743694</v>
      </c>
      <c r="DM30" s="342">
        <f t="shared" si="131"/>
        <v>3.8360828759794958</v>
      </c>
      <c r="DN30" s="342">
        <f t="shared" si="132"/>
        <v>3.068866300783597</v>
      </c>
      <c r="DO30" s="342">
        <f t="shared" si="133"/>
        <v>2.4550930406268776</v>
      </c>
      <c r="DP30" s="342">
        <f t="shared" si="134"/>
        <v>1.9640744325015023</v>
      </c>
      <c r="DQ30" s="342">
        <f t="shared" si="135"/>
        <v>1.571259546001202</v>
      </c>
      <c r="DR30" s="342">
        <f t="shared" si="136"/>
        <v>1.2570076368009617</v>
      </c>
      <c r="DS30" s="342">
        <f t="shared" si="137"/>
        <v>1.0056061094407693</v>
      </c>
      <c r="DT30" s="342">
        <f t="shared" si="138"/>
        <v>0.80448488755261549</v>
      </c>
      <c r="DU30" s="342">
        <f t="shared" si="139"/>
        <v>0.64358791004209248</v>
      </c>
      <c r="DV30" s="342">
        <f t="shared" si="140"/>
        <v>0.51487032803367405</v>
      </c>
      <c r="DW30" s="346">
        <f t="shared" si="141"/>
        <v>0.41189626242693927</v>
      </c>
      <c r="DX30" s="342">
        <f t="shared" si="104"/>
        <v>0.32951700994155142</v>
      </c>
      <c r="DY30" s="342">
        <f t="shared" si="105"/>
        <v>0.26361360795324112</v>
      </c>
      <c r="DZ30" s="342">
        <f t="shared" si="106"/>
        <v>0.2108908863625929</v>
      </c>
      <c r="EA30" s="342">
        <f t="shared" si="107"/>
        <v>0.16871270909007433</v>
      </c>
      <c r="EB30" s="342">
        <f t="shared" si="108"/>
        <v>0.13497016727205946</v>
      </c>
      <c r="EC30" s="342">
        <f t="shared" si="109"/>
        <v>0.10797613381764758</v>
      </c>
      <c r="ED30" s="342">
        <f t="shared" si="110"/>
        <v>8.6380907054118064E-2</v>
      </c>
      <c r="EE30" s="342">
        <f t="shared" si="111"/>
        <v>6.9104725643294451E-2</v>
      </c>
      <c r="EF30" s="342">
        <f t="shared" si="112"/>
        <v>5.5283780514635561E-2</v>
      </c>
      <c r="EG30" s="342">
        <f t="shared" si="113"/>
        <v>4.4227024411708449E-2</v>
      </c>
      <c r="EH30" s="342">
        <f t="shared" si="114"/>
        <v>3.5381619529366762E-2</v>
      </c>
      <c r="EI30" s="346">
        <f t="shared" si="115"/>
        <v>2.8305295623493411E-2</v>
      </c>
      <c r="EJ30" s="342">
        <f t="shared" si="53"/>
        <v>2.2644236498794729E-2</v>
      </c>
      <c r="EK30" s="342">
        <f t="shared" si="54"/>
        <v>1.8115389199035783E-2</v>
      </c>
      <c r="EL30" s="342">
        <f t="shared" si="55"/>
        <v>1.4492311359228627E-2</v>
      </c>
      <c r="EM30" s="342">
        <f t="shared" si="56"/>
        <v>1.1593849087382903E-2</v>
      </c>
      <c r="EN30" s="342">
        <f t="shared" si="57"/>
        <v>9.2750792699063233E-3</v>
      </c>
      <c r="EO30" s="342">
        <f t="shared" si="58"/>
        <v>7.4200634159250593E-3</v>
      </c>
      <c r="EP30" s="342">
        <f t="shared" si="59"/>
        <v>5.9360507327400475E-3</v>
      </c>
      <c r="EQ30" s="342">
        <f t="shared" si="60"/>
        <v>4.7488405861920383E-3</v>
      </c>
      <c r="ER30" s="342">
        <f t="shared" si="61"/>
        <v>3.7990724689536308E-3</v>
      </c>
      <c r="ES30" s="342">
        <f t="shared" si="62"/>
        <v>3.0392579751629049E-3</v>
      </c>
      <c r="ET30" s="342">
        <f t="shared" si="63"/>
        <v>2.431406380130324E-3</v>
      </c>
      <c r="EU30" s="346">
        <f t="shared" si="64"/>
        <v>1.9451251041042593E-3</v>
      </c>
      <c r="EV30" s="342">
        <f t="shared" si="65"/>
        <v>1.5561000832834074E-3</v>
      </c>
      <c r="EW30" s="342">
        <f t="shared" si="66"/>
        <v>1.2448800666267261E-3</v>
      </c>
      <c r="EX30" s="342">
        <f t="shared" si="67"/>
        <v>9.9590405330138103E-4</v>
      </c>
      <c r="EY30" s="342">
        <f t="shared" si="68"/>
        <v>7.9672324264110485E-4</v>
      </c>
      <c r="EZ30" s="342">
        <f t="shared" si="69"/>
        <v>6.3737859411288397E-4</v>
      </c>
      <c r="FA30" s="342">
        <f t="shared" si="70"/>
        <v>5.0990287529030715E-4</v>
      </c>
      <c r="FB30" s="342">
        <f t="shared" si="71"/>
        <v>4.0792230023224576E-4</v>
      </c>
      <c r="FC30" s="342">
        <f t="shared" si="72"/>
        <v>3.2633784018579664E-4</v>
      </c>
      <c r="FD30" s="342">
        <f t="shared" si="73"/>
        <v>2.610702721486373E-4</v>
      </c>
      <c r="FE30" s="342">
        <f t="shared" si="74"/>
        <v>2.0885621771890984E-4</v>
      </c>
      <c r="FF30" s="342">
        <f t="shared" si="75"/>
        <v>1.670849741751279E-4</v>
      </c>
      <c r="FG30" s="346">
        <f t="shared" si="76"/>
        <v>1.3366797934010233E-4</v>
      </c>
      <c r="FH30" s="342">
        <f t="shared" si="77"/>
        <v>1.0693438347208188E-4</v>
      </c>
      <c r="FI30" s="342">
        <f t="shared" si="78"/>
        <v>8.5547506777665513E-5</v>
      </c>
      <c r="FJ30" s="342">
        <f t="shared" si="79"/>
        <v>6.8438005422132413E-5</v>
      </c>
      <c r="FK30" s="342">
        <f t="shared" si="80"/>
        <v>5.4750404337705932E-5</v>
      </c>
      <c r="FL30" s="342">
        <f t="shared" si="81"/>
        <v>4.3800323470164751E-5</v>
      </c>
      <c r="FM30" s="342">
        <f t="shared" si="82"/>
        <v>3.5040258776131799E-5</v>
      </c>
      <c r="FN30" s="342">
        <f t="shared" si="83"/>
        <v>2.8032207020905442E-5</v>
      </c>
      <c r="FO30" s="342">
        <f t="shared" si="84"/>
        <v>2.2425765616724356E-5</v>
      </c>
      <c r="FP30" s="342">
        <f t="shared" si="85"/>
        <v>1.7940612493379485E-5</v>
      </c>
      <c r="FQ30" s="342">
        <f t="shared" si="86"/>
        <v>1.4352489994703589E-5</v>
      </c>
      <c r="FR30" s="342">
        <f t="shared" si="87"/>
        <v>1.1481991995762871E-5</v>
      </c>
      <c r="FS30" s="346">
        <f t="shared" si="88"/>
        <v>9.1855935966102972E-6</v>
      </c>
      <c r="FT30" s="342">
        <f t="shared" si="89"/>
        <v>7.348474877288238E-6</v>
      </c>
      <c r="FU30" s="342">
        <f t="shared" si="90"/>
        <v>5.8787799018305905E-6</v>
      </c>
      <c r="FV30" s="342">
        <f t="shared" si="91"/>
        <v>4.7030239214644726E-6</v>
      </c>
      <c r="FW30" s="342">
        <f t="shared" si="92"/>
        <v>3.7624191371715784E-6</v>
      </c>
      <c r="FX30" s="342">
        <f t="shared" si="93"/>
        <v>3.0099353097372628E-6</v>
      </c>
      <c r="FY30" s="342">
        <f t="shared" si="94"/>
        <v>2.4079482477898104E-6</v>
      </c>
      <c r="FZ30" s="342">
        <f t="shared" si="95"/>
        <v>1.9263585982318484E-6</v>
      </c>
      <c r="GA30" s="342">
        <f t="shared" si="96"/>
        <v>1.5410868785854789E-6</v>
      </c>
      <c r="GB30" s="342">
        <f t="shared" si="97"/>
        <v>1.2328695028683833E-6</v>
      </c>
      <c r="GC30" s="342">
        <f t="shared" si="98"/>
        <v>9.862956022947066E-7</v>
      </c>
      <c r="GD30" s="342">
        <f t="shared" si="99"/>
        <v>7.8903648183576537E-7</v>
      </c>
      <c r="GE30" s="346">
        <f t="shared" si="100"/>
        <v>6.3122918546861238E-7</v>
      </c>
      <c r="GF30" s="398">
        <f t="shared" si="165"/>
        <v>7914440.299997475</v>
      </c>
    </row>
    <row r="31" spans="1:188" s="31" customFormat="1" ht="17" thickBot="1" x14ac:dyDescent="0.25">
      <c r="B31" s="323">
        <v>8</v>
      </c>
      <c r="C31" s="323"/>
      <c r="D31" s="323"/>
      <c r="E31" s="323"/>
      <c r="F31" s="323">
        <v>1</v>
      </c>
      <c r="G31" s="624" t="str">
        <f>$G$177</f>
        <v>High Performing Title / App</v>
      </c>
      <c r="H31" s="435"/>
      <c r="I31" s="342"/>
      <c r="J31" s="342"/>
      <c r="K31" s="342"/>
      <c r="L31" s="342"/>
      <c r="M31" s="342"/>
      <c r="N31" s="342"/>
      <c r="O31" s="342"/>
      <c r="P31" s="342"/>
      <c r="Q31" s="342"/>
      <c r="R31" s="342"/>
      <c r="S31" s="346"/>
      <c r="T31" s="342"/>
      <c r="U31" s="342"/>
      <c r="V31" s="342"/>
      <c r="W31" s="342"/>
      <c r="X31" s="342"/>
      <c r="Y31" s="342"/>
      <c r="Z31" s="342"/>
      <c r="AA31" s="342"/>
      <c r="AB31" s="342"/>
      <c r="AC31" s="342"/>
      <c r="AD31" s="342"/>
      <c r="AE31" s="346"/>
      <c r="AF31" s="342"/>
      <c r="AG31" s="342"/>
      <c r="AH31" s="342"/>
      <c r="AI31" s="342"/>
      <c r="AJ31" s="342"/>
      <c r="AK31" s="342"/>
      <c r="AL31" s="342"/>
      <c r="AM31" s="342"/>
      <c r="AN31" s="342"/>
      <c r="AO31" s="342"/>
      <c r="AP31" s="342"/>
      <c r="AQ31" s="346"/>
      <c r="AR31" s="342"/>
      <c r="AS31" s="342"/>
      <c r="AT31" s="342"/>
      <c r="AU31" s="342"/>
      <c r="AV31" s="342"/>
      <c r="AW31" s="342"/>
      <c r="AX31" s="342"/>
      <c r="AY31" s="342"/>
      <c r="AZ31" s="342"/>
      <c r="BA31" s="342"/>
      <c r="BB31" s="378">
        <f t="shared" ref="BB31:BY31" si="175">$H$7*H$177</f>
        <v>289304.92499999999</v>
      </c>
      <c r="BC31" s="349">
        <f t="shared" si="175"/>
        <v>965956.875</v>
      </c>
      <c r="BD31" s="378">
        <f t="shared" si="175"/>
        <v>1834880.7749999999</v>
      </c>
      <c r="BE31" s="378">
        <f t="shared" si="175"/>
        <v>3106602.5249999999</v>
      </c>
      <c r="BF31" s="378">
        <f t="shared" si="175"/>
        <v>3859006.125</v>
      </c>
      <c r="BG31" s="378">
        <f t="shared" si="175"/>
        <v>4525028.625</v>
      </c>
      <c r="BH31" s="378">
        <f t="shared" si="175"/>
        <v>3728021.6999999997</v>
      </c>
      <c r="BI31" s="378">
        <f t="shared" si="175"/>
        <v>3186637.3499999996</v>
      </c>
      <c r="BJ31" s="378">
        <f t="shared" si="175"/>
        <v>4099648.8</v>
      </c>
      <c r="BK31" s="378">
        <f t="shared" si="175"/>
        <v>3381331.1999999997</v>
      </c>
      <c r="BL31" s="378">
        <f t="shared" si="175"/>
        <v>2932337.85</v>
      </c>
      <c r="BM31" s="378">
        <f t="shared" si="175"/>
        <v>3693307.8</v>
      </c>
      <c r="BN31" s="378">
        <f t="shared" si="175"/>
        <v>3246624.2249999996</v>
      </c>
      <c r="BO31" s="349">
        <f t="shared" si="175"/>
        <v>3039394.8</v>
      </c>
      <c r="BP31" s="378">
        <f t="shared" si="175"/>
        <v>1945772.4</v>
      </c>
      <c r="BQ31" s="378">
        <f t="shared" si="175"/>
        <v>2192738.9249999998</v>
      </c>
      <c r="BR31" s="378">
        <f t="shared" si="175"/>
        <v>1824834.375</v>
      </c>
      <c r="BS31" s="378">
        <f t="shared" si="175"/>
        <v>1913368.2749999999</v>
      </c>
      <c r="BT31" s="378">
        <f t="shared" si="175"/>
        <v>1054782.3</v>
      </c>
      <c r="BU31" s="378">
        <f t="shared" si="175"/>
        <v>940235.39999999991</v>
      </c>
      <c r="BV31" s="378">
        <f t="shared" si="175"/>
        <v>733858.125</v>
      </c>
      <c r="BW31" s="378">
        <f t="shared" si="175"/>
        <v>804519.29999999993</v>
      </c>
      <c r="BX31" s="378">
        <f t="shared" si="175"/>
        <v>509339.02499999997</v>
      </c>
      <c r="BY31" s="378">
        <f t="shared" si="175"/>
        <v>284864.77499999997</v>
      </c>
      <c r="BZ31" s="387">
        <f>BY31*0.8</f>
        <v>227891.81999999998</v>
      </c>
      <c r="CA31" s="388">
        <f t="shared" si="164"/>
        <v>182313.45600000001</v>
      </c>
      <c r="CB31" s="387">
        <f t="shared" si="164"/>
        <v>145850.7648</v>
      </c>
      <c r="CC31" s="387">
        <f t="shared" si="164"/>
        <v>116680.61184000001</v>
      </c>
      <c r="CD31" s="387">
        <f t="shared" si="164"/>
        <v>93344.489472000016</v>
      </c>
      <c r="CE31" s="387">
        <f t="shared" si="164"/>
        <v>74675.591577600018</v>
      </c>
      <c r="CF31" s="387">
        <f t="shared" si="164"/>
        <v>59740.473262080021</v>
      </c>
      <c r="CG31" s="387">
        <f t="shared" si="164"/>
        <v>47792.378609664018</v>
      </c>
      <c r="CH31" s="387">
        <f t="shared" si="164"/>
        <v>38233.902887731216</v>
      </c>
      <c r="CI31" s="387">
        <f t="shared" si="164"/>
        <v>30587.122310184976</v>
      </c>
      <c r="CJ31" s="387">
        <f t="shared" si="164"/>
        <v>24469.697848147982</v>
      </c>
      <c r="CK31" s="387">
        <f t="shared" si="164"/>
        <v>19575.758278518388</v>
      </c>
      <c r="CL31" s="387">
        <f t="shared" si="164"/>
        <v>15660.60662281471</v>
      </c>
      <c r="CM31" s="388">
        <f t="shared" si="164"/>
        <v>12528.48529825177</v>
      </c>
      <c r="CN31" s="342">
        <f t="shared" si="5"/>
        <v>10022.788238601417</v>
      </c>
      <c r="CO31" s="342">
        <f t="shared" si="6"/>
        <v>8018.230590881134</v>
      </c>
      <c r="CP31" s="342">
        <f t="shared" si="7"/>
        <v>6414.584472704908</v>
      </c>
      <c r="CQ31" s="342">
        <f t="shared" si="8"/>
        <v>5131.6675781639269</v>
      </c>
      <c r="CR31" s="342">
        <f t="shared" si="9"/>
        <v>4105.3340625311421</v>
      </c>
      <c r="CS31" s="342">
        <f t="shared" si="10"/>
        <v>3284.2672500249137</v>
      </c>
      <c r="CT31" s="342">
        <f t="shared" si="11"/>
        <v>2627.4138000199309</v>
      </c>
      <c r="CU31" s="342">
        <f t="shared" si="12"/>
        <v>2101.9310400159447</v>
      </c>
      <c r="CV31" s="342">
        <f t="shared" si="13"/>
        <v>1681.5448320127559</v>
      </c>
      <c r="CW31" s="342">
        <f t="shared" si="14"/>
        <v>1345.2358656102049</v>
      </c>
      <c r="CX31" s="342">
        <f t="shared" si="15"/>
        <v>1076.188692488164</v>
      </c>
      <c r="CY31" s="346">
        <f t="shared" si="16"/>
        <v>860.95095399053116</v>
      </c>
      <c r="CZ31" s="342">
        <f t="shared" si="146"/>
        <v>688.76076319242497</v>
      </c>
      <c r="DA31" s="342">
        <f t="shared" si="147"/>
        <v>551.00861055394</v>
      </c>
      <c r="DB31" s="342">
        <f t="shared" si="148"/>
        <v>440.80688844315205</v>
      </c>
      <c r="DC31" s="342">
        <f t="shared" si="149"/>
        <v>352.64551075452164</v>
      </c>
      <c r="DD31" s="342">
        <f t="shared" si="150"/>
        <v>282.11640860361734</v>
      </c>
      <c r="DE31" s="342">
        <f t="shared" si="151"/>
        <v>225.69312688289389</v>
      </c>
      <c r="DF31" s="342">
        <f t="shared" si="152"/>
        <v>180.55450150631512</v>
      </c>
      <c r="DG31" s="342">
        <f t="shared" si="153"/>
        <v>144.44360120505209</v>
      </c>
      <c r="DH31" s="342">
        <f t="shared" si="154"/>
        <v>115.55488096404167</v>
      </c>
      <c r="DI31" s="342">
        <f t="shared" si="155"/>
        <v>92.443904771233349</v>
      </c>
      <c r="DJ31" s="342">
        <f t="shared" si="156"/>
        <v>73.955123816986685</v>
      </c>
      <c r="DK31" s="346">
        <f t="shared" si="157"/>
        <v>59.164099053589354</v>
      </c>
      <c r="DL31" s="342">
        <f t="shared" si="130"/>
        <v>47.331279242871489</v>
      </c>
      <c r="DM31" s="342">
        <f t="shared" si="131"/>
        <v>37.865023394297189</v>
      </c>
      <c r="DN31" s="342">
        <f t="shared" si="132"/>
        <v>30.292018715437752</v>
      </c>
      <c r="DO31" s="342">
        <f t="shared" si="133"/>
        <v>24.233614972350203</v>
      </c>
      <c r="DP31" s="342">
        <f t="shared" si="134"/>
        <v>19.386891977880165</v>
      </c>
      <c r="DQ31" s="342">
        <f t="shared" si="135"/>
        <v>15.509513582304132</v>
      </c>
      <c r="DR31" s="342">
        <f t="shared" si="136"/>
        <v>12.407610865843306</v>
      </c>
      <c r="DS31" s="342">
        <f t="shared" si="137"/>
        <v>9.9260886926746466</v>
      </c>
      <c r="DT31" s="342">
        <f t="shared" si="138"/>
        <v>7.9408709541397178</v>
      </c>
      <c r="DU31" s="342">
        <f t="shared" si="139"/>
        <v>6.3526967633117746</v>
      </c>
      <c r="DV31" s="342">
        <f t="shared" si="140"/>
        <v>5.0821574106494198</v>
      </c>
      <c r="DW31" s="346">
        <f t="shared" si="141"/>
        <v>4.0657259285195364</v>
      </c>
      <c r="DX31" s="342">
        <f t="shared" si="104"/>
        <v>3.2525807428156295</v>
      </c>
      <c r="DY31" s="342">
        <f t="shared" si="105"/>
        <v>2.6020645942525036</v>
      </c>
      <c r="DZ31" s="342">
        <f t="shared" si="106"/>
        <v>2.0816516754020031</v>
      </c>
      <c r="EA31" s="342">
        <f t="shared" si="107"/>
        <v>1.6653213403216025</v>
      </c>
      <c r="EB31" s="342">
        <f t="shared" si="108"/>
        <v>1.3322570722572822</v>
      </c>
      <c r="EC31" s="342">
        <f t="shared" si="109"/>
        <v>1.0658056578058257</v>
      </c>
      <c r="ED31" s="342">
        <f t="shared" si="110"/>
        <v>0.85264452624466058</v>
      </c>
      <c r="EE31" s="342">
        <f t="shared" si="111"/>
        <v>0.68211562099572853</v>
      </c>
      <c r="EF31" s="342">
        <f t="shared" si="112"/>
        <v>0.54569249679658283</v>
      </c>
      <c r="EG31" s="342">
        <f t="shared" si="113"/>
        <v>0.43655399743726631</v>
      </c>
      <c r="EH31" s="342">
        <f t="shared" si="114"/>
        <v>0.34924319794981307</v>
      </c>
      <c r="EI31" s="346">
        <f t="shared" si="115"/>
        <v>0.27939455835985044</v>
      </c>
      <c r="EJ31" s="342">
        <f t="shared" si="53"/>
        <v>0.22351564668788038</v>
      </c>
      <c r="EK31" s="342">
        <f t="shared" si="54"/>
        <v>0.17881251735030432</v>
      </c>
      <c r="EL31" s="342">
        <f t="shared" si="55"/>
        <v>0.14305001388024347</v>
      </c>
      <c r="EM31" s="342">
        <f t="shared" si="56"/>
        <v>0.11444001110419477</v>
      </c>
      <c r="EN31" s="342">
        <f t="shared" si="57"/>
        <v>9.1552008883355823E-2</v>
      </c>
      <c r="EO31" s="342">
        <f t="shared" si="58"/>
        <v>7.3241607106684661E-2</v>
      </c>
      <c r="EP31" s="342">
        <f t="shared" si="59"/>
        <v>5.8593285685347732E-2</v>
      </c>
      <c r="EQ31" s="342">
        <f t="shared" si="60"/>
        <v>4.6874628548278188E-2</v>
      </c>
      <c r="ER31" s="342">
        <f t="shared" si="61"/>
        <v>3.7499702838622549E-2</v>
      </c>
      <c r="ES31" s="342">
        <f t="shared" si="62"/>
        <v>2.9999762270898039E-2</v>
      </c>
      <c r="ET31" s="342">
        <f t="shared" si="63"/>
        <v>2.3999809816718433E-2</v>
      </c>
      <c r="EU31" s="346">
        <f t="shared" si="64"/>
        <v>1.9199847853374748E-2</v>
      </c>
      <c r="EV31" s="342">
        <f t="shared" si="65"/>
        <v>1.53598782826998E-2</v>
      </c>
      <c r="EW31" s="342">
        <f t="shared" si="66"/>
        <v>1.2287902626159841E-2</v>
      </c>
      <c r="EX31" s="342">
        <f t="shared" si="67"/>
        <v>9.8303221009278727E-3</v>
      </c>
      <c r="EY31" s="342">
        <f t="shared" si="68"/>
        <v>7.8642576807422988E-3</v>
      </c>
      <c r="EZ31" s="342">
        <f t="shared" si="69"/>
        <v>6.2914061445938398E-3</v>
      </c>
      <c r="FA31" s="342">
        <f t="shared" si="70"/>
        <v>5.0331249156750722E-3</v>
      </c>
      <c r="FB31" s="342">
        <f t="shared" si="71"/>
        <v>4.0264999325400576E-3</v>
      </c>
      <c r="FC31" s="342">
        <f t="shared" si="72"/>
        <v>3.2211999460320462E-3</v>
      </c>
      <c r="FD31" s="342">
        <f t="shared" si="73"/>
        <v>2.5769599568256371E-3</v>
      </c>
      <c r="FE31" s="342">
        <f t="shared" si="74"/>
        <v>2.06156796546051E-3</v>
      </c>
      <c r="FF31" s="342">
        <f t="shared" si="75"/>
        <v>1.649254372368408E-3</v>
      </c>
      <c r="FG31" s="346">
        <f t="shared" si="76"/>
        <v>1.3194034978947266E-3</v>
      </c>
      <c r="FH31" s="342">
        <f t="shared" si="77"/>
        <v>1.0555227983157812E-3</v>
      </c>
      <c r="FI31" s="342">
        <f t="shared" si="78"/>
        <v>8.44418238652625E-4</v>
      </c>
      <c r="FJ31" s="342">
        <f t="shared" si="79"/>
        <v>6.7553459092210008E-4</v>
      </c>
      <c r="FK31" s="342">
        <f t="shared" si="80"/>
        <v>5.4042767273768013E-4</v>
      </c>
      <c r="FL31" s="342">
        <f t="shared" si="81"/>
        <v>4.3234213819014412E-4</v>
      </c>
      <c r="FM31" s="342">
        <f t="shared" si="82"/>
        <v>3.4587371055211532E-4</v>
      </c>
      <c r="FN31" s="342">
        <f t="shared" si="83"/>
        <v>2.7669896844169226E-4</v>
      </c>
      <c r="FO31" s="342">
        <f t="shared" si="84"/>
        <v>2.2135917475335382E-4</v>
      </c>
      <c r="FP31" s="342">
        <f t="shared" si="85"/>
        <v>1.7708733980268307E-4</v>
      </c>
      <c r="FQ31" s="342">
        <f t="shared" si="86"/>
        <v>1.4166987184214647E-4</v>
      </c>
      <c r="FR31" s="342">
        <f t="shared" si="87"/>
        <v>1.1333589747371718E-4</v>
      </c>
      <c r="FS31" s="346">
        <f t="shared" si="88"/>
        <v>9.0668717978973753E-5</v>
      </c>
      <c r="FT31" s="342">
        <f t="shared" si="89"/>
        <v>7.2534974383179008E-5</v>
      </c>
      <c r="FU31" s="342">
        <f t="shared" si="90"/>
        <v>5.8027979506543209E-5</v>
      </c>
      <c r="FV31" s="342">
        <f t="shared" si="91"/>
        <v>4.642238360523457E-5</v>
      </c>
      <c r="FW31" s="342">
        <f t="shared" si="92"/>
        <v>3.713790688418766E-5</v>
      </c>
      <c r="FX31" s="342">
        <f t="shared" si="93"/>
        <v>2.9710325507350131E-5</v>
      </c>
      <c r="FY31" s="342">
        <f t="shared" si="94"/>
        <v>2.3768260405880107E-5</v>
      </c>
      <c r="FZ31" s="342">
        <f t="shared" si="95"/>
        <v>1.9014608324704088E-5</v>
      </c>
      <c r="GA31" s="342">
        <f t="shared" si="96"/>
        <v>1.521168665976327E-5</v>
      </c>
      <c r="GB31" s="342">
        <f t="shared" si="97"/>
        <v>1.2169349327810617E-5</v>
      </c>
      <c r="GC31" s="342">
        <f t="shared" si="98"/>
        <v>9.7354794622484945E-6</v>
      </c>
      <c r="GD31" s="342">
        <f t="shared" si="99"/>
        <v>7.788383569798796E-6</v>
      </c>
      <c r="GE31" s="346">
        <f t="shared" si="100"/>
        <v>6.2307068558390373E-6</v>
      </c>
      <c r="GF31" s="428">
        <f t="shared" si="165"/>
        <v>55231855.574975051</v>
      </c>
    </row>
    <row r="32" spans="1:188" s="31" customFormat="1" ht="17" thickTop="1" x14ac:dyDescent="0.2">
      <c r="A32" s="415" t="s">
        <v>474</v>
      </c>
      <c r="B32" s="416">
        <v>1</v>
      </c>
      <c r="C32" s="416"/>
      <c r="D32" s="416"/>
      <c r="E32" s="416">
        <v>1</v>
      </c>
      <c r="F32" s="416"/>
      <c r="G32" s="407" t="str">
        <f>$G$179</f>
        <v>Low Performing  Title / App</v>
      </c>
      <c r="H32" s="435"/>
      <c r="I32" s="342"/>
      <c r="J32" s="342"/>
      <c r="K32" s="342"/>
      <c r="L32" s="342"/>
      <c r="M32" s="342"/>
      <c r="N32" s="342"/>
      <c r="O32" s="342"/>
      <c r="P32" s="342"/>
      <c r="Q32" s="342"/>
      <c r="R32" s="342"/>
      <c r="S32" s="346"/>
      <c r="T32" s="342"/>
      <c r="U32" s="342"/>
      <c r="V32" s="342"/>
      <c r="W32" s="342"/>
      <c r="X32" s="342"/>
      <c r="Y32" s="342"/>
      <c r="Z32" s="342"/>
      <c r="AA32" s="342"/>
      <c r="AB32" s="342"/>
      <c r="AC32" s="342"/>
      <c r="AD32" s="342"/>
      <c r="AE32" s="346"/>
      <c r="AF32" s="342"/>
      <c r="AG32" s="342"/>
      <c r="AH32" s="342"/>
      <c r="AI32" s="342"/>
      <c r="AJ32" s="342"/>
      <c r="AK32" s="342"/>
      <c r="AL32" s="342"/>
      <c r="AM32" s="342"/>
      <c r="AN32" s="342"/>
      <c r="AO32" s="342"/>
      <c r="AP32" s="342"/>
      <c r="AQ32" s="346"/>
      <c r="AR32" s="342"/>
      <c r="AS32" s="342"/>
      <c r="AT32" s="342"/>
      <c r="AU32" s="342"/>
      <c r="AV32" s="342"/>
      <c r="AW32" s="342"/>
      <c r="AX32" s="342"/>
      <c r="AY32" s="342"/>
      <c r="AZ32" s="342"/>
      <c r="BA32" s="342"/>
      <c r="BB32" s="342"/>
      <c r="BC32" s="346"/>
      <c r="BD32" s="377">
        <f t="shared" ref="BD32:CA32" si="176">$H$7*H$179</f>
        <v>14621.099999999999</v>
      </c>
      <c r="BE32" s="377">
        <f t="shared" si="176"/>
        <v>53894.75</v>
      </c>
      <c r="BF32" s="377">
        <f t="shared" si="176"/>
        <v>98939.099999999991</v>
      </c>
      <c r="BG32" s="377">
        <f t="shared" si="176"/>
        <v>182390</v>
      </c>
      <c r="BH32" s="377">
        <f t="shared" si="176"/>
        <v>299732.55</v>
      </c>
      <c r="BI32" s="377">
        <f t="shared" si="176"/>
        <v>204665.5</v>
      </c>
      <c r="BJ32" s="377">
        <f t="shared" si="176"/>
        <v>175333.6</v>
      </c>
      <c r="BK32" s="377">
        <f t="shared" si="176"/>
        <v>194200.5</v>
      </c>
      <c r="BL32" s="377">
        <f t="shared" si="176"/>
        <v>156765.69999999998</v>
      </c>
      <c r="BM32" s="377">
        <f t="shared" si="176"/>
        <v>155674.35</v>
      </c>
      <c r="BN32" s="377">
        <f t="shared" si="176"/>
        <v>148274.1</v>
      </c>
      <c r="BO32" s="344">
        <f t="shared" si="176"/>
        <v>137061.6</v>
      </c>
      <c r="BP32" s="377">
        <f t="shared" si="176"/>
        <v>120885.7</v>
      </c>
      <c r="BQ32" s="377">
        <f t="shared" si="176"/>
        <v>141905.4</v>
      </c>
      <c r="BR32" s="377">
        <f t="shared" si="176"/>
        <v>111512.04999999999</v>
      </c>
      <c r="BS32" s="377">
        <f t="shared" si="176"/>
        <v>95410.9</v>
      </c>
      <c r="BT32" s="377">
        <f t="shared" si="176"/>
        <v>94349.45</v>
      </c>
      <c r="BU32" s="377">
        <f t="shared" si="176"/>
        <v>101525.45</v>
      </c>
      <c r="BV32" s="377">
        <f t="shared" si="176"/>
        <v>73598.849999999991</v>
      </c>
      <c r="BW32" s="377">
        <f t="shared" si="176"/>
        <v>73942.7</v>
      </c>
      <c r="BX32" s="377">
        <f t="shared" si="176"/>
        <v>52908.049999999996</v>
      </c>
      <c r="BY32" s="377">
        <f t="shared" si="176"/>
        <v>36298.6</v>
      </c>
      <c r="BZ32" s="377">
        <f t="shared" si="176"/>
        <v>23606.05</v>
      </c>
      <c r="CA32" s="344">
        <f t="shared" si="176"/>
        <v>10375.299999999999</v>
      </c>
      <c r="CB32" s="387">
        <f>CA32*0.8</f>
        <v>8300.24</v>
      </c>
      <c r="CC32" s="387">
        <f t="shared" si="164"/>
        <v>6640.192</v>
      </c>
      <c r="CD32" s="387">
        <f t="shared" si="164"/>
        <v>5312.1536000000006</v>
      </c>
      <c r="CE32" s="387">
        <f t="shared" si="164"/>
        <v>4249.7228800000003</v>
      </c>
      <c r="CF32" s="387">
        <f t="shared" si="164"/>
        <v>3399.7783040000004</v>
      </c>
      <c r="CG32" s="387">
        <f t="shared" si="164"/>
        <v>2719.8226432000006</v>
      </c>
      <c r="CH32" s="387">
        <f t="shared" si="164"/>
        <v>2175.8581145600006</v>
      </c>
      <c r="CI32" s="387">
        <f t="shared" si="164"/>
        <v>1740.6864916480006</v>
      </c>
      <c r="CJ32" s="387">
        <f t="shared" si="164"/>
        <v>1392.5491933184005</v>
      </c>
      <c r="CK32" s="387">
        <f t="shared" si="164"/>
        <v>1114.0393546547205</v>
      </c>
      <c r="CL32" s="387">
        <f t="shared" si="164"/>
        <v>891.23148372377636</v>
      </c>
      <c r="CM32" s="388">
        <f t="shared" si="164"/>
        <v>712.98518697902114</v>
      </c>
      <c r="CN32" s="342">
        <f t="shared" si="5"/>
        <v>570.38814958321689</v>
      </c>
      <c r="CO32" s="342">
        <f t="shared" si="6"/>
        <v>456.31051966657355</v>
      </c>
      <c r="CP32" s="342">
        <f t="shared" si="7"/>
        <v>365.04841573325888</v>
      </c>
      <c r="CQ32" s="342">
        <f t="shared" si="8"/>
        <v>292.03873258660713</v>
      </c>
      <c r="CR32" s="342">
        <f t="shared" si="9"/>
        <v>233.63098606928571</v>
      </c>
      <c r="CS32" s="342">
        <f t="shared" si="10"/>
        <v>186.90478885542859</v>
      </c>
      <c r="CT32" s="342">
        <f t="shared" si="11"/>
        <v>149.52383108434287</v>
      </c>
      <c r="CU32" s="342">
        <f t="shared" si="12"/>
        <v>119.61906486747431</v>
      </c>
      <c r="CV32" s="342">
        <f t="shared" si="13"/>
        <v>95.695251893979446</v>
      </c>
      <c r="CW32" s="342">
        <f t="shared" si="14"/>
        <v>76.55620151518356</v>
      </c>
      <c r="CX32" s="342">
        <f t="shared" si="15"/>
        <v>61.244961212146848</v>
      </c>
      <c r="CY32" s="346">
        <f t="shared" si="16"/>
        <v>48.995968969717481</v>
      </c>
      <c r="CZ32" s="342">
        <f t="shared" si="146"/>
        <v>39.196775175773986</v>
      </c>
      <c r="DA32" s="342">
        <f t="shared" si="147"/>
        <v>31.35742014061919</v>
      </c>
      <c r="DB32" s="342">
        <f t="shared" si="148"/>
        <v>25.085936112495354</v>
      </c>
      <c r="DC32" s="342">
        <f t="shared" si="149"/>
        <v>20.068748889996286</v>
      </c>
      <c r="DD32" s="342">
        <f t="shared" si="150"/>
        <v>16.054999111997031</v>
      </c>
      <c r="DE32" s="342">
        <f t="shared" si="151"/>
        <v>12.843999289597626</v>
      </c>
      <c r="DF32" s="342">
        <f t="shared" si="152"/>
        <v>10.275199431678102</v>
      </c>
      <c r="DG32" s="342">
        <f t="shared" si="153"/>
        <v>8.2201595453424812</v>
      </c>
      <c r="DH32" s="342">
        <f t="shared" si="154"/>
        <v>6.5761276362739851</v>
      </c>
      <c r="DI32" s="342">
        <f t="shared" si="155"/>
        <v>5.2609021090191881</v>
      </c>
      <c r="DJ32" s="342">
        <f t="shared" si="156"/>
        <v>4.208721687215351</v>
      </c>
      <c r="DK32" s="346">
        <f t="shared" si="157"/>
        <v>3.3669773497722808</v>
      </c>
      <c r="DL32" s="342">
        <f t="shared" si="130"/>
        <v>2.6935818798178248</v>
      </c>
      <c r="DM32" s="342">
        <f t="shared" si="131"/>
        <v>2.1548655038542601</v>
      </c>
      <c r="DN32" s="342">
        <f t="shared" si="132"/>
        <v>1.7238924030834082</v>
      </c>
      <c r="DO32" s="342">
        <f t="shared" si="133"/>
        <v>1.3791139224667266</v>
      </c>
      <c r="DP32" s="342">
        <f t="shared" si="134"/>
        <v>1.1032911379733814</v>
      </c>
      <c r="DQ32" s="342">
        <f t="shared" si="135"/>
        <v>0.88263291037870517</v>
      </c>
      <c r="DR32" s="342">
        <f t="shared" si="136"/>
        <v>0.70610632830296416</v>
      </c>
      <c r="DS32" s="342">
        <f t="shared" si="137"/>
        <v>0.56488506264237137</v>
      </c>
      <c r="DT32" s="342">
        <f t="shared" si="138"/>
        <v>0.45190805011389712</v>
      </c>
      <c r="DU32" s="342">
        <f t="shared" si="139"/>
        <v>0.36152644009111773</v>
      </c>
      <c r="DV32" s="342">
        <f t="shared" si="140"/>
        <v>0.28922115207289417</v>
      </c>
      <c r="DW32" s="346">
        <f t="shared" si="141"/>
        <v>0.23137692165831536</v>
      </c>
      <c r="DX32" s="342">
        <f t="shared" si="104"/>
        <v>0.1851015373266523</v>
      </c>
      <c r="DY32" s="342">
        <f t="shared" si="105"/>
        <v>0.14808122986132186</v>
      </c>
      <c r="DZ32" s="342">
        <f t="shared" si="106"/>
        <v>0.11846498388905749</v>
      </c>
      <c r="EA32" s="342">
        <f t="shared" si="107"/>
        <v>9.4771987111246001E-2</v>
      </c>
      <c r="EB32" s="342">
        <f t="shared" si="108"/>
        <v>7.5817589688996809E-2</v>
      </c>
      <c r="EC32" s="342">
        <f t="shared" si="109"/>
        <v>6.0654071751197448E-2</v>
      </c>
      <c r="ED32" s="342">
        <f t="shared" si="110"/>
        <v>4.8523257400957961E-2</v>
      </c>
      <c r="EE32" s="342">
        <f t="shared" si="111"/>
        <v>3.8818605920766372E-2</v>
      </c>
      <c r="EF32" s="342">
        <f t="shared" si="112"/>
        <v>3.1054884736613098E-2</v>
      </c>
      <c r="EG32" s="342">
        <f t="shared" si="113"/>
        <v>2.4843907789290479E-2</v>
      </c>
      <c r="EH32" s="342">
        <f t="shared" si="114"/>
        <v>1.9875126231432384E-2</v>
      </c>
      <c r="EI32" s="346">
        <f t="shared" si="115"/>
        <v>1.5900100985145906E-2</v>
      </c>
      <c r="EJ32" s="342">
        <f t="shared" si="53"/>
        <v>1.2720080788116726E-2</v>
      </c>
      <c r="EK32" s="342">
        <f t="shared" si="54"/>
        <v>1.0176064630493382E-2</v>
      </c>
      <c r="EL32" s="342">
        <f t="shared" si="55"/>
        <v>8.1408517043947051E-3</v>
      </c>
      <c r="EM32" s="342">
        <f t="shared" si="56"/>
        <v>6.5126813635157646E-3</v>
      </c>
      <c r="EN32" s="342">
        <f t="shared" si="57"/>
        <v>5.210145090812612E-3</v>
      </c>
      <c r="EO32" s="342">
        <f t="shared" si="58"/>
        <v>4.1681160726500894E-3</v>
      </c>
      <c r="EP32" s="342">
        <f t="shared" si="59"/>
        <v>3.3344928581200716E-3</v>
      </c>
      <c r="EQ32" s="342">
        <f t="shared" si="60"/>
        <v>2.6675942864960575E-3</v>
      </c>
      <c r="ER32" s="342">
        <f t="shared" si="61"/>
        <v>2.1340754291968461E-3</v>
      </c>
      <c r="ES32" s="342">
        <f t="shared" si="62"/>
        <v>1.7072603433574769E-3</v>
      </c>
      <c r="ET32" s="342">
        <f t="shared" si="63"/>
        <v>1.3658082746859817E-3</v>
      </c>
      <c r="EU32" s="346">
        <f t="shared" si="64"/>
        <v>1.0926466197487853E-3</v>
      </c>
      <c r="EV32" s="342">
        <f t="shared" si="65"/>
        <v>8.7411729579902828E-4</v>
      </c>
      <c r="EW32" s="342">
        <f t="shared" si="66"/>
        <v>6.9929383663922266E-4</v>
      </c>
      <c r="EX32" s="342">
        <f t="shared" si="67"/>
        <v>5.594350693113782E-4</v>
      </c>
      <c r="EY32" s="342">
        <f t="shared" si="68"/>
        <v>4.4754805544910259E-4</v>
      </c>
      <c r="EZ32" s="342">
        <f t="shared" si="69"/>
        <v>3.5803844435928209E-4</v>
      </c>
      <c r="FA32" s="342">
        <f t="shared" si="70"/>
        <v>2.8643075548742566E-4</v>
      </c>
      <c r="FB32" s="342">
        <f t="shared" si="71"/>
        <v>2.2914460438994055E-4</v>
      </c>
      <c r="FC32" s="342">
        <f t="shared" si="72"/>
        <v>1.8331568351195244E-4</v>
      </c>
      <c r="FD32" s="342">
        <f t="shared" si="73"/>
        <v>1.4665254680956198E-4</v>
      </c>
      <c r="FE32" s="342">
        <f t="shared" si="74"/>
        <v>1.1732203744764958E-4</v>
      </c>
      <c r="FF32" s="342">
        <f t="shared" si="75"/>
        <v>9.3857629958119665E-5</v>
      </c>
      <c r="FG32" s="346">
        <f t="shared" si="76"/>
        <v>7.5086103966495737E-5</v>
      </c>
      <c r="FH32" s="342">
        <f t="shared" si="77"/>
        <v>6.0068883173196591E-5</v>
      </c>
      <c r="FI32" s="342">
        <f t="shared" si="78"/>
        <v>4.8055106538557273E-5</v>
      </c>
      <c r="FJ32" s="342">
        <f t="shared" si="79"/>
        <v>3.8444085230845818E-5</v>
      </c>
      <c r="FK32" s="342">
        <f t="shared" si="80"/>
        <v>3.0755268184676655E-5</v>
      </c>
      <c r="FL32" s="342">
        <f t="shared" si="81"/>
        <v>2.4604214547741325E-5</v>
      </c>
      <c r="FM32" s="342">
        <f t="shared" si="82"/>
        <v>1.968337163819306E-5</v>
      </c>
      <c r="FN32" s="342">
        <f t="shared" si="83"/>
        <v>1.574669731055445E-5</v>
      </c>
      <c r="FO32" s="342">
        <f t="shared" si="84"/>
        <v>1.259735784844356E-5</v>
      </c>
      <c r="FP32" s="342">
        <f t="shared" si="85"/>
        <v>1.0077886278754849E-5</v>
      </c>
      <c r="FQ32" s="342">
        <f t="shared" si="86"/>
        <v>8.0623090230038787E-6</v>
      </c>
      <c r="FR32" s="342">
        <f t="shared" si="87"/>
        <v>6.4498472184031034E-6</v>
      </c>
      <c r="FS32" s="346">
        <f t="shared" si="88"/>
        <v>5.1598777747224831E-6</v>
      </c>
      <c r="FT32" s="342">
        <f t="shared" si="89"/>
        <v>4.1279022197779866E-6</v>
      </c>
      <c r="FU32" s="342">
        <f t="shared" si="90"/>
        <v>3.3023217758223894E-6</v>
      </c>
      <c r="FV32" s="342">
        <f t="shared" si="91"/>
        <v>2.6418574206579119E-6</v>
      </c>
      <c r="FW32" s="342">
        <f t="shared" si="92"/>
        <v>2.1134859365263297E-6</v>
      </c>
      <c r="FX32" s="342">
        <f t="shared" si="93"/>
        <v>1.6907887492210639E-6</v>
      </c>
      <c r="FY32" s="342">
        <f t="shared" si="94"/>
        <v>1.3526309993768512E-6</v>
      </c>
      <c r="FZ32" s="342">
        <f t="shared" si="95"/>
        <v>1.0821047995014809E-6</v>
      </c>
      <c r="GA32" s="342">
        <f t="shared" si="96"/>
        <v>8.6568383960118477E-7</v>
      </c>
      <c r="GB32" s="342">
        <f t="shared" si="97"/>
        <v>6.925470716809479E-7</v>
      </c>
      <c r="GC32" s="342">
        <f t="shared" si="98"/>
        <v>5.5403765734475832E-7</v>
      </c>
      <c r="GD32" s="342">
        <f t="shared" si="99"/>
        <v>4.4323012587580667E-7</v>
      </c>
      <c r="GE32" s="346">
        <f t="shared" si="100"/>
        <v>3.5458410070064536E-7</v>
      </c>
      <c r="GF32" s="425">
        <f t="shared" si="165"/>
        <v>2799372.5499985819</v>
      </c>
    </row>
    <row r="33" spans="1:188" s="31" customFormat="1" x14ac:dyDescent="0.2">
      <c r="B33" s="323">
        <v>2</v>
      </c>
      <c r="C33" s="323"/>
      <c r="D33" s="323">
        <v>1</v>
      </c>
      <c r="E33" s="323"/>
      <c r="F33" s="323"/>
      <c r="G33" s="340" t="str">
        <f>$G$177</f>
        <v>High Performing Title / App</v>
      </c>
      <c r="H33" s="435"/>
      <c r="I33" s="342"/>
      <c r="J33" s="342"/>
      <c r="K33" s="342"/>
      <c r="L33" s="342"/>
      <c r="M33" s="342"/>
      <c r="N33" s="342"/>
      <c r="O33" s="342"/>
      <c r="P33" s="342"/>
      <c r="Q33" s="342"/>
      <c r="R33" s="342"/>
      <c r="S33" s="346"/>
      <c r="T33" s="342"/>
      <c r="U33" s="342"/>
      <c r="V33" s="342"/>
      <c r="W33" s="342"/>
      <c r="X33" s="342"/>
      <c r="Y33" s="342"/>
      <c r="Z33" s="342"/>
      <c r="AA33" s="342"/>
      <c r="AB33" s="342"/>
      <c r="AC33" s="342"/>
      <c r="AD33" s="342"/>
      <c r="AE33" s="346"/>
      <c r="AF33" s="342"/>
      <c r="AG33" s="342"/>
      <c r="AH33" s="342"/>
      <c r="AI33" s="342"/>
      <c r="AJ33" s="342"/>
      <c r="AK33" s="342"/>
      <c r="AL33" s="342"/>
      <c r="AM33" s="342"/>
      <c r="AN33" s="342"/>
      <c r="AO33" s="342"/>
      <c r="AP33" s="342"/>
      <c r="AQ33" s="346"/>
      <c r="AR33" s="342"/>
      <c r="AS33" s="342"/>
      <c r="AT33" s="342"/>
      <c r="AU33" s="342"/>
      <c r="AV33" s="342"/>
      <c r="AW33" s="342"/>
      <c r="AX33" s="342"/>
      <c r="AY33" s="342"/>
      <c r="AZ33" s="342"/>
      <c r="BA33" s="342"/>
      <c r="BB33" s="342"/>
      <c r="BC33" s="346"/>
      <c r="BD33" s="342"/>
      <c r="BE33" s="376">
        <f t="shared" ref="BE33:CB33" si="177">$H$7*H$178</f>
        <v>31125.899999999998</v>
      </c>
      <c r="BF33" s="376">
        <f t="shared" si="177"/>
        <v>100239.75</v>
      </c>
      <c r="BG33" s="376">
        <f t="shared" si="177"/>
        <v>284618.09999999998</v>
      </c>
      <c r="BH33" s="376">
        <f t="shared" si="177"/>
        <v>556962.25</v>
      </c>
      <c r="BI33" s="376">
        <f t="shared" si="177"/>
        <v>680269.85</v>
      </c>
      <c r="BJ33" s="376">
        <f t="shared" si="177"/>
        <v>661926.19999999995</v>
      </c>
      <c r="BK33" s="376">
        <f t="shared" si="177"/>
        <v>673632.04999999993</v>
      </c>
      <c r="BL33" s="376">
        <f t="shared" si="177"/>
        <v>661253.44999999995</v>
      </c>
      <c r="BM33" s="376">
        <f t="shared" si="177"/>
        <v>447274.1</v>
      </c>
      <c r="BN33" s="376">
        <f t="shared" si="177"/>
        <v>485426.5</v>
      </c>
      <c r="BO33" s="345">
        <f t="shared" si="177"/>
        <v>373122.1</v>
      </c>
      <c r="BP33" s="376">
        <f t="shared" si="177"/>
        <v>318121.05</v>
      </c>
      <c r="BQ33" s="376">
        <f t="shared" si="177"/>
        <v>411752.89999999997</v>
      </c>
      <c r="BR33" s="376">
        <f t="shared" si="177"/>
        <v>364780</v>
      </c>
      <c r="BS33" s="376">
        <f t="shared" si="177"/>
        <v>316356.95</v>
      </c>
      <c r="BT33" s="376">
        <f t="shared" si="177"/>
        <v>238153.5</v>
      </c>
      <c r="BU33" s="376">
        <f t="shared" si="177"/>
        <v>221125.44999999998</v>
      </c>
      <c r="BV33" s="376">
        <f t="shared" si="177"/>
        <v>247123.5</v>
      </c>
      <c r="BW33" s="376">
        <f t="shared" si="177"/>
        <v>221170.3</v>
      </c>
      <c r="BX33" s="376">
        <f t="shared" si="177"/>
        <v>171895.1</v>
      </c>
      <c r="BY33" s="376">
        <f t="shared" si="177"/>
        <v>127732.79999999999</v>
      </c>
      <c r="BZ33" s="376">
        <f t="shared" si="177"/>
        <v>74660.3</v>
      </c>
      <c r="CA33" s="345">
        <f t="shared" si="177"/>
        <v>65346.45</v>
      </c>
      <c r="CB33" s="376">
        <f t="shared" si="177"/>
        <v>36074.35</v>
      </c>
      <c r="CC33" s="387">
        <f>CB33*0.8</f>
        <v>28859.48</v>
      </c>
      <c r="CD33" s="387">
        <f t="shared" si="164"/>
        <v>23087.584000000003</v>
      </c>
      <c r="CE33" s="387">
        <f t="shared" si="164"/>
        <v>18470.067200000001</v>
      </c>
      <c r="CF33" s="387">
        <f t="shared" si="164"/>
        <v>14776.053760000003</v>
      </c>
      <c r="CG33" s="387">
        <f t="shared" si="164"/>
        <v>11820.843008000003</v>
      </c>
      <c r="CH33" s="387">
        <f t="shared" si="164"/>
        <v>9456.6744064000031</v>
      </c>
      <c r="CI33" s="387">
        <f t="shared" si="164"/>
        <v>7565.3395251200027</v>
      </c>
      <c r="CJ33" s="387">
        <f t="shared" si="164"/>
        <v>6052.2716200960022</v>
      </c>
      <c r="CK33" s="387">
        <f t="shared" si="164"/>
        <v>4841.8172960768015</v>
      </c>
      <c r="CL33" s="387">
        <f t="shared" si="164"/>
        <v>3873.4538368614412</v>
      </c>
      <c r="CM33" s="388">
        <f t="shared" si="164"/>
        <v>3098.7630694891532</v>
      </c>
      <c r="CN33" s="342">
        <f t="shared" si="5"/>
        <v>2479.0104555913226</v>
      </c>
      <c r="CO33" s="342">
        <f t="shared" si="6"/>
        <v>1983.2083644730583</v>
      </c>
      <c r="CP33" s="342">
        <f t="shared" si="7"/>
        <v>1586.5666915784468</v>
      </c>
      <c r="CQ33" s="342">
        <f t="shared" si="8"/>
        <v>1269.2533532627576</v>
      </c>
      <c r="CR33" s="342">
        <f t="shared" si="9"/>
        <v>1015.4026826102062</v>
      </c>
      <c r="CS33" s="342">
        <f t="shared" si="10"/>
        <v>812.32214608816503</v>
      </c>
      <c r="CT33" s="342">
        <f t="shared" si="11"/>
        <v>649.85771687053204</v>
      </c>
      <c r="CU33" s="342">
        <f t="shared" si="12"/>
        <v>519.88617349642561</v>
      </c>
      <c r="CV33" s="342">
        <f t="shared" si="13"/>
        <v>415.90893879714054</v>
      </c>
      <c r="CW33" s="342">
        <f t="shared" si="14"/>
        <v>332.72715103771247</v>
      </c>
      <c r="CX33" s="342">
        <f t="shared" si="15"/>
        <v>266.18172083016998</v>
      </c>
      <c r="CY33" s="346">
        <f t="shared" si="16"/>
        <v>212.94537666413601</v>
      </c>
      <c r="CZ33" s="342">
        <f t="shared" si="146"/>
        <v>170.35630133130883</v>
      </c>
      <c r="DA33" s="342">
        <f t="shared" si="147"/>
        <v>136.28504106504707</v>
      </c>
      <c r="DB33" s="342">
        <f t="shared" si="148"/>
        <v>109.02803285203765</v>
      </c>
      <c r="DC33" s="342">
        <f t="shared" si="149"/>
        <v>87.222426281630135</v>
      </c>
      <c r="DD33" s="342">
        <f t="shared" si="150"/>
        <v>69.777941025304116</v>
      </c>
      <c r="DE33" s="342">
        <f t="shared" si="151"/>
        <v>55.822352820243296</v>
      </c>
      <c r="DF33" s="342">
        <f t="shared" si="152"/>
        <v>44.65788225619464</v>
      </c>
      <c r="DG33" s="342">
        <f t="shared" si="153"/>
        <v>35.726305804955715</v>
      </c>
      <c r="DH33" s="342">
        <f t="shared" si="154"/>
        <v>28.581044643964574</v>
      </c>
      <c r="DI33" s="342">
        <f t="shared" si="155"/>
        <v>22.864835715171662</v>
      </c>
      <c r="DJ33" s="342">
        <f t="shared" si="156"/>
        <v>18.291868572137329</v>
      </c>
      <c r="DK33" s="346">
        <f t="shared" si="157"/>
        <v>14.633494857709863</v>
      </c>
      <c r="DL33" s="342">
        <f t="shared" si="130"/>
        <v>11.706795886167891</v>
      </c>
      <c r="DM33" s="342">
        <f t="shared" si="131"/>
        <v>9.3654367089343129</v>
      </c>
      <c r="DN33" s="342">
        <f t="shared" si="132"/>
        <v>7.492349367147451</v>
      </c>
      <c r="DO33" s="342">
        <f t="shared" si="133"/>
        <v>5.9938794937179614</v>
      </c>
      <c r="DP33" s="342">
        <f t="shared" si="134"/>
        <v>4.7951035949743694</v>
      </c>
      <c r="DQ33" s="342">
        <f t="shared" si="135"/>
        <v>3.8360828759794958</v>
      </c>
      <c r="DR33" s="342">
        <f t="shared" si="136"/>
        <v>3.068866300783597</v>
      </c>
      <c r="DS33" s="342">
        <f t="shared" si="137"/>
        <v>2.4550930406268776</v>
      </c>
      <c r="DT33" s="342">
        <f t="shared" si="138"/>
        <v>1.9640744325015023</v>
      </c>
      <c r="DU33" s="342">
        <f t="shared" si="139"/>
        <v>1.571259546001202</v>
      </c>
      <c r="DV33" s="342">
        <f t="shared" si="140"/>
        <v>1.2570076368009617</v>
      </c>
      <c r="DW33" s="346">
        <f t="shared" si="141"/>
        <v>1.0056061094407693</v>
      </c>
      <c r="DX33" s="342">
        <f t="shared" si="104"/>
        <v>0.80448488755261549</v>
      </c>
      <c r="DY33" s="342">
        <f t="shared" si="105"/>
        <v>0.64358791004209248</v>
      </c>
      <c r="DZ33" s="342">
        <f t="shared" si="106"/>
        <v>0.51487032803367405</v>
      </c>
      <c r="EA33" s="342">
        <f t="shared" si="107"/>
        <v>0.41189626242693927</v>
      </c>
      <c r="EB33" s="342">
        <f t="shared" si="108"/>
        <v>0.32951700994155142</v>
      </c>
      <c r="EC33" s="342">
        <f t="shared" si="109"/>
        <v>0.26361360795324112</v>
      </c>
      <c r="ED33" s="342">
        <f t="shared" si="110"/>
        <v>0.2108908863625929</v>
      </c>
      <c r="EE33" s="342">
        <f t="shared" si="111"/>
        <v>0.16871270909007433</v>
      </c>
      <c r="EF33" s="342">
        <f t="shared" si="112"/>
        <v>0.13497016727205946</v>
      </c>
      <c r="EG33" s="342">
        <f t="shared" si="113"/>
        <v>0.10797613381764758</v>
      </c>
      <c r="EH33" s="342">
        <f t="shared" si="114"/>
        <v>8.6380907054118064E-2</v>
      </c>
      <c r="EI33" s="346">
        <f t="shared" si="115"/>
        <v>6.9104725643294451E-2</v>
      </c>
      <c r="EJ33" s="342">
        <f t="shared" si="53"/>
        <v>5.5283780514635561E-2</v>
      </c>
      <c r="EK33" s="342">
        <f t="shared" si="54"/>
        <v>4.4227024411708449E-2</v>
      </c>
      <c r="EL33" s="342">
        <f t="shared" si="55"/>
        <v>3.5381619529366762E-2</v>
      </c>
      <c r="EM33" s="342">
        <f t="shared" si="56"/>
        <v>2.8305295623493411E-2</v>
      </c>
      <c r="EN33" s="342">
        <f t="shared" si="57"/>
        <v>2.2644236498794729E-2</v>
      </c>
      <c r="EO33" s="342">
        <f t="shared" si="58"/>
        <v>1.8115389199035783E-2</v>
      </c>
      <c r="EP33" s="342">
        <f t="shared" si="59"/>
        <v>1.4492311359228627E-2</v>
      </c>
      <c r="EQ33" s="342">
        <f t="shared" si="60"/>
        <v>1.1593849087382903E-2</v>
      </c>
      <c r="ER33" s="342">
        <f t="shared" si="61"/>
        <v>9.2750792699063233E-3</v>
      </c>
      <c r="ES33" s="342">
        <f t="shared" si="62"/>
        <v>7.4200634159250593E-3</v>
      </c>
      <c r="ET33" s="342">
        <f t="shared" si="63"/>
        <v>5.9360507327400475E-3</v>
      </c>
      <c r="EU33" s="346">
        <f t="shared" si="64"/>
        <v>4.7488405861920383E-3</v>
      </c>
      <c r="EV33" s="342">
        <f t="shared" si="65"/>
        <v>3.7990724689536308E-3</v>
      </c>
      <c r="EW33" s="342">
        <f t="shared" si="66"/>
        <v>3.0392579751629049E-3</v>
      </c>
      <c r="EX33" s="342">
        <f t="shared" si="67"/>
        <v>2.431406380130324E-3</v>
      </c>
      <c r="EY33" s="342">
        <f t="shared" si="68"/>
        <v>1.9451251041042593E-3</v>
      </c>
      <c r="EZ33" s="342">
        <f t="shared" si="69"/>
        <v>1.5561000832834074E-3</v>
      </c>
      <c r="FA33" s="342">
        <f t="shared" si="70"/>
        <v>1.2448800666267261E-3</v>
      </c>
      <c r="FB33" s="342">
        <f t="shared" si="71"/>
        <v>9.9590405330138103E-4</v>
      </c>
      <c r="FC33" s="342">
        <f t="shared" si="72"/>
        <v>7.9672324264110485E-4</v>
      </c>
      <c r="FD33" s="342">
        <f t="shared" si="73"/>
        <v>6.3737859411288397E-4</v>
      </c>
      <c r="FE33" s="342">
        <f t="shared" si="74"/>
        <v>5.0990287529030715E-4</v>
      </c>
      <c r="FF33" s="342">
        <f t="shared" si="75"/>
        <v>4.0792230023224576E-4</v>
      </c>
      <c r="FG33" s="346">
        <f t="shared" si="76"/>
        <v>3.2633784018579664E-4</v>
      </c>
      <c r="FH33" s="342">
        <f t="shared" si="77"/>
        <v>2.610702721486373E-4</v>
      </c>
      <c r="FI33" s="342">
        <f t="shared" si="78"/>
        <v>2.0885621771890984E-4</v>
      </c>
      <c r="FJ33" s="342">
        <f t="shared" si="79"/>
        <v>1.670849741751279E-4</v>
      </c>
      <c r="FK33" s="342">
        <f t="shared" si="80"/>
        <v>1.3366797934010233E-4</v>
      </c>
      <c r="FL33" s="342">
        <f t="shared" si="81"/>
        <v>1.0693438347208188E-4</v>
      </c>
      <c r="FM33" s="342">
        <f t="shared" si="82"/>
        <v>8.5547506777665513E-5</v>
      </c>
      <c r="FN33" s="342">
        <f t="shared" si="83"/>
        <v>6.8438005422132413E-5</v>
      </c>
      <c r="FO33" s="342">
        <f t="shared" si="84"/>
        <v>5.4750404337705932E-5</v>
      </c>
      <c r="FP33" s="342">
        <f t="shared" si="85"/>
        <v>4.3800323470164751E-5</v>
      </c>
      <c r="FQ33" s="342">
        <f t="shared" si="86"/>
        <v>3.5040258776131799E-5</v>
      </c>
      <c r="FR33" s="342">
        <f t="shared" si="87"/>
        <v>2.8032207020905442E-5</v>
      </c>
      <c r="FS33" s="346">
        <f t="shared" si="88"/>
        <v>2.2425765616724356E-5</v>
      </c>
      <c r="FT33" s="342">
        <f t="shared" si="89"/>
        <v>1.7940612493379485E-5</v>
      </c>
      <c r="FU33" s="342">
        <f t="shared" si="90"/>
        <v>1.4352489994703589E-5</v>
      </c>
      <c r="FV33" s="342">
        <f t="shared" si="91"/>
        <v>1.1481991995762871E-5</v>
      </c>
      <c r="FW33" s="342">
        <f t="shared" si="92"/>
        <v>9.1855935966102972E-6</v>
      </c>
      <c r="FX33" s="342">
        <f t="shared" si="93"/>
        <v>7.348474877288238E-6</v>
      </c>
      <c r="FY33" s="342">
        <f t="shared" si="94"/>
        <v>5.8787799018305905E-6</v>
      </c>
      <c r="FZ33" s="342">
        <f t="shared" si="95"/>
        <v>4.7030239214644726E-6</v>
      </c>
      <c r="GA33" s="342">
        <f t="shared" si="96"/>
        <v>3.7624191371715784E-6</v>
      </c>
      <c r="GB33" s="342">
        <f t="shared" si="97"/>
        <v>3.0099353097372628E-6</v>
      </c>
      <c r="GC33" s="342">
        <f t="shared" si="98"/>
        <v>2.4079482477898104E-6</v>
      </c>
      <c r="GD33" s="342">
        <f t="shared" si="99"/>
        <v>1.9263585982318484E-6</v>
      </c>
      <c r="GE33" s="346">
        <f t="shared" si="100"/>
        <v>1.5410868785854789E-6</v>
      </c>
      <c r="GF33" s="398">
        <f t="shared" si="165"/>
        <v>7914440.2999938354</v>
      </c>
    </row>
    <row r="34" spans="1:188" s="31" customFormat="1" x14ac:dyDescent="0.2">
      <c r="B34" s="323">
        <v>3</v>
      </c>
      <c r="C34" s="323"/>
      <c r="D34" s="323">
        <v>1</v>
      </c>
      <c r="E34" s="323"/>
      <c r="F34" s="323"/>
      <c r="G34" s="340" t="str">
        <f>$G$178</f>
        <v>Avg Performing  Title / App</v>
      </c>
      <c r="H34" s="435"/>
      <c r="I34" s="342"/>
      <c r="J34" s="342"/>
      <c r="K34" s="342"/>
      <c r="L34" s="342"/>
      <c r="M34" s="342"/>
      <c r="N34" s="342"/>
      <c r="O34" s="342"/>
      <c r="P34" s="342"/>
      <c r="Q34" s="342"/>
      <c r="R34" s="342"/>
      <c r="S34" s="346"/>
      <c r="T34" s="342"/>
      <c r="U34" s="342"/>
      <c r="V34" s="342"/>
      <c r="W34" s="342"/>
      <c r="X34" s="342"/>
      <c r="Y34" s="342"/>
      <c r="Z34" s="342"/>
      <c r="AA34" s="342"/>
      <c r="AB34" s="342"/>
      <c r="AC34" s="342"/>
      <c r="AD34" s="342"/>
      <c r="AE34" s="346"/>
      <c r="AF34" s="342"/>
      <c r="AG34" s="342"/>
      <c r="AH34" s="342"/>
      <c r="AI34" s="342"/>
      <c r="AJ34" s="342"/>
      <c r="AK34" s="342"/>
      <c r="AL34" s="342"/>
      <c r="AM34" s="342"/>
      <c r="AN34" s="342"/>
      <c r="AO34" s="342"/>
      <c r="AP34" s="342"/>
      <c r="AQ34" s="346"/>
      <c r="AR34" s="342"/>
      <c r="AS34" s="342"/>
      <c r="AT34" s="342"/>
      <c r="AU34" s="342"/>
      <c r="AV34" s="342"/>
      <c r="AW34" s="342"/>
      <c r="AX34" s="342"/>
      <c r="AY34" s="342"/>
      <c r="AZ34" s="342"/>
      <c r="BA34" s="342"/>
      <c r="BB34" s="342"/>
      <c r="BC34" s="346"/>
      <c r="BD34" s="342"/>
      <c r="BE34" s="342"/>
      <c r="BF34" s="342"/>
      <c r="BG34" s="376">
        <f t="shared" ref="BG34:CD34" si="178">$H$7*H$178</f>
        <v>31125.899999999998</v>
      </c>
      <c r="BH34" s="376">
        <f t="shared" si="178"/>
        <v>100239.75</v>
      </c>
      <c r="BI34" s="376">
        <f t="shared" si="178"/>
        <v>284618.09999999998</v>
      </c>
      <c r="BJ34" s="376">
        <f t="shared" si="178"/>
        <v>556962.25</v>
      </c>
      <c r="BK34" s="376">
        <f t="shared" si="178"/>
        <v>680269.85</v>
      </c>
      <c r="BL34" s="376">
        <f t="shared" si="178"/>
        <v>661926.19999999995</v>
      </c>
      <c r="BM34" s="376">
        <f t="shared" si="178"/>
        <v>673632.04999999993</v>
      </c>
      <c r="BN34" s="376">
        <f t="shared" si="178"/>
        <v>661253.44999999995</v>
      </c>
      <c r="BO34" s="345">
        <f t="shared" si="178"/>
        <v>447274.1</v>
      </c>
      <c r="BP34" s="376">
        <f t="shared" si="178"/>
        <v>485426.5</v>
      </c>
      <c r="BQ34" s="376">
        <f t="shared" si="178"/>
        <v>373122.1</v>
      </c>
      <c r="BR34" s="376">
        <f t="shared" si="178"/>
        <v>318121.05</v>
      </c>
      <c r="BS34" s="376">
        <f t="shared" si="178"/>
        <v>411752.89999999997</v>
      </c>
      <c r="BT34" s="376">
        <f t="shared" si="178"/>
        <v>364780</v>
      </c>
      <c r="BU34" s="376">
        <f t="shared" si="178"/>
        <v>316356.95</v>
      </c>
      <c r="BV34" s="376">
        <f t="shared" si="178"/>
        <v>238153.5</v>
      </c>
      <c r="BW34" s="376">
        <f t="shared" si="178"/>
        <v>221125.44999999998</v>
      </c>
      <c r="BX34" s="376">
        <f t="shared" si="178"/>
        <v>247123.5</v>
      </c>
      <c r="BY34" s="376">
        <f t="shared" si="178"/>
        <v>221170.3</v>
      </c>
      <c r="BZ34" s="376">
        <f t="shared" si="178"/>
        <v>171895.1</v>
      </c>
      <c r="CA34" s="345">
        <f t="shared" si="178"/>
        <v>127732.79999999999</v>
      </c>
      <c r="CB34" s="376">
        <f t="shared" si="178"/>
        <v>74660.3</v>
      </c>
      <c r="CC34" s="376">
        <f t="shared" si="178"/>
        <v>65346.45</v>
      </c>
      <c r="CD34" s="376">
        <f t="shared" si="178"/>
        <v>36074.35</v>
      </c>
      <c r="CE34" s="387">
        <f>CD34*0.8</f>
        <v>28859.48</v>
      </c>
      <c r="CF34" s="387">
        <f t="shared" si="164"/>
        <v>23087.584000000003</v>
      </c>
      <c r="CG34" s="387">
        <f t="shared" si="164"/>
        <v>18470.067200000001</v>
      </c>
      <c r="CH34" s="387">
        <f t="shared" si="164"/>
        <v>14776.053760000003</v>
      </c>
      <c r="CI34" s="387">
        <f t="shared" si="164"/>
        <v>11820.843008000003</v>
      </c>
      <c r="CJ34" s="387">
        <f t="shared" si="164"/>
        <v>9456.6744064000031</v>
      </c>
      <c r="CK34" s="387">
        <f t="shared" si="164"/>
        <v>7565.3395251200027</v>
      </c>
      <c r="CL34" s="387">
        <f t="shared" si="164"/>
        <v>6052.2716200960022</v>
      </c>
      <c r="CM34" s="388">
        <f t="shared" si="164"/>
        <v>4841.8172960768015</v>
      </c>
      <c r="CN34" s="342">
        <f t="shared" si="5"/>
        <v>3873.4538368614412</v>
      </c>
      <c r="CO34" s="342">
        <f t="shared" si="6"/>
        <v>3098.7630694891532</v>
      </c>
      <c r="CP34" s="342">
        <f t="shared" si="7"/>
        <v>2479.0104555913226</v>
      </c>
      <c r="CQ34" s="342">
        <f t="shared" si="8"/>
        <v>1983.2083644730583</v>
      </c>
      <c r="CR34" s="342">
        <f t="shared" si="9"/>
        <v>1586.5666915784468</v>
      </c>
      <c r="CS34" s="342">
        <f t="shared" si="10"/>
        <v>1269.2533532627576</v>
      </c>
      <c r="CT34" s="342">
        <f t="shared" si="11"/>
        <v>1015.4026826102062</v>
      </c>
      <c r="CU34" s="342">
        <f t="shared" si="12"/>
        <v>812.32214608816503</v>
      </c>
      <c r="CV34" s="342">
        <f t="shared" si="13"/>
        <v>649.85771687053204</v>
      </c>
      <c r="CW34" s="342">
        <f t="shared" si="14"/>
        <v>519.88617349642561</v>
      </c>
      <c r="CX34" s="342">
        <f t="shared" si="15"/>
        <v>415.90893879714054</v>
      </c>
      <c r="CY34" s="346">
        <f t="shared" si="16"/>
        <v>332.72715103771247</v>
      </c>
      <c r="CZ34" s="342">
        <f t="shared" si="146"/>
        <v>266.18172083016998</v>
      </c>
      <c r="DA34" s="342">
        <f t="shared" si="147"/>
        <v>212.94537666413601</v>
      </c>
      <c r="DB34" s="342">
        <f t="shared" si="148"/>
        <v>170.35630133130883</v>
      </c>
      <c r="DC34" s="342">
        <f t="shared" si="149"/>
        <v>136.28504106504707</v>
      </c>
      <c r="DD34" s="342">
        <f t="shared" si="150"/>
        <v>109.02803285203765</v>
      </c>
      <c r="DE34" s="342">
        <f t="shared" si="151"/>
        <v>87.222426281630135</v>
      </c>
      <c r="DF34" s="342">
        <f t="shared" si="152"/>
        <v>69.777941025304116</v>
      </c>
      <c r="DG34" s="342">
        <f t="shared" si="153"/>
        <v>55.822352820243296</v>
      </c>
      <c r="DH34" s="342">
        <f t="shared" si="154"/>
        <v>44.65788225619464</v>
      </c>
      <c r="DI34" s="342">
        <f t="shared" si="155"/>
        <v>35.726305804955715</v>
      </c>
      <c r="DJ34" s="342">
        <f t="shared" si="156"/>
        <v>28.581044643964574</v>
      </c>
      <c r="DK34" s="346">
        <f t="shared" si="157"/>
        <v>22.864835715171662</v>
      </c>
      <c r="DL34" s="342">
        <f t="shared" si="130"/>
        <v>18.291868572137329</v>
      </c>
      <c r="DM34" s="342">
        <f t="shared" si="131"/>
        <v>14.633494857709863</v>
      </c>
      <c r="DN34" s="342">
        <f t="shared" si="132"/>
        <v>11.706795886167891</v>
      </c>
      <c r="DO34" s="342">
        <f t="shared" si="133"/>
        <v>9.3654367089343129</v>
      </c>
      <c r="DP34" s="342">
        <f t="shared" si="134"/>
        <v>7.492349367147451</v>
      </c>
      <c r="DQ34" s="342">
        <f t="shared" si="135"/>
        <v>5.9938794937179614</v>
      </c>
      <c r="DR34" s="342">
        <f t="shared" si="136"/>
        <v>4.7951035949743694</v>
      </c>
      <c r="DS34" s="342">
        <f t="shared" si="137"/>
        <v>3.8360828759794958</v>
      </c>
      <c r="DT34" s="342">
        <f t="shared" si="138"/>
        <v>3.068866300783597</v>
      </c>
      <c r="DU34" s="342">
        <f t="shared" si="139"/>
        <v>2.4550930406268776</v>
      </c>
      <c r="DV34" s="342">
        <f t="shared" si="140"/>
        <v>1.9640744325015023</v>
      </c>
      <c r="DW34" s="346">
        <f t="shared" si="141"/>
        <v>1.571259546001202</v>
      </c>
      <c r="DX34" s="342">
        <f t="shared" si="104"/>
        <v>1.2570076368009617</v>
      </c>
      <c r="DY34" s="342">
        <f t="shared" si="105"/>
        <v>1.0056061094407693</v>
      </c>
      <c r="DZ34" s="342">
        <f t="shared" si="106"/>
        <v>0.80448488755261549</v>
      </c>
      <c r="EA34" s="342">
        <f t="shared" si="107"/>
        <v>0.64358791004209248</v>
      </c>
      <c r="EB34" s="342">
        <f t="shared" si="108"/>
        <v>0.51487032803367405</v>
      </c>
      <c r="EC34" s="342">
        <f t="shared" si="109"/>
        <v>0.41189626242693927</v>
      </c>
      <c r="ED34" s="342">
        <f t="shared" si="110"/>
        <v>0.32951700994155142</v>
      </c>
      <c r="EE34" s="342">
        <f t="shared" si="111"/>
        <v>0.26361360795324112</v>
      </c>
      <c r="EF34" s="342">
        <f t="shared" si="112"/>
        <v>0.2108908863625929</v>
      </c>
      <c r="EG34" s="342">
        <f t="shared" si="113"/>
        <v>0.16871270909007433</v>
      </c>
      <c r="EH34" s="342">
        <f t="shared" si="114"/>
        <v>0.13497016727205946</v>
      </c>
      <c r="EI34" s="346">
        <f t="shared" si="115"/>
        <v>0.10797613381764758</v>
      </c>
      <c r="EJ34" s="342">
        <f t="shared" si="53"/>
        <v>8.6380907054118064E-2</v>
      </c>
      <c r="EK34" s="342">
        <f t="shared" si="54"/>
        <v>6.9104725643294451E-2</v>
      </c>
      <c r="EL34" s="342">
        <f t="shared" si="55"/>
        <v>5.5283780514635561E-2</v>
      </c>
      <c r="EM34" s="342">
        <f t="shared" si="56"/>
        <v>4.4227024411708449E-2</v>
      </c>
      <c r="EN34" s="342">
        <f t="shared" si="57"/>
        <v>3.5381619529366762E-2</v>
      </c>
      <c r="EO34" s="342">
        <f t="shared" si="58"/>
        <v>2.8305295623493411E-2</v>
      </c>
      <c r="EP34" s="342">
        <f t="shared" si="59"/>
        <v>2.2644236498794729E-2</v>
      </c>
      <c r="EQ34" s="342">
        <f t="shared" si="60"/>
        <v>1.8115389199035783E-2</v>
      </c>
      <c r="ER34" s="342">
        <f t="shared" si="61"/>
        <v>1.4492311359228627E-2</v>
      </c>
      <c r="ES34" s="342">
        <f t="shared" si="62"/>
        <v>1.1593849087382903E-2</v>
      </c>
      <c r="ET34" s="342">
        <f t="shared" si="63"/>
        <v>9.2750792699063233E-3</v>
      </c>
      <c r="EU34" s="346">
        <f t="shared" si="64"/>
        <v>7.4200634159250593E-3</v>
      </c>
      <c r="EV34" s="342">
        <f t="shared" si="65"/>
        <v>5.9360507327400475E-3</v>
      </c>
      <c r="EW34" s="342">
        <f t="shared" si="66"/>
        <v>4.7488405861920383E-3</v>
      </c>
      <c r="EX34" s="342">
        <f t="shared" si="67"/>
        <v>3.7990724689536308E-3</v>
      </c>
      <c r="EY34" s="342">
        <f t="shared" si="68"/>
        <v>3.0392579751629049E-3</v>
      </c>
      <c r="EZ34" s="342">
        <f t="shared" si="69"/>
        <v>2.431406380130324E-3</v>
      </c>
      <c r="FA34" s="342">
        <f t="shared" si="70"/>
        <v>1.9451251041042593E-3</v>
      </c>
      <c r="FB34" s="342">
        <f t="shared" si="71"/>
        <v>1.5561000832834074E-3</v>
      </c>
      <c r="FC34" s="342">
        <f t="shared" si="72"/>
        <v>1.2448800666267261E-3</v>
      </c>
      <c r="FD34" s="342">
        <f t="shared" si="73"/>
        <v>9.9590405330138103E-4</v>
      </c>
      <c r="FE34" s="342">
        <f t="shared" si="74"/>
        <v>7.9672324264110485E-4</v>
      </c>
      <c r="FF34" s="342">
        <f t="shared" si="75"/>
        <v>6.3737859411288397E-4</v>
      </c>
      <c r="FG34" s="346">
        <f t="shared" si="76"/>
        <v>5.0990287529030715E-4</v>
      </c>
      <c r="FH34" s="342">
        <f t="shared" si="77"/>
        <v>4.0792230023224576E-4</v>
      </c>
      <c r="FI34" s="342">
        <f t="shared" si="78"/>
        <v>3.2633784018579664E-4</v>
      </c>
      <c r="FJ34" s="342">
        <f t="shared" si="79"/>
        <v>2.610702721486373E-4</v>
      </c>
      <c r="FK34" s="342">
        <f t="shared" si="80"/>
        <v>2.0885621771890984E-4</v>
      </c>
      <c r="FL34" s="342">
        <f t="shared" si="81"/>
        <v>1.670849741751279E-4</v>
      </c>
      <c r="FM34" s="342">
        <f t="shared" si="82"/>
        <v>1.3366797934010233E-4</v>
      </c>
      <c r="FN34" s="342">
        <f t="shared" si="83"/>
        <v>1.0693438347208188E-4</v>
      </c>
      <c r="FO34" s="342">
        <f t="shared" si="84"/>
        <v>8.5547506777665513E-5</v>
      </c>
      <c r="FP34" s="342">
        <f t="shared" si="85"/>
        <v>6.8438005422132413E-5</v>
      </c>
      <c r="FQ34" s="342">
        <f t="shared" si="86"/>
        <v>5.4750404337705932E-5</v>
      </c>
      <c r="FR34" s="342">
        <f t="shared" si="87"/>
        <v>4.3800323470164751E-5</v>
      </c>
      <c r="FS34" s="346">
        <f t="shared" si="88"/>
        <v>3.5040258776131799E-5</v>
      </c>
      <c r="FT34" s="342">
        <f t="shared" si="89"/>
        <v>2.8032207020905442E-5</v>
      </c>
      <c r="FU34" s="342">
        <f t="shared" si="90"/>
        <v>2.2425765616724356E-5</v>
      </c>
      <c r="FV34" s="342">
        <f t="shared" si="91"/>
        <v>1.7940612493379485E-5</v>
      </c>
      <c r="FW34" s="342">
        <f t="shared" si="92"/>
        <v>1.4352489994703589E-5</v>
      </c>
      <c r="FX34" s="342">
        <f t="shared" si="93"/>
        <v>1.1481991995762871E-5</v>
      </c>
      <c r="FY34" s="342">
        <f t="shared" si="94"/>
        <v>9.1855935966102972E-6</v>
      </c>
      <c r="FZ34" s="342">
        <f t="shared" si="95"/>
        <v>7.348474877288238E-6</v>
      </c>
      <c r="GA34" s="342">
        <f t="shared" si="96"/>
        <v>5.8787799018305905E-6</v>
      </c>
      <c r="GB34" s="342">
        <f t="shared" si="97"/>
        <v>4.7030239214644726E-6</v>
      </c>
      <c r="GC34" s="342">
        <f t="shared" si="98"/>
        <v>3.7624191371715784E-6</v>
      </c>
      <c r="GD34" s="342">
        <f t="shared" si="99"/>
        <v>3.0099353097372628E-6</v>
      </c>
      <c r="GE34" s="346">
        <f t="shared" si="100"/>
        <v>2.4079482477898104E-6</v>
      </c>
      <c r="GF34" s="398">
        <f t="shared" si="165"/>
        <v>7914440.2999903681</v>
      </c>
    </row>
    <row r="35" spans="1:188" s="31" customFormat="1" x14ac:dyDescent="0.2">
      <c r="B35" s="323">
        <v>4</v>
      </c>
      <c r="C35" s="323"/>
      <c r="D35" s="323"/>
      <c r="E35" s="323">
        <v>1</v>
      </c>
      <c r="F35" s="323"/>
      <c r="G35" s="339" t="str">
        <f>$G$179</f>
        <v>Low Performing  Title / App</v>
      </c>
      <c r="H35" s="435"/>
      <c r="I35" s="342"/>
      <c r="J35" s="342"/>
      <c r="K35" s="342"/>
      <c r="L35" s="342"/>
      <c r="M35" s="342"/>
      <c r="N35" s="342"/>
      <c r="O35" s="342"/>
      <c r="P35" s="342"/>
      <c r="Q35" s="342"/>
      <c r="R35" s="342"/>
      <c r="S35" s="346"/>
      <c r="T35" s="342"/>
      <c r="U35" s="342"/>
      <c r="V35" s="342"/>
      <c r="W35" s="342"/>
      <c r="X35" s="342"/>
      <c r="Y35" s="342"/>
      <c r="Z35" s="342"/>
      <c r="AA35" s="342"/>
      <c r="AB35" s="342"/>
      <c r="AC35" s="342"/>
      <c r="AD35" s="342"/>
      <c r="AE35" s="346"/>
      <c r="AF35" s="342"/>
      <c r="AG35" s="342"/>
      <c r="AH35" s="342"/>
      <c r="AI35" s="342"/>
      <c r="AJ35" s="342"/>
      <c r="AK35" s="342"/>
      <c r="AL35" s="342"/>
      <c r="AM35" s="342"/>
      <c r="AN35" s="342"/>
      <c r="AO35" s="342"/>
      <c r="AP35" s="342"/>
      <c r="AQ35" s="346"/>
      <c r="AR35" s="342"/>
      <c r="AS35" s="342"/>
      <c r="AT35" s="342"/>
      <c r="AU35" s="342"/>
      <c r="AV35" s="342"/>
      <c r="AW35" s="342"/>
      <c r="AX35" s="342"/>
      <c r="AY35" s="342"/>
      <c r="AZ35" s="342"/>
      <c r="BA35" s="342"/>
      <c r="BB35" s="342"/>
      <c r="BC35" s="346"/>
      <c r="BD35" s="342"/>
      <c r="BE35" s="342"/>
      <c r="BF35" s="342"/>
      <c r="BG35" s="342"/>
      <c r="BH35" s="377">
        <f t="shared" ref="BH35:CE35" si="179">$H$7*H$179</f>
        <v>14621.099999999999</v>
      </c>
      <c r="BI35" s="377">
        <f t="shared" si="179"/>
        <v>53894.75</v>
      </c>
      <c r="BJ35" s="377">
        <f t="shared" si="179"/>
        <v>98939.099999999991</v>
      </c>
      <c r="BK35" s="377">
        <f t="shared" si="179"/>
        <v>182390</v>
      </c>
      <c r="BL35" s="377">
        <f t="shared" si="179"/>
        <v>299732.55</v>
      </c>
      <c r="BM35" s="377">
        <f t="shared" si="179"/>
        <v>204665.5</v>
      </c>
      <c r="BN35" s="377">
        <f t="shared" si="179"/>
        <v>175333.6</v>
      </c>
      <c r="BO35" s="344">
        <f t="shared" si="179"/>
        <v>194200.5</v>
      </c>
      <c r="BP35" s="377">
        <f t="shared" si="179"/>
        <v>156765.69999999998</v>
      </c>
      <c r="BQ35" s="377">
        <f t="shared" si="179"/>
        <v>155674.35</v>
      </c>
      <c r="BR35" s="377">
        <f t="shared" si="179"/>
        <v>148274.1</v>
      </c>
      <c r="BS35" s="377">
        <f t="shared" si="179"/>
        <v>137061.6</v>
      </c>
      <c r="BT35" s="377">
        <f t="shared" si="179"/>
        <v>120885.7</v>
      </c>
      <c r="BU35" s="377">
        <f t="shared" si="179"/>
        <v>141905.4</v>
      </c>
      <c r="BV35" s="377">
        <f t="shared" si="179"/>
        <v>111512.04999999999</v>
      </c>
      <c r="BW35" s="377">
        <f t="shared" si="179"/>
        <v>95410.9</v>
      </c>
      <c r="BX35" s="377">
        <f t="shared" si="179"/>
        <v>94349.45</v>
      </c>
      <c r="BY35" s="377">
        <f t="shared" si="179"/>
        <v>101525.45</v>
      </c>
      <c r="BZ35" s="377">
        <f t="shared" si="179"/>
        <v>73598.849999999991</v>
      </c>
      <c r="CA35" s="344">
        <f t="shared" si="179"/>
        <v>73942.7</v>
      </c>
      <c r="CB35" s="377">
        <f t="shared" si="179"/>
        <v>52908.049999999996</v>
      </c>
      <c r="CC35" s="377">
        <f t="shared" si="179"/>
        <v>36298.6</v>
      </c>
      <c r="CD35" s="377">
        <f t="shared" si="179"/>
        <v>23606.05</v>
      </c>
      <c r="CE35" s="377">
        <f t="shared" si="179"/>
        <v>10375.299999999999</v>
      </c>
      <c r="CF35" s="387">
        <f>CE35*0.8</f>
        <v>8300.24</v>
      </c>
      <c r="CG35" s="387">
        <f t="shared" si="164"/>
        <v>6640.192</v>
      </c>
      <c r="CH35" s="387">
        <f t="shared" si="164"/>
        <v>5312.1536000000006</v>
      </c>
      <c r="CI35" s="387">
        <f t="shared" si="164"/>
        <v>4249.7228800000003</v>
      </c>
      <c r="CJ35" s="387">
        <f t="shared" si="164"/>
        <v>3399.7783040000004</v>
      </c>
      <c r="CK35" s="387">
        <f t="shared" si="164"/>
        <v>2719.8226432000006</v>
      </c>
      <c r="CL35" s="387">
        <f t="shared" si="164"/>
        <v>2175.8581145600006</v>
      </c>
      <c r="CM35" s="388">
        <f t="shared" si="164"/>
        <v>1740.6864916480006</v>
      </c>
      <c r="CN35" s="342">
        <f t="shared" si="5"/>
        <v>1392.5491933184005</v>
      </c>
      <c r="CO35" s="342">
        <f t="shared" si="6"/>
        <v>1114.0393546547205</v>
      </c>
      <c r="CP35" s="342">
        <f t="shared" si="7"/>
        <v>891.23148372377636</v>
      </c>
      <c r="CQ35" s="342">
        <f t="shared" si="8"/>
        <v>712.98518697902114</v>
      </c>
      <c r="CR35" s="342">
        <f t="shared" si="9"/>
        <v>570.38814958321689</v>
      </c>
      <c r="CS35" s="342">
        <f t="shared" si="10"/>
        <v>456.31051966657355</v>
      </c>
      <c r="CT35" s="342">
        <f t="shared" si="11"/>
        <v>365.04841573325888</v>
      </c>
      <c r="CU35" s="342">
        <f t="shared" si="12"/>
        <v>292.03873258660713</v>
      </c>
      <c r="CV35" s="342">
        <f t="shared" si="13"/>
        <v>233.63098606928571</v>
      </c>
      <c r="CW35" s="342">
        <f t="shared" si="14"/>
        <v>186.90478885542859</v>
      </c>
      <c r="CX35" s="342">
        <f t="shared" si="15"/>
        <v>149.52383108434287</v>
      </c>
      <c r="CY35" s="346">
        <f t="shared" si="16"/>
        <v>119.61906486747431</v>
      </c>
      <c r="CZ35" s="342">
        <f t="shared" si="146"/>
        <v>95.695251893979446</v>
      </c>
      <c r="DA35" s="342">
        <f t="shared" si="147"/>
        <v>76.55620151518356</v>
      </c>
      <c r="DB35" s="342">
        <f t="shared" si="148"/>
        <v>61.244961212146848</v>
      </c>
      <c r="DC35" s="342">
        <f t="shared" si="149"/>
        <v>48.995968969717481</v>
      </c>
      <c r="DD35" s="342">
        <f t="shared" si="150"/>
        <v>39.196775175773986</v>
      </c>
      <c r="DE35" s="342">
        <f t="shared" si="151"/>
        <v>31.35742014061919</v>
      </c>
      <c r="DF35" s="342">
        <f t="shared" si="152"/>
        <v>25.085936112495354</v>
      </c>
      <c r="DG35" s="342">
        <f t="shared" si="153"/>
        <v>20.068748889996286</v>
      </c>
      <c r="DH35" s="342">
        <f t="shared" si="154"/>
        <v>16.054999111997031</v>
      </c>
      <c r="DI35" s="342">
        <f t="shared" si="155"/>
        <v>12.843999289597626</v>
      </c>
      <c r="DJ35" s="342">
        <f t="shared" si="156"/>
        <v>10.275199431678102</v>
      </c>
      <c r="DK35" s="346">
        <f t="shared" si="157"/>
        <v>8.2201595453424812</v>
      </c>
      <c r="DL35" s="342">
        <f t="shared" si="130"/>
        <v>6.5761276362739851</v>
      </c>
      <c r="DM35" s="342">
        <f t="shared" si="131"/>
        <v>5.2609021090191881</v>
      </c>
      <c r="DN35" s="342">
        <f t="shared" si="132"/>
        <v>4.208721687215351</v>
      </c>
      <c r="DO35" s="342">
        <f t="shared" si="133"/>
        <v>3.3669773497722808</v>
      </c>
      <c r="DP35" s="342">
        <f t="shared" si="134"/>
        <v>2.6935818798178248</v>
      </c>
      <c r="DQ35" s="342">
        <f t="shared" si="135"/>
        <v>2.1548655038542601</v>
      </c>
      <c r="DR35" s="342">
        <f t="shared" si="136"/>
        <v>1.7238924030834082</v>
      </c>
      <c r="DS35" s="342">
        <f t="shared" si="137"/>
        <v>1.3791139224667266</v>
      </c>
      <c r="DT35" s="342">
        <f t="shared" si="138"/>
        <v>1.1032911379733814</v>
      </c>
      <c r="DU35" s="342">
        <f t="shared" si="139"/>
        <v>0.88263291037870517</v>
      </c>
      <c r="DV35" s="342">
        <f t="shared" si="140"/>
        <v>0.70610632830296416</v>
      </c>
      <c r="DW35" s="346">
        <f t="shared" si="141"/>
        <v>0.56488506264237137</v>
      </c>
      <c r="DX35" s="342">
        <f t="shared" si="104"/>
        <v>0.45190805011389712</v>
      </c>
      <c r="DY35" s="342">
        <f t="shared" si="105"/>
        <v>0.36152644009111773</v>
      </c>
      <c r="DZ35" s="342">
        <f t="shared" si="106"/>
        <v>0.28922115207289417</v>
      </c>
      <c r="EA35" s="342">
        <f t="shared" si="107"/>
        <v>0.23137692165831536</v>
      </c>
      <c r="EB35" s="342">
        <f t="shared" si="108"/>
        <v>0.1851015373266523</v>
      </c>
      <c r="EC35" s="342">
        <f t="shared" si="109"/>
        <v>0.14808122986132186</v>
      </c>
      <c r="ED35" s="342">
        <f t="shared" si="110"/>
        <v>0.11846498388905749</v>
      </c>
      <c r="EE35" s="342">
        <f t="shared" si="111"/>
        <v>9.4771987111246001E-2</v>
      </c>
      <c r="EF35" s="342">
        <f t="shared" si="112"/>
        <v>7.5817589688996809E-2</v>
      </c>
      <c r="EG35" s="342">
        <f t="shared" si="113"/>
        <v>6.0654071751197448E-2</v>
      </c>
      <c r="EH35" s="342">
        <f t="shared" si="114"/>
        <v>4.8523257400957961E-2</v>
      </c>
      <c r="EI35" s="346">
        <f t="shared" si="115"/>
        <v>3.8818605920766372E-2</v>
      </c>
      <c r="EJ35" s="342">
        <f t="shared" si="53"/>
        <v>3.1054884736613098E-2</v>
      </c>
      <c r="EK35" s="342">
        <f t="shared" si="54"/>
        <v>2.4843907789290479E-2</v>
      </c>
      <c r="EL35" s="342">
        <f t="shared" si="55"/>
        <v>1.9875126231432384E-2</v>
      </c>
      <c r="EM35" s="342">
        <f t="shared" si="56"/>
        <v>1.5900100985145906E-2</v>
      </c>
      <c r="EN35" s="342">
        <f t="shared" si="57"/>
        <v>1.2720080788116726E-2</v>
      </c>
      <c r="EO35" s="342">
        <f t="shared" si="58"/>
        <v>1.0176064630493382E-2</v>
      </c>
      <c r="EP35" s="342">
        <f t="shared" si="59"/>
        <v>8.1408517043947051E-3</v>
      </c>
      <c r="EQ35" s="342">
        <f t="shared" si="60"/>
        <v>6.5126813635157646E-3</v>
      </c>
      <c r="ER35" s="342">
        <f t="shared" si="61"/>
        <v>5.210145090812612E-3</v>
      </c>
      <c r="ES35" s="342">
        <f t="shared" si="62"/>
        <v>4.1681160726500894E-3</v>
      </c>
      <c r="ET35" s="342">
        <f t="shared" si="63"/>
        <v>3.3344928581200716E-3</v>
      </c>
      <c r="EU35" s="346">
        <f t="shared" si="64"/>
        <v>2.6675942864960575E-3</v>
      </c>
      <c r="EV35" s="342">
        <f t="shared" si="65"/>
        <v>2.1340754291968461E-3</v>
      </c>
      <c r="EW35" s="342">
        <f t="shared" si="66"/>
        <v>1.7072603433574769E-3</v>
      </c>
      <c r="EX35" s="342">
        <f t="shared" si="67"/>
        <v>1.3658082746859817E-3</v>
      </c>
      <c r="EY35" s="342">
        <f t="shared" si="68"/>
        <v>1.0926466197487853E-3</v>
      </c>
      <c r="EZ35" s="342">
        <f t="shared" si="69"/>
        <v>8.7411729579902828E-4</v>
      </c>
      <c r="FA35" s="342">
        <f t="shared" si="70"/>
        <v>6.9929383663922266E-4</v>
      </c>
      <c r="FB35" s="342">
        <f t="shared" si="71"/>
        <v>5.594350693113782E-4</v>
      </c>
      <c r="FC35" s="342">
        <f t="shared" si="72"/>
        <v>4.4754805544910259E-4</v>
      </c>
      <c r="FD35" s="342">
        <f t="shared" si="73"/>
        <v>3.5803844435928209E-4</v>
      </c>
      <c r="FE35" s="342">
        <f t="shared" si="74"/>
        <v>2.8643075548742566E-4</v>
      </c>
      <c r="FF35" s="342">
        <f t="shared" si="75"/>
        <v>2.2914460438994055E-4</v>
      </c>
      <c r="FG35" s="346">
        <f t="shared" si="76"/>
        <v>1.8331568351195244E-4</v>
      </c>
      <c r="FH35" s="342">
        <f t="shared" si="77"/>
        <v>1.4665254680956198E-4</v>
      </c>
      <c r="FI35" s="342">
        <f t="shared" si="78"/>
        <v>1.1732203744764958E-4</v>
      </c>
      <c r="FJ35" s="342">
        <f t="shared" si="79"/>
        <v>9.3857629958119665E-5</v>
      </c>
      <c r="FK35" s="342">
        <f t="shared" si="80"/>
        <v>7.5086103966495737E-5</v>
      </c>
      <c r="FL35" s="342">
        <f t="shared" si="81"/>
        <v>6.0068883173196591E-5</v>
      </c>
      <c r="FM35" s="342">
        <f t="shared" si="82"/>
        <v>4.8055106538557273E-5</v>
      </c>
      <c r="FN35" s="342">
        <f t="shared" si="83"/>
        <v>3.8444085230845818E-5</v>
      </c>
      <c r="FO35" s="342">
        <f t="shared" si="84"/>
        <v>3.0755268184676655E-5</v>
      </c>
      <c r="FP35" s="342">
        <f t="shared" si="85"/>
        <v>2.4604214547741325E-5</v>
      </c>
      <c r="FQ35" s="342">
        <f t="shared" si="86"/>
        <v>1.968337163819306E-5</v>
      </c>
      <c r="FR35" s="342">
        <f t="shared" si="87"/>
        <v>1.574669731055445E-5</v>
      </c>
      <c r="FS35" s="346">
        <f t="shared" si="88"/>
        <v>1.259735784844356E-5</v>
      </c>
      <c r="FT35" s="342">
        <f t="shared" si="89"/>
        <v>1.0077886278754849E-5</v>
      </c>
      <c r="FU35" s="342">
        <f t="shared" si="90"/>
        <v>8.0623090230038787E-6</v>
      </c>
      <c r="FV35" s="342">
        <f t="shared" si="91"/>
        <v>6.4498472184031034E-6</v>
      </c>
      <c r="FW35" s="342">
        <f t="shared" si="92"/>
        <v>5.1598777747224831E-6</v>
      </c>
      <c r="FX35" s="342">
        <f t="shared" si="93"/>
        <v>4.1279022197779866E-6</v>
      </c>
      <c r="FY35" s="342">
        <f t="shared" si="94"/>
        <v>3.3023217758223894E-6</v>
      </c>
      <c r="FZ35" s="342">
        <f t="shared" si="95"/>
        <v>2.6418574206579119E-6</v>
      </c>
      <c r="GA35" s="342">
        <f t="shared" si="96"/>
        <v>2.1134859365263297E-6</v>
      </c>
      <c r="GB35" s="342">
        <f t="shared" si="97"/>
        <v>1.6907887492210639E-6</v>
      </c>
      <c r="GC35" s="342">
        <f t="shared" si="98"/>
        <v>1.3526309993768512E-6</v>
      </c>
      <c r="GD35" s="342">
        <f t="shared" si="99"/>
        <v>1.0821047995014809E-6</v>
      </c>
      <c r="GE35" s="346">
        <f t="shared" si="100"/>
        <v>8.6568383960118477E-7</v>
      </c>
      <c r="GF35" s="397">
        <f t="shared" si="165"/>
        <v>2799372.5499965376</v>
      </c>
    </row>
    <row r="36" spans="1:188" s="31" customFormat="1" x14ac:dyDescent="0.2">
      <c r="B36" s="323">
        <v>5</v>
      </c>
      <c r="C36" s="323"/>
      <c r="D36" s="323"/>
      <c r="E36" s="323"/>
      <c r="F36" s="323">
        <v>1</v>
      </c>
      <c r="G36" s="495" t="str">
        <f>$G$180</f>
        <v>Even Performing Title / App</v>
      </c>
      <c r="H36" s="435"/>
      <c r="I36" s="342"/>
      <c r="J36" s="342"/>
      <c r="K36" s="342"/>
      <c r="L36" s="342"/>
      <c r="M36" s="342"/>
      <c r="N36" s="342"/>
      <c r="O36" s="342"/>
      <c r="P36" s="342"/>
      <c r="Q36" s="342"/>
      <c r="R36" s="342"/>
      <c r="S36" s="346"/>
      <c r="T36" s="342"/>
      <c r="U36" s="342"/>
      <c r="V36" s="342"/>
      <c r="W36" s="342"/>
      <c r="X36" s="342"/>
      <c r="Y36" s="342"/>
      <c r="Z36" s="342"/>
      <c r="AA36" s="342"/>
      <c r="AB36" s="342"/>
      <c r="AC36" s="342"/>
      <c r="AD36" s="342"/>
      <c r="AE36" s="346"/>
      <c r="AF36" s="342"/>
      <c r="AG36" s="342"/>
      <c r="AH36" s="342"/>
      <c r="AI36" s="342"/>
      <c r="AJ36" s="342"/>
      <c r="AK36" s="342"/>
      <c r="AL36" s="342"/>
      <c r="AM36" s="342"/>
      <c r="AN36" s="342"/>
      <c r="AO36" s="342"/>
      <c r="AP36" s="342"/>
      <c r="AQ36" s="346"/>
      <c r="AR36" s="342"/>
      <c r="AS36" s="342"/>
      <c r="AT36" s="342"/>
      <c r="AU36" s="342"/>
      <c r="AV36" s="342"/>
      <c r="AW36" s="342"/>
      <c r="AX36" s="342"/>
      <c r="AY36" s="342"/>
      <c r="AZ36" s="342"/>
      <c r="BA36" s="342"/>
      <c r="BB36" s="342"/>
      <c r="BC36" s="346"/>
      <c r="BD36" s="342"/>
      <c r="BE36" s="342"/>
      <c r="BF36" s="342"/>
      <c r="BG36" s="342"/>
      <c r="BH36" s="342"/>
      <c r="BI36" s="496">
        <f t="shared" ref="BI36:CF36" si="180">$H$7*H$180</f>
        <v>3114.5833333333339</v>
      </c>
      <c r="BJ36" s="496">
        <f t="shared" si="180"/>
        <v>12458.333333333336</v>
      </c>
      <c r="BK36" s="496">
        <f t="shared" si="180"/>
        <v>31145.833333333336</v>
      </c>
      <c r="BL36" s="496">
        <f t="shared" si="180"/>
        <v>46718.75</v>
      </c>
      <c r="BM36" s="496">
        <f t="shared" si="180"/>
        <v>62291.666666666672</v>
      </c>
      <c r="BN36" s="496">
        <f t="shared" si="180"/>
        <v>59177.083333333328</v>
      </c>
      <c r="BO36" s="622">
        <f t="shared" si="180"/>
        <v>56062.5</v>
      </c>
      <c r="BP36" s="496">
        <f t="shared" si="180"/>
        <v>52947.916666666664</v>
      </c>
      <c r="BQ36" s="496">
        <f t="shared" si="180"/>
        <v>49833.333333333343</v>
      </c>
      <c r="BR36" s="496">
        <f t="shared" si="180"/>
        <v>46718.75</v>
      </c>
      <c r="BS36" s="496">
        <f t="shared" si="180"/>
        <v>43604.166666666664</v>
      </c>
      <c r="BT36" s="496">
        <f t="shared" si="180"/>
        <v>40489.583333333336</v>
      </c>
      <c r="BU36" s="496">
        <f t="shared" si="180"/>
        <v>37375</v>
      </c>
      <c r="BV36" s="496">
        <f t="shared" si="180"/>
        <v>34260.416666666672</v>
      </c>
      <c r="BW36" s="496">
        <f t="shared" si="180"/>
        <v>31145.833333333299</v>
      </c>
      <c r="BX36" s="496">
        <f t="shared" si="180"/>
        <v>28031.249999999967</v>
      </c>
      <c r="BY36" s="496">
        <f t="shared" si="180"/>
        <v>24916.666666666672</v>
      </c>
      <c r="BZ36" s="496">
        <f t="shared" si="180"/>
        <v>21802.083333333332</v>
      </c>
      <c r="CA36" s="622">
        <f t="shared" si="180"/>
        <v>18687.5</v>
      </c>
      <c r="CB36" s="496">
        <f t="shared" si="180"/>
        <v>15572.916666666668</v>
      </c>
      <c r="CC36" s="496">
        <f t="shared" si="180"/>
        <v>12458.333333333336</v>
      </c>
      <c r="CD36" s="496">
        <f t="shared" si="180"/>
        <v>9343.75</v>
      </c>
      <c r="CE36" s="496">
        <f t="shared" si="180"/>
        <v>6229.1666666666679</v>
      </c>
      <c r="CF36" s="496">
        <f t="shared" si="180"/>
        <v>3114.5833333333339</v>
      </c>
      <c r="CG36" s="387">
        <f>CF36*0.8</f>
        <v>2491.6666666666674</v>
      </c>
      <c r="CH36" s="387">
        <f t="shared" si="164"/>
        <v>1993.3333333333339</v>
      </c>
      <c r="CI36" s="387">
        <f t="shared" si="164"/>
        <v>1594.6666666666672</v>
      </c>
      <c r="CJ36" s="387">
        <f t="shared" si="164"/>
        <v>1275.7333333333338</v>
      </c>
      <c r="CK36" s="387">
        <f t="shared" si="164"/>
        <v>1020.586666666667</v>
      </c>
      <c r="CL36" s="387">
        <f t="shared" si="164"/>
        <v>816.46933333333368</v>
      </c>
      <c r="CM36" s="388">
        <f t="shared" si="164"/>
        <v>653.17546666666703</v>
      </c>
      <c r="CN36" s="342">
        <f t="shared" si="5"/>
        <v>522.5403733333336</v>
      </c>
      <c r="CO36" s="342">
        <f t="shared" si="6"/>
        <v>418.03229866666692</v>
      </c>
      <c r="CP36" s="342">
        <f t="shared" si="7"/>
        <v>334.42583893333358</v>
      </c>
      <c r="CQ36" s="342">
        <f t="shared" si="8"/>
        <v>267.54067114666685</v>
      </c>
      <c r="CR36" s="342">
        <f t="shared" si="9"/>
        <v>214.03253691733349</v>
      </c>
      <c r="CS36" s="342">
        <f t="shared" si="10"/>
        <v>171.22602953386681</v>
      </c>
      <c r="CT36" s="342">
        <f t="shared" si="11"/>
        <v>136.98082362709346</v>
      </c>
      <c r="CU36" s="342">
        <f t="shared" si="12"/>
        <v>109.58465890167477</v>
      </c>
      <c r="CV36" s="342">
        <f t="shared" si="13"/>
        <v>87.667727121339823</v>
      </c>
      <c r="CW36" s="342">
        <f t="shared" si="14"/>
        <v>70.134181697071867</v>
      </c>
      <c r="CX36" s="342">
        <f t="shared" si="15"/>
        <v>56.107345357657493</v>
      </c>
      <c r="CY36" s="346">
        <f t="shared" si="16"/>
        <v>44.885876286125999</v>
      </c>
      <c r="CZ36" s="342">
        <f t="shared" si="146"/>
        <v>35.908701028900801</v>
      </c>
      <c r="DA36" s="342">
        <f t="shared" si="147"/>
        <v>28.726960823120642</v>
      </c>
      <c r="DB36" s="342">
        <f t="shared" si="148"/>
        <v>22.981568658496514</v>
      </c>
      <c r="DC36" s="342">
        <f t="shared" si="149"/>
        <v>18.385254926797213</v>
      </c>
      <c r="DD36" s="342">
        <f t="shared" si="150"/>
        <v>14.708203941437771</v>
      </c>
      <c r="DE36" s="342">
        <f t="shared" si="151"/>
        <v>11.766563153150218</v>
      </c>
      <c r="DF36" s="342">
        <f t="shared" si="152"/>
        <v>9.4132505225201744</v>
      </c>
      <c r="DG36" s="342">
        <f t="shared" si="153"/>
        <v>7.5306004180161397</v>
      </c>
      <c r="DH36" s="342">
        <f t="shared" si="154"/>
        <v>6.0244803344129121</v>
      </c>
      <c r="DI36" s="342">
        <f t="shared" si="155"/>
        <v>4.8195842675303302</v>
      </c>
      <c r="DJ36" s="342">
        <f t="shared" si="156"/>
        <v>3.8556674140242642</v>
      </c>
      <c r="DK36" s="346">
        <f t="shared" si="157"/>
        <v>3.0845339312194113</v>
      </c>
      <c r="DL36" s="342">
        <f t="shared" si="130"/>
        <v>2.4676271449755292</v>
      </c>
      <c r="DM36" s="342">
        <f t="shared" si="131"/>
        <v>1.9741017159804235</v>
      </c>
      <c r="DN36" s="342">
        <f t="shared" si="132"/>
        <v>1.5792813727843389</v>
      </c>
      <c r="DO36" s="342">
        <f t="shared" si="133"/>
        <v>1.2634250982274713</v>
      </c>
      <c r="DP36" s="342">
        <f t="shared" si="134"/>
        <v>1.0107400785819771</v>
      </c>
      <c r="DQ36" s="342">
        <f t="shared" si="135"/>
        <v>0.80859206286558172</v>
      </c>
      <c r="DR36" s="342">
        <f t="shared" si="136"/>
        <v>0.64687365029246546</v>
      </c>
      <c r="DS36" s="342">
        <f t="shared" si="137"/>
        <v>0.51749892023397237</v>
      </c>
      <c r="DT36" s="342">
        <f t="shared" si="138"/>
        <v>0.41399913618717793</v>
      </c>
      <c r="DU36" s="342">
        <f t="shared" si="139"/>
        <v>0.33119930894974237</v>
      </c>
      <c r="DV36" s="342">
        <f t="shared" si="140"/>
        <v>0.26495944715979391</v>
      </c>
      <c r="DW36" s="346">
        <f t="shared" si="141"/>
        <v>0.21196755772783515</v>
      </c>
      <c r="DX36" s="342">
        <f t="shared" si="104"/>
        <v>0.16957404618226812</v>
      </c>
      <c r="DY36" s="342">
        <f t="shared" si="105"/>
        <v>0.1356592369458145</v>
      </c>
      <c r="DZ36" s="342">
        <f t="shared" si="106"/>
        <v>0.1085273895566516</v>
      </c>
      <c r="EA36" s="342">
        <f t="shared" si="107"/>
        <v>8.6821911645321284E-2</v>
      </c>
      <c r="EB36" s="342">
        <f t="shared" si="108"/>
        <v>6.9457529316257025E-2</v>
      </c>
      <c r="EC36" s="342">
        <f t="shared" si="109"/>
        <v>5.5566023453005625E-2</v>
      </c>
      <c r="ED36" s="342">
        <f t="shared" si="110"/>
        <v>4.4452818762404506E-2</v>
      </c>
      <c r="EE36" s="342">
        <f t="shared" si="111"/>
        <v>3.5562255009923605E-2</v>
      </c>
      <c r="EF36" s="342">
        <f t="shared" si="112"/>
        <v>2.8449804007938884E-2</v>
      </c>
      <c r="EG36" s="342">
        <f t="shared" si="113"/>
        <v>2.2759843206351108E-2</v>
      </c>
      <c r="EH36" s="342">
        <f t="shared" si="114"/>
        <v>1.8207874565080887E-2</v>
      </c>
      <c r="EI36" s="346">
        <f t="shared" si="115"/>
        <v>1.4566299652064711E-2</v>
      </c>
      <c r="EJ36" s="342">
        <f t="shared" si="53"/>
        <v>1.165303972165177E-2</v>
      </c>
      <c r="EK36" s="342">
        <f t="shared" si="54"/>
        <v>9.3224317773214164E-3</v>
      </c>
      <c r="EL36" s="342">
        <f t="shared" si="55"/>
        <v>7.4579454218571331E-3</v>
      </c>
      <c r="EM36" s="342">
        <f t="shared" si="56"/>
        <v>5.9663563374857068E-3</v>
      </c>
      <c r="EN36" s="342">
        <f t="shared" si="57"/>
        <v>4.773085069988566E-3</v>
      </c>
      <c r="EO36" s="342">
        <f t="shared" si="58"/>
        <v>3.8184680559908528E-3</v>
      </c>
      <c r="EP36" s="342">
        <f t="shared" si="59"/>
        <v>3.0547744447926824E-3</v>
      </c>
      <c r="EQ36" s="342">
        <f t="shared" si="60"/>
        <v>2.4438195558341459E-3</v>
      </c>
      <c r="ER36" s="342">
        <f t="shared" si="61"/>
        <v>1.9550556446673167E-3</v>
      </c>
      <c r="ES36" s="342">
        <f t="shared" si="62"/>
        <v>1.5640445157338535E-3</v>
      </c>
      <c r="ET36" s="342">
        <f t="shared" si="63"/>
        <v>1.2512356125870829E-3</v>
      </c>
      <c r="EU36" s="346">
        <f t="shared" si="64"/>
        <v>1.0009884900696665E-3</v>
      </c>
      <c r="EV36" s="342">
        <f t="shared" si="65"/>
        <v>8.0079079205573318E-4</v>
      </c>
      <c r="EW36" s="342">
        <f t="shared" si="66"/>
        <v>6.4063263364458659E-4</v>
      </c>
      <c r="EX36" s="342">
        <f t="shared" si="67"/>
        <v>5.1250610691566927E-4</v>
      </c>
      <c r="EY36" s="342">
        <f t="shared" si="68"/>
        <v>4.1000488553253543E-4</v>
      </c>
      <c r="EZ36" s="342">
        <f t="shared" si="69"/>
        <v>3.2800390842602835E-4</v>
      </c>
      <c r="FA36" s="342">
        <f t="shared" si="70"/>
        <v>2.6240312674082267E-4</v>
      </c>
      <c r="FB36" s="342">
        <f t="shared" si="71"/>
        <v>2.0992250139265816E-4</v>
      </c>
      <c r="FC36" s="342">
        <f t="shared" si="72"/>
        <v>1.6793800111412655E-4</v>
      </c>
      <c r="FD36" s="342">
        <f t="shared" si="73"/>
        <v>1.3435040089130123E-4</v>
      </c>
      <c r="FE36" s="342">
        <f t="shared" si="74"/>
        <v>1.07480320713041E-4</v>
      </c>
      <c r="FF36" s="342">
        <f t="shared" si="75"/>
        <v>8.5984256570432809E-5</v>
      </c>
      <c r="FG36" s="346">
        <f t="shared" si="76"/>
        <v>6.8787405256346253E-5</v>
      </c>
      <c r="FH36" s="342">
        <f t="shared" si="77"/>
        <v>5.5029924205077002E-5</v>
      </c>
      <c r="FI36" s="342">
        <f t="shared" si="78"/>
        <v>4.4023939364061602E-5</v>
      </c>
      <c r="FJ36" s="342">
        <f t="shared" si="79"/>
        <v>3.5219151491249283E-5</v>
      </c>
      <c r="FK36" s="342">
        <f t="shared" si="80"/>
        <v>2.8175321192999427E-5</v>
      </c>
      <c r="FL36" s="342">
        <f t="shared" si="81"/>
        <v>2.2540256954399542E-5</v>
      </c>
      <c r="FM36" s="342">
        <f t="shared" si="82"/>
        <v>1.8032205563519633E-5</v>
      </c>
      <c r="FN36" s="342">
        <f t="shared" si="83"/>
        <v>1.4425764450815707E-5</v>
      </c>
      <c r="FO36" s="342">
        <f t="shared" si="84"/>
        <v>1.1540611560652566E-5</v>
      </c>
      <c r="FP36" s="342">
        <f t="shared" si="85"/>
        <v>9.2324892485220536E-6</v>
      </c>
      <c r="FQ36" s="342">
        <f t="shared" si="86"/>
        <v>7.385991398817643E-6</v>
      </c>
      <c r="FR36" s="342">
        <f t="shared" si="87"/>
        <v>5.9087931190541146E-6</v>
      </c>
      <c r="FS36" s="346">
        <f t="shared" si="88"/>
        <v>4.7270344952432917E-6</v>
      </c>
      <c r="FT36" s="342">
        <f t="shared" si="89"/>
        <v>3.7816275961946334E-6</v>
      </c>
      <c r="FU36" s="342">
        <f t="shared" si="90"/>
        <v>3.0253020769557068E-6</v>
      </c>
      <c r="FV36" s="342">
        <f t="shared" si="91"/>
        <v>2.4202416615645656E-6</v>
      </c>
      <c r="FW36" s="342">
        <f t="shared" si="92"/>
        <v>1.9361933292516527E-6</v>
      </c>
      <c r="FX36" s="342">
        <f t="shared" si="93"/>
        <v>1.5489546634013222E-6</v>
      </c>
      <c r="FY36" s="342">
        <f t="shared" si="94"/>
        <v>1.2391637307210578E-6</v>
      </c>
      <c r="FZ36" s="342">
        <f t="shared" si="95"/>
        <v>9.9133098457684626E-7</v>
      </c>
      <c r="GA36" s="342">
        <f t="shared" si="96"/>
        <v>7.9306478766147708E-7</v>
      </c>
      <c r="GB36" s="342">
        <f t="shared" si="97"/>
        <v>6.3445183012918172E-7</v>
      </c>
      <c r="GC36" s="342">
        <f t="shared" si="98"/>
        <v>5.0756146410334542E-7</v>
      </c>
      <c r="GD36" s="342">
        <f t="shared" si="99"/>
        <v>4.0604917128267636E-7</v>
      </c>
      <c r="GE36" s="346">
        <f t="shared" si="100"/>
        <v>3.248393370261411E-7</v>
      </c>
      <c r="GF36" s="623">
        <f t="shared" si="165"/>
        <v>759958.33333203371</v>
      </c>
    </row>
    <row r="37" spans="1:188" s="31" customFormat="1" x14ac:dyDescent="0.2">
      <c r="B37" s="323">
        <v>6</v>
      </c>
      <c r="C37" s="323"/>
      <c r="D37" s="323"/>
      <c r="E37" s="323"/>
      <c r="F37" s="323">
        <v>1</v>
      </c>
      <c r="G37" s="495" t="str">
        <f>$G$180</f>
        <v>Even Performing Title / App</v>
      </c>
      <c r="H37" s="435"/>
      <c r="I37" s="342"/>
      <c r="J37" s="342"/>
      <c r="K37" s="342"/>
      <c r="L37" s="342"/>
      <c r="M37" s="342"/>
      <c r="N37" s="342"/>
      <c r="O37" s="342"/>
      <c r="P37" s="342"/>
      <c r="Q37" s="342"/>
      <c r="R37" s="342"/>
      <c r="S37" s="346"/>
      <c r="T37" s="342"/>
      <c r="U37" s="342"/>
      <c r="V37" s="342"/>
      <c r="W37" s="342"/>
      <c r="X37" s="342"/>
      <c r="Y37" s="342"/>
      <c r="Z37" s="342"/>
      <c r="AA37" s="342"/>
      <c r="AB37" s="342"/>
      <c r="AC37" s="342"/>
      <c r="AD37" s="342"/>
      <c r="AE37" s="346"/>
      <c r="AF37" s="342"/>
      <c r="AG37" s="342"/>
      <c r="AH37" s="342"/>
      <c r="AI37" s="342"/>
      <c r="AJ37" s="342"/>
      <c r="AK37" s="342"/>
      <c r="AL37" s="342"/>
      <c r="AM37" s="342"/>
      <c r="AN37" s="342"/>
      <c r="AO37" s="342"/>
      <c r="AP37" s="342"/>
      <c r="AQ37" s="346"/>
      <c r="AR37" s="342"/>
      <c r="AS37" s="342"/>
      <c r="AT37" s="342"/>
      <c r="AU37" s="342"/>
      <c r="AV37" s="342"/>
      <c r="AW37" s="342"/>
      <c r="AX37" s="342"/>
      <c r="AY37" s="342"/>
      <c r="AZ37" s="342"/>
      <c r="BA37" s="342"/>
      <c r="BB37" s="342"/>
      <c r="BC37" s="346"/>
      <c r="BD37" s="342"/>
      <c r="BE37" s="342"/>
      <c r="BF37" s="342"/>
      <c r="BG37" s="342"/>
      <c r="BH37" s="342"/>
      <c r="BI37" s="342"/>
      <c r="BJ37" s="342"/>
      <c r="BK37" s="342"/>
      <c r="BL37" s="496">
        <f t="shared" ref="BL37:CI37" si="181">$H$7*H$180</f>
        <v>3114.5833333333339</v>
      </c>
      <c r="BM37" s="496">
        <f t="shared" si="181"/>
        <v>12458.333333333336</v>
      </c>
      <c r="BN37" s="496">
        <f t="shared" si="181"/>
        <v>31145.833333333336</v>
      </c>
      <c r="BO37" s="622">
        <f t="shared" si="181"/>
        <v>46718.75</v>
      </c>
      <c r="BP37" s="496">
        <f t="shared" si="181"/>
        <v>62291.666666666672</v>
      </c>
      <c r="BQ37" s="496">
        <f t="shared" si="181"/>
        <v>59177.083333333328</v>
      </c>
      <c r="BR37" s="496">
        <f t="shared" si="181"/>
        <v>56062.5</v>
      </c>
      <c r="BS37" s="496">
        <f t="shared" si="181"/>
        <v>52947.916666666664</v>
      </c>
      <c r="BT37" s="496">
        <f t="shared" si="181"/>
        <v>49833.333333333343</v>
      </c>
      <c r="BU37" s="496">
        <f t="shared" si="181"/>
        <v>46718.75</v>
      </c>
      <c r="BV37" s="496">
        <f t="shared" si="181"/>
        <v>43604.166666666664</v>
      </c>
      <c r="BW37" s="496">
        <f t="shared" si="181"/>
        <v>40489.583333333336</v>
      </c>
      <c r="BX37" s="496">
        <f t="shared" si="181"/>
        <v>37375</v>
      </c>
      <c r="BY37" s="496">
        <f t="shared" si="181"/>
        <v>34260.416666666672</v>
      </c>
      <c r="BZ37" s="496">
        <f t="shared" si="181"/>
        <v>31145.833333333299</v>
      </c>
      <c r="CA37" s="622">
        <f t="shared" si="181"/>
        <v>28031.249999999967</v>
      </c>
      <c r="CB37" s="496">
        <f t="shared" si="181"/>
        <v>24916.666666666672</v>
      </c>
      <c r="CC37" s="496">
        <f t="shared" si="181"/>
        <v>21802.083333333332</v>
      </c>
      <c r="CD37" s="496">
        <f t="shared" si="181"/>
        <v>18687.5</v>
      </c>
      <c r="CE37" s="496">
        <f t="shared" si="181"/>
        <v>15572.916666666668</v>
      </c>
      <c r="CF37" s="496">
        <f t="shared" si="181"/>
        <v>12458.333333333336</v>
      </c>
      <c r="CG37" s="496">
        <f t="shared" si="181"/>
        <v>9343.75</v>
      </c>
      <c r="CH37" s="496">
        <f t="shared" si="181"/>
        <v>6229.1666666666679</v>
      </c>
      <c r="CI37" s="496">
        <f t="shared" si="181"/>
        <v>3114.5833333333339</v>
      </c>
      <c r="CJ37" s="387">
        <f>CI37*0.8</f>
        <v>2491.6666666666674</v>
      </c>
      <c r="CK37" s="387">
        <f t="shared" si="164"/>
        <v>1993.3333333333339</v>
      </c>
      <c r="CL37" s="387">
        <f t="shared" si="164"/>
        <v>1594.6666666666672</v>
      </c>
      <c r="CM37" s="388">
        <f t="shared" si="164"/>
        <v>1275.7333333333338</v>
      </c>
      <c r="CN37" s="342">
        <f t="shared" si="5"/>
        <v>1020.586666666667</v>
      </c>
      <c r="CO37" s="342">
        <f t="shared" si="6"/>
        <v>816.46933333333368</v>
      </c>
      <c r="CP37" s="342">
        <f t="shared" si="7"/>
        <v>653.17546666666703</v>
      </c>
      <c r="CQ37" s="342">
        <f t="shared" si="8"/>
        <v>522.5403733333336</v>
      </c>
      <c r="CR37" s="342">
        <f t="shared" si="9"/>
        <v>418.03229866666692</v>
      </c>
      <c r="CS37" s="342">
        <f t="shared" si="10"/>
        <v>334.42583893333358</v>
      </c>
      <c r="CT37" s="342">
        <f t="shared" si="11"/>
        <v>267.54067114666685</v>
      </c>
      <c r="CU37" s="342">
        <f t="shared" si="12"/>
        <v>214.03253691733349</v>
      </c>
      <c r="CV37" s="342">
        <f t="shared" si="13"/>
        <v>171.22602953386681</v>
      </c>
      <c r="CW37" s="342">
        <f t="shared" si="14"/>
        <v>136.98082362709346</v>
      </c>
      <c r="CX37" s="342">
        <f t="shared" si="15"/>
        <v>109.58465890167477</v>
      </c>
      <c r="CY37" s="346">
        <f t="shared" si="16"/>
        <v>87.667727121339823</v>
      </c>
      <c r="CZ37" s="342">
        <f t="shared" si="146"/>
        <v>70.134181697071867</v>
      </c>
      <c r="DA37" s="342">
        <f t="shared" si="147"/>
        <v>56.107345357657493</v>
      </c>
      <c r="DB37" s="342">
        <f t="shared" si="148"/>
        <v>44.885876286125999</v>
      </c>
      <c r="DC37" s="342">
        <f t="shared" si="149"/>
        <v>35.908701028900801</v>
      </c>
      <c r="DD37" s="342">
        <f t="shared" si="150"/>
        <v>28.726960823120642</v>
      </c>
      <c r="DE37" s="342">
        <f t="shared" si="151"/>
        <v>22.981568658496514</v>
      </c>
      <c r="DF37" s="342">
        <f t="shared" si="152"/>
        <v>18.385254926797213</v>
      </c>
      <c r="DG37" s="342">
        <f t="shared" si="153"/>
        <v>14.708203941437771</v>
      </c>
      <c r="DH37" s="342">
        <f t="shared" si="154"/>
        <v>11.766563153150218</v>
      </c>
      <c r="DI37" s="342">
        <f t="shared" si="155"/>
        <v>9.4132505225201744</v>
      </c>
      <c r="DJ37" s="342">
        <f t="shared" si="156"/>
        <v>7.5306004180161397</v>
      </c>
      <c r="DK37" s="346">
        <f t="shared" si="157"/>
        <v>6.0244803344129121</v>
      </c>
      <c r="DL37" s="342">
        <f t="shared" si="130"/>
        <v>4.8195842675303302</v>
      </c>
      <c r="DM37" s="342">
        <f t="shared" si="131"/>
        <v>3.8556674140242642</v>
      </c>
      <c r="DN37" s="342">
        <f t="shared" si="132"/>
        <v>3.0845339312194113</v>
      </c>
      <c r="DO37" s="342">
        <f t="shared" si="133"/>
        <v>2.4676271449755292</v>
      </c>
      <c r="DP37" s="342">
        <f t="shared" si="134"/>
        <v>1.9741017159804235</v>
      </c>
      <c r="DQ37" s="342">
        <f t="shared" si="135"/>
        <v>1.5792813727843389</v>
      </c>
      <c r="DR37" s="342">
        <f t="shared" si="136"/>
        <v>1.2634250982274713</v>
      </c>
      <c r="DS37" s="342">
        <f t="shared" si="137"/>
        <v>1.0107400785819771</v>
      </c>
      <c r="DT37" s="342">
        <f t="shared" si="138"/>
        <v>0.80859206286558172</v>
      </c>
      <c r="DU37" s="342">
        <f t="shared" si="139"/>
        <v>0.64687365029246546</v>
      </c>
      <c r="DV37" s="342">
        <f t="shared" si="140"/>
        <v>0.51749892023397237</v>
      </c>
      <c r="DW37" s="346">
        <f t="shared" si="141"/>
        <v>0.41399913618717793</v>
      </c>
      <c r="DX37" s="342">
        <f t="shared" si="104"/>
        <v>0.33119930894974237</v>
      </c>
      <c r="DY37" s="342">
        <f t="shared" si="105"/>
        <v>0.26495944715979391</v>
      </c>
      <c r="DZ37" s="342">
        <f t="shared" si="106"/>
        <v>0.21196755772783515</v>
      </c>
      <c r="EA37" s="342">
        <f t="shared" si="107"/>
        <v>0.16957404618226812</v>
      </c>
      <c r="EB37" s="342">
        <f t="shared" si="108"/>
        <v>0.1356592369458145</v>
      </c>
      <c r="EC37" s="342">
        <f t="shared" si="109"/>
        <v>0.1085273895566516</v>
      </c>
      <c r="ED37" s="342">
        <f t="shared" si="110"/>
        <v>8.6821911645321284E-2</v>
      </c>
      <c r="EE37" s="342">
        <f t="shared" si="111"/>
        <v>6.9457529316257025E-2</v>
      </c>
      <c r="EF37" s="342">
        <f t="shared" si="112"/>
        <v>5.5566023453005625E-2</v>
      </c>
      <c r="EG37" s="342">
        <f t="shared" si="113"/>
        <v>4.4452818762404506E-2</v>
      </c>
      <c r="EH37" s="342">
        <f t="shared" si="114"/>
        <v>3.5562255009923605E-2</v>
      </c>
      <c r="EI37" s="346">
        <f t="shared" si="115"/>
        <v>2.8449804007938884E-2</v>
      </c>
      <c r="EJ37" s="342">
        <f t="shared" si="53"/>
        <v>2.2759843206351108E-2</v>
      </c>
      <c r="EK37" s="342">
        <f t="shared" si="54"/>
        <v>1.8207874565080887E-2</v>
      </c>
      <c r="EL37" s="342">
        <f t="shared" si="55"/>
        <v>1.4566299652064711E-2</v>
      </c>
      <c r="EM37" s="342">
        <f t="shared" si="56"/>
        <v>1.165303972165177E-2</v>
      </c>
      <c r="EN37" s="342">
        <f t="shared" si="57"/>
        <v>9.3224317773214164E-3</v>
      </c>
      <c r="EO37" s="342">
        <f t="shared" si="58"/>
        <v>7.4579454218571331E-3</v>
      </c>
      <c r="EP37" s="342">
        <f t="shared" si="59"/>
        <v>5.9663563374857068E-3</v>
      </c>
      <c r="EQ37" s="342">
        <f t="shared" si="60"/>
        <v>4.773085069988566E-3</v>
      </c>
      <c r="ER37" s="342">
        <f t="shared" si="61"/>
        <v>3.8184680559908528E-3</v>
      </c>
      <c r="ES37" s="342">
        <f t="shared" si="62"/>
        <v>3.0547744447926824E-3</v>
      </c>
      <c r="ET37" s="342">
        <f t="shared" si="63"/>
        <v>2.4438195558341459E-3</v>
      </c>
      <c r="EU37" s="346">
        <f t="shared" si="64"/>
        <v>1.9550556446673167E-3</v>
      </c>
      <c r="EV37" s="342">
        <f t="shared" si="65"/>
        <v>1.5640445157338535E-3</v>
      </c>
      <c r="EW37" s="342">
        <f t="shared" si="66"/>
        <v>1.2512356125870829E-3</v>
      </c>
      <c r="EX37" s="342">
        <f t="shared" si="67"/>
        <v>1.0009884900696665E-3</v>
      </c>
      <c r="EY37" s="342">
        <f t="shared" si="68"/>
        <v>8.0079079205573318E-4</v>
      </c>
      <c r="EZ37" s="342">
        <f t="shared" si="69"/>
        <v>6.4063263364458659E-4</v>
      </c>
      <c r="FA37" s="342">
        <f t="shared" si="70"/>
        <v>5.1250610691566927E-4</v>
      </c>
      <c r="FB37" s="342">
        <f t="shared" si="71"/>
        <v>4.1000488553253543E-4</v>
      </c>
      <c r="FC37" s="342">
        <f t="shared" si="72"/>
        <v>3.2800390842602835E-4</v>
      </c>
      <c r="FD37" s="342">
        <f t="shared" si="73"/>
        <v>2.6240312674082267E-4</v>
      </c>
      <c r="FE37" s="342">
        <f t="shared" si="74"/>
        <v>2.0992250139265816E-4</v>
      </c>
      <c r="FF37" s="342">
        <f t="shared" si="75"/>
        <v>1.6793800111412655E-4</v>
      </c>
      <c r="FG37" s="346">
        <f t="shared" si="76"/>
        <v>1.3435040089130123E-4</v>
      </c>
      <c r="FH37" s="342">
        <f t="shared" si="77"/>
        <v>1.07480320713041E-4</v>
      </c>
      <c r="FI37" s="342">
        <f t="shared" si="78"/>
        <v>8.5984256570432809E-5</v>
      </c>
      <c r="FJ37" s="342">
        <f t="shared" si="79"/>
        <v>6.8787405256346253E-5</v>
      </c>
      <c r="FK37" s="342">
        <f t="shared" si="80"/>
        <v>5.5029924205077002E-5</v>
      </c>
      <c r="FL37" s="342">
        <f t="shared" si="81"/>
        <v>4.4023939364061602E-5</v>
      </c>
      <c r="FM37" s="342">
        <f t="shared" si="82"/>
        <v>3.5219151491249283E-5</v>
      </c>
      <c r="FN37" s="342">
        <f t="shared" si="83"/>
        <v>2.8175321192999427E-5</v>
      </c>
      <c r="FO37" s="342">
        <f t="shared" si="84"/>
        <v>2.2540256954399542E-5</v>
      </c>
      <c r="FP37" s="342">
        <f t="shared" si="85"/>
        <v>1.8032205563519633E-5</v>
      </c>
      <c r="FQ37" s="342">
        <f t="shared" si="86"/>
        <v>1.4425764450815707E-5</v>
      </c>
      <c r="FR37" s="342">
        <f t="shared" si="87"/>
        <v>1.1540611560652566E-5</v>
      </c>
      <c r="FS37" s="346">
        <f t="shared" si="88"/>
        <v>9.2324892485220536E-6</v>
      </c>
      <c r="FT37" s="342">
        <f t="shared" si="89"/>
        <v>7.385991398817643E-6</v>
      </c>
      <c r="FU37" s="342">
        <f t="shared" si="90"/>
        <v>5.9087931190541146E-6</v>
      </c>
      <c r="FV37" s="342">
        <f t="shared" si="91"/>
        <v>4.7270344952432917E-6</v>
      </c>
      <c r="FW37" s="342">
        <f t="shared" si="92"/>
        <v>3.7816275961946334E-6</v>
      </c>
      <c r="FX37" s="342">
        <f t="shared" si="93"/>
        <v>3.0253020769557068E-6</v>
      </c>
      <c r="FY37" s="342">
        <f t="shared" si="94"/>
        <v>2.4202416615645656E-6</v>
      </c>
      <c r="FZ37" s="342">
        <f t="shared" si="95"/>
        <v>1.9361933292516527E-6</v>
      </c>
      <c r="GA37" s="342">
        <f t="shared" si="96"/>
        <v>1.5489546634013222E-6</v>
      </c>
      <c r="GB37" s="342">
        <f t="shared" si="97"/>
        <v>1.2391637307210578E-6</v>
      </c>
      <c r="GC37" s="342">
        <f t="shared" si="98"/>
        <v>9.9133098457684626E-7</v>
      </c>
      <c r="GD37" s="342">
        <f t="shared" si="99"/>
        <v>7.9306478766147708E-7</v>
      </c>
      <c r="GE37" s="346">
        <f t="shared" si="100"/>
        <v>6.3445183012918172E-7</v>
      </c>
      <c r="GF37" s="623">
        <f t="shared" si="165"/>
        <v>759958.33333079529</v>
      </c>
    </row>
    <row r="38" spans="1:188" s="31" customFormat="1" x14ac:dyDescent="0.2">
      <c r="B38" s="323">
        <v>7</v>
      </c>
      <c r="C38" s="323">
        <v>1</v>
      </c>
      <c r="D38" s="323"/>
      <c r="E38" s="323"/>
      <c r="F38" s="323"/>
      <c r="G38" s="341" t="str">
        <f>$G$177</f>
        <v>High Performing Title / App</v>
      </c>
      <c r="H38" s="435"/>
      <c r="I38" s="342"/>
      <c r="J38" s="342"/>
      <c r="K38" s="342"/>
      <c r="L38" s="342"/>
      <c r="M38" s="342"/>
      <c r="N38" s="342"/>
      <c r="O38" s="342"/>
      <c r="P38" s="342"/>
      <c r="Q38" s="342"/>
      <c r="R38" s="342"/>
      <c r="S38" s="346"/>
      <c r="T38" s="342"/>
      <c r="U38" s="342"/>
      <c r="V38" s="342"/>
      <c r="W38" s="342"/>
      <c r="X38" s="342"/>
      <c r="Y38" s="342"/>
      <c r="Z38" s="342"/>
      <c r="AA38" s="342"/>
      <c r="AB38" s="342"/>
      <c r="AC38" s="342"/>
      <c r="AD38" s="342"/>
      <c r="AE38" s="346"/>
      <c r="AF38" s="342"/>
      <c r="AG38" s="342"/>
      <c r="AH38" s="342"/>
      <c r="AI38" s="342"/>
      <c r="AJ38" s="342"/>
      <c r="AK38" s="342"/>
      <c r="AL38" s="342"/>
      <c r="AM38" s="342"/>
      <c r="AN38" s="342"/>
      <c r="AO38" s="342"/>
      <c r="AP38" s="342"/>
      <c r="AQ38" s="346"/>
      <c r="AR38" s="342"/>
      <c r="AS38" s="342"/>
      <c r="AT38" s="342"/>
      <c r="AU38" s="342"/>
      <c r="AV38" s="342"/>
      <c r="AW38" s="342"/>
      <c r="AX38" s="342"/>
      <c r="AY38" s="342"/>
      <c r="AZ38" s="342"/>
      <c r="BA38" s="342"/>
      <c r="BB38" s="342"/>
      <c r="BC38" s="346"/>
      <c r="BD38" s="342"/>
      <c r="BE38" s="342"/>
      <c r="BF38" s="342"/>
      <c r="BG38" s="342"/>
      <c r="BH38" s="342"/>
      <c r="BI38" s="342"/>
      <c r="BJ38" s="342"/>
      <c r="BK38" s="342"/>
      <c r="BL38" s="342"/>
      <c r="BM38" s="378">
        <f t="shared" ref="BM38:CJ38" si="182">$H$7*H$177</f>
        <v>289304.92499999999</v>
      </c>
      <c r="BN38" s="378">
        <f t="shared" si="182"/>
        <v>965956.875</v>
      </c>
      <c r="BO38" s="349">
        <f t="shared" si="182"/>
        <v>1834880.7749999999</v>
      </c>
      <c r="BP38" s="378">
        <f t="shared" si="182"/>
        <v>3106602.5249999999</v>
      </c>
      <c r="BQ38" s="378">
        <f t="shared" si="182"/>
        <v>3859006.125</v>
      </c>
      <c r="BR38" s="378">
        <f t="shared" si="182"/>
        <v>4525028.625</v>
      </c>
      <c r="BS38" s="378">
        <f t="shared" si="182"/>
        <v>3728021.6999999997</v>
      </c>
      <c r="BT38" s="378">
        <f t="shared" si="182"/>
        <v>3186637.3499999996</v>
      </c>
      <c r="BU38" s="378">
        <f t="shared" si="182"/>
        <v>4099648.8</v>
      </c>
      <c r="BV38" s="378">
        <f t="shared" si="182"/>
        <v>3381331.1999999997</v>
      </c>
      <c r="BW38" s="378">
        <f t="shared" si="182"/>
        <v>2932337.85</v>
      </c>
      <c r="BX38" s="378">
        <f t="shared" si="182"/>
        <v>3693307.8</v>
      </c>
      <c r="BY38" s="378">
        <f t="shared" si="182"/>
        <v>3246624.2249999996</v>
      </c>
      <c r="BZ38" s="378">
        <f t="shared" si="182"/>
        <v>3039394.8</v>
      </c>
      <c r="CA38" s="349">
        <f t="shared" si="182"/>
        <v>1945772.4</v>
      </c>
      <c r="CB38" s="378">
        <f t="shared" si="182"/>
        <v>2192738.9249999998</v>
      </c>
      <c r="CC38" s="378">
        <f t="shared" si="182"/>
        <v>1824834.375</v>
      </c>
      <c r="CD38" s="378">
        <f t="shared" si="182"/>
        <v>1913368.2749999999</v>
      </c>
      <c r="CE38" s="378">
        <f t="shared" si="182"/>
        <v>1054782.3</v>
      </c>
      <c r="CF38" s="378">
        <f t="shared" si="182"/>
        <v>940235.39999999991</v>
      </c>
      <c r="CG38" s="378">
        <f t="shared" si="182"/>
        <v>733858.125</v>
      </c>
      <c r="CH38" s="378">
        <f t="shared" si="182"/>
        <v>804519.29999999993</v>
      </c>
      <c r="CI38" s="378">
        <f t="shared" si="182"/>
        <v>509339.02499999997</v>
      </c>
      <c r="CJ38" s="378">
        <f t="shared" si="182"/>
        <v>284864.77499999997</v>
      </c>
      <c r="CK38" s="387">
        <f>CJ38*0.8</f>
        <v>227891.81999999998</v>
      </c>
      <c r="CL38" s="387">
        <f t="shared" si="164"/>
        <v>182313.45600000001</v>
      </c>
      <c r="CM38" s="388">
        <f t="shared" si="164"/>
        <v>145850.7648</v>
      </c>
      <c r="CN38" s="342">
        <f t="shared" si="5"/>
        <v>116680.61184000001</v>
      </c>
      <c r="CO38" s="342">
        <f t="shared" si="6"/>
        <v>93344.489472000016</v>
      </c>
      <c r="CP38" s="342">
        <f t="shared" si="7"/>
        <v>74675.591577600018</v>
      </c>
      <c r="CQ38" s="342">
        <f t="shared" si="8"/>
        <v>59740.473262080021</v>
      </c>
      <c r="CR38" s="342">
        <f t="shared" si="9"/>
        <v>47792.378609664018</v>
      </c>
      <c r="CS38" s="342">
        <f t="shared" si="10"/>
        <v>38233.902887731216</v>
      </c>
      <c r="CT38" s="342">
        <f t="shared" si="11"/>
        <v>30587.122310184976</v>
      </c>
      <c r="CU38" s="342">
        <f t="shared" si="12"/>
        <v>24469.697848147982</v>
      </c>
      <c r="CV38" s="342">
        <f t="shared" si="13"/>
        <v>19575.758278518388</v>
      </c>
      <c r="CW38" s="342">
        <f t="shared" si="14"/>
        <v>15660.60662281471</v>
      </c>
      <c r="CX38" s="342">
        <f t="shared" si="15"/>
        <v>12528.48529825177</v>
      </c>
      <c r="CY38" s="346">
        <f t="shared" si="16"/>
        <v>10022.788238601417</v>
      </c>
      <c r="CZ38" s="342">
        <f t="shared" si="146"/>
        <v>8018.230590881134</v>
      </c>
      <c r="DA38" s="342">
        <f t="shared" si="147"/>
        <v>6414.584472704908</v>
      </c>
      <c r="DB38" s="342">
        <f t="shared" si="148"/>
        <v>5131.6675781639269</v>
      </c>
      <c r="DC38" s="342">
        <f t="shared" si="149"/>
        <v>4105.3340625311421</v>
      </c>
      <c r="DD38" s="342">
        <f t="shared" si="150"/>
        <v>3284.2672500249137</v>
      </c>
      <c r="DE38" s="342">
        <f t="shared" si="151"/>
        <v>2627.4138000199309</v>
      </c>
      <c r="DF38" s="342">
        <f t="shared" si="152"/>
        <v>2101.9310400159447</v>
      </c>
      <c r="DG38" s="342">
        <f t="shared" si="153"/>
        <v>1681.5448320127559</v>
      </c>
      <c r="DH38" s="342">
        <f t="shared" si="154"/>
        <v>1345.2358656102049</v>
      </c>
      <c r="DI38" s="342">
        <f t="shared" si="155"/>
        <v>1076.188692488164</v>
      </c>
      <c r="DJ38" s="342">
        <f t="shared" si="156"/>
        <v>860.95095399053116</v>
      </c>
      <c r="DK38" s="346">
        <f t="shared" si="157"/>
        <v>688.76076319242497</v>
      </c>
      <c r="DL38" s="342">
        <f t="shared" si="130"/>
        <v>551.00861055394</v>
      </c>
      <c r="DM38" s="342">
        <f t="shared" si="131"/>
        <v>440.80688844315205</v>
      </c>
      <c r="DN38" s="342">
        <f t="shared" si="132"/>
        <v>352.64551075452164</v>
      </c>
      <c r="DO38" s="342">
        <f t="shared" si="133"/>
        <v>282.11640860361734</v>
      </c>
      <c r="DP38" s="342">
        <f t="shared" si="134"/>
        <v>225.69312688289389</v>
      </c>
      <c r="DQ38" s="342">
        <f t="shared" si="135"/>
        <v>180.55450150631512</v>
      </c>
      <c r="DR38" s="342">
        <f t="shared" si="136"/>
        <v>144.44360120505209</v>
      </c>
      <c r="DS38" s="342">
        <f t="shared" si="137"/>
        <v>115.55488096404167</v>
      </c>
      <c r="DT38" s="342">
        <f t="shared" si="138"/>
        <v>92.443904771233349</v>
      </c>
      <c r="DU38" s="342">
        <f t="shared" si="139"/>
        <v>73.955123816986685</v>
      </c>
      <c r="DV38" s="342">
        <f t="shared" si="140"/>
        <v>59.164099053589354</v>
      </c>
      <c r="DW38" s="346">
        <f t="shared" si="141"/>
        <v>47.331279242871489</v>
      </c>
      <c r="DX38" s="342">
        <f t="shared" si="104"/>
        <v>37.865023394297189</v>
      </c>
      <c r="DY38" s="342">
        <f t="shared" si="105"/>
        <v>30.292018715437752</v>
      </c>
      <c r="DZ38" s="342">
        <f t="shared" si="106"/>
        <v>24.233614972350203</v>
      </c>
      <c r="EA38" s="342">
        <f t="shared" si="107"/>
        <v>19.386891977880165</v>
      </c>
      <c r="EB38" s="342">
        <f t="shared" si="108"/>
        <v>15.509513582304132</v>
      </c>
      <c r="EC38" s="342">
        <f t="shared" si="109"/>
        <v>12.407610865843306</v>
      </c>
      <c r="ED38" s="342">
        <f t="shared" si="110"/>
        <v>9.9260886926746466</v>
      </c>
      <c r="EE38" s="342">
        <f t="shared" si="111"/>
        <v>7.9408709541397178</v>
      </c>
      <c r="EF38" s="342">
        <f t="shared" si="112"/>
        <v>6.3526967633117746</v>
      </c>
      <c r="EG38" s="342">
        <f t="shared" si="113"/>
        <v>5.0821574106494198</v>
      </c>
      <c r="EH38" s="342">
        <f t="shared" si="114"/>
        <v>4.0657259285195364</v>
      </c>
      <c r="EI38" s="346">
        <f t="shared" si="115"/>
        <v>3.2525807428156295</v>
      </c>
      <c r="EJ38" s="342">
        <f t="shared" si="53"/>
        <v>2.6020645942525036</v>
      </c>
      <c r="EK38" s="342">
        <f t="shared" si="54"/>
        <v>2.0816516754020031</v>
      </c>
      <c r="EL38" s="342">
        <f t="shared" si="55"/>
        <v>1.6653213403216025</v>
      </c>
      <c r="EM38" s="342">
        <f t="shared" si="56"/>
        <v>1.3322570722572822</v>
      </c>
      <c r="EN38" s="342">
        <f t="shared" si="57"/>
        <v>1.0658056578058257</v>
      </c>
      <c r="EO38" s="342">
        <f t="shared" si="58"/>
        <v>0.85264452624466058</v>
      </c>
      <c r="EP38" s="342">
        <f t="shared" si="59"/>
        <v>0.68211562099572853</v>
      </c>
      <c r="EQ38" s="342">
        <f t="shared" si="60"/>
        <v>0.54569249679658283</v>
      </c>
      <c r="ER38" s="342">
        <f t="shared" si="61"/>
        <v>0.43655399743726631</v>
      </c>
      <c r="ES38" s="342">
        <f t="shared" si="62"/>
        <v>0.34924319794981307</v>
      </c>
      <c r="ET38" s="342">
        <f t="shared" si="63"/>
        <v>0.27939455835985044</v>
      </c>
      <c r="EU38" s="346">
        <f t="shared" si="64"/>
        <v>0.22351564668788038</v>
      </c>
      <c r="EV38" s="342">
        <f t="shared" si="65"/>
        <v>0.17881251735030432</v>
      </c>
      <c r="EW38" s="342">
        <f t="shared" si="66"/>
        <v>0.14305001388024347</v>
      </c>
      <c r="EX38" s="342">
        <f t="shared" si="67"/>
        <v>0.11444001110419477</v>
      </c>
      <c r="EY38" s="342">
        <f t="shared" si="68"/>
        <v>9.1552008883355823E-2</v>
      </c>
      <c r="EZ38" s="342">
        <f t="shared" si="69"/>
        <v>7.3241607106684661E-2</v>
      </c>
      <c r="FA38" s="342">
        <f t="shared" si="70"/>
        <v>5.8593285685347732E-2</v>
      </c>
      <c r="FB38" s="342">
        <f t="shared" si="71"/>
        <v>4.6874628548278188E-2</v>
      </c>
      <c r="FC38" s="342">
        <f t="shared" si="72"/>
        <v>3.7499702838622549E-2</v>
      </c>
      <c r="FD38" s="342">
        <f t="shared" si="73"/>
        <v>2.9999762270898039E-2</v>
      </c>
      <c r="FE38" s="342">
        <f t="shared" si="74"/>
        <v>2.3999809816718433E-2</v>
      </c>
      <c r="FF38" s="342">
        <f t="shared" si="75"/>
        <v>1.9199847853374748E-2</v>
      </c>
      <c r="FG38" s="346">
        <f t="shared" si="76"/>
        <v>1.53598782826998E-2</v>
      </c>
      <c r="FH38" s="342">
        <f t="shared" si="77"/>
        <v>1.2287902626159841E-2</v>
      </c>
      <c r="FI38" s="342">
        <f t="shared" si="78"/>
        <v>9.8303221009278727E-3</v>
      </c>
      <c r="FJ38" s="342">
        <f t="shared" si="79"/>
        <v>7.8642576807422988E-3</v>
      </c>
      <c r="FK38" s="342">
        <f t="shared" si="80"/>
        <v>6.2914061445938398E-3</v>
      </c>
      <c r="FL38" s="342">
        <f t="shared" si="81"/>
        <v>5.0331249156750722E-3</v>
      </c>
      <c r="FM38" s="342">
        <f t="shared" si="82"/>
        <v>4.0264999325400576E-3</v>
      </c>
      <c r="FN38" s="342">
        <f t="shared" si="83"/>
        <v>3.2211999460320462E-3</v>
      </c>
      <c r="FO38" s="342">
        <f t="shared" si="84"/>
        <v>2.5769599568256371E-3</v>
      </c>
      <c r="FP38" s="342">
        <f t="shared" si="85"/>
        <v>2.06156796546051E-3</v>
      </c>
      <c r="FQ38" s="342">
        <f t="shared" si="86"/>
        <v>1.649254372368408E-3</v>
      </c>
      <c r="FR38" s="342">
        <f t="shared" si="87"/>
        <v>1.3194034978947266E-3</v>
      </c>
      <c r="FS38" s="346">
        <f t="shared" si="88"/>
        <v>1.0555227983157812E-3</v>
      </c>
      <c r="FT38" s="342">
        <f t="shared" si="89"/>
        <v>8.44418238652625E-4</v>
      </c>
      <c r="FU38" s="342">
        <f t="shared" si="90"/>
        <v>6.7553459092210008E-4</v>
      </c>
      <c r="FV38" s="342">
        <f t="shared" si="91"/>
        <v>5.4042767273768013E-4</v>
      </c>
      <c r="FW38" s="342">
        <f t="shared" si="92"/>
        <v>4.3234213819014412E-4</v>
      </c>
      <c r="FX38" s="342">
        <f t="shared" si="93"/>
        <v>3.4587371055211532E-4</v>
      </c>
      <c r="FY38" s="342">
        <f t="shared" si="94"/>
        <v>2.7669896844169226E-4</v>
      </c>
      <c r="FZ38" s="342">
        <f t="shared" si="95"/>
        <v>2.2135917475335382E-4</v>
      </c>
      <c r="GA38" s="342">
        <f t="shared" si="96"/>
        <v>1.7708733980268307E-4</v>
      </c>
      <c r="GB38" s="342">
        <f t="shared" si="97"/>
        <v>1.4166987184214647E-4</v>
      </c>
      <c r="GC38" s="342">
        <f t="shared" si="98"/>
        <v>1.1333589747371718E-4</v>
      </c>
      <c r="GD38" s="342">
        <f t="shared" si="99"/>
        <v>9.0668717978973753E-5</v>
      </c>
      <c r="GE38" s="346">
        <f t="shared" si="100"/>
        <v>7.2534974383179008E-5</v>
      </c>
      <c r="GF38" s="396">
        <f t="shared" si="165"/>
        <v>55231855.574709833</v>
      </c>
    </row>
    <row r="39" spans="1:188" s="31" customFormat="1" ht="17" thickBot="1" x14ac:dyDescent="0.25">
      <c r="B39" s="323">
        <v>8</v>
      </c>
      <c r="C39" s="323"/>
      <c r="D39" s="323">
        <v>1</v>
      </c>
      <c r="E39" s="323"/>
      <c r="F39" s="323"/>
      <c r="G39" s="406" t="str">
        <f>$G$178</f>
        <v>Avg Performing  Title / App</v>
      </c>
      <c r="H39" s="435"/>
      <c r="I39" s="342"/>
      <c r="J39" s="342"/>
      <c r="K39" s="342"/>
      <c r="L39" s="342"/>
      <c r="M39" s="342"/>
      <c r="N39" s="342"/>
      <c r="O39" s="342"/>
      <c r="P39" s="342"/>
      <c r="Q39" s="342"/>
      <c r="R39" s="342"/>
      <c r="S39" s="346"/>
      <c r="T39" s="342"/>
      <c r="U39" s="342"/>
      <c r="V39" s="342"/>
      <c r="W39" s="342"/>
      <c r="X39" s="342"/>
      <c r="Y39" s="342"/>
      <c r="Z39" s="342"/>
      <c r="AA39" s="342"/>
      <c r="AB39" s="342"/>
      <c r="AC39" s="342"/>
      <c r="AD39" s="342"/>
      <c r="AE39" s="346"/>
      <c r="AF39" s="342"/>
      <c r="AG39" s="342"/>
      <c r="AH39" s="342"/>
      <c r="AI39" s="342"/>
      <c r="AJ39" s="342"/>
      <c r="AK39" s="342"/>
      <c r="AL39" s="342"/>
      <c r="AM39" s="342"/>
      <c r="AN39" s="342"/>
      <c r="AO39" s="342"/>
      <c r="AP39" s="342"/>
      <c r="AQ39" s="346"/>
      <c r="AR39" s="342"/>
      <c r="AS39" s="342"/>
      <c r="AT39" s="342"/>
      <c r="AU39" s="342"/>
      <c r="AV39" s="342"/>
      <c r="AW39" s="342"/>
      <c r="AX39" s="342"/>
      <c r="AY39" s="342"/>
      <c r="AZ39" s="342"/>
      <c r="BA39" s="342"/>
      <c r="BB39" s="342"/>
      <c r="BC39" s="346"/>
      <c r="BD39" s="342"/>
      <c r="BE39" s="342"/>
      <c r="BF39" s="342"/>
      <c r="BG39" s="342"/>
      <c r="BH39" s="342"/>
      <c r="BI39" s="342"/>
      <c r="BJ39" s="342"/>
      <c r="BK39" s="342"/>
      <c r="BL39" s="342"/>
      <c r="BM39" s="342"/>
      <c r="BN39" s="376">
        <f t="shared" ref="BN39:CK39" si="183">$H$7*H$178</f>
        <v>31125.899999999998</v>
      </c>
      <c r="BO39" s="345">
        <f t="shared" si="183"/>
        <v>100239.75</v>
      </c>
      <c r="BP39" s="376">
        <f t="shared" si="183"/>
        <v>284618.09999999998</v>
      </c>
      <c r="BQ39" s="376">
        <f t="shared" si="183"/>
        <v>556962.25</v>
      </c>
      <c r="BR39" s="376">
        <f t="shared" si="183"/>
        <v>680269.85</v>
      </c>
      <c r="BS39" s="376">
        <f t="shared" si="183"/>
        <v>661926.19999999995</v>
      </c>
      <c r="BT39" s="376">
        <f t="shared" si="183"/>
        <v>673632.04999999993</v>
      </c>
      <c r="BU39" s="376">
        <f t="shared" si="183"/>
        <v>661253.44999999995</v>
      </c>
      <c r="BV39" s="376">
        <f t="shared" si="183"/>
        <v>447274.1</v>
      </c>
      <c r="BW39" s="376">
        <f t="shared" si="183"/>
        <v>485426.5</v>
      </c>
      <c r="BX39" s="376">
        <f t="shared" si="183"/>
        <v>373122.1</v>
      </c>
      <c r="BY39" s="376">
        <f t="shared" si="183"/>
        <v>318121.05</v>
      </c>
      <c r="BZ39" s="376">
        <f t="shared" si="183"/>
        <v>411752.89999999997</v>
      </c>
      <c r="CA39" s="345">
        <f t="shared" si="183"/>
        <v>364780</v>
      </c>
      <c r="CB39" s="376">
        <f t="shared" si="183"/>
        <v>316356.95</v>
      </c>
      <c r="CC39" s="376">
        <f t="shared" si="183"/>
        <v>238153.5</v>
      </c>
      <c r="CD39" s="376">
        <f t="shared" si="183"/>
        <v>221125.44999999998</v>
      </c>
      <c r="CE39" s="376">
        <f t="shared" si="183"/>
        <v>247123.5</v>
      </c>
      <c r="CF39" s="376">
        <f t="shared" si="183"/>
        <v>221170.3</v>
      </c>
      <c r="CG39" s="376">
        <f t="shared" si="183"/>
        <v>171895.1</v>
      </c>
      <c r="CH39" s="376">
        <f t="shared" si="183"/>
        <v>127732.79999999999</v>
      </c>
      <c r="CI39" s="376">
        <f t="shared" si="183"/>
        <v>74660.3</v>
      </c>
      <c r="CJ39" s="376">
        <f t="shared" si="183"/>
        <v>65346.45</v>
      </c>
      <c r="CK39" s="376">
        <f t="shared" si="183"/>
        <v>36074.35</v>
      </c>
      <c r="CL39" s="387">
        <f>CK39*0.8</f>
        <v>28859.48</v>
      </c>
      <c r="CM39" s="388">
        <f t="shared" si="164"/>
        <v>23087.584000000003</v>
      </c>
      <c r="CN39" s="342">
        <f t="shared" si="5"/>
        <v>18470.067200000001</v>
      </c>
      <c r="CO39" s="342">
        <f t="shared" si="6"/>
        <v>14776.053760000003</v>
      </c>
      <c r="CP39" s="342">
        <f t="shared" si="7"/>
        <v>11820.843008000003</v>
      </c>
      <c r="CQ39" s="342">
        <f t="shared" si="8"/>
        <v>9456.6744064000031</v>
      </c>
      <c r="CR39" s="342">
        <f t="shared" si="9"/>
        <v>7565.3395251200027</v>
      </c>
      <c r="CS39" s="342">
        <f t="shared" si="10"/>
        <v>6052.2716200960022</v>
      </c>
      <c r="CT39" s="342">
        <f t="shared" si="11"/>
        <v>4841.8172960768015</v>
      </c>
      <c r="CU39" s="342">
        <f t="shared" si="12"/>
        <v>3873.4538368614412</v>
      </c>
      <c r="CV39" s="342">
        <f t="shared" si="13"/>
        <v>3098.7630694891532</v>
      </c>
      <c r="CW39" s="342">
        <f t="shared" si="14"/>
        <v>2479.0104555913226</v>
      </c>
      <c r="CX39" s="342">
        <f t="shared" si="15"/>
        <v>1983.2083644730583</v>
      </c>
      <c r="CY39" s="346">
        <f t="shared" si="16"/>
        <v>1586.5666915784468</v>
      </c>
      <c r="CZ39" s="342">
        <f t="shared" si="146"/>
        <v>1269.2533532627576</v>
      </c>
      <c r="DA39" s="342">
        <f t="shared" si="147"/>
        <v>1015.4026826102062</v>
      </c>
      <c r="DB39" s="342">
        <f t="shared" si="148"/>
        <v>812.32214608816503</v>
      </c>
      <c r="DC39" s="342">
        <f t="shared" si="149"/>
        <v>649.85771687053204</v>
      </c>
      <c r="DD39" s="342">
        <f t="shared" si="150"/>
        <v>519.88617349642561</v>
      </c>
      <c r="DE39" s="342">
        <f t="shared" si="151"/>
        <v>415.90893879714054</v>
      </c>
      <c r="DF39" s="342">
        <f t="shared" si="152"/>
        <v>332.72715103771247</v>
      </c>
      <c r="DG39" s="342">
        <f t="shared" si="153"/>
        <v>266.18172083016998</v>
      </c>
      <c r="DH39" s="342">
        <f t="shared" si="154"/>
        <v>212.94537666413601</v>
      </c>
      <c r="DI39" s="342">
        <f t="shared" si="155"/>
        <v>170.35630133130883</v>
      </c>
      <c r="DJ39" s="342">
        <f t="shared" si="156"/>
        <v>136.28504106504707</v>
      </c>
      <c r="DK39" s="346">
        <f t="shared" si="157"/>
        <v>109.02803285203765</v>
      </c>
      <c r="DL39" s="342">
        <f t="shared" si="130"/>
        <v>87.222426281630135</v>
      </c>
      <c r="DM39" s="342">
        <f t="shared" si="131"/>
        <v>69.777941025304116</v>
      </c>
      <c r="DN39" s="342">
        <f t="shared" si="132"/>
        <v>55.822352820243296</v>
      </c>
      <c r="DO39" s="342">
        <f t="shared" si="133"/>
        <v>44.65788225619464</v>
      </c>
      <c r="DP39" s="342">
        <f t="shared" si="134"/>
        <v>35.726305804955715</v>
      </c>
      <c r="DQ39" s="342">
        <f t="shared" si="135"/>
        <v>28.581044643964574</v>
      </c>
      <c r="DR39" s="342">
        <f t="shared" si="136"/>
        <v>22.864835715171662</v>
      </c>
      <c r="DS39" s="342">
        <f t="shared" si="137"/>
        <v>18.291868572137329</v>
      </c>
      <c r="DT39" s="342">
        <f t="shared" si="138"/>
        <v>14.633494857709863</v>
      </c>
      <c r="DU39" s="342">
        <f t="shared" si="139"/>
        <v>11.706795886167891</v>
      </c>
      <c r="DV39" s="342">
        <f t="shared" si="140"/>
        <v>9.3654367089343129</v>
      </c>
      <c r="DW39" s="346">
        <f t="shared" si="141"/>
        <v>7.492349367147451</v>
      </c>
      <c r="DX39" s="342">
        <f t="shared" si="104"/>
        <v>5.9938794937179614</v>
      </c>
      <c r="DY39" s="342">
        <f t="shared" si="105"/>
        <v>4.7951035949743694</v>
      </c>
      <c r="DZ39" s="342">
        <f t="shared" si="106"/>
        <v>3.8360828759794958</v>
      </c>
      <c r="EA39" s="342">
        <f t="shared" si="107"/>
        <v>3.068866300783597</v>
      </c>
      <c r="EB39" s="342">
        <f t="shared" si="108"/>
        <v>2.4550930406268776</v>
      </c>
      <c r="EC39" s="342">
        <f t="shared" si="109"/>
        <v>1.9640744325015023</v>
      </c>
      <c r="ED39" s="342">
        <f t="shared" si="110"/>
        <v>1.571259546001202</v>
      </c>
      <c r="EE39" s="342">
        <f t="shared" si="111"/>
        <v>1.2570076368009617</v>
      </c>
      <c r="EF39" s="342">
        <f t="shared" si="112"/>
        <v>1.0056061094407693</v>
      </c>
      <c r="EG39" s="342">
        <f t="shared" si="113"/>
        <v>0.80448488755261549</v>
      </c>
      <c r="EH39" s="342">
        <f t="shared" si="114"/>
        <v>0.64358791004209248</v>
      </c>
      <c r="EI39" s="346">
        <f t="shared" si="115"/>
        <v>0.51487032803367405</v>
      </c>
      <c r="EJ39" s="342">
        <f t="shared" si="53"/>
        <v>0.41189626242693927</v>
      </c>
      <c r="EK39" s="342">
        <f t="shared" si="54"/>
        <v>0.32951700994155142</v>
      </c>
      <c r="EL39" s="342">
        <f t="shared" si="55"/>
        <v>0.26361360795324112</v>
      </c>
      <c r="EM39" s="342">
        <f t="shared" si="56"/>
        <v>0.2108908863625929</v>
      </c>
      <c r="EN39" s="342">
        <f t="shared" si="57"/>
        <v>0.16871270909007433</v>
      </c>
      <c r="EO39" s="342">
        <f t="shared" si="58"/>
        <v>0.13497016727205946</v>
      </c>
      <c r="EP39" s="342">
        <f t="shared" si="59"/>
        <v>0.10797613381764758</v>
      </c>
      <c r="EQ39" s="342">
        <f t="shared" si="60"/>
        <v>8.6380907054118064E-2</v>
      </c>
      <c r="ER39" s="342">
        <f t="shared" si="61"/>
        <v>6.9104725643294451E-2</v>
      </c>
      <c r="ES39" s="342">
        <f t="shared" si="62"/>
        <v>5.5283780514635561E-2</v>
      </c>
      <c r="ET39" s="342">
        <f t="shared" si="63"/>
        <v>4.4227024411708449E-2</v>
      </c>
      <c r="EU39" s="346">
        <f t="shared" si="64"/>
        <v>3.5381619529366762E-2</v>
      </c>
      <c r="EV39" s="342">
        <f t="shared" si="65"/>
        <v>2.8305295623493411E-2</v>
      </c>
      <c r="EW39" s="342">
        <f t="shared" si="66"/>
        <v>2.2644236498794729E-2</v>
      </c>
      <c r="EX39" s="342">
        <f t="shared" si="67"/>
        <v>1.8115389199035783E-2</v>
      </c>
      <c r="EY39" s="342">
        <f t="shared" si="68"/>
        <v>1.4492311359228627E-2</v>
      </c>
      <c r="EZ39" s="342">
        <f t="shared" si="69"/>
        <v>1.1593849087382903E-2</v>
      </c>
      <c r="FA39" s="342">
        <f t="shared" si="70"/>
        <v>9.2750792699063233E-3</v>
      </c>
      <c r="FB39" s="342">
        <f t="shared" si="71"/>
        <v>7.4200634159250593E-3</v>
      </c>
      <c r="FC39" s="342">
        <f t="shared" si="72"/>
        <v>5.9360507327400475E-3</v>
      </c>
      <c r="FD39" s="342">
        <f t="shared" si="73"/>
        <v>4.7488405861920383E-3</v>
      </c>
      <c r="FE39" s="342">
        <f t="shared" si="74"/>
        <v>3.7990724689536308E-3</v>
      </c>
      <c r="FF39" s="342">
        <f t="shared" si="75"/>
        <v>3.0392579751629049E-3</v>
      </c>
      <c r="FG39" s="346">
        <f t="shared" si="76"/>
        <v>2.431406380130324E-3</v>
      </c>
      <c r="FH39" s="342">
        <f t="shared" si="77"/>
        <v>1.9451251041042593E-3</v>
      </c>
      <c r="FI39" s="342">
        <f t="shared" si="78"/>
        <v>1.5561000832834074E-3</v>
      </c>
      <c r="FJ39" s="342">
        <f t="shared" si="79"/>
        <v>1.2448800666267261E-3</v>
      </c>
      <c r="FK39" s="342">
        <f t="shared" si="80"/>
        <v>9.9590405330138103E-4</v>
      </c>
      <c r="FL39" s="342">
        <f t="shared" si="81"/>
        <v>7.9672324264110485E-4</v>
      </c>
      <c r="FM39" s="342">
        <f t="shared" si="82"/>
        <v>6.3737859411288397E-4</v>
      </c>
      <c r="FN39" s="342">
        <f t="shared" si="83"/>
        <v>5.0990287529030715E-4</v>
      </c>
      <c r="FO39" s="342">
        <f t="shared" si="84"/>
        <v>4.0792230023224576E-4</v>
      </c>
      <c r="FP39" s="342">
        <f t="shared" si="85"/>
        <v>3.2633784018579664E-4</v>
      </c>
      <c r="FQ39" s="342">
        <f t="shared" si="86"/>
        <v>2.610702721486373E-4</v>
      </c>
      <c r="FR39" s="342">
        <f t="shared" si="87"/>
        <v>2.0885621771890984E-4</v>
      </c>
      <c r="FS39" s="346">
        <f t="shared" si="88"/>
        <v>1.670849741751279E-4</v>
      </c>
      <c r="FT39" s="342">
        <f t="shared" si="89"/>
        <v>1.3366797934010233E-4</v>
      </c>
      <c r="FU39" s="342">
        <f t="shared" si="90"/>
        <v>1.0693438347208188E-4</v>
      </c>
      <c r="FV39" s="342">
        <f t="shared" si="91"/>
        <v>8.5547506777665513E-5</v>
      </c>
      <c r="FW39" s="342">
        <f t="shared" si="92"/>
        <v>6.8438005422132413E-5</v>
      </c>
      <c r="FX39" s="342">
        <f t="shared" si="93"/>
        <v>5.4750404337705932E-5</v>
      </c>
      <c r="FY39" s="342">
        <f t="shared" si="94"/>
        <v>4.3800323470164751E-5</v>
      </c>
      <c r="FZ39" s="342">
        <f t="shared" si="95"/>
        <v>3.5040258776131799E-5</v>
      </c>
      <c r="GA39" s="342">
        <f t="shared" si="96"/>
        <v>2.8032207020905442E-5</v>
      </c>
      <c r="GB39" s="342">
        <f t="shared" si="97"/>
        <v>2.2425765616724356E-5</v>
      </c>
      <c r="GC39" s="342">
        <f t="shared" si="98"/>
        <v>1.7940612493379485E-5</v>
      </c>
      <c r="GD39" s="342">
        <f t="shared" si="99"/>
        <v>1.4352489994703589E-5</v>
      </c>
      <c r="GE39" s="346">
        <f t="shared" si="100"/>
        <v>1.1481991995762871E-5</v>
      </c>
      <c r="GF39" s="421">
        <f t="shared" si="165"/>
        <v>7914440.2999540716</v>
      </c>
    </row>
    <row r="40" spans="1:188" s="333" customFormat="1" ht="17" thickTop="1" x14ac:dyDescent="0.2">
      <c r="A40" s="415" t="s">
        <v>473</v>
      </c>
      <c r="B40" s="414">
        <v>1</v>
      </c>
      <c r="C40" s="414"/>
      <c r="D40" s="414">
        <v>1</v>
      </c>
      <c r="E40" s="414"/>
      <c r="F40" s="414"/>
      <c r="G40" s="405" t="str">
        <f>$G$178</f>
        <v>Avg Performing  Title / App</v>
      </c>
      <c r="H40" s="436"/>
      <c r="I40" s="384"/>
      <c r="J40" s="384"/>
      <c r="K40" s="384"/>
      <c r="L40" s="384"/>
      <c r="M40" s="384"/>
      <c r="N40" s="384"/>
      <c r="O40" s="384"/>
      <c r="P40" s="384"/>
      <c r="Q40" s="384"/>
      <c r="R40" s="384"/>
      <c r="S40" s="385"/>
      <c r="T40" s="384"/>
      <c r="U40" s="384"/>
      <c r="V40" s="384"/>
      <c r="W40" s="384"/>
      <c r="X40" s="384"/>
      <c r="Y40" s="384"/>
      <c r="Z40" s="384"/>
      <c r="AA40" s="384"/>
      <c r="AB40" s="384"/>
      <c r="AC40" s="384"/>
      <c r="AD40" s="384"/>
      <c r="AE40" s="385"/>
      <c r="AF40" s="384"/>
      <c r="AG40" s="384"/>
      <c r="AH40" s="384"/>
      <c r="AI40" s="384"/>
      <c r="AJ40" s="384"/>
      <c r="AK40" s="384"/>
      <c r="AL40" s="384"/>
      <c r="AM40" s="384"/>
      <c r="AN40" s="384"/>
      <c r="AO40" s="384"/>
      <c r="AP40" s="384"/>
      <c r="AQ40" s="385"/>
      <c r="AR40" s="384"/>
      <c r="AS40" s="384"/>
      <c r="AT40" s="384"/>
      <c r="AU40" s="384"/>
      <c r="AV40" s="384"/>
      <c r="AW40" s="384"/>
      <c r="AX40" s="384"/>
      <c r="AY40" s="384"/>
      <c r="AZ40" s="384"/>
      <c r="BA40" s="384"/>
      <c r="BB40" s="384"/>
      <c r="BC40" s="385"/>
      <c r="BD40" s="384"/>
      <c r="BE40" s="384"/>
      <c r="BF40" s="384"/>
      <c r="BG40" s="384"/>
      <c r="BH40" s="384"/>
      <c r="BI40" s="384"/>
      <c r="BJ40" s="384"/>
      <c r="BK40" s="384"/>
      <c r="BL40" s="384"/>
      <c r="BM40" s="384"/>
      <c r="BN40" s="384"/>
      <c r="BO40" s="385"/>
      <c r="BP40" s="379">
        <f t="shared" ref="BP40:CM40" si="184">$H$7*H$178</f>
        <v>31125.899999999998</v>
      </c>
      <c r="BQ40" s="379">
        <f t="shared" si="184"/>
        <v>100239.75</v>
      </c>
      <c r="BR40" s="379">
        <f t="shared" si="184"/>
        <v>284618.09999999998</v>
      </c>
      <c r="BS40" s="379">
        <f t="shared" si="184"/>
        <v>556962.25</v>
      </c>
      <c r="BT40" s="379">
        <f t="shared" si="184"/>
        <v>680269.85</v>
      </c>
      <c r="BU40" s="379">
        <f t="shared" si="184"/>
        <v>661926.19999999995</v>
      </c>
      <c r="BV40" s="379">
        <f t="shared" si="184"/>
        <v>673632.04999999993</v>
      </c>
      <c r="BW40" s="379">
        <f t="shared" si="184"/>
        <v>661253.44999999995</v>
      </c>
      <c r="BX40" s="379">
        <f t="shared" si="184"/>
        <v>447274.1</v>
      </c>
      <c r="BY40" s="379">
        <f t="shared" si="184"/>
        <v>485426.5</v>
      </c>
      <c r="BZ40" s="379">
        <f t="shared" si="184"/>
        <v>373122.1</v>
      </c>
      <c r="CA40" s="380">
        <f t="shared" si="184"/>
        <v>318121.05</v>
      </c>
      <c r="CB40" s="379">
        <f t="shared" si="184"/>
        <v>411752.89999999997</v>
      </c>
      <c r="CC40" s="379">
        <f t="shared" si="184"/>
        <v>364780</v>
      </c>
      <c r="CD40" s="379">
        <f t="shared" si="184"/>
        <v>316356.95</v>
      </c>
      <c r="CE40" s="379">
        <f t="shared" si="184"/>
        <v>238153.5</v>
      </c>
      <c r="CF40" s="379">
        <f t="shared" si="184"/>
        <v>221125.44999999998</v>
      </c>
      <c r="CG40" s="379">
        <f t="shared" si="184"/>
        <v>247123.5</v>
      </c>
      <c r="CH40" s="379">
        <f t="shared" si="184"/>
        <v>221170.3</v>
      </c>
      <c r="CI40" s="379">
        <f t="shared" si="184"/>
        <v>171895.1</v>
      </c>
      <c r="CJ40" s="379">
        <f t="shared" si="184"/>
        <v>127732.79999999999</v>
      </c>
      <c r="CK40" s="379">
        <f t="shared" si="184"/>
        <v>74660.3</v>
      </c>
      <c r="CL40" s="379">
        <f t="shared" si="184"/>
        <v>65346.45</v>
      </c>
      <c r="CM40" s="380">
        <f t="shared" si="184"/>
        <v>36074.35</v>
      </c>
      <c r="CN40" s="342">
        <f t="shared" si="5"/>
        <v>28859.48</v>
      </c>
      <c r="CO40" s="342">
        <f t="shared" si="6"/>
        <v>23087.584000000003</v>
      </c>
      <c r="CP40" s="342">
        <f t="shared" si="7"/>
        <v>18470.067200000001</v>
      </c>
      <c r="CQ40" s="342">
        <f t="shared" si="8"/>
        <v>14776.053760000003</v>
      </c>
      <c r="CR40" s="342">
        <f t="shared" si="9"/>
        <v>11820.843008000003</v>
      </c>
      <c r="CS40" s="342">
        <f t="shared" si="10"/>
        <v>9456.6744064000031</v>
      </c>
      <c r="CT40" s="342">
        <f t="shared" si="11"/>
        <v>7565.3395251200027</v>
      </c>
      <c r="CU40" s="342">
        <f t="shared" si="12"/>
        <v>6052.2716200960022</v>
      </c>
      <c r="CV40" s="342">
        <f t="shared" si="13"/>
        <v>4841.8172960768015</v>
      </c>
      <c r="CW40" s="342">
        <f t="shared" si="14"/>
        <v>3873.4538368614412</v>
      </c>
      <c r="CX40" s="342">
        <f t="shared" si="15"/>
        <v>3098.7630694891532</v>
      </c>
      <c r="CY40" s="346">
        <f t="shared" si="16"/>
        <v>2479.0104555913226</v>
      </c>
      <c r="CZ40" s="342">
        <f t="shared" si="146"/>
        <v>1983.2083644730583</v>
      </c>
      <c r="DA40" s="342">
        <f t="shared" si="147"/>
        <v>1586.5666915784468</v>
      </c>
      <c r="DB40" s="342">
        <f t="shared" si="148"/>
        <v>1269.2533532627576</v>
      </c>
      <c r="DC40" s="342">
        <f t="shared" si="149"/>
        <v>1015.4026826102062</v>
      </c>
      <c r="DD40" s="342">
        <f t="shared" si="150"/>
        <v>812.32214608816503</v>
      </c>
      <c r="DE40" s="342">
        <f t="shared" si="151"/>
        <v>649.85771687053204</v>
      </c>
      <c r="DF40" s="342">
        <f t="shared" si="152"/>
        <v>519.88617349642561</v>
      </c>
      <c r="DG40" s="342">
        <f t="shared" si="153"/>
        <v>415.90893879714054</v>
      </c>
      <c r="DH40" s="342">
        <f t="shared" si="154"/>
        <v>332.72715103771247</v>
      </c>
      <c r="DI40" s="342">
        <f t="shared" si="155"/>
        <v>266.18172083016998</v>
      </c>
      <c r="DJ40" s="342">
        <f t="shared" si="156"/>
        <v>212.94537666413601</v>
      </c>
      <c r="DK40" s="346">
        <f t="shared" si="157"/>
        <v>170.35630133130883</v>
      </c>
      <c r="DL40" s="342">
        <f t="shared" si="130"/>
        <v>136.28504106504707</v>
      </c>
      <c r="DM40" s="342">
        <f t="shared" si="131"/>
        <v>109.02803285203765</v>
      </c>
      <c r="DN40" s="342">
        <f t="shared" si="132"/>
        <v>87.222426281630135</v>
      </c>
      <c r="DO40" s="342">
        <f t="shared" si="133"/>
        <v>69.777941025304116</v>
      </c>
      <c r="DP40" s="342">
        <f t="shared" si="134"/>
        <v>55.822352820243296</v>
      </c>
      <c r="DQ40" s="342">
        <f t="shared" si="135"/>
        <v>44.65788225619464</v>
      </c>
      <c r="DR40" s="342">
        <f t="shared" si="136"/>
        <v>35.726305804955715</v>
      </c>
      <c r="DS40" s="342">
        <f t="shared" si="137"/>
        <v>28.581044643964574</v>
      </c>
      <c r="DT40" s="342">
        <f t="shared" si="138"/>
        <v>22.864835715171662</v>
      </c>
      <c r="DU40" s="342">
        <f t="shared" si="139"/>
        <v>18.291868572137329</v>
      </c>
      <c r="DV40" s="342">
        <f t="shared" si="140"/>
        <v>14.633494857709863</v>
      </c>
      <c r="DW40" s="346">
        <f t="shared" si="141"/>
        <v>11.706795886167891</v>
      </c>
      <c r="DX40" s="342">
        <f t="shared" si="104"/>
        <v>9.3654367089343129</v>
      </c>
      <c r="DY40" s="342">
        <f t="shared" si="105"/>
        <v>7.492349367147451</v>
      </c>
      <c r="DZ40" s="342">
        <f t="shared" si="106"/>
        <v>5.9938794937179614</v>
      </c>
      <c r="EA40" s="342">
        <f t="shared" si="107"/>
        <v>4.7951035949743694</v>
      </c>
      <c r="EB40" s="342">
        <f t="shared" si="108"/>
        <v>3.8360828759794958</v>
      </c>
      <c r="EC40" s="342">
        <f t="shared" si="109"/>
        <v>3.068866300783597</v>
      </c>
      <c r="ED40" s="342">
        <f t="shared" si="110"/>
        <v>2.4550930406268776</v>
      </c>
      <c r="EE40" s="342">
        <f t="shared" si="111"/>
        <v>1.9640744325015023</v>
      </c>
      <c r="EF40" s="342">
        <f t="shared" si="112"/>
        <v>1.571259546001202</v>
      </c>
      <c r="EG40" s="342">
        <f t="shared" si="113"/>
        <v>1.2570076368009617</v>
      </c>
      <c r="EH40" s="342">
        <f t="shared" si="114"/>
        <v>1.0056061094407693</v>
      </c>
      <c r="EI40" s="346">
        <f t="shared" si="115"/>
        <v>0.80448488755261549</v>
      </c>
      <c r="EJ40" s="342">
        <f t="shared" si="53"/>
        <v>0.64358791004209248</v>
      </c>
      <c r="EK40" s="342">
        <f t="shared" si="54"/>
        <v>0.51487032803367405</v>
      </c>
      <c r="EL40" s="342">
        <f t="shared" si="55"/>
        <v>0.41189626242693927</v>
      </c>
      <c r="EM40" s="342">
        <f t="shared" si="56"/>
        <v>0.32951700994155142</v>
      </c>
      <c r="EN40" s="342">
        <f t="shared" si="57"/>
        <v>0.26361360795324112</v>
      </c>
      <c r="EO40" s="342">
        <f t="shared" si="58"/>
        <v>0.2108908863625929</v>
      </c>
      <c r="EP40" s="342">
        <f t="shared" si="59"/>
        <v>0.16871270909007433</v>
      </c>
      <c r="EQ40" s="342">
        <f t="shared" si="60"/>
        <v>0.13497016727205946</v>
      </c>
      <c r="ER40" s="342">
        <f t="shared" si="61"/>
        <v>0.10797613381764758</v>
      </c>
      <c r="ES40" s="342">
        <f t="shared" si="62"/>
        <v>8.6380907054118064E-2</v>
      </c>
      <c r="ET40" s="342">
        <f t="shared" si="63"/>
        <v>6.9104725643294451E-2</v>
      </c>
      <c r="EU40" s="346">
        <f t="shared" si="64"/>
        <v>5.5283780514635561E-2</v>
      </c>
      <c r="EV40" s="342">
        <f t="shared" si="65"/>
        <v>4.4227024411708449E-2</v>
      </c>
      <c r="EW40" s="342">
        <f t="shared" si="66"/>
        <v>3.5381619529366762E-2</v>
      </c>
      <c r="EX40" s="342">
        <f t="shared" si="67"/>
        <v>2.8305295623493411E-2</v>
      </c>
      <c r="EY40" s="342">
        <f t="shared" si="68"/>
        <v>2.2644236498794729E-2</v>
      </c>
      <c r="EZ40" s="342">
        <f t="shared" si="69"/>
        <v>1.8115389199035783E-2</v>
      </c>
      <c r="FA40" s="342">
        <f t="shared" si="70"/>
        <v>1.4492311359228627E-2</v>
      </c>
      <c r="FB40" s="342">
        <f t="shared" si="71"/>
        <v>1.1593849087382903E-2</v>
      </c>
      <c r="FC40" s="342">
        <f t="shared" si="72"/>
        <v>9.2750792699063233E-3</v>
      </c>
      <c r="FD40" s="342">
        <f t="shared" si="73"/>
        <v>7.4200634159250593E-3</v>
      </c>
      <c r="FE40" s="342">
        <f t="shared" si="74"/>
        <v>5.9360507327400475E-3</v>
      </c>
      <c r="FF40" s="342">
        <f t="shared" si="75"/>
        <v>4.7488405861920383E-3</v>
      </c>
      <c r="FG40" s="346">
        <f t="shared" si="76"/>
        <v>3.7990724689536308E-3</v>
      </c>
      <c r="FH40" s="342">
        <f t="shared" si="77"/>
        <v>3.0392579751629049E-3</v>
      </c>
      <c r="FI40" s="342">
        <f t="shared" si="78"/>
        <v>2.431406380130324E-3</v>
      </c>
      <c r="FJ40" s="342">
        <f t="shared" si="79"/>
        <v>1.9451251041042593E-3</v>
      </c>
      <c r="FK40" s="342">
        <f t="shared" si="80"/>
        <v>1.5561000832834074E-3</v>
      </c>
      <c r="FL40" s="342">
        <f t="shared" si="81"/>
        <v>1.2448800666267261E-3</v>
      </c>
      <c r="FM40" s="342">
        <f t="shared" si="82"/>
        <v>9.9590405330138103E-4</v>
      </c>
      <c r="FN40" s="342">
        <f t="shared" si="83"/>
        <v>7.9672324264110485E-4</v>
      </c>
      <c r="FO40" s="342">
        <f t="shared" si="84"/>
        <v>6.3737859411288397E-4</v>
      </c>
      <c r="FP40" s="342">
        <f t="shared" si="85"/>
        <v>5.0990287529030715E-4</v>
      </c>
      <c r="FQ40" s="342">
        <f t="shared" si="86"/>
        <v>4.0792230023224576E-4</v>
      </c>
      <c r="FR40" s="342">
        <f t="shared" si="87"/>
        <v>3.2633784018579664E-4</v>
      </c>
      <c r="FS40" s="346">
        <f t="shared" si="88"/>
        <v>2.610702721486373E-4</v>
      </c>
      <c r="FT40" s="342">
        <f t="shared" si="89"/>
        <v>2.0885621771890984E-4</v>
      </c>
      <c r="FU40" s="342">
        <f t="shared" si="90"/>
        <v>1.670849741751279E-4</v>
      </c>
      <c r="FV40" s="342">
        <f t="shared" si="91"/>
        <v>1.3366797934010233E-4</v>
      </c>
      <c r="FW40" s="342">
        <f t="shared" si="92"/>
        <v>1.0693438347208188E-4</v>
      </c>
      <c r="FX40" s="342">
        <f t="shared" si="93"/>
        <v>8.5547506777665513E-5</v>
      </c>
      <c r="FY40" s="342">
        <f t="shared" si="94"/>
        <v>6.8438005422132413E-5</v>
      </c>
      <c r="FZ40" s="342">
        <f t="shared" si="95"/>
        <v>5.4750404337705932E-5</v>
      </c>
      <c r="GA40" s="342">
        <f t="shared" si="96"/>
        <v>4.3800323470164751E-5</v>
      </c>
      <c r="GB40" s="342">
        <f t="shared" si="97"/>
        <v>3.5040258776131799E-5</v>
      </c>
      <c r="GC40" s="342">
        <f t="shared" si="98"/>
        <v>2.8032207020905442E-5</v>
      </c>
      <c r="GD40" s="342">
        <f t="shared" si="99"/>
        <v>2.2425765616724356E-5</v>
      </c>
      <c r="GE40" s="346">
        <f t="shared" si="100"/>
        <v>1.7940612493379485E-5</v>
      </c>
      <c r="GF40" s="422">
        <f t="shared" si="165"/>
        <v>7914440.2999282368</v>
      </c>
    </row>
    <row r="41" spans="1:188" s="333" customFormat="1" x14ac:dyDescent="0.2">
      <c r="B41" s="399">
        <v>2</v>
      </c>
      <c r="C41" s="399"/>
      <c r="D41" s="399"/>
      <c r="E41" s="399">
        <v>1</v>
      </c>
      <c r="F41" s="399"/>
      <c r="G41" s="339" t="str">
        <f>$G$179</f>
        <v>Low Performing  Title / App</v>
      </c>
      <c r="H41" s="436"/>
      <c r="I41" s="384"/>
      <c r="J41" s="384"/>
      <c r="K41" s="384"/>
      <c r="L41" s="384"/>
      <c r="M41" s="384"/>
      <c r="N41" s="384"/>
      <c r="O41" s="384"/>
      <c r="P41" s="384"/>
      <c r="Q41" s="384"/>
      <c r="R41" s="384"/>
      <c r="S41" s="385"/>
      <c r="T41" s="384"/>
      <c r="U41" s="384"/>
      <c r="V41" s="384"/>
      <c r="W41" s="384"/>
      <c r="X41" s="384"/>
      <c r="Y41" s="384"/>
      <c r="Z41" s="384"/>
      <c r="AA41" s="384"/>
      <c r="AB41" s="384"/>
      <c r="AC41" s="384"/>
      <c r="AD41" s="384"/>
      <c r="AE41" s="385"/>
      <c r="AF41" s="384"/>
      <c r="AG41" s="384"/>
      <c r="AH41" s="384"/>
      <c r="AI41" s="384"/>
      <c r="AJ41" s="384"/>
      <c r="AK41" s="384"/>
      <c r="AL41" s="384"/>
      <c r="AM41" s="384"/>
      <c r="AN41" s="384"/>
      <c r="AO41" s="384"/>
      <c r="AP41" s="384"/>
      <c r="AQ41" s="385"/>
      <c r="AR41" s="384"/>
      <c r="AS41" s="384"/>
      <c r="AT41" s="384"/>
      <c r="AU41" s="384"/>
      <c r="AV41" s="384"/>
      <c r="AW41" s="384"/>
      <c r="AX41" s="384"/>
      <c r="AY41" s="384"/>
      <c r="AZ41" s="384"/>
      <c r="BA41" s="384"/>
      <c r="BB41" s="384"/>
      <c r="BC41" s="385"/>
      <c r="BD41" s="384"/>
      <c r="BE41" s="384"/>
      <c r="BF41" s="384"/>
      <c r="BG41" s="384"/>
      <c r="BH41" s="384"/>
      <c r="BI41" s="384"/>
      <c r="BJ41" s="384"/>
      <c r="BK41" s="384"/>
      <c r="BL41" s="384"/>
      <c r="BM41" s="384"/>
      <c r="BN41" s="384"/>
      <c r="BO41" s="385"/>
      <c r="BP41" s="384"/>
      <c r="BQ41" s="382">
        <f t="shared" ref="BQ41:CN41" si="185">$H$7*H$179</f>
        <v>14621.099999999999</v>
      </c>
      <c r="BR41" s="382">
        <f t="shared" si="185"/>
        <v>53894.75</v>
      </c>
      <c r="BS41" s="382">
        <f t="shared" si="185"/>
        <v>98939.099999999991</v>
      </c>
      <c r="BT41" s="382">
        <f t="shared" si="185"/>
        <v>182390</v>
      </c>
      <c r="BU41" s="382">
        <f t="shared" si="185"/>
        <v>299732.55</v>
      </c>
      <c r="BV41" s="382">
        <f t="shared" si="185"/>
        <v>204665.5</v>
      </c>
      <c r="BW41" s="382">
        <f t="shared" si="185"/>
        <v>175333.6</v>
      </c>
      <c r="BX41" s="382">
        <f t="shared" si="185"/>
        <v>194200.5</v>
      </c>
      <c r="BY41" s="382">
        <f t="shared" si="185"/>
        <v>156765.69999999998</v>
      </c>
      <c r="BZ41" s="382">
        <f t="shared" si="185"/>
        <v>155674.35</v>
      </c>
      <c r="CA41" s="383">
        <f t="shared" si="185"/>
        <v>148274.1</v>
      </c>
      <c r="CB41" s="382">
        <f t="shared" si="185"/>
        <v>137061.6</v>
      </c>
      <c r="CC41" s="382">
        <f t="shared" si="185"/>
        <v>120885.7</v>
      </c>
      <c r="CD41" s="382">
        <f t="shared" si="185"/>
        <v>141905.4</v>
      </c>
      <c r="CE41" s="382">
        <f t="shared" si="185"/>
        <v>111512.04999999999</v>
      </c>
      <c r="CF41" s="382">
        <f t="shared" si="185"/>
        <v>95410.9</v>
      </c>
      <c r="CG41" s="382">
        <f t="shared" si="185"/>
        <v>94349.45</v>
      </c>
      <c r="CH41" s="382">
        <f t="shared" si="185"/>
        <v>101525.45</v>
      </c>
      <c r="CI41" s="382">
        <f t="shared" si="185"/>
        <v>73598.849999999991</v>
      </c>
      <c r="CJ41" s="382">
        <f t="shared" si="185"/>
        <v>73942.7</v>
      </c>
      <c r="CK41" s="382">
        <f t="shared" si="185"/>
        <v>52908.049999999996</v>
      </c>
      <c r="CL41" s="382">
        <f t="shared" si="185"/>
        <v>36298.6</v>
      </c>
      <c r="CM41" s="383">
        <f t="shared" si="185"/>
        <v>23606.05</v>
      </c>
      <c r="CN41" s="382">
        <f t="shared" si="185"/>
        <v>10375.299999999999</v>
      </c>
      <c r="CO41" s="342">
        <f t="shared" si="6"/>
        <v>8300.24</v>
      </c>
      <c r="CP41" s="342">
        <f t="shared" si="7"/>
        <v>6640.192</v>
      </c>
      <c r="CQ41" s="342">
        <f t="shared" si="8"/>
        <v>5312.1536000000006</v>
      </c>
      <c r="CR41" s="342">
        <f t="shared" si="9"/>
        <v>4249.7228800000003</v>
      </c>
      <c r="CS41" s="342">
        <f t="shared" si="10"/>
        <v>3399.7783040000004</v>
      </c>
      <c r="CT41" s="342">
        <f t="shared" si="11"/>
        <v>2719.8226432000006</v>
      </c>
      <c r="CU41" s="342">
        <f t="shared" si="12"/>
        <v>2175.8581145600006</v>
      </c>
      <c r="CV41" s="342">
        <f t="shared" si="13"/>
        <v>1740.6864916480006</v>
      </c>
      <c r="CW41" s="342">
        <f t="shared" si="14"/>
        <v>1392.5491933184005</v>
      </c>
      <c r="CX41" s="342">
        <f t="shared" si="15"/>
        <v>1114.0393546547205</v>
      </c>
      <c r="CY41" s="346">
        <f t="shared" si="16"/>
        <v>891.23148372377636</v>
      </c>
      <c r="CZ41" s="342">
        <f t="shared" si="146"/>
        <v>712.98518697902114</v>
      </c>
      <c r="DA41" s="342">
        <f t="shared" si="147"/>
        <v>570.38814958321689</v>
      </c>
      <c r="DB41" s="342">
        <f t="shared" si="148"/>
        <v>456.31051966657355</v>
      </c>
      <c r="DC41" s="342">
        <f t="shared" si="149"/>
        <v>365.04841573325888</v>
      </c>
      <c r="DD41" s="342">
        <f t="shared" si="150"/>
        <v>292.03873258660713</v>
      </c>
      <c r="DE41" s="342">
        <f t="shared" si="151"/>
        <v>233.63098606928571</v>
      </c>
      <c r="DF41" s="342">
        <f t="shared" si="152"/>
        <v>186.90478885542859</v>
      </c>
      <c r="DG41" s="342">
        <f t="shared" si="153"/>
        <v>149.52383108434287</v>
      </c>
      <c r="DH41" s="342">
        <f t="shared" si="154"/>
        <v>119.61906486747431</v>
      </c>
      <c r="DI41" s="342">
        <f t="shared" si="155"/>
        <v>95.695251893979446</v>
      </c>
      <c r="DJ41" s="342">
        <f t="shared" si="156"/>
        <v>76.55620151518356</v>
      </c>
      <c r="DK41" s="346">
        <f t="shared" si="157"/>
        <v>61.244961212146848</v>
      </c>
      <c r="DL41" s="342">
        <f t="shared" si="130"/>
        <v>48.995968969717481</v>
      </c>
      <c r="DM41" s="342">
        <f t="shared" si="131"/>
        <v>39.196775175773986</v>
      </c>
      <c r="DN41" s="342">
        <f t="shared" si="132"/>
        <v>31.35742014061919</v>
      </c>
      <c r="DO41" s="342">
        <f t="shared" si="133"/>
        <v>25.085936112495354</v>
      </c>
      <c r="DP41" s="342">
        <f t="shared" si="134"/>
        <v>20.068748889996286</v>
      </c>
      <c r="DQ41" s="342">
        <f t="shared" si="135"/>
        <v>16.054999111997031</v>
      </c>
      <c r="DR41" s="342">
        <f t="shared" si="136"/>
        <v>12.843999289597626</v>
      </c>
      <c r="DS41" s="342">
        <f t="shared" si="137"/>
        <v>10.275199431678102</v>
      </c>
      <c r="DT41" s="342">
        <f t="shared" si="138"/>
        <v>8.2201595453424812</v>
      </c>
      <c r="DU41" s="342">
        <f t="shared" si="139"/>
        <v>6.5761276362739851</v>
      </c>
      <c r="DV41" s="342">
        <f t="shared" si="140"/>
        <v>5.2609021090191881</v>
      </c>
      <c r="DW41" s="346">
        <f t="shared" si="141"/>
        <v>4.208721687215351</v>
      </c>
      <c r="DX41" s="342">
        <f t="shared" si="104"/>
        <v>3.3669773497722808</v>
      </c>
      <c r="DY41" s="342">
        <f t="shared" si="105"/>
        <v>2.6935818798178248</v>
      </c>
      <c r="DZ41" s="342">
        <f t="shared" si="106"/>
        <v>2.1548655038542601</v>
      </c>
      <c r="EA41" s="342">
        <f t="shared" si="107"/>
        <v>1.7238924030834082</v>
      </c>
      <c r="EB41" s="342">
        <f t="shared" si="108"/>
        <v>1.3791139224667266</v>
      </c>
      <c r="EC41" s="342">
        <f t="shared" si="109"/>
        <v>1.1032911379733814</v>
      </c>
      <c r="ED41" s="342">
        <f t="shared" si="110"/>
        <v>0.88263291037870517</v>
      </c>
      <c r="EE41" s="342">
        <f t="shared" si="111"/>
        <v>0.70610632830296416</v>
      </c>
      <c r="EF41" s="342">
        <f t="shared" si="112"/>
        <v>0.56488506264237137</v>
      </c>
      <c r="EG41" s="342">
        <f t="shared" si="113"/>
        <v>0.45190805011389712</v>
      </c>
      <c r="EH41" s="342">
        <f t="shared" si="114"/>
        <v>0.36152644009111773</v>
      </c>
      <c r="EI41" s="346">
        <f t="shared" si="115"/>
        <v>0.28922115207289417</v>
      </c>
      <c r="EJ41" s="342">
        <f t="shared" si="53"/>
        <v>0.23137692165831536</v>
      </c>
      <c r="EK41" s="342">
        <f t="shared" si="54"/>
        <v>0.1851015373266523</v>
      </c>
      <c r="EL41" s="342">
        <f t="shared" si="55"/>
        <v>0.14808122986132186</v>
      </c>
      <c r="EM41" s="342">
        <f t="shared" si="56"/>
        <v>0.11846498388905749</v>
      </c>
      <c r="EN41" s="342">
        <f t="shared" si="57"/>
        <v>9.4771987111246001E-2</v>
      </c>
      <c r="EO41" s="342">
        <f t="shared" si="58"/>
        <v>7.5817589688996809E-2</v>
      </c>
      <c r="EP41" s="342">
        <f t="shared" si="59"/>
        <v>6.0654071751197448E-2</v>
      </c>
      <c r="EQ41" s="342">
        <f t="shared" si="60"/>
        <v>4.8523257400957961E-2</v>
      </c>
      <c r="ER41" s="342">
        <f t="shared" si="61"/>
        <v>3.8818605920766372E-2</v>
      </c>
      <c r="ES41" s="342">
        <f t="shared" si="62"/>
        <v>3.1054884736613098E-2</v>
      </c>
      <c r="ET41" s="342">
        <f t="shared" si="63"/>
        <v>2.4843907789290479E-2</v>
      </c>
      <c r="EU41" s="346">
        <f t="shared" si="64"/>
        <v>1.9875126231432384E-2</v>
      </c>
      <c r="EV41" s="342">
        <f t="shared" si="65"/>
        <v>1.5900100985145906E-2</v>
      </c>
      <c r="EW41" s="342">
        <f t="shared" si="66"/>
        <v>1.2720080788116726E-2</v>
      </c>
      <c r="EX41" s="342">
        <f t="shared" si="67"/>
        <v>1.0176064630493382E-2</v>
      </c>
      <c r="EY41" s="342">
        <f t="shared" si="68"/>
        <v>8.1408517043947051E-3</v>
      </c>
      <c r="EZ41" s="342">
        <f t="shared" si="69"/>
        <v>6.5126813635157646E-3</v>
      </c>
      <c r="FA41" s="342">
        <f t="shared" si="70"/>
        <v>5.210145090812612E-3</v>
      </c>
      <c r="FB41" s="342">
        <f t="shared" si="71"/>
        <v>4.1681160726500894E-3</v>
      </c>
      <c r="FC41" s="342">
        <f t="shared" si="72"/>
        <v>3.3344928581200716E-3</v>
      </c>
      <c r="FD41" s="342">
        <f t="shared" si="73"/>
        <v>2.6675942864960575E-3</v>
      </c>
      <c r="FE41" s="342">
        <f t="shared" si="74"/>
        <v>2.1340754291968461E-3</v>
      </c>
      <c r="FF41" s="342">
        <f t="shared" si="75"/>
        <v>1.7072603433574769E-3</v>
      </c>
      <c r="FG41" s="346">
        <f t="shared" si="76"/>
        <v>1.3658082746859817E-3</v>
      </c>
      <c r="FH41" s="342">
        <f t="shared" si="77"/>
        <v>1.0926466197487853E-3</v>
      </c>
      <c r="FI41" s="342">
        <f t="shared" si="78"/>
        <v>8.7411729579902828E-4</v>
      </c>
      <c r="FJ41" s="342">
        <f t="shared" si="79"/>
        <v>6.9929383663922266E-4</v>
      </c>
      <c r="FK41" s="342">
        <f t="shared" si="80"/>
        <v>5.594350693113782E-4</v>
      </c>
      <c r="FL41" s="342">
        <f t="shared" si="81"/>
        <v>4.4754805544910259E-4</v>
      </c>
      <c r="FM41" s="342">
        <f t="shared" si="82"/>
        <v>3.5803844435928209E-4</v>
      </c>
      <c r="FN41" s="342">
        <f t="shared" si="83"/>
        <v>2.8643075548742566E-4</v>
      </c>
      <c r="FO41" s="342">
        <f t="shared" si="84"/>
        <v>2.2914460438994055E-4</v>
      </c>
      <c r="FP41" s="342">
        <f t="shared" si="85"/>
        <v>1.8331568351195244E-4</v>
      </c>
      <c r="FQ41" s="342">
        <f t="shared" si="86"/>
        <v>1.4665254680956198E-4</v>
      </c>
      <c r="FR41" s="342">
        <f t="shared" si="87"/>
        <v>1.1732203744764958E-4</v>
      </c>
      <c r="FS41" s="346">
        <f t="shared" si="88"/>
        <v>9.3857629958119665E-5</v>
      </c>
      <c r="FT41" s="342">
        <f t="shared" si="89"/>
        <v>7.5086103966495737E-5</v>
      </c>
      <c r="FU41" s="342">
        <f t="shared" si="90"/>
        <v>6.0068883173196591E-5</v>
      </c>
      <c r="FV41" s="342">
        <f t="shared" si="91"/>
        <v>4.8055106538557273E-5</v>
      </c>
      <c r="FW41" s="342">
        <f t="shared" si="92"/>
        <v>3.8444085230845818E-5</v>
      </c>
      <c r="FX41" s="342">
        <f t="shared" si="93"/>
        <v>3.0755268184676655E-5</v>
      </c>
      <c r="FY41" s="342">
        <f t="shared" si="94"/>
        <v>2.4604214547741325E-5</v>
      </c>
      <c r="FZ41" s="342">
        <f t="shared" si="95"/>
        <v>1.968337163819306E-5</v>
      </c>
      <c r="GA41" s="342">
        <f t="shared" si="96"/>
        <v>1.574669731055445E-5</v>
      </c>
      <c r="GB41" s="342">
        <f t="shared" si="97"/>
        <v>1.259735784844356E-5</v>
      </c>
      <c r="GC41" s="342">
        <f t="shared" si="98"/>
        <v>1.0077886278754849E-5</v>
      </c>
      <c r="GD41" s="342">
        <f t="shared" si="99"/>
        <v>8.0623090230038787E-6</v>
      </c>
      <c r="GE41" s="346">
        <f t="shared" si="100"/>
        <v>6.4498472184031034E-6</v>
      </c>
      <c r="GF41" s="397">
        <f t="shared" si="165"/>
        <v>2799372.5499742003</v>
      </c>
    </row>
    <row r="42" spans="1:188" s="333" customFormat="1" x14ac:dyDescent="0.2">
      <c r="B42" s="399">
        <f>B41+1</f>
        <v>3</v>
      </c>
      <c r="C42" s="399"/>
      <c r="D42" s="399"/>
      <c r="E42" s="399"/>
      <c r="F42" s="399">
        <v>1</v>
      </c>
      <c r="G42" s="495" t="str">
        <f>$G$180</f>
        <v>Even Performing Title / App</v>
      </c>
      <c r="H42" s="436"/>
      <c r="I42" s="384"/>
      <c r="J42" s="384"/>
      <c r="K42" s="384"/>
      <c r="L42" s="384"/>
      <c r="M42" s="384"/>
      <c r="N42" s="384"/>
      <c r="O42" s="384"/>
      <c r="P42" s="384"/>
      <c r="Q42" s="384"/>
      <c r="R42" s="384"/>
      <c r="S42" s="385"/>
      <c r="T42" s="384"/>
      <c r="U42" s="384"/>
      <c r="V42" s="384"/>
      <c r="W42" s="384"/>
      <c r="X42" s="384"/>
      <c r="Y42" s="384"/>
      <c r="Z42" s="384"/>
      <c r="AA42" s="384"/>
      <c r="AB42" s="384"/>
      <c r="AC42" s="384"/>
      <c r="AD42" s="384"/>
      <c r="AE42" s="385"/>
      <c r="AF42" s="384"/>
      <c r="AG42" s="384"/>
      <c r="AH42" s="384"/>
      <c r="AI42" s="384"/>
      <c r="AJ42" s="384"/>
      <c r="AK42" s="384"/>
      <c r="AL42" s="384"/>
      <c r="AM42" s="384"/>
      <c r="AN42" s="384"/>
      <c r="AO42" s="384"/>
      <c r="AP42" s="384"/>
      <c r="AQ42" s="385"/>
      <c r="AR42" s="384"/>
      <c r="AS42" s="384"/>
      <c r="AT42" s="384"/>
      <c r="AU42" s="384"/>
      <c r="AV42" s="384"/>
      <c r="AW42" s="384"/>
      <c r="AX42" s="384"/>
      <c r="AY42" s="384"/>
      <c r="AZ42" s="384"/>
      <c r="BA42" s="384"/>
      <c r="BB42" s="384"/>
      <c r="BC42" s="385"/>
      <c r="BD42" s="384"/>
      <c r="BE42" s="384"/>
      <c r="BF42" s="384"/>
      <c r="BG42" s="384"/>
      <c r="BH42" s="384"/>
      <c r="BI42" s="384"/>
      <c r="BJ42" s="384"/>
      <c r="BK42" s="384"/>
      <c r="BL42" s="384"/>
      <c r="BM42" s="384"/>
      <c r="BN42" s="384"/>
      <c r="BO42" s="385"/>
      <c r="BP42" s="384"/>
      <c r="BQ42" s="384"/>
      <c r="BR42" s="384"/>
      <c r="BS42" s="497">
        <f t="shared" ref="BS42:CP42" si="186">$H$7*H$180</f>
        <v>3114.5833333333339</v>
      </c>
      <c r="BT42" s="497">
        <f t="shared" si="186"/>
        <v>12458.333333333336</v>
      </c>
      <c r="BU42" s="497">
        <f t="shared" si="186"/>
        <v>31145.833333333336</v>
      </c>
      <c r="BV42" s="497">
        <f t="shared" si="186"/>
        <v>46718.75</v>
      </c>
      <c r="BW42" s="497">
        <f t="shared" si="186"/>
        <v>62291.666666666672</v>
      </c>
      <c r="BX42" s="497">
        <f t="shared" si="186"/>
        <v>59177.083333333328</v>
      </c>
      <c r="BY42" s="497">
        <f t="shared" si="186"/>
        <v>56062.5</v>
      </c>
      <c r="BZ42" s="497">
        <f t="shared" si="186"/>
        <v>52947.916666666664</v>
      </c>
      <c r="CA42" s="621">
        <f t="shared" si="186"/>
        <v>49833.333333333343</v>
      </c>
      <c r="CB42" s="497">
        <f t="shared" si="186"/>
        <v>46718.75</v>
      </c>
      <c r="CC42" s="497">
        <f t="shared" si="186"/>
        <v>43604.166666666664</v>
      </c>
      <c r="CD42" s="497">
        <f t="shared" si="186"/>
        <v>40489.583333333336</v>
      </c>
      <c r="CE42" s="497">
        <f t="shared" si="186"/>
        <v>37375</v>
      </c>
      <c r="CF42" s="497">
        <f t="shared" si="186"/>
        <v>34260.416666666672</v>
      </c>
      <c r="CG42" s="497">
        <f t="shared" si="186"/>
        <v>31145.833333333299</v>
      </c>
      <c r="CH42" s="497">
        <f t="shared" si="186"/>
        <v>28031.249999999967</v>
      </c>
      <c r="CI42" s="497">
        <f t="shared" si="186"/>
        <v>24916.666666666672</v>
      </c>
      <c r="CJ42" s="497">
        <f t="shared" si="186"/>
        <v>21802.083333333332</v>
      </c>
      <c r="CK42" s="497">
        <f t="shared" si="186"/>
        <v>18687.5</v>
      </c>
      <c r="CL42" s="497">
        <f t="shared" si="186"/>
        <v>15572.916666666668</v>
      </c>
      <c r="CM42" s="621">
        <f t="shared" si="186"/>
        <v>12458.333333333336</v>
      </c>
      <c r="CN42" s="497">
        <f t="shared" si="186"/>
        <v>9343.75</v>
      </c>
      <c r="CO42" s="497">
        <f t="shared" si="186"/>
        <v>6229.1666666666679</v>
      </c>
      <c r="CP42" s="497">
        <f t="shared" si="186"/>
        <v>3114.5833333333339</v>
      </c>
      <c r="CQ42" s="342">
        <f t="shared" si="6"/>
        <v>2491.6666666666674</v>
      </c>
      <c r="CR42" s="342">
        <f t="shared" si="9"/>
        <v>1993.3333333333339</v>
      </c>
      <c r="CS42" s="342">
        <f t="shared" si="10"/>
        <v>1594.6666666666672</v>
      </c>
      <c r="CT42" s="342">
        <f t="shared" si="11"/>
        <v>1275.7333333333338</v>
      </c>
      <c r="CU42" s="342">
        <f t="shared" si="12"/>
        <v>1020.586666666667</v>
      </c>
      <c r="CV42" s="342">
        <f t="shared" si="13"/>
        <v>816.46933333333368</v>
      </c>
      <c r="CW42" s="342">
        <f t="shared" si="14"/>
        <v>653.17546666666703</v>
      </c>
      <c r="CX42" s="342">
        <f t="shared" si="15"/>
        <v>522.5403733333336</v>
      </c>
      <c r="CY42" s="346">
        <f t="shared" si="16"/>
        <v>418.03229866666692</v>
      </c>
      <c r="CZ42" s="342">
        <f t="shared" si="146"/>
        <v>334.42583893333358</v>
      </c>
      <c r="DA42" s="342">
        <f t="shared" si="147"/>
        <v>267.54067114666685</v>
      </c>
      <c r="DB42" s="342">
        <f t="shared" si="148"/>
        <v>214.03253691733349</v>
      </c>
      <c r="DC42" s="342">
        <f t="shared" si="149"/>
        <v>171.22602953386681</v>
      </c>
      <c r="DD42" s="342">
        <f t="shared" si="150"/>
        <v>136.98082362709346</v>
      </c>
      <c r="DE42" s="342">
        <f t="shared" si="151"/>
        <v>109.58465890167477</v>
      </c>
      <c r="DF42" s="342">
        <f t="shared" si="152"/>
        <v>87.667727121339823</v>
      </c>
      <c r="DG42" s="342">
        <f t="shared" si="153"/>
        <v>70.134181697071867</v>
      </c>
      <c r="DH42" s="342">
        <f t="shared" si="154"/>
        <v>56.107345357657493</v>
      </c>
      <c r="DI42" s="342">
        <f t="shared" si="155"/>
        <v>44.885876286125999</v>
      </c>
      <c r="DJ42" s="342">
        <f t="shared" si="156"/>
        <v>35.908701028900801</v>
      </c>
      <c r="DK42" s="346">
        <f t="shared" si="157"/>
        <v>28.726960823120642</v>
      </c>
      <c r="DL42" s="342">
        <f t="shared" si="130"/>
        <v>22.981568658496514</v>
      </c>
      <c r="DM42" s="342">
        <f t="shared" si="131"/>
        <v>18.385254926797213</v>
      </c>
      <c r="DN42" s="342">
        <f t="shared" si="132"/>
        <v>14.708203941437771</v>
      </c>
      <c r="DO42" s="342">
        <f t="shared" si="133"/>
        <v>11.766563153150218</v>
      </c>
      <c r="DP42" s="342">
        <f t="shared" si="134"/>
        <v>9.4132505225201744</v>
      </c>
      <c r="DQ42" s="342">
        <f t="shared" si="135"/>
        <v>7.5306004180161397</v>
      </c>
      <c r="DR42" s="342">
        <f t="shared" si="136"/>
        <v>6.0244803344129121</v>
      </c>
      <c r="DS42" s="342">
        <f t="shared" si="137"/>
        <v>4.8195842675303302</v>
      </c>
      <c r="DT42" s="342">
        <f t="shared" si="138"/>
        <v>3.8556674140242642</v>
      </c>
      <c r="DU42" s="342">
        <f t="shared" si="139"/>
        <v>3.0845339312194113</v>
      </c>
      <c r="DV42" s="342">
        <f t="shared" si="140"/>
        <v>2.4676271449755292</v>
      </c>
      <c r="DW42" s="346">
        <f t="shared" si="141"/>
        <v>1.9741017159804235</v>
      </c>
      <c r="DX42" s="342">
        <f t="shared" si="104"/>
        <v>1.5792813727843389</v>
      </c>
      <c r="DY42" s="342">
        <f t="shared" si="105"/>
        <v>1.2634250982274713</v>
      </c>
      <c r="DZ42" s="342">
        <f t="shared" si="106"/>
        <v>1.0107400785819771</v>
      </c>
      <c r="EA42" s="342">
        <f t="shared" si="107"/>
        <v>0.80859206286558172</v>
      </c>
      <c r="EB42" s="342">
        <f t="shared" si="108"/>
        <v>0.64687365029246546</v>
      </c>
      <c r="EC42" s="342">
        <f t="shared" si="109"/>
        <v>0.51749892023397237</v>
      </c>
      <c r="ED42" s="342">
        <f t="shared" si="110"/>
        <v>0.41399913618717793</v>
      </c>
      <c r="EE42" s="342">
        <f t="shared" si="111"/>
        <v>0.33119930894974237</v>
      </c>
      <c r="EF42" s="342">
        <f t="shared" si="112"/>
        <v>0.26495944715979391</v>
      </c>
      <c r="EG42" s="342">
        <f t="shared" si="113"/>
        <v>0.21196755772783515</v>
      </c>
      <c r="EH42" s="342">
        <f t="shared" si="114"/>
        <v>0.16957404618226812</v>
      </c>
      <c r="EI42" s="346">
        <f t="shared" si="115"/>
        <v>0.1356592369458145</v>
      </c>
      <c r="EJ42" s="342">
        <f t="shared" si="53"/>
        <v>0.1085273895566516</v>
      </c>
      <c r="EK42" s="342">
        <f t="shared" si="54"/>
        <v>8.6821911645321284E-2</v>
      </c>
      <c r="EL42" s="342">
        <f t="shared" si="55"/>
        <v>6.9457529316257025E-2</v>
      </c>
      <c r="EM42" s="342">
        <f t="shared" si="56"/>
        <v>5.5566023453005625E-2</v>
      </c>
      <c r="EN42" s="342">
        <f t="shared" si="57"/>
        <v>4.4452818762404506E-2</v>
      </c>
      <c r="EO42" s="342">
        <f t="shared" si="58"/>
        <v>3.5562255009923605E-2</v>
      </c>
      <c r="EP42" s="342">
        <f t="shared" si="59"/>
        <v>2.8449804007938884E-2</v>
      </c>
      <c r="EQ42" s="342">
        <f t="shared" si="60"/>
        <v>2.2759843206351108E-2</v>
      </c>
      <c r="ER42" s="342">
        <f t="shared" si="61"/>
        <v>1.8207874565080887E-2</v>
      </c>
      <c r="ES42" s="342">
        <f t="shared" si="62"/>
        <v>1.4566299652064711E-2</v>
      </c>
      <c r="ET42" s="342">
        <f t="shared" si="63"/>
        <v>1.165303972165177E-2</v>
      </c>
      <c r="EU42" s="346">
        <f t="shared" si="64"/>
        <v>9.3224317773214164E-3</v>
      </c>
      <c r="EV42" s="342">
        <f t="shared" si="65"/>
        <v>7.4579454218571331E-3</v>
      </c>
      <c r="EW42" s="342">
        <f t="shared" si="66"/>
        <v>5.9663563374857068E-3</v>
      </c>
      <c r="EX42" s="342">
        <f t="shared" si="67"/>
        <v>4.773085069988566E-3</v>
      </c>
      <c r="EY42" s="342">
        <f t="shared" si="68"/>
        <v>3.8184680559908528E-3</v>
      </c>
      <c r="EZ42" s="342">
        <f t="shared" si="69"/>
        <v>3.0547744447926824E-3</v>
      </c>
      <c r="FA42" s="342">
        <f t="shared" si="70"/>
        <v>2.4438195558341459E-3</v>
      </c>
      <c r="FB42" s="342">
        <f t="shared" si="71"/>
        <v>1.9550556446673167E-3</v>
      </c>
      <c r="FC42" s="342">
        <f t="shared" si="72"/>
        <v>1.5640445157338535E-3</v>
      </c>
      <c r="FD42" s="342">
        <f t="shared" si="73"/>
        <v>1.2512356125870829E-3</v>
      </c>
      <c r="FE42" s="342">
        <f t="shared" si="74"/>
        <v>1.0009884900696665E-3</v>
      </c>
      <c r="FF42" s="342">
        <f t="shared" si="75"/>
        <v>8.0079079205573318E-4</v>
      </c>
      <c r="FG42" s="346">
        <f t="shared" si="76"/>
        <v>6.4063263364458659E-4</v>
      </c>
      <c r="FH42" s="342">
        <f t="shared" si="77"/>
        <v>5.1250610691566927E-4</v>
      </c>
      <c r="FI42" s="342">
        <f t="shared" si="78"/>
        <v>4.1000488553253543E-4</v>
      </c>
      <c r="FJ42" s="342">
        <f t="shared" si="79"/>
        <v>3.2800390842602835E-4</v>
      </c>
      <c r="FK42" s="342">
        <f t="shared" si="80"/>
        <v>2.6240312674082267E-4</v>
      </c>
      <c r="FL42" s="342">
        <f t="shared" si="81"/>
        <v>2.0992250139265816E-4</v>
      </c>
      <c r="FM42" s="342">
        <f t="shared" si="82"/>
        <v>1.6793800111412655E-4</v>
      </c>
      <c r="FN42" s="342">
        <f t="shared" si="83"/>
        <v>1.3435040089130123E-4</v>
      </c>
      <c r="FO42" s="342">
        <f t="shared" si="84"/>
        <v>1.07480320713041E-4</v>
      </c>
      <c r="FP42" s="342">
        <f t="shared" si="85"/>
        <v>8.5984256570432809E-5</v>
      </c>
      <c r="FQ42" s="342">
        <f t="shared" si="86"/>
        <v>6.8787405256346253E-5</v>
      </c>
      <c r="FR42" s="342">
        <f t="shared" si="87"/>
        <v>5.5029924205077002E-5</v>
      </c>
      <c r="FS42" s="346">
        <f t="shared" si="88"/>
        <v>4.4023939364061602E-5</v>
      </c>
      <c r="FT42" s="342">
        <f t="shared" si="89"/>
        <v>3.5219151491249283E-5</v>
      </c>
      <c r="FU42" s="342">
        <f t="shared" si="90"/>
        <v>2.8175321192999427E-5</v>
      </c>
      <c r="FV42" s="342">
        <f t="shared" si="91"/>
        <v>2.2540256954399542E-5</v>
      </c>
      <c r="FW42" s="342">
        <f t="shared" si="92"/>
        <v>1.8032205563519633E-5</v>
      </c>
      <c r="FX42" s="342">
        <f t="shared" si="93"/>
        <v>1.4425764450815707E-5</v>
      </c>
      <c r="FY42" s="342">
        <f t="shared" si="94"/>
        <v>1.1540611560652566E-5</v>
      </c>
      <c r="FZ42" s="342">
        <f t="shared" si="95"/>
        <v>9.2324892485220536E-6</v>
      </c>
      <c r="GA42" s="342">
        <f t="shared" si="96"/>
        <v>7.385991398817643E-6</v>
      </c>
      <c r="GB42" s="342">
        <f t="shared" si="97"/>
        <v>5.9087931190541146E-6</v>
      </c>
      <c r="GC42" s="342">
        <f t="shared" si="98"/>
        <v>4.7270344952432917E-6</v>
      </c>
      <c r="GD42" s="342">
        <f t="shared" si="99"/>
        <v>3.7816275961946334E-6</v>
      </c>
      <c r="GE42" s="346">
        <f t="shared" si="100"/>
        <v>3.0253020769557068E-6</v>
      </c>
      <c r="GF42" s="623">
        <f t="shared" si="165"/>
        <v>759958.333321232</v>
      </c>
    </row>
    <row r="43" spans="1:188" s="333" customFormat="1" x14ac:dyDescent="0.2">
      <c r="B43" s="399">
        <f t="shared" ref="B43:B93" si="187">B42+1</f>
        <v>4</v>
      </c>
      <c r="C43" s="399"/>
      <c r="D43" s="399">
        <v>1</v>
      </c>
      <c r="E43" s="399"/>
      <c r="F43" s="399"/>
      <c r="G43" s="340" t="str">
        <f>$G$178</f>
        <v>Avg Performing  Title / App</v>
      </c>
      <c r="H43" s="436"/>
      <c r="I43" s="384"/>
      <c r="J43" s="384"/>
      <c r="K43" s="384"/>
      <c r="L43" s="384"/>
      <c r="M43" s="384"/>
      <c r="N43" s="384"/>
      <c r="O43" s="384"/>
      <c r="P43" s="384"/>
      <c r="Q43" s="384"/>
      <c r="R43" s="384"/>
      <c r="S43" s="385"/>
      <c r="T43" s="384"/>
      <c r="U43" s="384"/>
      <c r="V43" s="384"/>
      <c r="W43" s="384"/>
      <c r="X43" s="384"/>
      <c r="Y43" s="384"/>
      <c r="Z43" s="384"/>
      <c r="AA43" s="384"/>
      <c r="AB43" s="384"/>
      <c r="AC43" s="384"/>
      <c r="AD43" s="384"/>
      <c r="AE43" s="385"/>
      <c r="AF43" s="384"/>
      <c r="AG43" s="384"/>
      <c r="AH43" s="384"/>
      <c r="AI43" s="384"/>
      <c r="AJ43" s="384"/>
      <c r="AK43" s="384"/>
      <c r="AL43" s="384"/>
      <c r="AM43" s="384"/>
      <c r="AN43" s="384"/>
      <c r="AO43" s="384"/>
      <c r="AP43" s="384"/>
      <c r="AQ43" s="385"/>
      <c r="AR43" s="384"/>
      <c r="AS43" s="384"/>
      <c r="AT43" s="384"/>
      <c r="AU43" s="384"/>
      <c r="AV43" s="384"/>
      <c r="AW43" s="384"/>
      <c r="AX43" s="384"/>
      <c r="AY43" s="384"/>
      <c r="AZ43" s="384"/>
      <c r="BA43" s="384"/>
      <c r="BB43" s="384"/>
      <c r="BC43" s="385"/>
      <c r="BD43" s="384"/>
      <c r="BE43" s="384"/>
      <c r="BF43" s="384"/>
      <c r="BG43" s="384"/>
      <c r="BH43" s="384"/>
      <c r="BI43" s="384"/>
      <c r="BJ43" s="384"/>
      <c r="BK43" s="384"/>
      <c r="BL43" s="384"/>
      <c r="BM43" s="384"/>
      <c r="BN43" s="384"/>
      <c r="BO43" s="385"/>
      <c r="BP43" s="384"/>
      <c r="BQ43" s="384"/>
      <c r="BR43" s="384"/>
      <c r="BS43" s="384"/>
      <c r="BT43" s="379">
        <f t="shared" ref="BT43:CQ43" si="188">$H$7*H$178</f>
        <v>31125.899999999998</v>
      </c>
      <c r="BU43" s="379">
        <f t="shared" si="188"/>
        <v>100239.75</v>
      </c>
      <c r="BV43" s="379">
        <f t="shared" si="188"/>
        <v>284618.09999999998</v>
      </c>
      <c r="BW43" s="379">
        <f t="shared" si="188"/>
        <v>556962.25</v>
      </c>
      <c r="BX43" s="379">
        <f t="shared" si="188"/>
        <v>680269.85</v>
      </c>
      <c r="BY43" s="379">
        <f t="shared" si="188"/>
        <v>661926.19999999995</v>
      </c>
      <c r="BZ43" s="379">
        <f t="shared" si="188"/>
        <v>673632.04999999993</v>
      </c>
      <c r="CA43" s="380">
        <f t="shared" si="188"/>
        <v>661253.44999999995</v>
      </c>
      <c r="CB43" s="379">
        <f t="shared" si="188"/>
        <v>447274.1</v>
      </c>
      <c r="CC43" s="379">
        <f t="shared" si="188"/>
        <v>485426.5</v>
      </c>
      <c r="CD43" s="379">
        <f t="shared" si="188"/>
        <v>373122.1</v>
      </c>
      <c r="CE43" s="379">
        <f t="shared" si="188"/>
        <v>318121.05</v>
      </c>
      <c r="CF43" s="379">
        <f t="shared" si="188"/>
        <v>411752.89999999997</v>
      </c>
      <c r="CG43" s="379">
        <f t="shared" si="188"/>
        <v>364780</v>
      </c>
      <c r="CH43" s="379">
        <f t="shared" si="188"/>
        <v>316356.95</v>
      </c>
      <c r="CI43" s="379">
        <f t="shared" si="188"/>
        <v>238153.5</v>
      </c>
      <c r="CJ43" s="379">
        <f t="shared" si="188"/>
        <v>221125.44999999998</v>
      </c>
      <c r="CK43" s="379">
        <f t="shared" si="188"/>
        <v>247123.5</v>
      </c>
      <c r="CL43" s="379">
        <f t="shared" si="188"/>
        <v>221170.3</v>
      </c>
      <c r="CM43" s="380">
        <f t="shared" si="188"/>
        <v>171895.1</v>
      </c>
      <c r="CN43" s="379">
        <f t="shared" si="188"/>
        <v>127732.79999999999</v>
      </c>
      <c r="CO43" s="379">
        <f t="shared" si="188"/>
        <v>74660.3</v>
      </c>
      <c r="CP43" s="379">
        <f t="shared" si="188"/>
        <v>65346.45</v>
      </c>
      <c r="CQ43" s="379">
        <f t="shared" si="188"/>
        <v>36074.35</v>
      </c>
      <c r="CR43" s="342">
        <f t="shared" si="6"/>
        <v>28859.48</v>
      </c>
      <c r="CS43" s="342">
        <f t="shared" si="10"/>
        <v>23087.584000000003</v>
      </c>
      <c r="CT43" s="342">
        <f t="shared" si="11"/>
        <v>18470.067200000001</v>
      </c>
      <c r="CU43" s="342">
        <f t="shared" si="12"/>
        <v>14776.053760000003</v>
      </c>
      <c r="CV43" s="342">
        <f t="shared" si="13"/>
        <v>11820.843008000003</v>
      </c>
      <c r="CW43" s="342">
        <f t="shared" si="14"/>
        <v>9456.6744064000031</v>
      </c>
      <c r="CX43" s="342">
        <f t="shared" si="15"/>
        <v>7565.3395251200027</v>
      </c>
      <c r="CY43" s="346">
        <f t="shared" si="16"/>
        <v>6052.2716200960022</v>
      </c>
      <c r="CZ43" s="342">
        <f t="shared" si="146"/>
        <v>4841.8172960768015</v>
      </c>
      <c r="DA43" s="342">
        <f t="shared" si="147"/>
        <v>3873.4538368614412</v>
      </c>
      <c r="DB43" s="342">
        <f t="shared" si="148"/>
        <v>3098.7630694891532</v>
      </c>
      <c r="DC43" s="342">
        <f t="shared" si="149"/>
        <v>2479.0104555913226</v>
      </c>
      <c r="DD43" s="342">
        <f t="shared" si="150"/>
        <v>1983.2083644730583</v>
      </c>
      <c r="DE43" s="342">
        <f t="shared" si="151"/>
        <v>1586.5666915784468</v>
      </c>
      <c r="DF43" s="342">
        <f t="shared" si="152"/>
        <v>1269.2533532627576</v>
      </c>
      <c r="DG43" s="342">
        <f t="shared" si="153"/>
        <v>1015.4026826102062</v>
      </c>
      <c r="DH43" s="342">
        <f t="shared" si="154"/>
        <v>812.32214608816503</v>
      </c>
      <c r="DI43" s="342">
        <f t="shared" si="155"/>
        <v>649.85771687053204</v>
      </c>
      <c r="DJ43" s="342">
        <f t="shared" si="156"/>
        <v>519.88617349642561</v>
      </c>
      <c r="DK43" s="346">
        <f t="shared" si="157"/>
        <v>415.90893879714054</v>
      </c>
      <c r="DL43" s="342">
        <f t="shared" si="130"/>
        <v>332.72715103771247</v>
      </c>
      <c r="DM43" s="342">
        <f t="shared" si="131"/>
        <v>266.18172083016998</v>
      </c>
      <c r="DN43" s="342">
        <f t="shared" si="132"/>
        <v>212.94537666413601</v>
      </c>
      <c r="DO43" s="342">
        <f t="shared" si="133"/>
        <v>170.35630133130883</v>
      </c>
      <c r="DP43" s="342">
        <f t="shared" si="134"/>
        <v>136.28504106504707</v>
      </c>
      <c r="DQ43" s="342">
        <f t="shared" si="135"/>
        <v>109.02803285203765</v>
      </c>
      <c r="DR43" s="342">
        <f t="shared" si="136"/>
        <v>87.222426281630135</v>
      </c>
      <c r="DS43" s="342">
        <f t="shared" si="137"/>
        <v>69.777941025304116</v>
      </c>
      <c r="DT43" s="342">
        <f t="shared" si="138"/>
        <v>55.822352820243296</v>
      </c>
      <c r="DU43" s="342">
        <f t="shared" si="139"/>
        <v>44.65788225619464</v>
      </c>
      <c r="DV43" s="342">
        <f t="shared" si="140"/>
        <v>35.726305804955715</v>
      </c>
      <c r="DW43" s="346">
        <f t="shared" si="141"/>
        <v>28.581044643964574</v>
      </c>
      <c r="DX43" s="342">
        <f t="shared" si="104"/>
        <v>22.864835715171662</v>
      </c>
      <c r="DY43" s="342">
        <f t="shared" si="105"/>
        <v>18.291868572137329</v>
      </c>
      <c r="DZ43" s="342">
        <f t="shared" si="106"/>
        <v>14.633494857709863</v>
      </c>
      <c r="EA43" s="342">
        <f t="shared" si="107"/>
        <v>11.706795886167891</v>
      </c>
      <c r="EB43" s="342">
        <f t="shared" si="108"/>
        <v>9.3654367089343129</v>
      </c>
      <c r="EC43" s="342">
        <f t="shared" si="109"/>
        <v>7.492349367147451</v>
      </c>
      <c r="ED43" s="342">
        <f t="shared" si="110"/>
        <v>5.9938794937179614</v>
      </c>
      <c r="EE43" s="342">
        <f t="shared" si="111"/>
        <v>4.7951035949743694</v>
      </c>
      <c r="EF43" s="342">
        <f t="shared" si="112"/>
        <v>3.8360828759794958</v>
      </c>
      <c r="EG43" s="342">
        <f t="shared" si="113"/>
        <v>3.068866300783597</v>
      </c>
      <c r="EH43" s="342">
        <f t="shared" si="114"/>
        <v>2.4550930406268776</v>
      </c>
      <c r="EI43" s="346">
        <f t="shared" si="115"/>
        <v>1.9640744325015023</v>
      </c>
      <c r="EJ43" s="342">
        <f t="shared" si="53"/>
        <v>1.571259546001202</v>
      </c>
      <c r="EK43" s="342">
        <f t="shared" si="54"/>
        <v>1.2570076368009617</v>
      </c>
      <c r="EL43" s="342">
        <f t="shared" si="55"/>
        <v>1.0056061094407693</v>
      </c>
      <c r="EM43" s="342">
        <f t="shared" si="56"/>
        <v>0.80448488755261549</v>
      </c>
      <c r="EN43" s="342">
        <f t="shared" si="57"/>
        <v>0.64358791004209248</v>
      </c>
      <c r="EO43" s="342">
        <f t="shared" si="58"/>
        <v>0.51487032803367405</v>
      </c>
      <c r="EP43" s="342">
        <f t="shared" si="59"/>
        <v>0.41189626242693927</v>
      </c>
      <c r="EQ43" s="342">
        <f t="shared" si="60"/>
        <v>0.32951700994155142</v>
      </c>
      <c r="ER43" s="342">
        <f t="shared" si="61"/>
        <v>0.26361360795324112</v>
      </c>
      <c r="ES43" s="342">
        <f t="shared" si="62"/>
        <v>0.2108908863625929</v>
      </c>
      <c r="ET43" s="342">
        <f t="shared" si="63"/>
        <v>0.16871270909007433</v>
      </c>
      <c r="EU43" s="346">
        <f t="shared" si="64"/>
        <v>0.13497016727205946</v>
      </c>
      <c r="EV43" s="342">
        <f t="shared" si="65"/>
        <v>0.10797613381764758</v>
      </c>
      <c r="EW43" s="342">
        <f t="shared" si="66"/>
        <v>8.6380907054118064E-2</v>
      </c>
      <c r="EX43" s="342">
        <f t="shared" si="67"/>
        <v>6.9104725643294451E-2</v>
      </c>
      <c r="EY43" s="342">
        <f t="shared" si="68"/>
        <v>5.5283780514635561E-2</v>
      </c>
      <c r="EZ43" s="342">
        <f t="shared" si="69"/>
        <v>4.4227024411708449E-2</v>
      </c>
      <c r="FA43" s="342">
        <f t="shared" si="70"/>
        <v>3.5381619529366762E-2</v>
      </c>
      <c r="FB43" s="342">
        <f t="shared" si="71"/>
        <v>2.8305295623493411E-2</v>
      </c>
      <c r="FC43" s="342">
        <f t="shared" si="72"/>
        <v>2.2644236498794729E-2</v>
      </c>
      <c r="FD43" s="342">
        <f t="shared" si="73"/>
        <v>1.8115389199035783E-2</v>
      </c>
      <c r="FE43" s="342">
        <f t="shared" si="74"/>
        <v>1.4492311359228627E-2</v>
      </c>
      <c r="FF43" s="342">
        <f t="shared" si="75"/>
        <v>1.1593849087382903E-2</v>
      </c>
      <c r="FG43" s="346">
        <f t="shared" si="76"/>
        <v>9.2750792699063233E-3</v>
      </c>
      <c r="FH43" s="342">
        <f t="shared" si="77"/>
        <v>7.4200634159250593E-3</v>
      </c>
      <c r="FI43" s="342">
        <f t="shared" si="78"/>
        <v>5.9360507327400475E-3</v>
      </c>
      <c r="FJ43" s="342">
        <f t="shared" si="79"/>
        <v>4.7488405861920383E-3</v>
      </c>
      <c r="FK43" s="342">
        <f t="shared" si="80"/>
        <v>3.7990724689536308E-3</v>
      </c>
      <c r="FL43" s="342">
        <f t="shared" si="81"/>
        <v>3.0392579751629049E-3</v>
      </c>
      <c r="FM43" s="342">
        <f t="shared" si="82"/>
        <v>2.431406380130324E-3</v>
      </c>
      <c r="FN43" s="342">
        <f t="shared" si="83"/>
        <v>1.9451251041042593E-3</v>
      </c>
      <c r="FO43" s="342">
        <f t="shared" si="84"/>
        <v>1.5561000832834074E-3</v>
      </c>
      <c r="FP43" s="342">
        <f t="shared" si="85"/>
        <v>1.2448800666267261E-3</v>
      </c>
      <c r="FQ43" s="342">
        <f t="shared" si="86"/>
        <v>9.9590405330138103E-4</v>
      </c>
      <c r="FR43" s="342">
        <f t="shared" si="87"/>
        <v>7.9672324264110485E-4</v>
      </c>
      <c r="FS43" s="346">
        <f t="shared" si="88"/>
        <v>6.3737859411288397E-4</v>
      </c>
      <c r="FT43" s="342">
        <f t="shared" si="89"/>
        <v>5.0990287529030715E-4</v>
      </c>
      <c r="FU43" s="342">
        <f t="shared" si="90"/>
        <v>4.0792230023224576E-4</v>
      </c>
      <c r="FV43" s="342">
        <f t="shared" si="91"/>
        <v>3.2633784018579664E-4</v>
      </c>
      <c r="FW43" s="342">
        <f t="shared" si="92"/>
        <v>2.610702721486373E-4</v>
      </c>
      <c r="FX43" s="342">
        <f t="shared" si="93"/>
        <v>2.0885621771890984E-4</v>
      </c>
      <c r="FY43" s="342">
        <f t="shared" si="94"/>
        <v>1.670849741751279E-4</v>
      </c>
      <c r="FZ43" s="342">
        <f t="shared" si="95"/>
        <v>1.3366797934010233E-4</v>
      </c>
      <c r="GA43" s="342">
        <f t="shared" si="96"/>
        <v>1.0693438347208188E-4</v>
      </c>
      <c r="GB43" s="342">
        <f t="shared" si="97"/>
        <v>8.5547506777665513E-5</v>
      </c>
      <c r="GC43" s="342">
        <f t="shared" si="98"/>
        <v>6.8438005422132413E-5</v>
      </c>
      <c r="GD43" s="342">
        <f t="shared" si="99"/>
        <v>5.4750404337705932E-5</v>
      </c>
      <c r="GE43" s="346">
        <f t="shared" si="100"/>
        <v>4.3800323470164751E-5</v>
      </c>
      <c r="GF43" s="398">
        <f t="shared" si="165"/>
        <v>7914440.2998247985</v>
      </c>
    </row>
    <row r="44" spans="1:188" s="333" customFormat="1" x14ac:dyDescent="0.2">
      <c r="B44" s="399">
        <f t="shared" si="187"/>
        <v>5</v>
      </c>
      <c r="C44" s="399"/>
      <c r="D44" s="399">
        <v>1</v>
      </c>
      <c r="E44" s="399"/>
      <c r="F44" s="399"/>
      <c r="G44" s="340" t="str">
        <f>$G$178</f>
        <v>Avg Performing  Title / App</v>
      </c>
      <c r="H44" s="436"/>
      <c r="I44" s="384"/>
      <c r="J44" s="384"/>
      <c r="K44" s="384"/>
      <c r="L44" s="384"/>
      <c r="M44" s="384"/>
      <c r="N44" s="384"/>
      <c r="O44" s="384"/>
      <c r="P44" s="384"/>
      <c r="Q44" s="384"/>
      <c r="R44" s="384"/>
      <c r="S44" s="385"/>
      <c r="T44" s="384"/>
      <c r="U44" s="384"/>
      <c r="V44" s="384"/>
      <c r="W44" s="384"/>
      <c r="X44" s="384"/>
      <c r="Y44" s="384"/>
      <c r="Z44" s="384"/>
      <c r="AA44" s="384"/>
      <c r="AB44" s="384"/>
      <c r="AC44" s="384"/>
      <c r="AD44" s="384"/>
      <c r="AE44" s="385"/>
      <c r="AF44" s="384"/>
      <c r="AG44" s="384"/>
      <c r="AH44" s="384"/>
      <c r="AI44" s="384"/>
      <c r="AJ44" s="384"/>
      <c r="AK44" s="384"/>
      <c r="AL44" s="384"/>
      <c r="AM44" s="384"/>
      <c r="AN44" s="384"/>
      <c r="AO44" s="384"/>
      <c r="AP44" s="384"/>
      <c r="AQ44" s="385"/>
      <c r="AR44" s="384"/>
      <c r="AS44" s="384"/>
      <c r="AT44" s="384"/>
      <c r="AU44" s="384"/>
      <c r="AV44" s="384"/>
      <c r="AW44" s="384"/>
      <c r="AX44" s="384"/>
      <c r="AY44" s="384"/>
      <c r="AZ44" s="384"/>
      <c r="BA44" s="384"/>
      <c r="BB44" s="384"/>
      <c r="BC44" s="385"/>
      <c r="BD44" s="384"/>
      <c r="BE44" s="384"/>
      <c r="BF44" s="384"/>
      <c r="BG44" s="384"/>
      <c r="BH44" s="384"/>
      <c r="BI44" s="384"/>
      <c r="BJ44" s="384"/>
      <c r="BK44" s="384"/>
      <c r="BL44" s="384"/>
      <c r="BM44" s="384"/>
      <c r="BN44" s="384"/>
      <c r="BO44" s="385"/>
      <c r="BP44" s="384"/>
      <c r="BQ44" s="384"/>
      <c r="BR44" s="384"/>
      <c r="BS44" s="384"/>
      <c r="BT44" s="384"/>
      <c r="BU44" s="379">
        <f t="shared" ref="BU44:CR44" si="189">$H$7*H$178</f>
        <v>31125.899999999998</v>
      </c>
      <c r="BV44" s="379">
        <f t="shared" si="189"/>
        <v>100239.75</v>
      </c>
      <c r="BW44" s="379">
        <f t="shared" si="189"/>
        <v>284618.09999999998</v>
      </c>
      <c r="BX44" s="379">
        <f t="shared" si="189"/>
        <v>556962.25</v>
      </c>
      <c r="BY44" s="379">
        <f t="shared" si="189"/>
        <v>680269.85</v>
      </c>
      <c r="BZ44" s="379">
        <f t="shared" si="189"/>
        <v>661926.19999999995</v>
      </c>
      <c r="CA44" s="380">
        <f t="shared" si="189"/>
        <v>673632.04999999993</v>
      </c>
      <c r="CB44" s="379">
        <f t="shared" si="189"/>
        <v>661253.44999999995</v>
      </c>
      <c r="CC44" s="379">
        <f t="shared" si="189"/>
        <v>447274.1</v>
      </c>
      <c r="CD44" s="379">
        <f t="shared" si="189"/>
        <v>485426.5</v>
      </c>
      <c r="CE44" s="379">
        <f t="shared" si="189"/>
        <v>373122.1</v>
      </c>
      <c r="CF44" s="379">
        <f t="shared" si="189"/>
        <v>318121.05</v>
      </c>
      <c r="CG44" s="379">
        <f t="shared" si="189"/>
        <v>411752.89999999997</v>
      </c>
      <c r="CH44" s="379">
        <f t="shared" si="189"/>
        <v>364780</v>
      </c>
      <c r="CI44" s="379">
        <f t="shared" si="189"/>
        <v>316356.95</v>
      </c>
      <c r="CJ44" s="379">
        <f t="shared" si="189"/>
        <v>238153.5</v>
      </c>
      <c r="CK44" s="379">
        <f t="shared" si="189"/>
        <v>221125.44999999998</v>
      </c>
      <c r="CL44" s="379">
        <f t="shared" si="189"/>
        <v>247123.5</v>
      </c>
      <c r="CM44" s="380">
        <f t="shared" si="189"/>
        <v>221170.3</v>
      </c>
      <c r="CN44" s="379">
        <f t="shared" si="189"/>
        <v>171895.1</v>
      </c>
      <c r="CO44" s="379">
        <f t="shared" si="189"/>
        <v>127732.79999999999</v>
      </c>
      <c r="CP44" s="379">
        <f t="shared" si="189"/>
        <v>74660.3</v>
      </c>
      <c r="CQ44" s="379">
        <f t="shared" si="189"/>
        <v>65346.45</v>
      </c>
      <c r="CR44" s="379">
        <f t="shared" si="189"/>
        <v>36074.35</v>
      </c>
      <c r="CS44" s="342">
        <f t="shared" si="6"/>
        <v>28859.48</v>
      </c>
      <c r="CT44" s="342">
        <f t="shared" si="11"/>
        <v>23087.584000000003</v>
      </c>
      <c r="CU44" s="342">
        <f t="shared" si="12"/>
        <v>18470.067200000001</v>
      </c>
      <c r="CV44" s="342">
        <f t="shared" si="13"/>
        <v>14776.053760000003</v>
      </c>
      <c r="CW44" s="342">
        <f t="shared" si="14"/>
        <v>11820.843008000003</v>
      </c>
      <c r="CX44" s="342">
        <f t="shared" si="15"/>
        <v>9456.6744064000031</v>
      </c>
      <c r="CY44" s="346">
        <f t="shared" si="16"/>
        <v>7565.3395251200027</v>
      </c>
      <c r="CZ44" s="342">
        <f t="shared" si="146"/>
        <v>6052.2716200960022</v>
      </c>
      <c r="DA44" s="342">
        <f t="shared" si="147"/>
        <v>4841.8172960768015</v>
      </c>
      <c r="DB44" s="342">
        <f t="shared" si="148"/>
        <v>3873.4538368614412</v>
      </c>
      <c r="DC44" s="342">
        <f t="shared" si="149"/>
        <v>3098.7630694891532</v>
      </c>
      <c r="DD44" s="342">
        <f t="shared" si="150"/>
        <v>2479.0104555913226</v>
      </c>
      <c r="DE44" s="342">
        <f t="shared" si="151"/>
        <v>1983.2083644730583</v>
      </c>
      <c r="DF44" s="342">
        <f t="shared" si="152"/>
        <v>1586.5666915784468</v>
      </c>
      <c r="DG44" s="342">
        <f t="shared" si="153"/>
        <v>1269.2533532627576</v>
      </c>
      <c r="DH44" s="342">
        <f t="shared" si="154"/>
        <v>1015.4026826102062</v>
      </c>
      <c r="DI44" s="342">
        <f t="shared" si="155"/>
        <v>812.32214608816503</v>
      </c>
      <c r="DJ44" s="342">
        <f t="shared" si="156"/>
        <v>649.85771687053204</v>
      </c>
      <c r="DK44" s="346">
        <f t="shared" si="157"/>
        <v>519.88617349642561</v>
      </c>
      <c r="DL44" s="342">
        <f t="shared" si="130"/>
        <v>415.90893879714054</v>
      </c>
      <c r="DM44" s="342">
        <f t="shared" si="131"/>
        <v>332.72715103771247</v>
      </c>
      <c r="DN44" s="342">
        <f t="shared" si="132"/>
        <v>266.18172083016998</v>
      </c>
      <c r="DO44" s="342">
        <f t="shared" si="133"/>
        <v>212.94537666413601</v>
      </c>
      <c r="DP44" s="342">
        <f t="shared" si="134"/>
        <v>170.35630133130883</v>
      </c>
      <c r="DQ44" s="342">
        <f t="shared" si="135"/>
        <v>136.28504106504707</v>
      </c>
      <c r="DR44" s="342">
        <f t="shared" si="136"/>
        <v>109.02803285203765</v>
      </c>
      <c r="DS44" s="342">
        <f t="shared" si="137"/>
        <v>87.222426281630135</v>
      </c>
      <c r="DT44" s="342">
        <f t="shared" si="138"/>
        <v>69.777941025304116</v>
      </c>
      <c r="DU44" s="342">
        <f t="shared" si="139"/>
        <v>55.822352820243296</v>
      </c>
      <c r="DV44" s="342">
        <f t="shared" si="140"/>
        <v>44.65788225619464</v>
      </c>
      <c r="DW44" s="346">
        <f t="shared" si="141"/>
        <v>35.726305804955715</v>
      </c>
      <c r="DX44" s="342">
        <f t="shared" si="104"/>
        <v>28.581044643964574</v>
      </c>
      <c r="DY44" s="342">
        <f t="shared" si="105"/>
        <v>22.864835715171662</v>
      </c>
      <c r="DZ44" s="342">
        <f t="shared" si="106"/>
        <v>18.291868572137329</v>
      </c>
      <c r="EA44" s="342">
        <f t="shared" si="107"/>
        <v>14.633494857709863</v>
      </c>
      <c r="EB44" s="342">
        <f t="shared" si="108"/>
        <v>11.706795886167891</v>
      </c>
      <c r="EC44" s="342">
        <f t="shared" si="109"/>
        <v>9.3654367089343129</v>
      </c>
      <c r="ED44" s="342">
        <f t="shared" si="110"/>
        <v>7.492349367147451</v>
      </c>
      <c r="EE44" s="342">
        <f t="shared" si="111"/>
        <v>5.9938794937179614</v>
      </c>
      <c r="EF44" s="342">
        <f t="shared" si="112"/>
        <v>4.7951035949743694</v>
      </c>
      <c r="EG44" s="342">
        <f t="shared" si="113"/>
        <v>3.8360828759794958</v>
      </c>
      <c r="EH44" s="342">
        <f t="shared" si="114"/>
        <v>3.068866300783597</v>
      </c>
      <c r="EI44" s="346">
        <f t="shared" si="115"/>
        <v>2.4550930406268776</v>
      </c>
      <c r="EJ44" s="342">
        <f t="shared" si="53"/>
        <v>1.9640744325015023</v>
      </c>
      <c r="EK44" s="342">
        <f t="shared" si="54"/>
        <v>1.571259546001202</v>
      </c>
      <c r="EL44" s="342">
        <f t="shared" si="55"/>
        <v>1.2570076368009617</v>
      </c>
      <c r="EM44" s="342">
        <f t="shared" si="56"/>
        <v>1.0056061094407693</v>
      </c>
      <c r="EN44" s="342">
        <f t="shared" si="57"/>
        <v>0.80448488755261549</v>
      </c>
      <c r="EO44" s="342">
        <f t="shared" si="58"/>
        <v>0.64358791004209248</v>
      </c>
      <c r="EP44" s="342">
        <f t="shared" si="59"/>
        <v>0.51487032803367405</v>
      </c>
      <c r="EQ44" s="342">
        <f t="shared" si="60"/>
        <v>0.41189626242693927</v>
      </c>
      <c r="ER44" s="342">
        <f t="shared" si="61"/>
        <v>0.32951700994155142</v>
      </c>
      <c r="ES44" s="342">
        <f t="shared" si="62"/>
        <v>0.26361360795324112</v>
      </c>
      <c r="ET44" s="342">
        <f t="shared" si="63"/>
        <v>0.2108908863625929</v>
      </c>
      <c r="EU44" s="346">
        <f t="shared" si="64"/>
        <v>0.16871270909007433</v>
      </c>
      <c r="EV44" s="342">
        <f t="shared" si="65"/>
        <v>0.13497016727205946</v>
      </c>
      <c r="EW44" s="342">
        <f t="shared" si="66"/>
        <v>0.10797613381764758</v>
      </c>
      <c r="EX44" s="342">
        <f t="shared" si="67"/>
        <v>8.6380907054118064E-2</v>
      </c>
      <c r="EY44" s="342">
        <f t="shared" si="68"/>
        <v>6.9104725643294451E-2</v>
      </c>
      <c r="EZ44" s="342">
        <f t="shared" si="69"/>
        <v>5.5283780514635561E-2</v>
      </c>
      <c r="FA44" s="342">
        <f t="shared" si="70"/>
        <v>4.4227024411708449E-2</v>
      </c>
      <c r="FB44" s="342">
        <f t="shared" si="71"/>
        <v>3.5381619529366762E-2</v>
      </c>
      <c r="FC44" s="342">
        <f t="shared" si="72"/>
        <v>2.8305295623493411E-2</v>
      </c>
      <c r="FD44" s="342">
        <f t="shared" si="73"/>
        <v>2.2644236498794729E-2</v>
      </c>
      <c r="FE44" s="342">
        <f t="shared" si="74"/>
        <v>1.8115389199035783E-2</v>
      </c>
      <c r="FF44" s="342">
        <f t="shared" si="75"/>
        <v>1.4492311359228627E-2</v>
      </c>
      <c r="FG44" s="346">
        <f t="shared" si="76"/>
        <v>1.1593849087382903E-2</v>
      </c>
      <c r="FH44" s="342">
        <f t="shared" si="77"/>
        <v>9.2750792699063233E-3</v>
      </c>
      <c r="FI44" s="342">
        <f t="shared" si="78"/>
        <v>7.4200634159250593E-3</v>
      </c>
      <c r="FJ44" s="342">
        <f t="shared" si="79"/>
        <v>5.9360507327400475E-3</v>
      </c>
      <c r="FK44" s="342">
        <f t="shared" si="80"/>
        <v>4.7488405861920383E-3</v>
      </c>
      <c r="FL44" s="342">
        <f t="shared" si="81"/>
        <v>3.7990724689536308E-3</v>
      </c>
      <c r="FM44" s="342">
        <f t="shared" si="82"/>
        <v>3.0392579751629049E-3</v>
      </c>
      <c r="FN44" s="342">
        <f t="shared" si="83"/>
        <v>2.431406380130324E-3</v>
      </c>
      <c r="FO44" s="342">
        <f t="shared" si="84"/>
        <v>1.9451251041042593E-3</v>
      </c>
      <c r="FP44" s="342">
        <f t="shared" si="85"/>
        <v>1.5561000832834074E-3</v>
      </c>
      <c r="FQ44" s="342">
        <f t="shared" si="86"/>
        <v>1.2448800666267261E-3</v>
      </c>
      <c r="FR44" s="342">
        <f t="shared" si="87"/>
        <v>9.9590405330138103E-4</v>
      </c>
      <c r="FS44" s="346">
        <f t="shared" si="88"/>
        <v>7.9672324264110485E-4</v>
      </c>
      <c r="FT44" s="342">
        <f t="shared" si="89"/>
        <v>6.3737859411288397E-4</v>
      </c>
      <c r="FU44" s="342">
        <f t="shared" si="90"/>
        <v>5.0990287529030715E-4</v>
      </c>
      <c r="FV44" s="342">
        <f t="shared" si="91"/>
        <v>4.0792230023224576E-4</v>
      </c>
      <c r="FW44" s="342">
        <f t="shared" si="92"/>
        <v>3.2633784018579664E-4</v>
      </c>
      <c r="FX44" s="342">
        <f t="shared" si="93"/>
        <v>2.610702721486373E-4</v>
      </c>
      <c r="FY44" s="342">
        <f t="shared" si="94"/>
        <v>2.0885621771890984E-4</v>
      </c>
      <c r="FZ44" s="342">
        <f t="shared" si="95"/>
        <v>1.670849741751279E-4</v>
      </c>
      <c r="GA44" s="342">
        <f t="shared" si="96"/>
        <v>1.3366797934010233E-4</v>
      </c>
      <c r="GB44" s="342">
        <f t="shared" si="97"/>
        <v>1.0693438347208188E-4</v>
      </c>
      <c r="GC44" s="342">
        <f t="shared" si="98"/>
        <v>8.5547506777665513E-5</v>
      </c>
      <c r="GD44" s="342">
        <f t="shared" si="99"/>
        <v>6.8438005422132413E-5</v>
      </c>
      <c r="GE44" s="346">
        <f t="shared" si="100"/>
        <v>5.4750404337705932E-5</v>
      </c>
      <c r="GF44" s="398">
        <f t="shared" ref="GF44" si="190">SUM(H44:DW44)</f>
        <v>7914297.3947767783</v>
      </c>
    </row>
    <row r="45" spans="1:188" s="333" customFormat="1" x14ac:dyDescent="0.2">
      <c r="B45" s="399">
        <f t="shared" si="187"/>
        <v>6</v>
      </c>
      <c r="C45" s="399"/>
      <c r="D45" s="399"/>
      <c r="E45" s="399"/>
      <c r="F45" s="399">
        <v>1</v>
      </c>
      <c r="G45" s="495" t="str">
        <f>$G$180</f>
        <v>Even Performing Title / App</v>
      </c>
      <c r="H45" s="436"/>
      <c r="I45" s="384"/>
      <c r="J45" s="384"/>
      <c r="K45" s="384"/>
      <c r="L45" s="384"/>
      <c r="M45" s="384"/>
      <c r="N45" s="384"/>
      <c r="O45" s="384"/>
      <c r="P45" s="384"/>
      <c r="Q45" s="384"/>
      <c r="R45" s="384"/>
      <c r="S45" s="385"/>
      <c r="T45" s="384"/>
      <c r="U45" s="384"/>
      <c r="V45" s="384"/>
      <c r="W45" s="384"/>
      <c r="X45" s="384"/>
      <c r="Y45" s="384"/>
      <c r="Z45" s="384"/>
      <c r="AA45" s="384"/>
      <c r="AB45" s="384"/>
      <c r="AC45" s="384"/>
      <c r="AD45" s="384"/>
      <c r="AE45" s="385"/>
      <c r="AF45" s="384"/>
      <c r="AG45" s="384"/>
      <c r="AH45" s="384"/>
      <c r="AI45" s="384"/>
      <c r="AJ45" s="384"/>
      <c r="AK45" s="384"/>
      <c r="AL45" s="384"/>
      <c r="AM45" s="384"/>
      <c r="AN45" s="384"/>
      <c r="AO45" s="384"/>
      <c r="AP45" s="384"/>
      <c r="AQ45" s="385"/>
      <c r="AR45" s="384"/>
      <c r="AS45" s="384"/>
      <c r="AT45" s="384"/>
      <c r="AU45" s="384"/>
      <c r="AV45" s="384"/>
      <c r="AW45" s="384"/>
      <c r="AX45" s="384"/>
      <c r="AY45" s="384"/>
      <c r="AZ45" s="384"/>
      <c r="BA45" s="384"/>
      <c r="BB45" s="384"/>
      <c r="BC45" s="385"/>
      <c r="BD45" s="384"/>
      <c r="BE45" s="384"/>
      <c r="BF45" s="384"/>
      <c r="BG45" s="384"/>
      <c r="BH45" s="384"/>
      <c r="BI45" s="384"/>
      <c r="BJ45" s="384"/>
      <c r="BK45" s="384"/>
      <c r="BL45" s="384"/>
      <c r="BM45" s="384"/>
      <c r="BN45" s="384"/>
      <c r="BO45" s="385"/>
      <c r="BP45" s="384"/>
      <c r="BQ45" s="384"/>
      <c r="BR45" s="384"/>
      <c r="BS45" s="384"/>
      <c r="BT45" s="384"/>
      <c r="BU45" s="384"/>
      <c r="BV45" s="497">
        <f t="shared" ref="BV45:CS45" si="191">$H$7*H$180</f>
        <v>3114.5833333333339</v>
      </c>
      <c r="BW45" s="497">
        <f t="shared" si="191"/>
        <v>12458.333333333336</v>
      </c>
      <c r="BX45" s="497">
        <f t="shared" si="191"/>
        <v>31145.833333333336</v>
      </c>
      <c r="BY45" s="497">
        <f t="shared" si="191"/>
        <v>46718.75</v>
      </c>
      <c r="BZ45" s="497">
        <f t="shared" si="191"/>
        <v>62291.666666666672</v>
      </c>
      <c r="CA45" s="621">
        <f t="shared" si="191"/>
        <v>59177.083333333328</v>
      </c>
      <c r="CB45" s="497">
        <f t="shared" si="191"/>
        <v>56062.5</v>
      </c>
      <c r="CC45" s="497">
        <f t="shared" si="191"/>
        <v>52947.916666666664</v>
      </c>
      <c r="CD45" s="497">
        <f t="shared" si="191"/>
        <v>49833.333333333343</v>
      </c>
      <c r="CE45" s="497">
        <f t="shared" si="191"/>
        <v>46718.75</v>
      </c>
      <c r="CF45" s="497">
        <f t="shared" si="191"/>
        <v>43604.166666666664</v>
      </c>
      <c r="CG45" s="497">
        <f t="shared" si="191"/>
        <v>40489.583333333336</v>
      </c>
      <c r="CH45" s="497">
        <f t="shared" si="191"/>
        <v>37375</v>
      </c>
      <c r="CI45" s="497">
        <f t="shared" si="191"/>
        <v>34260.416666666672</v>
      </c>
      <c r="CJ45" s="497">
        <f t="shared" si="191"/>
        <v>31145.833333333299</v>
      </c>
      <c r="CK45" s="497">
        <f t="shared" si="191"/>
        <v>28031.249999999967</v>
      </c>
      <c r="CL45" s="497">
        <f t="shared" si="191"/>
        <v>24916.666666666672</v>
      </c>
      <c r="CM45" s="621">
        <f t="shared" si="191"/>
        <v>21802.083333333332</v>
      </c>
      <c r="CN45" s="497">
        <f t="shared" si="191"/>
        <v>18687.5</v>
      </c>
      <c r="CO45" s="497">
        <f t="shared" si="191"/>
        <v>15572.916666666668</v>
      </c>
      <c r="CP45" s="497">
        <f t="shared" si="191"/>
        <v>12458.333333333336</v>
      </c>
      <c r="CQ45" s="497">
        <f t="shared" si="191"/>
        <v>9343.75</v>
      </c>
      <c r="CR45" s="497">
        <f t="shared" si="191"/>
        <v>6229.1666666666679</v>
      </c>
      <c r="CS45" s="497">
        <f t="shared" si="191"/>
        <v>3114.5833333333339</v>
      </c>
      <c r="CT45" s="342">
        <f t="shared" si="6"/>
        <v>2491.6666666666674</v>
      </c>
      <c r="CU45" s="342">
        <f t="shared" si="12"/>
        <v>1993.3333333333339</v>
      </c>
      <c r="CV45" s="342">
        <f t="shared" si="13"/>
        <v>1594.6666666666672</v>
      </c>
      <c r="CW45" s="342">
        <f t="shared" si="14"/>
        <v>1275.7333333333338</v>
      </c>
      <c r="CX45" s="342">
        <f t="shared" si="15"/>
        <v>1020.586666666667</v>
      </c>
      <c r="CY45" s="346">
        <f t="shared" si="16"/>
        <v>816.46933333333368</v>
      </c>
      <c r="CZ45" s="342">
        <f t="shared" si="146"/>
        <v>653.17546666666703</v>
      </c>
      <c r="DA45" s="342">
        <f t="shared" si="147"/>
        <v>522.5403733333336</v>
      </c>
      <c r="DB45" s="342">
        <f t="shared" si="148"/>
        <v>418.03229866666692</v>
      </c>
      <c r="DC45" s="342">
        <f t="shared" si="149"/>
        <v>334.42583893333358</v>
      </c>
      <c r="DD45" s="342">
        <f t="shared" si="150"/>
        <v>267.54067114666685</v>
      </c>
      <c r="DE45" s="342">
        <f t="shared" si="151"/>
        <v>214.03253691733349</v>
      </c>
      <c r="DF45" s="342">
        <f t="shared" si="152"/>
        <v>171.22602953386681</v>
      </c>
      <c r="DG45" s="342">
        <f t="shared" si="153"/>
        <v>136.98082362709346</v>
      </c>
      <c r="DH45" s="342">
        <f t="shared" si="154"/>
        <v>109.58465890167477</v>
      </c>
      <c r="DI45" s="342">
        <f t="shared" si="155"/>
        <v>87.667727121339823</v>
      </c>
      <c r="DJ45" s="342">
        <f t="shared" si="156"/>
        <v>70.134181697071867</v>
      </c>
      <c r="DK45" s="346">
        <f t="shared" si="157"/>
        <v>56.107345357657493</v>
      </c>
      <c r="DL45" s="342">
        <f t="shared" si="130"/>
        <v>44.885876286125999</v>
      </c>
      <c r="DM45" s="342">
        <f t="shared" si="131"/>
        <v>35.908701028900801</v>
      </c>
      <c r="DN45" s="342">
        <f t="shared" si="132"/>
        <v>28.726960823120642</v>
      </c>
      <c r="DO45" s="342">
        <f t="shared" si="133"/>
        <v>22.981568658496514</v>
      </c>
      <c r="DP45" s="342">
        <f t="shared" si="134"/>
        <v>18.385254926797213</v>
      </c>
      <c r="DQ45" s="342">
        <f t="shared" si="135"/>
        <v>14.708203941437771</v>
      </c>
      <c r="DR45" s="342">
        <f t="shared" si="136"/>
        <v>11.766563153150218</v>
      </c>
      <c r="DS45" s="342">
        <f t="shared" si="137"/>
        <v>9.4132505225201744</v>
      </c>
      <c r="DT45" s="342">
        <f t="shared" si="138"/>
        <v>7.5306004180161397</v>
      </c>
      <c r="DU45" s="342">
        <f t="shared" si="139"/>
        <v>6.0244803344129121</v>
      </c>
      <c r="DV45" s="342">
        <f t="shared" si="140"/>
        <v>4.8195842675303302</v>
      </c>
      <c r="DW45" s="346">
        <f t="shared" si="141"/>
        <v>3.8556674140242642</v>
      </c>
      <c r="DX45" s="342">
        <f t="shared" si="104"/>
        <v>3.0845339312194113</v>
      </c>
      <c r="DY45" s="342">
        <f t="shared" si="105"/>
        <v>2.4676271449755292</v>
      </c>
      <c r="DZ45" s="342">
        <f t="shared" si="106"/>
        <v>1.9741017159804235</v>
      </c>
      <c r="EA45" s="342">
        <f t="shared" si="107"/>
        <v>1.5792813727843389</v>
      </c>
      <c r="EB45" s="342">
        <f t="shared" si="108"/>
        <v>1.2634250982274713</v>
      </c>
      <c r="EC45" s="342">
        <f t="shared" si="109"/>
        <v>1.0107400785819771</v>
      </c>
      <c r="ED45" s="342">
        <f t="shared" si="110"/>
        <v>0.80859206286558172</v>
      </c>
      <c r="EE45" s="342">
        <f t="shared" si="111"/>
        <v>0.64687365029246546</v>
      </c>
      <c r="EF45" s="342">
        <f t="shared" si="112"/>
        <v>0.51749892023397237</v>
      </c>
      <c r="EG45" s="342">
        <f t="shared" si="113"/>
        <v>0.41399913618717793</v>
      </c>
      <c r="EH45" s="342">
        <f t="shared" si="114"/>
        <v>0.33119930894974237</v>
      </c>
      <c r="EI45" s="346">
        <f t="shared" si="115"/>
        <v>0.26495944715979391</v>
      </c>
      <c r="EJ45" s="342">
        <f t="shared" si="53"/>
        <v>0.21196755772783515</v>
      </c>
      <c r="EK45" s="342">
        <f t="shared" si="54"/>
        <v>0.16957404618226812</v>
      </c>
      <c r="EL45" s="342">
        <f t="shared" si="55"/>
        <v>0.1356592369458145</v>
      </c>
      <c r="EM45" s="342">
        <f t="shared" si="56"/>
        <v>0.1085273895566516</v>
      </c>
      <c r="EN45" s="342">
        <f t="shared" si="57"/>
        <v>8.6821911645321284E-2</v>
      </c>
      <c r="EO45" s="342">
        <f t="shared" si="58"/>
        <v>6.9457529316257025E-2</v>
      </c>
      <c r="EP45" s="342">
        <f t="shared" si="59"/>
        <v>5.5566023453005625E-2</v>
      </c>
      <c r="EQ45" s="342">
        <f t="shared" si="60"/>
        <v>4.4452818762404506E-2</v>
      </c>
      <c r="ER45" s="342">
        <f t="shared" si="61"/>
        <v>3.5562255009923605E-2</v>
      </c>
      <c r="ES45" s="342">
        <f t="shared" si="62"/>
        <v>2.8449804007938884E-2</v>
      </c>
      <c r="ET45" s="342">
        <f t="shared" si="63"/>
        <v>2.2759843206351108E-2</v>
      </c>
      <c r="EU45" s="346">
        <f t="shared" si="64"/>
        <v>1.8207874565080887E-2</v>
      </c>
      <c r="EV45" s="342">
        <f t="shared" si="65"/>
        <v>1.4566299652064711E-2</v>
      </c>
      <c r="EW45" s="342">
        <f t="shared" si="66"/>
        <v>1.165303972165177E-2</v>
      </c>
      <c r="EX45" s="342">
        <f t="shared" si="67"/>
        <v>9.3224317773214164E-3</v>
      </c>
      <c r="EY45" s="342">
        <f t="shared" si="68"/>
        <v>7.4579454218571331E-3</v>
      </c>
      <c r="EZ45" s="342">
        <f t="shared" si="69"/>
        <v>5.9663563374857068E-3</v>
      </c>
      <c r="FA45" s="342">
        <f t="shared" si="70"/>
        <v>4.773085069988566E-3</v>
      </c>
      <c r="FB45" s="342">
        <f t="shared" si="71"/>
        <v>3.8184680559908528E-3</v>
      </c>
      <c r="FC45" s="342">
        <f t="shared" si="72"/>
        <v>3.0547744447926824E-3</v>
      </c>
      <c r="FD45" s="342">
        <f t="shared" si="73"/>
        <v>2.4438195558341459E-3</v>
      </c>
      <c r="FE45" s="342">
        <f t="shared" si="74"/>
        <v>1.9550556446673167E-3</v>
      </c>
      <c r="FF45" s="342">
        <f t="shared" si="75"/>
        <v>1.5640445157338535E-3</v>
      </c>
      <c r="FG45" s="346">
        <f t="shared" si="76"/>
        <v>1.2512356125870829E-3</v>
      </c>
      <c r="FH45" s="342">
        <f t="shared" si="77"/>
        <v>1.0009884900696665E-3</v>
      </c>
      <c r="FI45" s="342">
        <f t="shared" si="78"/>
        <v>8.0079079205573318E-4</v>
      </c>
      <c r="FJ45" s="342">
        <f t="shared" si="79"/>
        <v>6.4063263364458659E-4</v>
      </c>
      <c r="FK45" s="342">
        <f t="shared" si="80"/>
        <v>5.1250610691566927E-4</v>
      </c>
      <c r="FL45" s="342">
        <f t="shared" si="81"/>
        <v>4.1000488553253543E-4</v>
      </c>
      <c r="FM45" s="342">
        <f t="shared" si="82"/>
        <v>3.2800390842602835E-4</v>
      </c>
      <c r="FN45" s="342">
        <f t="shared" si="83"/>
        <v>2.6240312674082267E-4</v>
      </c>
      <c r="FO45" s="342">
        <f t="shared" si="84"/>
        <v>2.0992250139265816E-4</v>
      </c>
      <c r="FP45" s="342">
        <f t="shared" si="85"/>
        <v>1.6793800111412655E-4</v>
      </c>
      <c r="FQ45" s="342">
        <f t="shared" si="86"/>
        <v>1.3435040089130123E-4</v>
      </c>
      <c r="FR45" s="342">
        <f t="shared" si="87"/>
        <v>1.07480320713041E-4</v>
      </c>
      <c r="FS45" s="346">
        <f t="shared" si="88"/>
        <v>8.5984256570432809E-5</v>
      </c>
      <c r="FT45" s="342">
        <f t="shared" si="89"/>
        <v>6.8787405256346253E-5</v>
      </c>
      <c r="FU45" s="342">
        <f t="shared" si="90"/>
        <v>5.5029924205077002E-5</v>
      </c>
      <c r="FV45" s="342">
        <f t="shared" si="91"/>
        <v>4.4023939364061602E-5</v>
      </c>
      <c r="FW45" s="342">
        <f t="shared" si="92"/>
        <v>3.5219151491249283E-5</v>
      </c>
      <c r="FX45" s="342">
        <f t="shared" si="93"/>
        <v>2.8175321192999427E-5</v>
      </c>
      <c r="FY45" s="342">
        <f t="shared" si="94"/>
        <v>2.2540256954399542E-5</v>
      </c>
      <c r="FZ45" s="342">
        <f t="shared" si="95"/>
        <v>1.8032205563519633E-5</v>
      </c>
      <c r="GA45" s="342">
        <f t="shared" si="96"/>
        <v>1.4425764450815707E-5</v>
      </c>
      <c r="GB45" s="342">
        <f t="shared" si="97"/>
        <v>1.1540611560652566E-5</v>
      </c>
      <c r="GC45" s="342">
        <f t="shared" si="98"/>
        <v>9.2324892485220536E-6</v>
      </c>
      <c r="GD45" s="342">
        <f t="shared" si="99"/>
        <v>7.385991398817643E-6</v>
      </c>
      <c r="GE45" s="346">
        <f t="shared" si="100"/>
        <v>5.9087931190541146E-6</v>
      </c>
      <c r="GF45" s="623">
        <f t="shared" ref="GF45:GF82" si="192">SUM(H45:GE45)</f>
        <v>759958.33330969804</v>
      </c>
    </row>
    <row r="46" spans="1:188" s="333" customFormat="1" x14ac:dyDescent="0.2">
      <c r="B46" s="399">
        <f t="shared" si="187"/>
        <v>7</v>
      </c>
      <c r="C46" s="399"/>
      <c r="D46" s="399">
        <v>1</v>
      </c>
      <c r="E46" s="399"/>
      <c r="F46" s="399"/>
      <c r="G46" s="340" t="str">
        <f>$G$178</f>
        <v>Avg Performing  Title / App</v>
      </c>
      <c r="H46" s="436"/>
      <c r="I46" s="384"/>
      <c r="J46" s="384"/>
      <c r="K46" s="384"/>
      <c r="L46" s="384"/>
      <c r="M46" s="384"/>
      <c r="N46" s="384"/>
      <c r="O46" s="384"/>
      <c r="P46" s="384"/>
      <c r="Q46" s="384"/>
      <c r="R46" s="384"/>
      <c r="S46" s="385"/>
      <c r="T46" s="384"/>
      <c r="U46" s="384"/>
      <c r="V46" s="384"/>
      <c r="W46" s="384"/>
      <c r="X46" s="384"/>
      <c r="Y46" s="384"/>
      <c r="Z46" s="384"/>
      <c r="AA46" s="384"/>
      <c r="AB46" s="384"/>
      <c r="AC46" s="384"/>
      <c r="AD46" s="384"/>
      <c r="AE46" s="385"/>
      <c r="AF46" s="384"/>
      <c r="AG46" s="384"/>
      <c r="AH46" s="384"/>
      <c r="AI46" s="384"/>
      <c r="AJ46" s="384"/>
      <c r="AK46" s="384"/>
      <c r="AL46" s="384"/>
      <c r="AM46" s="384"/>
      <c r="AN46" s="384"/>
      <c r="AO46" s="384"/>
      <c r="AP46" s="384"/>
      <c r="AQ46" s="385"/>
      <c r="AR46" s="384"/>
      <c r="AS46" s="384"/>
      <c r="AT46" s="384"/>
      <c r="AU46" s="384"/>
      <c r="AV46" s="384"/>
      <c r="AW46" s="384"/>
      <c r="AX46" s="384"/>
      <c r="AY46" s="384"/>
      <c r="AZ46" s="384"/>
      <c r="BA46" s="384"/>
      <c r="BB46" s="384"/>
      <c r="BC46" s="385"/>
      <c r="BD46" s="384"/>
      <c r="BE46" s="384"/>
      <c r="BF46" s="384"/>
      <c r="BG46" s="384"/>
      <c r="BH46" s="384"/>
      <c r="BI46" s="384"/>
      <c r="BJ46" s="384"/>
      <c r="BK46" s="384"/>
      <c r="BL46" s="384"/>
      <c r="BM46" s="384"/>
      <c r="BN46" s="384"/>
      <c r="BO46" s="385"/>
      <c r="BP46" s="384"/>
      <c r="BQ46" s="384"/>
      <c r="BR46" s="384"/>
      <c r="BS46" s="384"/>
      <c r="BT46" s="384"/>
      <c r="BU46" s="384"/>
      <c r="BV46" s="384"/>
      <c r="BW46" s="384"/>
      <c r="BX46" s="379">
        <f t="shared" ref="BX46:CU46" si="193">$H$7*H$178</f>
        <v>31125.899999999998</v>
      </c>
      <c r="BY46" s="379">
        <f t="shared" si="193"/>
        <v>100239.75</v>
      </c>
      <c r="BZ46" s="379">
        <f t="shared" si="193"/>
        <v>284618.09999999998</v>
      </c>
      <c r="CA46" s="380">
        <f t="shared" si="193"/>
        <v>556962.25</v>
      </c>
      <c r="CB46" s="379">
        <f t="shared" si="193"/>
        <v>680269.85</v>
      </c>
      <c r="CC46" s="379">
        <f t="shared" si="193"/>
        <v>661926.19999999995</v>
      </c>
      <c r="CD46" s="379">
        <f t="shared" si="193"/>
        <v>673632.04999999993</v>
      </c>
      <c r="CE46" s="379">
        <f t="shared" si="193"/>
        <v>661253.44999999995</v>
      </c>
      <c r="CF46" s="379">
        <f t="shared" si="193"/>
        <v>447274.1</v>
      </c>
      <c r="CG46" s="379">
        <f t="shared" si="193"/>
        <v>485426.5</v>
      </c>
      <c r="CH46" s="379">
        <f t="shared" si="193"/>
        <v>373122.1</v>
      </c>
      <c r="CI46" s="379">
        <f t="shared" si="193"/>
        <v>318121.05</v>
      </c>
      <c r="CJ46" s="379">
        <f t="shared" si="193"/>
        <v>411752.89999999997</v>
      </c>
      <c r="CK46" s="379">
        <f t="shared" si="193"/>
        <v>364780</v>
      </c>
      <c r="CL46" s="379">
        <f t="shared" si="193"/>
        <v>316356.95</v>
      </c>
      <c r="CM46" s="380">
        <f t="shared" si="193"/>
        <v>238153.5</v>
      </c>
      <c r="CN46" s="379">
        <f t="shared" si="193"/>
        <v>221125.44999999998</v>
      </c>
      <c r="CO46" s="379">
        <f t="shared" si="193"/>
        <v>247123.5</v>
      </c>
      <c r="CP46" s="379">
        <f t="shared" si="193"/>
        <v>221170.3</v>
      </c>
      <c r="CQ46" s="379">
        <f t="shared" si="193"/>
        <v>171895.1</v>
      </c>
      <c r="CR46" s="379">
        <f t="shared" si="193"/>
        <v>127732.79999999999</v>
      </c>
      <c r="CS46" s="379">
        <f t="shared" si="193"/>
        <v>74660.3</v>
      </c>
      <c r="CT46" s="379">
        <f t="shared" si="193"/>
        <v>65346.45</v>
      </c>
      <c r="CU46" s="379">
        <f t="shared" si="193"/>
        <v>36074.35</v>
      </c>
      <c r="CV46" s="342">
        <f t="shared" si="13"/>
        <v>28859.48</v>
      </c>
      <c r="CW46" s="342">
        <f t="shared" si="14"/>
        <v>23087.584000000003</v>
      </c>
      <c r="CX46" s="342">
        <f t="shared" si="15"/>
        <v>18470.067200000001</v>
      </c>
      <c r="CY46" s="346">
        <f t="shared" si="16"/>
        <v>14776.053760000003</v>
      </c>
      <c r="CZ46" s="342">
        <f t="shared" si="146"/>
        <v>11820.843008000003</v>
      </c>
      <c r="DA46" s="342">
        <f t="shared" si="147"/>
        <v>9456.6744064000031</v>
      </c>
      <c r="DB46" s="342">
        <f t="shared" si="148"/>
        <v>7565.3395251200027</v>
      </c>
      <c r="DC46" s="342">
        <f t="shared" si="149"/>
        <v>6052.2716200960022</v>
      </c>
      <c r="DD46" s="342">
        <f t="shared" si="150"/>
        <v>4841.8172960768015</v>
      </c>
      <c r="DE46" s="342">
        <f t="shared" si="151"/>
        <v>3873.4538368614412</v>
      </c>
      <c r="DF46" s="342">
        <f t="shared" si="152"/>
        <v>3098.7630694891532</v>
      </c>
      <c r="DG46" s="342">
        <f t="shared" si="153"/>
        <v>2479.0104555913226</v>
      </c>
      <c r="DH46" s="342">
        <f t="shared" si="154"/>
        <v>1983.2083644730583</v>
      </c>
      <c r="DI46" s="342">
        <f t="shared" si="155"/>
        <v>1586.5666915784468</v>
      </c>
      <c r="DJ46" s="342">
        <f t="shared" si="156"/>
        <v>1269.2533532627576</v>
      </c>
      <c r="DK46" s="346">
        <f t="shared" si="157"/>
        <v>1015.4026826102062</v>
      </c>
      <c r="DL46" s="342">
        <f t="shared" si="130"/>
        <v>812.32214608816503</v>
      </c>
      <c r="DM46" s="342">
        <f t="shared" si="131"/>
        <v>649.85771687053204</v>
      </c>
      <c r="DN46" s="342">
        <f t="shared" si="132"/>
        <v>519.88617349642561</v>
      </c>
      <c r="DO46" s="342">
        <f t="shared" si="133"/>
        <v>415.90893879714054</v>
      </c>
      <c r="DP46" s="342">
        <f t="shared" si="134"/>
        <v>332.72715103771247</v>
      </c>
      <c r="DQ46" s="342">
        <f t="shared" si="135"/>
        <v>266.18172083016998</v>
      </c>
      <c r="DR46" s="342">
        <f t="shared" si="136"/>
        <v>212.94537666413601</v>
      </c>
      <c r="DS46" s="342">
        <f t="shared" si="137"/>
        <v>170.35630133130883</v>
      </c>
      <c r="DT46" s="342">
        <f t="shared" si="138"/>
        <v>136.28504106504707</v>
      </c>
      <c r="DU46" s="342">
        <f t="shared" si="139"/>
        <v>109.02803285203765</v>
      </c>
      <c r="DV46" s="342">
        <f t="shared" si="140"/>
        <v>87.222426281630135</v>
      </c>
      <c r="DW46" s="346">
        <f t="shared" si="141"/>
        <v>69.777941025304116</v>
      </c>
      <c r="DX46" s="342">
        <f t="shared" si="104"/>
        <v>55.822352820243296</v>
      </c>
      <c r="DY46" s="342">
        <f t="shared" si="105"/>
        <v>44.65788225619464</v>
      </c>
      <c r="DZ46" s="342">
        <f t="shared" si="106"/>
        <v>35.726305804955715</v>
      </c>
      <c r="EA46" s="342">
        <f t="shared" si="107"/>
        <v>28.581044643964574</v>
      </c>
      <c r="EB46" s="342">
        <f t="shared" si="108"/>
        <v>22.864835715171662</v>
      </c>
      <c r="EC46" s="342">
        <f t="shared" si="109"/>
        <v>18.291868572137329</v>
      </c>
      <c r="ED46" s="342">
        <f t="shared" si="110"/>
        <v>14.633494857709863</v>
      </c>
      <c r="EE46" s="342">
        <f t="shared" si="111"/>
        <v>11.706795886167891</v>
      </c>
      <c r="EF46" s="342">
        <f t="shared" si="112"/>
        <v>9.3654367089343129</v>
      </c>
      <c r="EG46" s="342">
        <f t="shared" si="113"/>
        <v>7.492349367147451</v>
      </c>
      <c r="EH46" s="342">
        <f t="shared" si="114"/>
        <v>5.9938794937179614</v>
      </c>
      <c r="EI46" s="346">
        <f t="shared" si="115"/>
        <v>4.7951035949743694</v>
      </c>
      <c r="EJ46" s="342">
        <f t="shared" si="53"/>
        <v>3.8360828759794958</v>
      </c>
      <c r="EK46" s="342">
        <f t="shared" si="54"/>
        <v>3.068866300783597</v>
      </c>
      <c r="EL46" s="342">
        <f t="shared" si="55"/>
        <v>2.4550930406268776</v>
      </c>
      <c r="EM46" s="342">
        <f t="shared" si="56"/>
        <v>1.9640744325015023</v>
      </c>
      <c r="EN46" s="342">
        <f t="shared" si="57"/>
        <v>1.571259546001202</v>
      </c>
      <c r="EO46" s="342">
        <f t="shared" si="58"/>
        <v>1.2570076368009617</v>
      </c>
      <c r="EP46" s="342">
        <f t="shared" si="59"/>
        <v>1.0056061094407693</v>
      </c>
      <c r="EQ46" s="342">
        <f t="shared" si="60"/>
        <v>0.80448488755261549</v>
      </c>
      <c r="ER46" s="342">
        <f t="shared" si="61"/>
        <v>0.64358791004209248</v>
      </c>
      <c r="ES46" s="342">
        <f t="shared" si="62"/>
        <v>0.51487032803367405</v>
      </c>
      <c r="ET46" s="342">
        <f t="shared" si="63"/>
        <v>0.41189626242693927</v>
      </c>
      <c r="EU46" s="346">
        <f t="shared" si="64"/>
        <v>0.32951700994155142</v>
      </c>
      <c r="EV46" s="342">
        <f t="shared" si="65"/>
        <v>0.26361360795324112</v>
      </c>
      <c r="EW46" s="342">
        <f t="shared" si="66"/>
        <v>0.2108908863625929</v>
      </c>
      <c r="EX46" s="342">
        <f t="shared" si="67"/>
        <v>0.16871270909007433</v>
      </c>
      <c r="EY46" s="342">
        <f t="shared" si="68"/>
        <v>0.13497016727205946</v>
      </c>
      <c r="EZ46" s="342">
        <f t="shared" si="69"/>
        <v>0.10797613381764758</v>
      </c>
      <c r="FA46" s="342">
        <f t="shared" si="70"/>
        <v>8.6380907054118064E-2</v>
      </c>
      <c r="FB46" s="342">
        <f t="shared" si="71"/>
        <v>6.9104725643294451E-2</v>
      </c>
      <c r="FC46" s="342">
        <f t="shared" si="72"/>
        <v>5.5283780514635561E-2</v>
      </c>
      <c r="FD46" s="342">
        <f t="shared" si="73"/>
        <v>4.4227024411708449E-2</v>
      </c>
      <c r="FE46" s="342">
        <f t="shared" si="74"/>
        <v>3.5381619529366762E-2</v>
      </c>
      <c r="FF46" s="342">
        <f t="shared" si="75"/>
        <v>2.8305295623493411E-2</v>
      </c>
      <c r="FG46" s="346">
        <f t="shared" si="76"/>
        <v>2.2644236498794729E-2</v>
      </c>
      <c r="FH46" s="342">
        <f t="shared" si="77"/>
        <v>1.8115389199035783E-2</v>
      </c>
      <c r="FI46" s="342">
        <f t="shared" si="78"/>
        <v>1.4492311359228627E-2</v>
      </c>
      <c r="FJ46" s="342">
        <f t="shared" si="79"/>
        <v>1.1593849087382903E-2</v>
      </c>
      <c r="FK46" s="342">
        <f t="shared" si="80"/>
        <v>9.2750792699063233E-3</v>
      </c>
      <c r="FL46" s="342">
        <f t="shared" si="81"/>
        <v>7.4200634159250593E-3</v>
      </c>
      <c r="FM46" s="342">
        <f t="shared" si="82"/>
        <v>5.9360507327400475E-3</v>
      </c>
      <c r="FN46" s="342">
        <f t="shared" si="83"/>
        <v>4.7488405861920383E-3</v>
      </c>
      <c r="FO46" s="342">
        <f t="shared" si="84"/>
        <v>3.7990724689536308E-3</v>
      </c>
      <c r="FP46" s="342">
        <f t="shared" si="85"/>
        <v>3.0392579751629049E-3</v>
      </c>
      <c r="FQ46" s="342">
        <f t="shared" si="86"/>
        <v>2.431406380130324E-3</v>
      </c>
      <c r="FR46" s="342">
        <f t="shared" si="87"/>
        <v>1.9451251041042593E-3</v>
      </c>
      <c r="FS46" s="346">
        <f t="shared" si="88"/>
        <v>1.5561000832834074E-3</v>
      </c>
      <c r="FT46" s="342">
        <f t="shared" si="89"/>
        <v>1.2448800666267261E-3</v>
      </c>
      <c r="FU46" s="342">
        <f t="shared" si="90"/>
        <v>9.9590405330138103E-4</v>
      </c>
      <c r="FV46" s="342">
        <f t="shared" si="91"/>
        <v>7.9672324264110485E-4</v>
      </c>
      <c r="FW46" s="342">
        <f t="shared" si="92"/>
        <v>6.3737859411288397E-4</v>
      </c>
      <c r="FX46" s="342">
        <f t="shared" si="93"/>
        <v>5.0990287529030715E-4</v>
      </c>
      <c r="FY46" s="342">
        <f t="shared" si="94"/>
        <v>4.0792230023224576E-4</v>
      </c>
      <c r="FZ46" s="342">
        <f t="shared" si="95"/>
        <v>3.2633784018579664E-4</v>
      </c>
      <c r="GA46" s="342">
        <f t="shared" si="96"/>
        <v>2.610702721486373E-4</v>
      </c>
      <c r="GB46" s="342">
        <f t="shared" si="97"/>
        <v>2.0885621771890984E-4</v>
      </c>
      <c r="GC46" s="342">
        <f t="shared" si="98"/>
        <v>1.670849741751279E-4</v>
      </c>
      <c r="GD46" s="342">
        <f t="shared" si="99"/>
        <v>1.3366797934010233E-4</v>
      </c>
      <c r="GE46" s="346">
        <f t="shared" si="100"/>
        <v>1.0693438347208188E-4</v>
      </c>
      <c r="GF46" s="398">
        <f t="shared" si="192"/>
        <v>7914440.299572262</v>
      </c>
    </row>
    <row r="47" spans="1:188" s="333" customFormat="1" x14ac:dyDescent="0.2">
      <c r="B47" s="399">
        <f t="shared" si="187"/>
        <v>8</v>
      </c>
      <c r="C47" s="399"/>
      <c r="D47" s="399"/>
      <c r="E47" s="399">
        <v>1</v>
      </c>
      <c r="F47" s="399"/>
      <c r="G47" s="339" t="str">
        <f>$G$179</f>
        <v>Low Performing  Title / App</v>
      </c>
      <c r="H47" s="436"/>
      <c r="I47" s="384"/>
      <c r="J47" s="384"/>
      <c r="K47" s="384"/>
      <c r="L47" s="384"/>
      <c r="M47" s="384"/>
      <c r="N47" s="384"/>
      <c r="O47" s="384"/>
      <c r="P47" s="384"/>
      <c r="Q47" s="384"/>
      <c r="R47" s="384"/>
      <c r="S47" s="385"/>
      <c r="T47" s="384"/>
      <c r="U47" s="384"/>
      <c r="V47" s="384"/>
      <c r="W47" s="384"/>
      <c r="X47" s="384"/>
      <c r="Y47" s="384"/>
      <c r="Z47" s="384"/>
      <c r="AA47" s="384"/>
      <c r="AB47" s="384"/>
      <c r="AC47" s="384"/>
      <c r="AD47" s="384"/>
      <c r="AE47" s="385"/>
      <c r="AF47" s="384"/>
      <c r="AG47" s="384"/>
      <c r="AH47" s="384"/>
      <c r="AI47" s="384"/>
      <c r="AJ47" s="384"/>
      <c r="AK47" s="384"/>
      <c r="AL47" s="384"/>
      <c r="AM47" s="384"/>
      <c r="AN47" s="384"/>
      <c r="AO47" s="384"/>
      <c r="AP47" s="384"/>
      <c r="AQ47" s="385"/>
      <c r="AR47" s="384"/>
      <c r="AS47" s="384"/>
      <c r="AT47" s="384"/>
      <c r="AU47" s="384"/>
      <c r="AV47" s="384"/>
      <c r="AW47" s="384"/>
      <c r="AX47" s="384"/>
      <c r="AY47" s="384"/>
      <c r="AZ47" s="384"/>
      <c r="BA47" s="384"/>
      <c r="BB47" s="384"/>
      <c r="BC47" s="385"/>
      <c r="BD47" s="384"/>
      <c r="BE47" s="384"/>
      <c r="BF47" s="384"/>
      <c r="BG47" s="384"/>
      <c r="BH47" s="384"/>
      <c r="BI47" s="384"/>
      <c r="BJ47" s="384"/>
      <c r="BK47" s="384"/>
      <c r="BL47" s="384"/>
      <c r="BM47" s="384"/>
      <c r="BN47" s="384"/>
      <c r="BO47" s="385"/>
      <c r="BP47" s="384"/>
      <c r="BQ47" s="384"/>
      <c r="BR47" s="384"/>
      <c r="BS47" s="384"/>
      <c r="BT47" s="384"/>
      <c r="BU47" s="384"/>
      <c r="BV47" s="384"/>
      <c r="BW47" s="384"/>
      <c r="BX47" s="384"/>
      <c r="BY47" s="384"/>
      <c r="BZ47" s="382">
        <f t="shared" ref="BZ47:CW47" si="194">$H$7*H$179</f>
        <v>14621.099999999999</v>
      </c>
      <c r="CA47" s="383">
        <f t="shared" si="194"/>
        <v>53894.75</v>
      </c>
      <c r="CB47" s="382">
        <f t="shared" si="194"/>
        <v>98939.099999999991</v>
      </c>
      <c r="CC47" s="382">
        <f t="shared" si="194"/>
        <v>182390</v>
      </c>
      <c r="CD47" s="382">
        <f t="shared" si="194"/>
        <v>299732.55</v>
      </c>
      <c r="CE47" s="382">
        <f t="shared" si="194"/>
        <v>204665.5</v>
      </c>
      <c r="CF47" s="382">
        <f t="shared" si="194"/>
        <v>175333.6</v>
      </c>
      <c r="CG47" s="382">
        <f t="shared" si="194"/>
        <v>194200.5</v>
      </c>
      <c r="CH47" s="382">
        <f t="shared" si="194"/>
        <v>156765.69999999998</v>
      </c>
      <c r="CI47" s="382">
        <f t="shared" si="194"/>
        <v>155674.35</v>
      </c>
      <c r="CJ47" s="382">
        <f t="shared" si="194"/>
        <v>148274.1</v>
      </c>
      <c r="CK47" s="382">
        <f t="shared" si="194"/>
        <v>137061.6</v>
      </c>
      <c r="CL47" s="382">
        <f t="shared" si="194"/>
        <v>120885.7</v>
      </c>
      <c r="CM47" s="383">
        <f t="shared" si="194"/>
        <v>141905.4</v>
      </c>
      <c r="CN47" s="382">
        <f t="shared" si="194"/>
        <v>111512.04999999999</v>
      </c>
      <c r="CO47" s="382">
        <f t="shared" si="194"/>
        <v>95410.9</v>
      </c>
      <c r="CP47" s="382">
        <f t="shared" si="194"/>
        <v>94349.45</v>
      </c>
      <c r="CQ47" s="382">
        <f t="shared" si="194"/>
        <v>101525.45</v>
      </c>
      <c r="CR47" s="382">
        <f t="shared" si="194"/>
        <v>73598.849999999991</v>
      </c>
      <c r="CS47" s="382">
        <f t="shared" si="194"/>
        <v>73942.7</v>
      </c>
      <c r="CT47" s="382">
        <f t="shared" si="194"/>
        <v>52908.049999999996</v>
      </c>
      <c r="CU47" s="382">
        <f t="shared" si="194"/>
        <v>36298.6</v>
      </c>
      <c r="CV47" s="382">
        <f t="shared" si="194"/>
        <v>23606.05</v>
      </c>
      <c r="CW47" s="382">
        <f t="shared" si="194"/>
        <v>10375.299999999999</v>
      </c>
      <c r="CX47" s="342">
        <f t="shared" si="6"/>
        <v>8300.24</v>
      </c>
      <c r="CY47" s="346">
        <f t="shared" si="6"/>
        <v>6640.192</v>
      </c>
      <c r="CZ47" s="342">
        <f t="shared" si="146"/>
        <v>5312.1536000000006</v>
      </c>
      <c r="DA47" s="342">
        <f t="shared" si="147"/>
        <v>4249.7228800000003</v>
      </c>
      <c r="DB47" s="342">
        <f t="shared" si="148"/>
        <v>3399.7783040000004</v>
      </c>
      <c r="DC47" s="342">
        <f t="shared" si="149"/>
        <v>2719.8226432000006</v>
      </c>
      <c r="DD47" s="342">
        <f t="shared" si="150"/>
        <v>2175.8581145600006</v>
      </c>
      <c r="DE47" s="342">
        <f t="shared" si="151"/>
        <v>1740.6864916480006</v>
      </c>
      <c r="DF47" s="342">
        <f t="shared" si="152"/>
        <v>1392.5491933184005</v>
      </c>
      <c r="DG47" s="342">
        <f t="shared" si="153"/>
        <v>1114.0393546547205</v>
      </c>
      <c r="DH47" s="342">
        <f t="shared" si="154"/>
        <v>891.23148372377636</v>
      </c>
      <c r="DI47" s="342">
        <f t="shared" si="155"/>
        <v>712.98518697902114</v>
      </c>
      <c r="DJ47" s="342">
        <f t="shared" si="156"/>
        <v>570.38814958321689</v>
      </c>
      <c r="DK47" s="346">
        <f t="shared" si="157"/>
        <v>456.31051966657355</v>
      </c>
      <c r="DL47" s="342">
        <f t="shared" si="130"/>
        <v>365.04841573325888</v>
      </c>
      <c r="DM47" s="342">
        <f t="shared" si="131"/>
        <v>292.03873258660713</v>
      </c>
      <c r="DN47" s="342">
        <f t="shared" si="132"/>
        <v>233.63098606928571</v>
      </c>
      <c r="DO47" s="342">
        <f t="shared" si="133"/>
        <v>186.90478885542859</v>
      </c>
      <c r="DP47" s="342">
        <f t="shared" si="134"/>
        <v>149.52383108434287</v>
      </c>
      <c r="DQ47" s="342">
        <f t="shared" si="135"/>
        <v>119.61906486747431</v>
      </c>
      <c r="DR47" s="342">
        <f t="shared" si="136"/>
        <v>95.695251893979446</v>
      </c>
      <c r="DS47" s="342">
        <f t="shared" si="137"/>
        <v>76.55620151518356</v>
      </c>
      <c r="DT47" s="342">
        <f t="shared" si="138"/>
        <v>61.244961212146848</v>
      </c>
      <c r="DU47" s="342">
        <f t="shared" si="139"/>
        <v>48.995968969717481</v>
      </c>
      <c r="DV47" s="342">
        <f t="shared" si="140"/>
        <v>39.196775175773986</v>
      </c>
      <c r="DW47" s="346">
        <f t="shared" si="141"/>
        <v>31.35742014061919</v>
      </c>
      <c r="DX47" s="342">
        <f t="shared" si="104"/>
        <v>25.085936112495354</v>
      </c>
      <c r="DY47" s="342">
        <f t="shared" si="105"/>
        <v>20.068748889996286</v>
      </c>
      <c r="DZ47" s="342">
        <f t="shared" si="106"/>
        <v>16.054999111997031</v>
      </c>
      <c r="EA47" s="342">
        <f t="shared" si="107"/>
        <v>12.843999289597626</v>
      </c>
      <c r="EB47" s="342">
        <f t="shared" si="108"/>
        <v>10.275199431678102</v>
      </c>
      <c r="EC47" s="342">
        <f t="shared" si="109"/>
        <v>8.2201595453424812</v>
      </c>
      <c r="ED47" s="342">
        <f t="shared" si="110"/>
        <v>6.5761276362739851</v>
      </c>
      <c r="EE47" s="342">
        <f t="shared" si="111"/>
        <v>5.2609021090191881</v>
      </c>
      <c r="EF47" s="342">
        <f t="shared" si="112"/>
        <v>4.208721687215351</v>
      </c>
      <c r="EG47" s="342">
        <f t="shared" si="113"/>
        <v>3.3669773497722808</v>
      </c>
      <c r="EH47" s="342">
        <f t="shared" si="114"/>
        <v>2.6935818798178248</v>
      </c>
      <c r="EI47" s="346">
        <f t="shared" si="115"/>
        <v>2.1548655038542601</v>
      </c>
      <c r="EJ47" s="342">
        <f t="shared" si="53"/>
        <v>1.7238924030834082</v>
      </c>
      <c r="EK47" s="342">
        <f t="shared" si="54"/>
        <v>1.3791139224667266</v>
      </c>
      <c r="EL47" s="342">
        <f t="shared" si="55"/>
        <v>1.1032911379733814</v>
      </c>
      <c r="EM47" s="342">
        <f t="shared" si="56"/>
        <v>0.88263291037870517</v>
      </c>
      <c r="EN47" s="342">
        <f t="shared" si="57"/>
        <v>0.70610632830296416</v>
      </c>
      <c r="EO47" s="342">
        <f t="shared" si="58"/>
        <v>0.56488506264237137</v>
      </c>
      <c r="EP47" s="342">
        <f t="shared" si="59"/>
        <v>0.45190805011389712</v>
      </c>
      <c r="EQ47" s="342">
        <f t="shared" si="60"/>
        <v>0.36152644009111773</v>
      </c>
      <c r="ER47" s="342">
        <f t="shared" si="61"/>
        <v>0.28922115207289417</v>
      </c>
      <c r="ES47" s="342">
        <f t="shared" si="62"/>
        <v>0.23137692165831536</v>
      </c>
      <c r="ET47" s="342">
        <f t="shared" si="63"/>
        <v>0.1851015373266523</v>
      </c>
      <c r="EU47" s="346">
        <f t="shared" si="64"/>
        <v>0.14808122986132186</v>
      </c>
      <c r="EV47" s="342">
        <f t="shared" si="65"/>
        <v>0.11846498388905749</v>
      </c>
      <c r="EW47" s="342">
        <f t="shared" si="66"/>
        <v>9.4771987111246001E-2</v>
      </c>
      <c r="EX47" s="342">
        <f t="shared" si="67"/>
        <v>7.5817589688996809E-2</v>
      </c>
      <c r="EY47" s="342">
        <f t="shared" si="68"/>
        <v>6.0654071751197448E-2</v>
      </c>
      <c r="EZ47" s="342">
        <f t="shared" si="69"/>
        <v>4.8523257400957961E-2</v>
      </c>
      <c r="FA47" s="342">
        <f t="shared" si="70"/>
        <v>3.8818605920766372E-2</v>
      </c>
      <c r="FB47" s="342">
        <f t="shared" si="71"/>
        <v>3.1054884736613098E-2</v>
      </c>
      <c r="FC47" s="342">
        <f t="shared" si="72"/>
        <v>2.4843907789290479E-2</v>
      </c>
      <c r="FD47" s="342">
        <f t="shared" si="73"/>
        <v>1.9875126231432384E-2</v>
      </c>
      <c r="FE47" s="342">
        <f t="shared" si="74"/>
        <v>1.5900100985145906E-2</v>
      </c>
      <c r="FF47" s="342">
        <f t="shared" si="75"/>
        <v>1.2720080788116726E-2</v>
      </c>
      <c r="FG47" s="346">
        <f t="shared" si="76"/>
        <v>1.0176064630493382E-2</v>
      </c>
      <c r="FH47" s="342">
        <f t="shared" si="77"/>
        <v>8.1408517043947051E-3</v>
      </c>
      <c r="FI47" s="342">
        <f t="shared" si="78"/>
        <v>6.5126813635157646E-3</v>
      </c>
      <c r="FJ47" s="342">
        <f t="shared" si="79"/>
        <v>5.210145090812612E-3</v>
      </c>
      <c r="FK47" s="342">
        <f t="shared" si="80"/>
        <v>4.1681160726500894E-3</v>
      </c>
      <c r="FL47" s="342">
        <f t="shared" si="81"/>
        <v>3.3344928581200716E-3</v>
      </c>
      <c r="FM47" s="342">
        <f t="shared" si="82"/>
        <v>2.6675942864960575E-3</v>
      </c>
      <c r="FN47" s="342">
        <f t="shared" si="83"/>
        <v>2.1340754291968461E-3</v>
      </c>
      <c r="FO47" s="342">
        <f t="shared" si="84"/>
        <v>1.7072603433574769E-3</v>
      </c>
      <c r="FP47" s="342">
        <f t="shared" si="85"/>
        <v>1.3658082746859817E-3</v>
      </c>
      <c r="FQ47" s="342">
        <f t="shared" si="86"/>
        <v>1.0926466197487853E-3</v>
      </c>
      <c r="FR47" s="342">
        <f t="shared" si="87"/>
        <v>8.7411729579902828E-4</v>
      </c>
      <c r="FS47" s="346">
        <f t="shared" si="88"/>
        <v>6.9929383663922266E-4</v>
      </c>
      <c r="FT47" s="342">
        <f t="shared" si="89"/>
        <v>5.594350693113782E-4</v>
      </c>
      <c r="FU47" s="342">
        <f t="shared" si="90"/>
        <v>4.4754805544910259E-4</v>
      </c>
      <c r="FV47" s="342">
        <f t="shared" si="91"/>
        <v>3.5803844435928209E-4</v>
      </c>
      <c r="FW47" s="342">
        <f t="shared" si="92"/>
        <v>2.8643075548742566E-4</v>
      </c>
      <c r="FX47" s="342">
        <f t="shared" si="93"/>
        <v>2.2914460438994055E-4</v>
      </c>
      <c r="FY47" s="342">
        <f t="shared" si="94"/>
        <v>1.8331568351195244E-4</v>
      </c>
      <c r="FZ47" s="342">
        <f t="shared" si="95"/>
        <v>1.4665254680956198E-4</v>
      </c>
      <c r="GA47" s="342">
        <f t="shared" si="96"/>
        <v>1.1732203744764958E-4</v>
      </c>
      <c r="GB47" s="342">
        <f t="shared" si="97"/>
        <v>9.3857629958119665E-5</v>
      </c>
      <c r="GC47" s="342">
        <f t="shared" si="98"/>
        <v>7.5086103966495737E-5</v>
      </c>
      <c r="GD47" s="342">
        <f t="shared" si="99"/>
        <v>6.0068883173196591E-5</v>
      </c>
      <c r="GE47" s="346">
        <f t="shared" si="100"/>
        <v>4.8055106538557273E-5</v>
      </c>
      <c r="GF47" s="397">
        <f t="shared" si="192"/>
        <v>2799372.549807779</v>
      </c>
    </row>
    <row r="48" spans="1:188" s="333" customFormat="1" ht="17" customHeight="1" thickBot="1" x14ac:dyDescent="0.25">
      <c r="B48" s="399">
        <f t="shared" si="187"/>
        <v>9</v>
      </c>
      <c r="C48" s="399"/>
      <c r="D48" s="399">
        <v>1</v>
      </c>
      <c r="E48" s="399"/>
      <c r="F48" s="399"/>
      <c r="G48" s="406" t="str">
        <f>$G$178</f>
        <v>Avg Performing  Title / App</v>
      </c>
      <c r="H48" s="436"/>
      <c r="I48" s="384"/>
      <c r="J48" s="384"/>
      <c r="K48" s="384"/>
      <c r="L48" s="384"/>
      <c r="M48" s="384"/>
      <c r="N48" s="384"/>
      <c r="O48" s="384"/>
      <c r="P48" s="384"/>
      <c r="Q48" s="384"/>
      <c r="R48" s="384"/>
      <c r="S48" s="385"/>
      <c r="T48" s="384"/>
      <c r="U48" s="384"/>
      <c r="V48" s="384"/>
      <c r="W48" s="384"/>
      <c r="X48" s="384"/>
      <c r="Y48" s="384"/>
      <c r="Z48" s="384"/>
      <c r="AA48" s="384"/>
      <c r="AB48" s="384"/>
      <c r="AC48" s="384"/>
      <c r="AD48" s="384"/>
      <c r="AE48" s="385"/>
      <c r="AF48" s="384"/>
      <c r="AG48" s="384"/>
      <c r="AH48" s="384"/>
      <c r="AI48" s="384"/>
      <c r="AJ48" s="384"/>
      <c r="AK48" s="384"/>
      <c r="AL48" s="384"/>
      <c r="AM48" s="384"/>
      <c r="AN48" s="384"/>
      <c r="AO48" s="384"/>
      <c r="AP48" s="384"/>
      <c r="AQ48" s="385"/>
      <c r="AR48" s="384"/>
      <c r="AS48" s="384"/>
      <c r="AT48" s="384"/>
      <c r="AU48" s="384"/>
      <c r="AV48" s="384"/>
      <c r="AW48" s="384"/>
      <c r="AX48" s="384"/>
      <c r="AY48" s="384"/>
      <c r="AZ48" s="384"/>
      <c r="BA48" s="384"/>
      <c r="BB48" s="384"/>
      <c r="BC48" s="385"/>
      <c r="BD48" s="384"/>
      <c r="BE48" s="384"/>
      <c r="BF48" s="384"/>
      <c r="BG48" s="384"/>
      <c r="BH48" s="384"/>
      <c r="BI48" s="384"/>
      <c r="BJ48" s="384"/>
      <c r="BK48" s="384"/>
      <c r="BL48" s="384"/>
      <c r="BM48" s="384"/>
      <c r="BN48" s="384"/>
      <c r="BO48" s="385"/>
      <c r="BP48" s="384"/>
      <c r="BQ48" s="384"/>
      <c r="BR48" s="384"/>
      <c r="BS48" s="384"/>
      <c r="BT48" s="384"/>
      <c r="BU48" s="384"/>
      <c r="BV48" s="384"/>
      <c r="BW48" s="384"/>
      <c r="BX48" s="384"/>
      <c r="BY48" s="384"/>
      <c r="BZ48" s="384"/>
      <c r="CA48" s="380">
        <f t="shared" ref="CA48:CX48" si="195">$H$7*H$178</f>
        <v>31125.899999999998</v>
      </c>
      <c r="CB48" s="379">
        <f t="shared" si="195"/>
        <v>100239.75</v>
      </c>
      <c r="CC48" s="379">
        <f t="shared" si="195"/>
        <v>284618.09999999998</v>
      </c>
      <c r="CD48" s="379">
        <f t="shared" si="195"/>
        <v>556962.25</v>
      </c>
      <c r="CE48" s="379">
        <f t="shared" si="195"/>
        <v>680269.85</v>
      </c>
      <c r="CF48" s="379">
        <f t="shared" si="195"/>
        <v>661926.19999999995</v>
      </c>
      <c r="CG48" s="379">
        <f t="shared" si="195"/>
        <v>673632.04999999993</v>
      </c>
      <c r="CH48" s="379">
        <f t="shared" si="195"/>
        <v>661253.44999999995</v>
      </c>
      <c r="CI48" s="379">
        <f t="shared" si="195"/>
        <v>447274.1</v>
      </c>
      <c r="CJ48" s="379">
        <f t="shared" si="195"/>
        <v>485426.5</v>
      </c>
      <c r="CK48" s="379">
        <f t="shared" si="195"/>
        <v>373122.1</v>
      </c>
      <c r="CL48" s="379">
        <f t="shared" si="195"/>
        <v>318121.05</v>
      </c>
      <c r="CM48" s="380">
        <f t="shared" si="195"/>
        <v>411752.89999999997</v>
      </c>
      <c r="CN48" s="379">
        <f t="shared" si="195"/>
        <v>364780</v>
      </c>
      <c r="CO48" s="379">
        <f t="shared" si="195"/>
        <v>316356.95</v>
      </c>
      <c r="CP48" s="379">
        <f t="shared" si="195"/>
        <v>238153.5</v>
      </c>
      <c r="CQ48" s="379">
        <f t="shared" si="195"/>
        <v>221125.44999999998</v>
      </c>
      <c r="CR48" s="379">
        <f t="shared" si="195"/>
        <v>247123.5</v>
      </c>
      <c r="CS48" s="379">
        <f t="shared" si="195"/>
        <v>221170.3</v>
      </c>
      <c r="CT48" s="379">
        <f t="shared" si="195"/>
        <v>171895.1</v>
      </c>
      <c r="CU48" s="379">
        <f t="shared" si="195"/>
        <v>127732.79999999999</v>
      </c>
      <c r="CV48" s="379">
        <f t="shared" si="195"/>
        <v>74660.3</v>
      </c>
      <c r="CW48" s="379">
        <f t="shared" si="195"/>
        <v>65346.45</v>
      </c>
      <c r="CX48" s="379">
        <f t="shared" si="195"/>
        <v>36074.35</v>
      </c>
      <c r="CY48" s="346">
        <f t="shared" si="6"/>
        <v>28859.48</v>
      </c>
      <c r="CZ48" s="342">
        <f t="shared" si="146"/>
        <v>23087.584000000003</v>
      </c>
      <c r="DA48" s="342">
        <f t="shared" si="147"/>
        <v>18470.067200000001</v>
      </c>
      <c r="DB48" s="342">
        <f t="shared" si="148"/>
        <v>14776.053760000003</v>
      </c>
      <c r="DC48" s="342">
        <f t="shared" si="149"/>
        <v>11820.843008000003</v>
      </c>
      <c r="DD48" s="342">
        <f t="shared" si="150"/>
        <v>9456.6744064000031</v>
      </c>
      <c r="DE48" s="342">
        <f t="shared" si="151"/>
        <v>7565.3395251200027</v>
      </c>
      <c r="DF48" s="342">
        <f t="shared" si="152"/>
        <v>6052.2716200960022</v>
      </c>
      <c r="DG48" s="342">
        <f t="shared" si="153"/>
        <v>4841.8172960768015</v>
      </c>
      <c r="DH48" s="342">
        <f t="shared" si="154"/>
        <v>3873.4538368614412</v>
      </c>
      <c r="DI48" s="342">
        <f t="shared" si="155"/>
        <v>3098.7630694891532</v>
      </c>
      <c r="DJ48" s="342">
        <f t="shared" si="156"/>
        <v>2479.0104555913226</v>
      </c>
      <c r="DK48" s="346">
        <f t="shared" si="157"/>
        <v>1983.2083644730583</v>
      </c>
      <c r="DL48" s="342">
        <f t="shared" si="130"/>
        <v>1586.5666915784468</v>
      </c>
      <c r="DM48" s="342">
        <f t="shared" si="131"/>
        <v>1269.2533532627576</v>
      </c>
      <c r="DN48" s="342">
        <f t="shared" si="132"/>
        <v>1015.4026826102062</v>
      </c>
      <c r="DO48" s="342">
        <f t="shared" si="133"/>
        <v>812.32214608816503</v>
      </c>
      <c r="DP48" s="342">
        <f t="shared" si="134"/>
        <v>649.85771687053204</v>
      </c>
      <c r="DQ48" s="342">
        <f t="shared" si="135"/>
        <v>519.88617349642561</v>
      </c>
      <c r="DR48" s="342">
        <f t="shared" si="136"/>
        <v>415.90893879714054</v>
      </c>
      <c r="DS48" s="342">
        <f t="shared" si="137"/>
        <v>332.72715103771247</v>
      </c>
      <c r="DT48" s="342">
        <f t="shared" si="138"/>
        <v>266.18172083016998</v>
      </c>
      <c r="DU48" s="342">
        <f t="shared" si="139"/>
        <v>212.94537666413601</v>
      </c>
      <c r="DV48" s="342">
        <f t="shared" si="140"/>
        <v>170.35630133130883</v>
      </c>
      <c r="DW48" s="346">
        <f t="shared" si="141"/>
        <v>136.28504106504707</v>
      </c>
      <c r="DX48" s="342">
        <f t="shared" si="104"/>
        <v>109.02803285203765</v>
      </c>
      <c r="DY48" s="342">
        <f t="shared" si="105"/>
        <v>87.222426281630135</v>
      </c>
      <c r="DZ48" s="342">
        <f t="shared" si="106"/>
        <v>69.777941025304116</v>
      </c>
      <c r="EA48" s="342">
        <f t="shared" si="107"/>
        <v>55.822352820243296</v>
      </c>
      <c r="EB48" s="342">
        <f t="shared" si="108"/>
        <v>44.65788225619464</v>
      </c>
      <c r="EC48" s="342">
        <f t="shared" si="109"/>
        <v>35.726305804955715</v>
      </c>
      <c r="ED48" s="342">
        <f t="shared" si="110"/>
        <v>28.581044643964574</v>
      </c>
      <c r="EE48" s="342">
        <f t="shared" si="111"/>
        <v>22.864835715171662</v>
      </c>
      <c r="EF48" s="342">
        <f t="shared" si="112"/>
        <v>18.291868572137329</v>
      </c>
      <c r="EG48" s="342">
        <f t="shared" si="113"/>
        <v>14.633494857709863</v>
      </c>
      <c r="EH48" s="342">
        <f t="shared" si="114"/>
        <v>11.706795886167891</v>
      </c>
      <c r="EI48" s="346">
        <f t="shared" si="115"/>
        <v>9.3654367089343129</v>
      </c>
      <c r="EJ48" s="342">
        <f t="shared" si="53"/>
        <v>7.492349367147451</v>
      </c>
      <c r="EK48" s="342">
        <f t="shared" si="54"/>
        <v>5.9938794937179614</v>
      </c>
      <c r="EL48" s="342">
        <f t="shared" si="55"/>
        <v>4.7951035949743694</v>
      </c>
      <c r="EM48" s="342">
        <f t="shared" si="56"/>
        <v>3.8360828759794958</v>
      </c>
      <c r="EN48" s="342">
        <f t="shared" si="57"/>
        <v>3.068866300783597</v>
      </c>
      <c r="EO48" s="342">
        <f t="shared" si="58"/>
        <v>2.4550930406268776</v>
      </c>
      <c r="EP48" s="342">
        <f t="shared" si="59"/>
        <v>1.9640744325015023</v>
      </c>
      <c r="EQ48" s="342">
        <f t="shared" si="60"/>
        <v>1.571259546001202</v>
      </c>
      <c r="ER48" s="342">
        <f t="shared" si="61"/>
        <v>1.2570076368009617</v>
      </c>
      <c r="ES48" s="342">
        <f t="shared" si="62"/>
        <v>1.0056061094407693</v>
      </c>
      <c r="ET48" s="342">
        <f t="shared" si="63"/>
        <v>0.80448488755261549</v>
      </c>
      <c r="EU48" s="346">
        <f t="shared" si="64"/>
        <v>0.64358791004209248</v>
      </c>
      <c r="EV48" s="342">
        <f t="shared" si="65"/>
        <v>0.51487032803367405</v>
      </c>
      <c r="EW48" s="342">
        <f t="shared" si="66"/>
        <v>0.41189626242693927</v>
      </c>
      <c r="EX48" s="342">
        <f t="shared" si="67"/>
        <v>0.32951700994155142</v>
      </c>
      <c r="EY48" s="342">
        <f t="shared" si="68"/>
        <v>0.26361360795324112</v>
      </c>
      <c r="EZ48" s="342">
        <f t="shared" si="69"/>
        <v>0.2108908863625929</v>
      </c>
      <c r="FA48" s="342">
        <f t="shared" si="70"/>
        <v>0.16871270909007433</v>
      </c>
      <c r="FB48" s="342">
        <f t="shared" si="71"/>
        <v>0.13497016727205946</v>
      </c>
      <c r="FC48" s="342">
        <f t="shared" si="72"/>
        <v>0.10797613381764758</v>
      </c>
      <c r="FD48" s="342">
        <f t="shared" si="73"/>
        <v>8.6380907054118064E-2</v>
      </c>
      <c r="FE48" s="342">
        <f t="shared" si="74"/>
        <v>6.9104725643294451E-2</v>
      </c>
      <c r="FF48" s="342">
        <f t="shared" si="75"/>
        <v>5.5283780514635561E-2</v>
      </c>
      <c r="FG48" s="346">
        <f t="shared" si="76"/>
        <v>4.4227024411708449E-2</v>
      </c>
      <c r="FH48" s="342">
        <f t="shared" si="77"/>
        <v>3.5381619529366762E-2</v>
      </c>
      <c r="FI48" s="342">
        <f t="shared" si="78"/>
        <v>2.8305295623493411E-2</v>
      </c>
      <c r="FJ48" s="342">
        <f t="shared" si="79"/>
        <v>2.2644236498794729E-2</v>
      </c>
      <c r="FK48" s="342">
        <f t="shared" si="80"/>
        <v>1.8115389199035783E-2</v>
      </c>
      <c r="FL48" s="342">
        <f t="shared" si="81"/>
        <v>1.4492311359228627E-2</v>
      </c>
      <c r="FM48" s="342">
        <f t="shared" si="82"/>
        <v>1.1593849087382903E-2</v>
      </c>
      <c r="FN48" s="342">
        <f t="shared" si="83"/>
        <v>9.2750792699063233E-3</v>
      </c>
      <c r="FO48" s="342">
        <f t="shared" si="84"/>
        <v>7.4200634159250593E-3</v>
      </c>
      <c r="FP48" s="342">
        <f t="shared" si="85"/>
        <v>5.9360507327400475E-3</v>
      </c>
      <c r="FQ48" s="342">
        <f t="shared" si="86"/>
        <v>4.7488405861920383E-3</v>
      </c>
      <c r="FR48" s="342">
        <f t="shared" si="87"/>
        <v>3.7990724689536308E-3</v>
      </c>
      <c r="FS48" s="346">
        <f t="shared" si="88"/>
        <v>3.0392579751629049E-3</v>
      </c>
      <c r="FT48" s="342">
        <f t="shared" si="89"/>
        <v>2.431406380130324E-3</v>
      </c>
      <c r="FU48" s="342">
        <f t="shared" si="90"/>
        <v>1.9451251041042593E-3</v>
      </c>
      <c r="FV48" s="342">
        <f t="shared" si="91"/>
        <v>1.5561000832834074E-3</v>
      </c>
      <c r="FW48" s="342">
        <f t="shared" si="92"/>
        <v>1.2448800666267261E-3</v>
      </c>
      <c r="FX48" s="342">
        <f t="shared" si="93"/>
        <v>9.9590405330138103E-4</v>
      </c>
      <c r="FY48" s="342">
        <f t="shared" si="94"/>
        <v>7.9672324264110485E-4</v>
      </c>
      <c r="FZ48" s="342">
        <f t="shared" si="95"/>
        <v>6.3737859411288397E-4</v>
      </c>
      <c r="GA48" s="342">
        <f t="shared" si="96"/>
        <v>5.0990287529030715E-4</v>
      </c>
      <c r="GB48" s="342">
        <f t="shared" si="97"/>
        <v>4.0792230023224576E-4</v>
      </c>
      <c r="GC48" s="342">
        <f t="shared" si="98"/>
        <v>3.2633784018579664E-4</v>
      </c>
      <c r="GD48" s="342">
        <f t="shared" si="99"/>
        <v>2.610702721486373E-4</v>
      </c>
      <c r="GE48" s="346">
        <f t="shared" si="100"/>
        <v>2.0885621771890984E-4</v>
      </c>
      <c r="GF48" s="421">
        <f t="shared" si="192"/>
        <v>7914440.2991645746</v>
      </c>
    </row>
    <row r="49" spans="1:188" ht="17" thickTop="1" x14ac:dyDescent="0.2">
      <c r="A49" s="413" t="s">
        <v>472</v>
      </c>
      <c r="B49" s="414">
        <v>1</v>
      </c>
      <c r="C49" s="414">
        <v>1</v>
      </c>
      <c r="D49" s="414"/>
      <c r="E49" s="414"/>
      <c r="F49" s="414"/>
      <c r="G49" s="408" t="str">
        <f>$G$177</f>
        <v>High Performing Title / App</v>
      </c>
      <c r="H49" s="436"/>
      <c r="I49" s="384"/>
      <c r="J49" s="384"/>
      <c r="K49" s="384"/>
      <c r="L49" s="384"/>
      <c r="M49" s="384"/>
      <c r="N49" s="384"/>
      <c r="O49" s="384"/>
      <c r="P49" s="384"/>
      <c r="Q49" s="384"/>
      <c r="R49" s="384"/>
      <c r="S49" s="385"/>
      <c r="T49" s="384"/>
      <c r="U49" s="384"/>
      <c r="V49" s="384"/>
      <c r="W49" s="384"/>
      <c r="X49" s="384"/>
      <c r="Y49" s="384"/>
      <c r="Z49" s="384"/>
      <c r="AA49" s="384"/>
      <c r="AB49" s="384"/>
      <c r="AC49" s="384"/>
      <c r="AD49" s="384"/>
      <c r="AE49" s="385"/>
      <c r="AF49" s="384"/>
      <c r="AG49" s="384"/>
      <c r="AH49" s="384"/>
      <c r="AI49" s="384"/>
      <c r="AJ49" s="384"/>
      <c r="AK49" s="384"/>
      <c r="AL49" s="384"/>
      <c r="AM49" s="384"/>
      <c r="AN49" s="384"/>
      <c r="AO49" s="384"/>
      <c r="AP49" s="384"/>
      <c r="AQ49" s="385"/>
      <c r="AR49" s="384"/>
      <c r="AS49" s="384"/>
      <c r="AT49" s="384"/>
      <c r="AU49" s="384"/>
      <c r="AV49" s="384"/>
      <c r="AW49" s="384"/>
      <c r="AX49" s="384"/>
      <c r="AY49" s="384"/>
      <c r="AZ49" s="384"/>
      <c r="BA49" s="384"/>
      <c r="BB49" s="384"/>
      <c r="BC49" s="385"/>
      <c r="BD49" s="384"/>
      <c r="BE49" s="384"/>
      <c r="BF49" s="384"/>
      <c r="BG49" s="384"/>
      <c r="BH49" s="384"/>
      <c r="BI49" s="384"/>
      <c r="BJ49" s="384"/>
      <c r="BK49" s="384"/>
      <c r="BL49" s="384"/>
      <c r="BM49" s="384"/>
      <c r="BN49" s="384"/>
      <c r="BO49" s="385"/>
      <c r="BP49" s="384"/>
      <c r="BQ49" s="384"/>
      <c r="BR49" s="384"/>
      <c r="BS49" s="384"/>
      <c r="BT49" s="384"/>
      <c r="BU49" s="384"/>
      <c r="BV49" s="384"/>
      <c r="BW49" s="384"/>
      <c r="BX49" s="384"/>
      <c r="BY49" s="384"/>
      <c r="BZ49" s="384"/>
      <c r="CA49" s="385"/>
      <c r="CB49" s="389">
        <f t="shared" ref="CB49:CY49" si="196">$H$7*H$177</f>
        <v>289304.92499999999</v>
      </c>
      <c r="CC49" s="389">
        <f t="shared" si="196"/>
        <v>965956.875</v>
      </c>
      <c r="CD49" s="389">
        <f t="shared" si="196"/>
        <v>1834880.7749999999</v>
      </c>
      <c r="CE49" s="389">
        <f t="shared" si="196"/>
        <v>3106602.5249999999</v>
      </c>
      <c r="CF49" s="389">
        <f t="shared" si="196"/>
        <v>3859006.125</v>
      </c>
      <c r="CG49" s="389">
        <f t="shared" si="196"/>
        <v>4525028.625</v>
      </c>
      <c r="CH49" s="389">
        <f t="shared" si="196"/>
        <v>3728021.6999999997</v>
      </c>
      <c r="CI49" s="389">
        <f t="shared" si="196"/>
        <v>3186637.3499999996</v>
      </c>
      <c r="CJ49" s="389">
        <f t="shared" si="196"/>
        <v>4099648.8</v>
      </c>
      <c r="CK49" s="389">
        <f t="shared" si="196"/>
        <v>3381331.1999999997</v>
      </c>
      <c r="CL49" s="389">
        <f t="shared" si="196"/>
        <v>2932337.85</v>
      </c>
      <c r="CM49" s="390">
        <f t="shared" si="196"/>
        <v>3693307.8</v>
      </c>
      <c r="CN49" s="389">
        <f t="shared" si="196"/>
        <v>3246624.2249999996</v>
      </c>
      <c r="CO49" s="389">
        <f t="shared" si="196"/>
        <v>3039394.8</v>
      </c>
      <c r="CP49" s="389">
        <f t="shared" si="196"/>
        <v>1945772.4</v>
      </c>
      <c r="CQ49" s="389">
        <f t="shared" si="196"/>
        <v>2192738.9249999998</v>
      </c>
      <c r="CR49" s="389">
        <f t="shared" si="196"/>
        <v>1824834.375</v>
      </c>
      <c r="CS49" s="389">
        <f t="shared" si="196"/>
        <v>1913368.2749999999</v>
      </c>
      <c r="CT49" s="389">
        <f t="shared" si="196"/>
        <v>1054782.3</v>
      </c>
      <c r="CU49" s="389">
        <f t="shared" si="196"/>
        <v>940235.39999999991</v>
      </c>
      <c r="CV49" s="389">
        <f t="shared" si="196"/>
        <v>733858.125</v>
      </c>
      <c r="CW49" s="389">
        <f t="shared" si="196"/>
        <v>804519.29999999993</v>
      </c>
      <c r="CX49" s="389">
        <f t="shared" si="196"/>
        <v>509339.02499999997</v>
      </c>
      <c r="CY49" s="390">
        <f t="shared" si="196"/>
        <v>284864.77499999997</v>
      </c>
      <c r="CZ49" s="342">
        <f t="shared" si="146"/>
        <v>227891.81999999998</v>
      </c>
      <c r="DA49" s="342">
        <f t="shared" si="147"/>
        <v>182313.45600000001</v>
      </c>
      <c r="DB49" s="342">
        <f t="shared" si="148"/>
        <v>145850.7648</v>
      </c>
      <c r="DC49" s="342">
        <f t="shared" si="149"/>
        <v>116680.61184000001</v>
      </c>
      <c r="DD49" s="342">
        <f t="shared" si="150"/>
        <v>93344.489472000016</v>
      </c>
      <c r="DE49" s="342">
        <f t="shared" si="151"/>
        <v>74675.591577600018</v>
      </c>
      <c r="DF49" s="342">
        <f t="shared" si="152"/>
        <v>59740.473262080021</v>
      </c>
      <c r="DG49" s="342">
        <f t="shared" si="153"/>
        <v>47792.378609664018</v>
      </c>
      <c r="DH49" s="342">
        <f t="shared" si="154"/>
        <v>38233.902887731216</v>
      </c>
      <c r="DI49" s="342">
        <f t="shared" si="155"/>
        <v>30587.122310184976</v>
      </c>
      <c r="DJ49" s="342">
        <f t="shared" si="156"/>
        <v>24469.697848147982</v>
      </c>
      <c r="DK49" s="346">
        <f t="shared" si="157"/>
        <v>19575.758278518388</v>
      </c>
      <c r="DL49" s="342">
        <f t="shared" si="130"/>
        <v>15660.60662281471</v>
      </c>
      <c r="DM49" s="342">
        <f t="shared" si="131"/>
        <v>12528.48529825177</v>
      </c>
      <c r="DN49" s="342">
        <f t="shared" si="132"/>
        <v>10022.788238601417</v>
      </c>
      <c r="DO49" s="342">
        <f t="shared" si="133"/>
        <v>8018.230590881134</v>
      </c>
      <c r="DP49" s="342">
        <f t="shared" si="134"/>
        <v>6414.584472704908</v>
      </c>
      <c r="DQ49" s="342">
        <f t="shared" si="135"/>
        <v>5131.6675781639269</v>
      </c>
      <c r="DR49" s="342">
        <f t="shared" si="136"/>
        <v>4105.3340625311421</v>
      </c>
      <c r="DS49" s="342">
        <f t="shared" si="137"/>
        <v>3284.2672500249137</v>
      </c>
      <c r="DT49" s="342">
        <f t="shared" si="138"/>
        <v>2627.4138000199309</v>
      </c>
      <c r="DU49" s="342">
        <f t="shared" si="139"/>
        <v>2101.9310400159447</v>
      </c>
      <c r="DV49" s="342">
        <f t="shared" si="140"/>
        <v>1681.5448320127559</v>
      </c>
      <c r="DW49" s="346">
        <f t="shared" si="141"/>
        <v>1345.2358656102049</v>
      </c>
      <c r="DX49" s="342">
        <f t="shared" si="104"/>
        <v>1076.188692488164</v>
      </c>
      <c r="DY49" s="342">
        <f t="shared" si="105"/>
        <v>860.95095399053116</v>
      </c>
      <c r="DZ49" s="342">
        <f t="shared" si="106"/>
        <v>688.76076319242497</v>
      </c>
      <c r="EA49" s="342">
        <f t="shared" si="107"/>
        <v>551.00861055394</v>
      </c>
      <c r="EB49" s="342">
        <f t="shared" si="108"/>
        <v>440.80688844315205</v>
      </c>
      <c r="EC49" s="342">
        <f t="shared" si="109"/>
        <v>352.64551075452164</v>
      </c>
      <c r="ED49" s="342">
        <f t="shared" si="110"/>
        <v>282.11640860361734</v>
      </c>
      <c r="EE49" s="342">
        <f t="shared" si="111"/>
        <v>225.69312688289389</v>
      </c>
      <c r="EF49" s="342">
        <f t="shared" si="112"/>
        <v>180.55450150631512</v>
      </c>
      <c r="EG49" s="342">
        <f t="shared" si="113"/>
        <v>144.44360120505209</v>
      </c>
      <c r="EH49" s="342">
        <f t="shared" si="114"/>
        <v>115.55488096404167</v>
      </c>
      <c r="EI49" s="346">
        <f t="shared" si="115"/>
        <v>92.443904771233349</v>
      </c>
      <c r="EJ49" s="342">
        <f t="shared" si="53"/>
        <v>73.955123816986685</v>
      </c>
      <c r="EK49" s="342">
        <f t="shared" si="54"/>
        <v>59.164099053589354</v>
      </c>
      <c r="EL49" s="342">
        <f t="shared" si="55"/>
        <v>47.331279242871489</v>
      </c>
      <c r="EM49" s="342">
        <f t="shared" si="56"/>
        <v>37.865023394297189</v>
      </c>
      <c r="EN49" s="342">
        <f t="shared" si="57"/>
        <v>30.292018715437752</v>
      </c>
      <c r="EO49" s="342">
        <f t="shared" si="58"/>
        <v>24.233614972350203</v>
      </c>
      <c r="EP49" s="342">
        <f t="shared" si="59"/>
        <v>19.386891977880165</v>
      </c>
      <c r="EQ49" s="342">
        <f t="shared" si="60"/>
        <v>15.509513582304132</v>
      </c>
      <c r="ER49" s="342">
        <f t="shared" si="61"/>
        <v>12.407610865843306</v>
      </c>
      <c r="ES49" s="342">
        <f t="shared" si="62"/>
        <v>9.9260886926746466</v>
      </c>
      <c r="ET49" s="342">
        <f t="shared" si="63"/>
        <v>7.9408709541397178</v>
      </c>
      <c r="EU49" s="346">
        <f t="shared" si="64"/>
        <v>6.3526967633117746</v>
      </c>
      <c r="EV49" s="342">
        <f t="shared" si="65"/>
        <v>5.0821574106494198</v>
      </c>
      <c r="EW49" s="342">
        <f t="shared" si="66"/>
        <v>4.0657259285195364</v>
      </c>
      <c r="EX49" s="342">
        <f t="shared" si="67"/>
        <v>3.2525807428156295</v>
      </c>
      <c r="EY49" s="342">
        <f t="shared" si="68"/>
        <v>2.6020645942525036</v>
      </c>
      <c r="EZ49" s="342">
        <f t="shared" si="69"/>
        <v>2.0816516754020031</v>
      </c>
      <c r="FA49" s="342">
        <f t="shared" si="70"/>
        <v>1.6653213403216025</v>
      </c>
      <c r="FB49" s="342">
        <f t="shared" si="71"/>
        <v>1.3322570722572822</v>
      </c>
      <c r="FC49" s="342">
        <f t="shared" si="72"/>
        <v>1.0658056578058257</v>
      </c>
      <c r="FD49" s="342">
        <f t="shared" si="73"/>
        <v>0.85264452624466058</v>
      </c>
      <c r="FE49" s="342">
        <f t="shared" si="74"/>
        <v>0.68211562099572853</v>
      </c>
      <c r="FF49" s="342">
        <f t="shared" si="75"/>
        <v>0.54569249679658283</v>
      </c>
      <c r="FG49" s="346">
        <f t="shared" si="76"/>
        <v>0.43655399743726631</v>
      </c>
      <c r="FH49" s="342">
        <f t="shared" si="77"/>
        <v>0.34924319794981307</v>
      </c>
      <c r="FI49" s="342">
        <f t="shared" si="78"/>
        <v>0.27939455835985044</v>
      </c>
      <c r="FJ49" s="342">
        <f t="shared" si="79"/>
        <v>0.22351564668788038</v>
      </c>
      <c r="FK49" s="342">
        <f t="shared" si="80"/>
        <v>0.17881251735030432</v>
      </c>
      <c r="FL49" s="342">
        <f t="shared" si="81"/>
        <v>0.14305001388024347</v>
      </c>
      <c r="FM49" s="342">
        <f t="shared" si="82"/>
        <v>0.11444001110419477</v>
      </c>
      <c r="FN49" s="342">
        <f t="shared" si="83"/>
        <v>9.1552008883355823E-2</v>
      </c>
      <c r="FO49" s="342">
        <f t="shared" si="84"/>
        <v>7.3241607106684661E-2</v>
      </c>
      <c r="FP49" s="342">
        <f t="shared" si="85"/>
        <v>5.8593285685347732E-2</v>
      </c>
      <c r="FQ49" s="342">
        <f t="shared" si="86"/>
        <v>4.6874628548278188E-2</v>
      </c>
      <c r="FR49" s="342">
        <f t="shared" si="87"/>
        <v>3.7499702838622549E-2</v>
      </c>
      <c r="FS49" s="346">
        <f t="shared" si="88"/>
        <v>2.9999762270898039E-2</v>
      </c>
      <c r="FT49" s="342">
        <f t="shared" si="89"/>
        <v>2.3999809816718433E-2</v>
      </c>
      <c r="FU49" s="342">
        <f t="shared" si="90"/>
        <v>1.9199847853374748E-2</v>
      </c>
      <c r="FV49" s="342">
        <f t="shared" si="91"/>
        <v>1.53598782826998E-2</v>
      </c>
      <c r="FW49" s="342">
        <f t="shared" si="92"/>
        <v>1.2287902626159841E-2</v>
      </c>
      <c r="FX49" s="342">
        <f t="shared" si="93"/>
        <v>9.8303221009278727E-3</v>
      </c>
      <c r="FY49" s="342">
        <f t="shared" si="94"/>
        <v>7.8642576807422988E-3</v>
      </c>
      <c r="FZ49" s="342">
        <f t="shared" si="95"/>
        <v>6.2914061445938398E-3</v>
      </c>
      <c r="GA49" s="342">
        <f t="shared" si="96"/>
        <v>5.0331249156750722E-3</v>
      </c>
      <c r="GB49" s="342">
        <f t="shared" si="97"/>
        <v>4.0264999325400576E-3</v>
      </c>
      <c r="GC49" s="342">
        <f t="shared" si="98"/>
        <v>3.2211999460320462E-3</v>
      </c>
      <c r="GD49" s="342">
        <f t="shared" si="99"/>
        <v>2.5769599568256371E-3</v>
      </c>
      <c r="GE49" s="346">
        <f t="shared" si="100"/>
        <v>2.06156796546051E-3</v>
      </c>
      <c r="GF49" s="427">
        <f t="shared" si="192"/>
        <v>55231855.566753708</v>
      </c>
    </row>
    <row r="50" spans="1:188" x14ac:dyDescent="0.2">
      <c r="B50" s="399">
        <f t="shared" si="187"/>
        <v>2</v>
      </c>
      <c r="C50" s="399"/>
      <c r="D50" s="399">
        <v>1</v>
      </c>
      <c r="E50" s="399"/>
      <c r="F50" s="399"/>
      <c r="G50" s="340" t="str">
        <f>$G$178</f>
        <v>Avg Performing  Title / App</v>
      </c>
      <c r="H50" s="436"/>
      <c r="I50" s="384"/>
      <c r="J50" s="384"/>
      <c r="K50" s="384"/>
      <c r="L50" s="384"/>
      <c r="M50" s="384"/>
      <c r="N50" s="384"/>
      <c r="O50" s="384"/>
      <c r="P50" s="384"/>
      <c r="Q50" s="384"/>
      <c r="R50" s="384"/>
      <c r="S50" s="385"/>
      <c r="T50" s="384"/>
      <c r="U50" s="384"/>
      <c r="V50" s="384"/>
      <c r="W50" s="384"/>
      <c r="X50" s="384"/>
      <c r="Y50" s="384"/>
      <c r="Z50" s="384"/>
      <c r="AA50" s="384"/>
      <c r="AB50" s="384"/>
      <c r="AC50" s="384"/>
      <c r="AD50" s="384"/>
      <c r="AE50" s="385"/>
      <c r="AF50" s="384"/>
      <c r="AG50" s="384"/>
      <c r="AH50" s="384"/>
      <c r="AI50" s="384"/>
      <c r="AJ50" s="384"/>
      <c r="AK50" s="384"/>
      <c r="AL50" s="384"/>
      <c r="AM50" s="384"/>
      <c r="AN50" s="384"/>
      <c r="AO50" s="384"/>
      <c r="AP50" s="384"/>
      <c r="AQ50" s="385"/>
      <c r="AR50" s="384"/>
      <c r="AS50" s="384"/>
      <c r="AT50" s="384"/>
      <c r="AU50" s="384"/>
      <c r="AV50" s="384"/>
      <c r="AW50" s="384"/>
      <c r="AX50" s="384"/>
      <c r="AY50" s="384"/>
      <c r="AZ50" s="384"/>
      <c r="BA50" s="384"/>
      <c r="BB50" s="384"/>
      <c r="BC50" s="385"/>
      <c r="BD50" s="384"/>
      <c r="BE50" s="384"/>
      <c r="BF50" s="384"/>
      <c r="BG50" s="384"/>
      <c r="BH50" s="384"/>
      <c r="BI50" s="384"/>
      <c r="BJ50" s="384"/>
      <c r="BK50" s="384"/>
      <c r="BL50" s="384"/>
      <c r="BM50" s="384"/>
      <c r="BN50" s="384"/>
      <c r="BO50" s="385"/>
      <c r="BP50" s="384"/>
      <c r="BQ50" s="384"/>
      <c r="BR50" s="384"/>
      <c r="BS50" s="384"/>
      <c r="BT50" s="384"/>
      <c r="BU50" s="384"/>
      <c r="BV50" s="384"/>
      <c r="BW50" s="384"/>
      <c r="BX50" s="384"/>
      <c r="BY50" s="384"/>
      <c r="BZ50" s="384"/>
      <c r="CA50" s="385"/>
      <c r="CB50" s="379">
        <f t="shared" ref="CB50:CY50" si="197">$H$7*H$178</f>
        <v>31125.899999999998</v>
      </c>
      <c r="CC50" s="379">
        <f t="shared" si="197"/>
        <v>100239.75</v>
      </c>
      <c r="CD50" s="379">
        <f t="shared" si="197"/>
        <v>284618.09999999998</v>
      </c>
      <c r="CE50" s="379">
        <f t="shared" si="197"/>
        <v>556962.25</v>
      </c>
      <c r="CF50" s="379">
        <f t="shared" si="197"/>
        <v>680269.85</v>
      </c>
      <c r="CG50" s="379">
        <f t="shared" si="197"/>
        <v>661926.19999999995</v>
      </c>
      <c r="CH50" s="379">
        <f t="shared" si="197"/>
        <v>673632.04999999993</v>
      </c>
      <c r="CI50" s="379">
        <f t="shared" si="197"/>
        <v>661253.44999999995</v>
      </c>
      <c r="CJ50" s="379">
        <f t="shared" si="197"/>
        <v>447274.1</v>
      </c>
      <c r="CK50" s="379">
        <f t="shared" si="197"/>
        <v>485426.5</v>
      </c>
      <c r="CL50" s="379">
        <f t="shared" si="197"/>
        <v>373122.1</v>
      </c>
      <c r="CM50" s="380">
        <f t="shared" si="197"/>
        <v>318121.05</v>
      </c>
      <c r="CN50" s="379">
        <f t="shared" si="197"/>
        <v>411752.89999999997</v>
      </c>
      <c r="CO50" s="379">
        <f t="shared" si="197"/>
        <v>364780</v>
      </c>
      <c r="CP50" s="379">
        <f t="shared" si="197"/>
        <v>316356.95</v>
      </c>
      <c r="CQ50" s="379">
        <f t="shared" si="197"/>
        <v>238153.5</v>
      </c>
      <c r="CR50" s="379">
        <f t="shared" si="197"/>
        <v>221125.44999999998</v>
      </c>
      <c r="CS50" s="379">
        <f t="shared" si="197"/>
        <v>247123.5</v>
      </c>
      <c r="CT50" s="379">
        <f t="shared" si="197"/>
        <v>221170.3</v>
      </c>
      <c r="CU50" s="379">
        <f t="shared" si="197"/>
        <v>171895.1</v>
      </c>
      <c r="CV50" s="379">
        <f t="shared" si="197"/>
        <v>127732.79999999999</v>
      </c>
      <c r="CW50" s="379">
        <f t="shared" si="197"/>
        <v>74660.3</v>
      </c>
      <c r="CX50" s="379">
        <f t="shared" si="197"/>
        <v>65346.45</v>
      </c>
      <c r="CY50" s="380">
        <f t="shared" si="197"/>
        <v>36074.35</v>
      </c>
      <c r="CZ50" s="342">
        <f t="shared" si="146"/>
        <v>28859.48</v>
      </c>
      <c r="DA50" s="342">
        <f t="shared" si="147"/>
        <v>23087.584000000003</v>
      </c>
      <c r="DB50" s="342">
        <f t="shared" si="148"/>
        <v>18470.067200000001</v>
      </c>
      <c r="DC50" s="342">
        <f t="shared" si="149"/>
        <v>14776.053760000003</v>
      </c>
      <c r="DD50" s="342">
        <f t="shared" si="150"/>
        <v>11820.843008000003</v>
      </c>
      <c r="DE50" s="342">
        <f t="shared" si="151"/>
        <v>9456.6744064000031</v>
      </c>
      <c r="DF50" s="342">
        <f t="shared" si="152"/>
        <v>7565.3395251200027</v>
      </c>
      <c r="DG50" s="342">
        <f t="shared" si="153"/>
        <v>6052.2716200960022</v>
      </c>
      <c r="DH50" s="342">
        <f t="shared" si="154"/>
        <v>4841.8172960768015</v>
      </c>
      <c r="DI50" s="342">
        <f t="shared" si="155"/>
        <v>3873.4538368614412</v>
      </c>
      <c r="DJ50" s="342">
        <f t="shared" si="156"/>
        <v>3098.7630694891532</v>
      </c>
      <c r="DK50" s="346">
        <f t="shared" si="157"/>
        <v>2479.0104555913226</v>
      </c>
      <c r="DL50" s="342">
        <f t="shared" si="130"/>
        <v>1983.2083644730583</v>
      </c>
      <c r="DM50" s="342">
        <f t="shared" si="131"/>
        <v>1586.5666915784468</v>
      </c>
      <c r="DN50" s="342">
        <f t="shared" si="132"/>
        <v>1269.2533532627576</v>
      </c>
      <c r="DO50" s="342">
        <f t="shared" si="133"/>
        <v>1015.4026826102062</v>
      </c>
      <c r="DP50" s="342">
        <f t="shared" si="134"/>
        <v>812.32214608816503</v>
      </c>
      <c r="DQ50" s="342">
        <f t="shared" si="135"/>
        <v>649.85771687053204</v>
      </c>
      <c r="DR50" s="342">
        <f t="shared" si="136"/>
        <v>519.88617349642561</v>
      </c>
      <c r="DS50" s="342">
        <f t="shared" si="137"/>
        <v>415.90893879714054</v>
      </c>
      <c r="DT50" s="342">
        <f t="shared" si="138"/>
        <v>332.72715103771247</v>
      </c>
      <c r="DU50" s="342">
        <f t="shared" si="139"/>
        <v>266.18172083016998</v>
      </c>
      <c r="DV50" s="342">
        <f t="shared" si="140"/>
        <v>212.94537666413601</v>
      </c>
      <c r="DW50" s="346">
        <f t="shared" si="141"/>
        <v>170.35630133130883</v>
      </c>
      <c r="DX50" s="342">
        <f t="shared" si="104"/>
        <v>136.28504106504707</v>
      </c>
      <c r="DY50" s="342">
        <f t="shared" si="105"/>
        <v>109.02803285203765</v>
      </c>
      <c r="DZ50" s="342">
        <f t="shared" si="106"/>
        <v>87.222426281630135</v>
      </c>
      <c r="EA50" s="342">
        <f t="shared" si="107"/>
        <v>69.777941025304116</v>
      </c>
      <c r="EB50" s="342">
        <f t="shared" si="108"/>
        <v>55.822352820243296</v>
      </c>
      <c r="EC50" s="342">
        <f t="shared" si="109"/>
        <v>44.65788225619464</v>
      </c>
      <c r="ED50" s="342">
        <f t="shared" si="110"/>
        <v>35.726305804955715</v>
      </c>
      <c r="EE50" s="342">
        <f t="shared" si="111"/>
        <v>28.581044643964574</v>
      </c>
      <c r="EF50" s="342">
        <f t="shared" si="112"/>
        <v>22.864835715171662</v>
      </c>
      <c r="EG50" s="342">
        <f t="shared" si="113"/>
        <v>18.291868572137329</v>
      </c>
      <c r="EH50" s="342">
        <f t="shared" si="114"/>
        <v>14.633494857709863</v>
      </c>
      <c r="EI50" s="346">
        <f t="shared" si="115"/>
        <v>11.706795886167891</v>
      </c>
      <c r="EJ50" s="342">
        <f t="shared" si="53"/>
        <v>9.3654367089343129</v>
      </c>
      <c r="EK50" s="342">
        <f t="shared" si="54"/>
        <v>7.492349367147451</v>
      </c>
      <c r="EL50" s="342">
        <f t="shared" si="55"/>
        <v>5.9938794937179614</v>
      </c>
      <c r="EM50" s="342">
        <f t="shared" si="56"/>
        <v>4.7951035949743694</v>
      </c>
      <c r="EN50" s="342">
        <f t="shared" si="57"/>
        <v>3.8360828759794958</v>
      </c>
      <c r="EO50" s="342">
        <f t="shared" si="58"/>
        <v>3.068866300783597</v>
      </c>
      <c r="EP50" s="342">
        <f t="shared" si="59"/>
        <v>2.4550930406268776</v>
      </c>
      <c r="EQ50" s="342">
        <f t="shared" si="60"/>
        <v>1.9640744325015023</v>
      </c>
      <c r="ER50" s="342">
        <f t="shared" si="61"/>
        <v>1.571259546001202</v>
      </c>
      <c r="ES50" s="342">
        <f t="shared" si="62"/>
        <v>1.2570076368009617</v>
      </c>
      <c r="ET50" s="342">
        <f t="shared" si="63"/>
        <v>1.0056061094407693</v>
      </c>
      <c r="EU50" s="346">
        <f t="shared" si="64"/>
        <v>0.80448488755261549</v>
      </c>
      <c r="EV50" s="342">
        <f t="shared" si="65"/>
        <v>0.64358791004209248</v>
      </c>
      <c r="EW50" s="342">
        <f t="shared" si="66"/>
        <v>0.51487032803367405</v>
      </c>
      <c r="EX50" s="342">
        <f t="shared" si="67"/>
        <v>0.41189626242693927</v>
      </c>
      <c r="EY50" s="342">
        <f t="shared" si="68"/>
        <v>0.32951700994155142</v>
      </c>
      <c r="EZ50" s="342">
        <f t="shared" si="69"/>
        <v>0.26361360795324112</v>
      </c>
      <c r="FA50" s="342">
        <f t="shared" si="70"/>
        <v>0.2108908863625929</v>
      </c>
      <c r="FB50" s="342">
        <f t="shared" si="71"/>
        <v>0.16871270909007433</v>
      </c>
      <c r="FC50" s="342">
        <f t="shared" si="72"/>
        <v>0.13497016727205946</v>
      </c>
      <c r="FD50" s="342">
        <f t="shared" si="73"/>
        <v>0.10797613381764758</v>
      </c>
      <c r="FE50" s="342">
        <f t="shared" si="74"/>
        <v>8.6380907054118064E-2</v>
      </c>
      <c r="FF50" s="342">
        <f t="shared" si="75"/>
        <v>6.9104725643294451E-2</v>
      </c>
      <c r="FG50" s="346">
        <f t="shared" si="76"/>
        <v>5.5283780514635561E-2</v>
      </c>
      <c r="FH50" s="342">
        <f t="shared" si="77"/>
        <v>4.4227024411708449E-2</v>
      </c>
      <c r="FI50" s="342">
        <f t="shared" si="78"/>
        <v>3.5381619529366762E-2</v>
      </c>
      <c r="FJ50" s="342">
        <f t="shared" si="79"/>
        <v>2.8305295623493411E-2</v>
      </c>
      <c r="FK50" s="342">
        <f t="shared" si="80"/>
        <v>2.2644236498794729E-2</v>
      </c>
      <c r="FL50" s="342">
        <f t="shared" si="81"/>
        <v>1.8115389199035783E-2</v>
      </c>
      <c r="FM50" s="342">
        <f t="shared" si="82"/>
        <v>1.4492311359228627E-2</v>
      </c>
      <c r="FN50" s="342">
        <f t="shared" si="83"/>
        <v>1.1593849087382903E-2</v>
      </c>
      <c r="FO50" s="342">
        <f t="shared" si="84"/>
        <v>9.2750792699063233E-3</v>
      </c>
      <c r="FP50" s="342">
        <f t="shared" si="85"/>
        <v>7.4200634159250593E-3</v>
      </c>
      <c r="FQ50" s="342">
        <f t="shared" si="86"/>
        <v>5.9360507327400475E-3</v>
      </c>
      <c r="FR50" s="342">
        <f t="shared" si="87"/>
        <v>4.7488405861920383E-3</v>
      </c>
      <c r="FS50" s="346">
        <f t="shared" si="88"/>
        <v>3.7990724689536308E-3</v>
      </c>
      <c r="FT50" s="342">
        <f t="shared" si="89"/>
        <v>3.0392579751629049E-3</v>
      </c>
      <c r="FU50" s="342">
        <f t="shared" si="90"/>
        <v>2.431406380130324E-3</v>
      </c>
      <c r="FV50" s="342">
        <f t="shared" si="91"/>
        <v>1.9451251041042593E-3</v>
      </c>
      <c r="FW50" s="342">
        <f t="shared" si="92"/>
        <v>1.5561000832834074E-3</v>
      </c>
      <c r="FX50" s="342">
        <f t="shared" si="93"/>
        <v>1.2448800666267261E-3</v>
      </c>
      <c r="FY50" s="342">
        <f t="shared" si="94"/>
        <v>9.9590405330138103E-4</v>
      </c>
      <c r="FZ50" s="342">
        <f t="shared" si="95"/>
        <v>7.9672324264110485E-4</v>
      </c>
      <c r="GA50" s="342">
        <f t="shared" si="96"/>
        <v>6.3737859411288397E-4</v>
      </c>
      <c r="GB50" s="342">
        <f t="shared" si="97"/>
        <v>5.0990287529030715E-4</v>
      </c>
      <c r="GC50" s="342">
        <f t="shared" si="98"/>
        <v>4.0792230023224576E-4</v>
      </c>
      <c r="GD50" s="342">
        <f t="shared" si="99"/>
        <v>3.2633784018579664E-4</v>
      </c>
      <c r="GE50" s="346">
        <f t="shared" si="100"/>
        <v>2.610702721486373E-4</v>
      </c>
      <c r="GF50" s="398">
        <f t="shared" si="192"/>
        <v>7914440.2989557181</v>
      </c>
    </row>
    <row r="51" spans="1:188" x14ac:dyDescent="0.2">
      <c r="B51" s="399">
        <f t="shared" si="187"/>
        <v>3</v>
      </c>
      <c r="C51" s="399"/>
      <c r="D51" s="399"/>
      <c r="E51" s="399">
        <v>1</v>
      </c>
      <c r="F51" s="399"/>
      <c r="G51" s="339" t="str">
        <f>$G$179</f>
        <v>Low Performing  Title / App</v>
      </c>
      <c r="H51" s="436"/>
      <c r="I51" s="384"/>
      <c r="J51" s="384"/>
      <c r="K51" s="384"/>
      <c r="L51" s="384"/>
      <c r="M51" s="384"/>
      <c r="N51" s="384"/>
      <c r="O51" s="384"/>
      <c r="P51" s="384"/>
      <c r="Q51" s="384"/>
      <c r="R51" s="384"/>
      <c r="S51" s="385"/>
      <c r="T51" s="384"/>
      <c r="U51" s="384"/>
      <c r="V51" s="384"/>
      <c r="W51" s="384"/>
      <c r="X51" s="384"/>
      <c r="Y51" s="384"/>
      <c r="Z51" s="384"/>
      <c r="AA51" s="384"/>
      <c r="AB51" s="384"/>
      <c r="AC51" s="384"/>
      <c r="AD51" s="384"/>
      <c r="AE51" s="385"/>
      <c r="AF51" s="384"/>
      <c r="AG51" s="384"/>
      <c r="AH51" s="384"/>
      <c r="AI51" s="384"/>
      <c r="AJ51" s="384"/>
      <c r="AK51" s="384"/>
      <c r="AL51" s="384"/>
      <c r="AM51" s="384"/>
      <c r="AN51" s="384"/>
      <c r="AO51" s="384"/>
      <c r="AP51" s="384"/>
      <c r="AQ51" s="385"/>
      <c r="AR51" s="384"/>
      <c r="AS51" s="384"/>
      <c r="AT51" s="384"/>
      <c r="AU51" s="384"/>
      <c r="AV51" s="384"/>
      <c r="AW51" s="384"/>
      <c r="AX51" s="384"/>
      <c r="AY51" s="384"/>
      <c r="AZ51" s="384"/>
      <c r="BA51" s="384"/>
      <c r="BB51" s="384"/>
      <c r="BC51" s="385"/>
      <c r="BD51" s="384"/>
      <c r="BE51" s="384"/>
      <c r="BF51" s="384"/>
      <c r="BG51" s="384"/>
      <c r="BH51" s="384"/>
      <c r="BI51" s="384"/>
      <c r="BJ51" s="384"/>
      <c r="BK51" s="384"/>
      <c r="BL51" s="384"/>
      <c r="BM51" s="384"/>
      <c r="BN51" s="384"/>
      <c r="BO51" s="385"/>
      <c r="BP51" s="384"/>
      <c r="BQ51" s="384"/>
      <c r="BR51" s="384"/>
      <c r="BS51" s="384"/>
      <c r="BT51" s="384"/>
      <c r="BU51" s="384"/>
      <c r="BV51" s="384"/>
      <c r="BW51" s="384"/>
      <c r="BX51" s="384"/>
      <c r="BY51" s="384"/>
      <c r="BZ51" s="384"/>
      <c r="CA51" s="385"/>
      <c r="CB51" s="384"/>
      <c r="CC51" s="382">
        <f t="shared" ref="CC51:CZ51" si="198">$H$7*H$179</f>
        <v>14621.099999999999</v>
      </c>
      <c r="CD51" s="382">
        <f t="shared" si="198"/>
        <v>53894.75</v>
      </c>
      <c r="CE51" s="382">
        <f t="shared" si="198"/>
        <v>98939.099999999991</v>
      </c>
      <c r="CF51" s="382">
        <f t="shared" si="198"/>
        <v>182390</v>
      </c>
      <c r="CG51" s="382">
        <f t="shared" si="198"/>
        <v>299732.55</v>
      </c>
      <c r="CH51" s="382">
        <f t="shared" si="198"/>
        <v>204665.5</v>
      </c>
      <c r="CI51" s="382">
        <f t="shared" si="198"/>
        <v>175333.6</v>
      </c>
      <c r="CJ51" s="382">
        <f t="shared" si="198"/>
        <v>194200.5</v>
      </c>
      <c r="CK51" s="382">
        <f t="shared" si="198"/>
        <v>156765.69999999998</v>
      </c>
      <c r="CL51" s="382">
        <f t="shared" si="198"/>
        <v>155674.35</v>
      </c>
      <c r="CM51" s="383">
        <f t="shared" si="198"/>
        <v>148274.1</v>
      </c>
      <c r="CN51" s="382">
        <f t="shared" si="198"/>
        <v>137061.6</v>
      </c>
      <c r="CO51" s="382">
        <f t="shared" si="198"/>
        <v>120885.7</v>
      </c>
      <c r="CP51" s="382">
        <f t="shared" si="198"/>
        <v>141905.4</v>
      </c>
      <c r="CQ51" s="382">
        <f t="shared" si="198"/>
        <v>111512.04999999999</v>
      </c>
      <c r="CR51" s="382">
        <f t="shared" si="198"/>
        <v>95410.9</v>
      </c>
      <c r="CS51" s="382">
        <f t="shared" si="198"/>
        <v>94349.45</v>
      </c>
      <c r="CT51" s="382">
        <f t="shared" si="198"/>
        <v>101525.45</v>
      </c>
      <c r="CU51" s="382">
        <f t="shared" si="198"/>
        <v>73598.849999999991</v>
      </c>
      <c r="CV51" s="382">
        <f t="shared" si="198"/>
        <v>73942.7</v>
      </c>
      <c r="CW51" s="382">
        <f t="shared" si="198"/>
        <v>52908.049999999996</v>
      </c>
      <c r="CX51" s="382">
        <f t="shared" si="198"/>
        <v>36298.6</v>
      </c>
      <c r="CY51" s="383">
        <f t="shared" si="198"/>
        <v>23606.05</v>
      </c>
      <c r="CZ51" s="382">
        <f t="shared" si="198"/>
        <v>10375.299999999999</v>
      </c>
      <c r="DA51" s="342">
        <f t="shared" si="147"/>
        <v>8300.24</v>
      </c>
      <c r="DB51" s="342">
        <f t="shared" si="148"/>
        <v>6640.192</v>
      </c>
      <c r="DC51" s="342">
        <f t="shared" si="149"/>
        <v>5312.1536000000006</v>
      </c>
      <c r="DD51" s="342">
        <f t="shared" si="150"/>
        <v>4249.7228800000003</v>
      </c>
      <c r="DE51" s="342">
        <f t="shared" si="151"/>
        <v>3399.7783040000004</v>
      </c>
      <c r="DF51" s="342">
        <f t="shared" si="152"/>
        <v>2719.8226432000006</v>
      </c>
      <c r="DG51" s="342">
        <f t="shared" si="153"/>
        <v>2175.8581145600006</v>
      </c>
      <c r="DH51" s="342">
        <f t="shared" si="154"/>
        <v>1740.6864916480006</v>
      </c>
      <c r="DI51" s="342">
        <f t="shared" si="155"/>
        <v>1392.5491933184005</v>
      </c>
      <c r="DJ51" s="342">
        <f t="shared" si="156"/>
        <v>1114.0393546547205</v>
      </c>
      <c r="DK51" s="346">
        <f t="shared" si="157"/>
        <v>891.23148372377636</v>
      </c>
      <c r="DL51" s="342">
        <f t="shared" si="130"/>
        <v>712.98518697902114</v>
      </c>
      <c r="DM51" s="342">
        <f t="shared" si="131"/>
        <v>570.38814958321689</v>
      </c>
      <c r="DN51" s="342">
        <f t="shared" si="132"/>
        <v>456.31051966657355</v>
      </c>
      <c r="DO51" s="342">
        <f t="shared" si="133"/>
        <v>365.04841573325888</v>
      </c>
      <c r="DP51" s="342">
        <f t="shared" si="134"/>
        <v>292.03873258660713</v>
      </c>
      <c r="DQ51" s="342">
        <f t="shared" si="135"/>
        <v>233.63098606928571</v>
      </c>
      <c r="DR51" s="342">
        <f t="shared" si="136"/>
        <v>186.90478885542859</v>
      </c>
      <c r="DS51" s="342">
        <f t="shared" si="137"/>
        <v>149.52383108434287</v>
      </c>
      <c r="DT51" s="342">
        <f t="shared" si="138"/>
        <v>119.61906486747431</v>
      </c>
      <c r="DU51" s="342">
        <f t="shared" si="139"/>
        <v>95.695251893979446</v>
      </c>
      <c r="DV51" s="342">
        <f t="shared" si="140"/>
        <v>76.55620151518356</v>
      </c>
      <c r="DW51" s="346">
        <f t="shared" si="141"/>
        <v>61.244961212146848</v>
      </c>
      <c r="DX51" s="342">
        <f t="shared" si="104"/>
        <v>48.995968969717481</v>
      </c>
      <c r="DY51" s="342">
        <f t="shared" si="105"/>
        <v>39.196775175773986</v>
      </c>
      <c r="DZ51" s="342">
        <f t="shared" si="106"/>
        <v>31.35742014061919</v>
      </c>
      <c r="EA51" s="342">
        <f t="shared" si="107"/>
        <v>25.085936112495354</v>
      </c>
      <c r="EB51" s="342">
        <f t="shared" si="108"/>
        <v>20.068748889996286</v>
      </c>
      <c r="EC51" s="342">
        <f t="shared" si="109"/>
        <v>16.054999111997031</v>
      </c>
      <c r="ED51" s="342">
        <f t="shared" si="110"/>
        <v>12.843999289597626</v>
      </c>
      <c r="EE51" s="342">
        <f t="shared" si="111"/>
        <v>10.275199431678102</v>
      </c>
      <c r="EF51" s="342">
        <f t="shared" si="112"/>
        <v>8.2201595453424812</v>
      </c>
      <c r="EG51" s="342">
        <f t="shared" si="113"/>
        <v>6.5761276362739851</v>
      </c>
      <c r="EH51" s="342">
        <f t="shared" si="114"/>
        <v>5.2609021090191881</v>
      </c>
      <c r="EI51" s="346">
        <f t="shared" si="115"/>
        <v>4.208721687215351</v>
      </c>
      <c r="EJ51" s="342">
        <f t="shared" si="53"/>
        <v>3.3669773497722808</v>
      </c>
      <c r="EK51" s="342">
        <f t="shared" si="54"/>
        <v>2.6935818798178248</v>
      </c>
      <c r="EL51" s="342">
        <f t="shared" si="55"/>
        <v>2.1548655038542601</v>
      </c>
      <c r="EM51" s="342">
        <f t="shared" si="56"/>
        <v>1.7238924030834082</v>
      </c>
      <c r="EN51" s="342">
        <f t="shared" si="57"/>
        <v>1.3791139224667266</v>
      </c>
      <c r="EO51" s="342">
        <f t="shared" si="58"/>
        <v>1.1032911379733814</v>
      </c>
      <c r="EP51" s="342">
        <f t="shared" si="59"/>
        <v>0.88263291037870517</v>
      </c>
      <c r="EQ51" s="342">
        <f t="shared" si="60"/>
        <v>0.70610632830296416</v>
      </c>
      <c r="ER51" s="342">
        <f t="shared" si="61"/>
        <v>0.56488506264237137</v>
      </c>
      <c r="ES51" s="342">
        <f t="shared" si="62"/>
        <v>0.45190805011389712</v>
      </c>
      <c r="ET51" s="342">
        <f t="shared" si="63"/>
        <v>0.36152644009111773</v>
      </c>
      <c r="EU51" s="346">
        <f t="shared" si="64"/>
        <v>0.28922115207289417</v>
      </c>
      <c r="EV51" s="342">
        <f t="shared" si="65"/>
        <v>0.23137692165831536</v>
      </c>
      <c r="EW51" s="342">
        <f t="shared" si="66"/>
        <v>0.1851015373266523</v>
      </c>
      <c r="EX51" s="342">
        <f t="shared" si="67"/>
        <v>0.14808122986132186</v>
      </c>
      <c r="EY51" s="342">
        <f t="shared" si="68"/>
        <v>0.11846498388905749</v>
      </c>
      <c r="EZ51" s="342">
        <f t="shared" si="69"/>
        <v>9.4771987111246001E-2</v>
      </c>
      <c r="FA51" s="342">
        <f t="shared" si="70"/>
        <v>7.5817589688996809E-2</v>
      </c>
      <c r="FB51" s="342">
        <f t="shared" si="71"/>
        <v>6.0654071751197448E-2</v>
      </c>
      <c r="FC51" s="342">
        <f t="shared" si="72"/>
        <v>4.8523257400957961E-2</v>
      </c>
      <c r="FD51" s="342">
        <f t="shared" si="73"/>
        <v>3.8818605920766372E-2</v>
      </c>
      <c r="FE51" s="342">
        <f t="shared" si="74"/>
        <v>3.1054884736613098E-2</v>
      </c>
      <c r="FF51" s="342">
        <f t="shared" si="75"/>
        <v>2.4843907789290479E-2</v>
      </c>
      <c r="FG51" s="346">
        <f t="shared" si="76"/>
        <v>1.9875126231432384E-2</v>
      </c>
      <c r="FH51" s="342">
        <f t="shared" si="77"/>
        <v>1.5900100985145906E-2</v>
      </c>
      <c r="FI51" s="342">
        <f t="shared" si="78"/>
        <v>1.2720080788116726E-2</v>
      </c>
      <c r="FJ51" s="342">
        <f t="shared" si="79"/>
        <v>1.0176064630493382E-2</v>
      </c>
      <c r="FK51" s="342">
        <f t="shared" si="80"/>
        <v>8.1408517043947051E-3</v>
      </c>
      <c r="FL51" s="342">
        <f t="shared" si="81"/>
        <v>6.5126813635157646E-3</v>
      </c>
      <c r="FM51" s="342">
        <f t="shared" si="82"/>
        <v>5.210145090812612E-3</v>
      </c>
      <c r="FN51" s="342">
        <f t="shared" si="83"/>
        <v>4.1681160726500894E-3</v>
      </c>
      <c r="FO51" s="342">
        <f t="shared" si="84"/>
        <v>3.3344928581200716E-3</v>
      </c>
      <c r="FP51" s="342">
        <f t="shared" si="85"/>
        <v>2.6675942864960575E-3</v>
      </c>
      <c r="FQ51" s="342">
        <f t="shared" si="86"/>
        <v>2.1340754291968461E-3</v>
      </c>
      <c r="FR51" s="342">
        <f t="shared" si="87"/>
        <v>1.7072603433574769E-3</v>
      </c>
      <c r="FS51" s="346">
        <f t="shared" si="88"/>
        <v>1.3658082746859817E-3</v>
      </c>
      <c r="FT51" s="342">
        <f t="shared" si="89"/>
        <v>1.0926466197487853E-3</v>
      </c>
      <c r="FU51" s="342">
        <f t="shared" si="90"/>
        <v>8.7411729579902828E-4</v>
      </c>
      <c r="FV51" s="342">
        <f t="shared" si="91"/>
        <v>6.9929383663922266E-4</v>
      </c>
      <c r="FW51" s="342">
        <f t="shared" si="92"/>
        <v>5.594350693113782E-4</v>
      </c>
      <c r="FX51" s="342">
        <f t="shared" si="93"/>
        <v>4.4754805544910259E-4</v>
      </c>
      <c r="FY51" s="342">
        <f t="shared" si="94"/>
        <v>3.5803844435928209E-4</v>
      </c>
      <c r="FZ51" s="342">
        <f t="shared" si="95"/>
        <v>2.8643075548742566E-4</v>
      </c>
      <c r="GA51" s="342">
        <f t="shared" si="96"/>
        <v>2.2914460438994055E-4</v>
      </c>
      <c r="GB51" s="342">
        <f t="shared" si="97"/>
        <v>1.8331568351195244E-4</v>
      </c>
      <c r="GC51" s="342">
        <f t="shared" si="98"/>
        <v>1.4665254680956198E-4</v>
      </c>
      <c r="GD51" s="342">
        <f t="shared" si="99"/>
        <v>1.1732203744764958E-4</v>
      </c>
      <c r="GE51" s="346">
        <f t="shared" si="100"/>
        <v>9.3857629958119665E-5</v>
      </c>
      <c r="GF51" s="397">
        <f t="shared" si="192"/>
        <v>2799372.5496245688</v>
      </c>
    </row>
    <row r="52" spans="1:188" x14ac:dyDescent="0.2">
      <c r="B52" s="399">
        <v>4</v>
      </c>
      <c r="C52" s="399"/>
      <c r="D52" s="399"/>
      <c r="E52" s="399"/>
      <c r="F52" s="399">
        <v>1</v>
      </c>
      <c r="G52" s="495" t="str">
        <f>$G$180</f>
        <v>Even Performing Title / App</v>
      </c>
      <c r="H52" s="436"/>
      <c r="I52" s="384"/>
      <c r="J52" s="384"/>
      <c r="K52" s="384"/>
      <c r="L52" s="384"/>
      <c r="M52" s="384"/>
      <c r="N52" s="384"/>
      <c r="O52" s="384"/>
      <c r="P52" s="384"/>
      <c r="Q52" s="384"/>
      <c r="R52" s="384"/>
      <c r="S52" s="385"/>
      <c r="T52" s="384"/>
      <c r="U52" s="384"/>
      <c r="V52" s="384"/>
      <c r="W52" s="384"/>
      <c r="X52" s="384"/>
      <c r="Y52" s="384"/>
      <c r="Z52" s="384"/>
      <c r="AA52" s="384"/>
      <c r="AB52" s="384"/>
      <c r="AC52" s="384"/>
      <c r="AD52" s="384"/>
      <c r="AE52" s="385"/>
      <c r="AF52" s="384"/>
      <c r="AG52" s="384"/>
      <c r="AH52" s="384"/>
      <c r="AI52" s="384"/>
      <c r="AJ52" s="384"/>
      <c r="AK52" s="384"/>
      <c r="AL52" s="384"/>
      <c r="AM52" s="384"/>
      <c r="AN52" s="384"/>
      <c r="AO52" s="384"/>
      <c r="AP52" s="384"/>
      <c r="AQ52" s="385"/>
      <c r="AR52" s="384"/>
      <c r="AS52" s="384"/>
      <c r="AT52" s="384"/>
      <c r="AU52" s="384"/>
      <c r="AV52" s="384"/>
      <c r="AW52" s="384"/>
      <c r="AX52" s="384"/>
      <c r="AY52" s="384"/>
      <c r="AZ52" s="384"/>
      <c r="BA52" s="384"/>
      <c r="BB52" s="384"/>
      <c r="BC52" s="385"/>
      <c r="BD52" s="384"/>
      <c r="BE52" s="384"/>
      <c r="BF52" s="384"/>
      <c r="BG52" s="384"/>
      <c r="BH52" s="384"/>
      <c r="BI52" s="384"/>
      <c r="BJ52" s="384"/>
      <c r="BK52" s="384"/>
      <c r="BL52" s="384"/>
      <c r="BM52" s="384"/>
      <c r="BN52" s="384"/>
      <c r="BO52" s="385"/>
      <c r="BP52" s="384"/>
      <c r="BQ52" s="384"/>
      <c r="BR52" s="384"/>
      <c r="BS52" s="384"/>
      <c r="BT52" s="384"/>
      <c r="BU52" s="384"/>
      <c r="BV52" s="384"/>
      <c r="BW52" s="384"/>
      <c r="BX52" s="384"/>
      <c r="BY52" s="384"/>
      <c r="BZ52" s="384"/>
      <c r="CA52" s="385"/>
      <c r="CB52" s="384"/>
      <c r="CC52" s="497">
        <f t="shared" ref="CC52:CZ52" si="199">$H$7*H$180</f>
        <v>3114.5833333333339</v>
      </c>
      <c r="CD52" s="497">
        <f t="shared" si="199"/>
        <v>12458.333333333336</v>
      </c>
      <c r="CE52" s="497">
        <f t="shared" si="199"/>
        <v>31145.833333333336</v>
      </c>
      <c r="CF52" s="497">
        <f t="shared" si="199"/>
        <v>46718.75</v>
      </c>
      <c r="CG52" s="497">
        <f t="shared" si="199"/>
        <v>62291.666666666672</v>
      </c>
      <c r="CH52" s="497">
        <f t="shared" si="199"/>
        <v>59177.083333333328</v>
      </c>
      <c r="CI52" s="497">
        <f t="shared" si="199"/>
        <v>56062.5</v>
      </c>
      <c r="CJ52" s="497">
        <f t="shared" si="199"/>
        <v>52947.916666666664</v>
      </c>
      <c r="CK52" s="497">
        <f t="shared" si="199"/>
        <v>49833.333333333343</v>
      </c>
      <c r="CL52" s="497">
        <f t="shared" si="199"/>
        <v>46718.75</v>
      </c>
      <c r="CM52" s="621">
        <f t="shared" si="199"/>
        <v>43604.166666666664</v>
      </c>
      <c r="CN52" s="497">
        <f t="shared" si="199"/>
        <v>40489.583333333336</v>
      </c>
      <c r="CO52" s="497">
        <f t="shared" si="199"/>
        <v>37375</v>
      </c>
      <c r="CP52" s="497">
        <f t="shared" si="199"/>
        <v>34260.416666666672</v>
      </c>
      <c r="CQ52" s="497">
        <f t="shared" si="199"/>
        <v>31145.833333333299</v>
      </c>
      <c r="CR52" s="497">
        <f t="shared" si="199"/>
        <v>28031.249999999967</v>
      </c>
      <c r="CS52" s="497">
        <f t="shared" si="199"/>
        <v>24916.666666666672</v>
      </c>
      <c r="CT52" s="497">
        <f t="shared" si="199"/>
        <v>21802.083333333332</v>
      </c>
      <c r="CU52" s="497">
        <f t="shared" si="199"/>
        <v>18687.5</v>
      </c>
      <c r="CV52" s="497">
        <f t="shared" si="199"/>
        <v>15572.916666666668</v>
      </c>
      <c r="CW52" s="497">
        <f t="shared" si="199"/>
        <v>12458.333333333336</v>
      </c>
      <c r="CX52" s="497">
        <f t="shared" si="199"/>
        <v>9343.75</v>
      </c>
      <c r="CY52" s="621">
        <f t="shared" si="199"/>
        <v>6229.1666666666679</v>
      </c>
      <c r="CZ52" s="497">
        <f t="shared" si="199"/>
        <v>3114.5833333333339</v>
      </c>
      <c r="DA52" s="342">
        <f t="shared" si="147"/>
        <v>2491.6666666666674</v>
      </c>
      <c r="DB52" s="342">
        <f t="shared" si="148"/>
        <v>1993.3333333333339</v>
      </c>
      <c r="DC52" s="342">
        <f t="shared" si="149"/>
        <v>1594.6666666666672</v>
      </c>
      <c r="DD52" s="342">
        <f t="shared" si="150"/>
        <v>1275.7333333333338</v>
      </c>
      <c r="DE52" s="342">
        <f t="shared" si="151"/>
        <v>1020.586666666667</v>
      </c>
      <c r="DF52" s="342">
        <f t="shared" si="152"/>
        <v>816.46933333333368</v>
      </c>
      <c r="DG52" s="342">
        <f t="shared" si="153"/>
        <v>653.17546666666703</v>
      </c>
      <c r="DH52" s="342">
        <f t="shared" si="154"/>
        <v>522.5403733333336</v>
      </c>
      <c r="DI52" s="342">
        <f t="shared" si="155"/>
        <v>418.03229866666692</v>
      </c>
      <c r="DJ52" s="342">
        <f t="shared" si="156"/>
        <v>334.42583893333358</v>
      </c>
      <c r="DK52" s="346">
        <f t="shared" si="157"/>
        <v>267.54067114666685</v>
      </c>
      <c r="DL52" s="342">
        <f t="shared" si="130"/>
        <v>214.03253691733349</v>
      </c>
      <c r="DM52" s="342">
        <f t="shared" si="131"/>
        <v>171.22602953386681</v>
      </c>
      <c r="DN52" s="342">
        <f t="shared" si="132"/>
        <v>136.98082362709346</v>
      </c>
      <c r="DO52" s="342">
        <f t="shared" si="133"/>
        <v>109.58465890167477</v>
      </c>
      <c r="DP52" s="342">
        <f t="shared" si="134"/>
        <v>87.667727121339823</v>
      </c>
      <c r="DQ52" s="342">
        <f t="shared" si="135"/>
        <v>70.134181697071867</v>
      </c>
      <c r="DR52" s="342">
        <f t="shared" si="136"/>
        <v>56.107345357657493</v>
      </c>
      <c r="DS52" s="342">
        <f t="shared" si="137"/>
        <v>44.885876286125999</v>
      </c>
      <c r="DT52" s="342">
        <f t="shared" si="138"/>
        <v>35.908701028900801</v>
      </c>
      <c r="DU52" s="342">
        <f t="shared" si="139"/>
        <v>28.726960823120642</v>
      </c>
      <c r="DV52" s="342">
        <f t="shared" si="140"/>
        <v>22.981568658496514</v>
      </c>
      <c r="DW52" s="346">
        <f t="shared" si="141"/>
        <v>18.385254926797213</v>
      </c>
      <c r="DX52" s="342">
        <f t="shared" si="104"/>
        <v>14.708203941437771</v>
      </c>
      <c r="DY52" s="342">
        <f t="shared" si="105"/>
        <v>11.766563153150218</v>
      </c>
      <c r="DZ52" s="342">
        <f t="shared" si="106"/>
        <v>9.4132505225201744</v>
      </c>
      <c r="EA52" s="342">
        <f t="shared" si="107"/>
        <v>7.5306004180161397</v>
      </c>
      <c r="EB52" s="342">
        <f t="shared" si="108"/>
        <v>6.0244803344129121</v>
      </c>
      <c r="EC52" s="342">
        <f t="shared" si="109"/>
        <v>4.8195842675303302</v>
      </c>
      <c r="ED52" s="342">
        <f t="shared" si="110"/>
        <v>3.8556674140242642</v>
      </c>
      <c r="EE52" s="342">
        <f t="shared" si="111"/>
        <v>3.0845339312194113</v>
      </c>
      <c r="EF52" s="342">
        <f t="shared" si="112"/>
        <v>2.4676271449755292</v>
      </c>
      <c r="EG52" s="342">
        <f t="shared" si="113"/>
        <v>1.9741017159804235</v>
      </c>
      <c r="EH52" s="342">
        <f t="shared" si="114"/>
        <v>1.5792813727843389</v>
      </c>
      <c r="EI52" s="346">
        <f t="shared" si="115"/>
        <v>1.2634250982274713</v>
      </c>
      <c r="EJ52" s="342">
        <f t="shared" si="53"/>
        <v>1.0107400785819771</v>
      </c>
      <c r="EK52" s="342">
        <f t="shared" si="54"/>
        <v>0.80859206286558172</v>
      </c>
      <c r="EL52" s="342">
        <f t="shared" si="55"/>
        <v>0.64687365029246546</v>
      </c>
      <c r="EM52" s="342">
        <f t="shared" si="56"/>
        <v>0.51749892023397237</v>
      </c>
      <c r="EN52" s="342">
        <f t="shared" si="57"/>
        <v>0.41399913618717793</v>
      </c>
      <c r="EO52" s="342">
        <f t="shared" si="58"/>
        <v>0.33119930894974237</v>
      </c>
      <c r="EP52" s="342">
        <f t="shared" si="59"/>
        <v>0.26495944715979391</v>
      </c>
      <c r="EQ52" s="342">
        <f t="shared" si="60"/>
        <v>0.21196755772783515</v>
      </c>
      <c r="ER52" s="342">
        <f t="shared" si="61"/>
        <v>0.16957404618226812</v>
      </c>
      <c r="ES52" s="342">
        <f t="shared" si="62"/>
        <v>0.1356592369458145</v>
      </c>
      <c r="ET52" s="342">
        <f t="shared" si="63"/>
        <v>0.1085273895566516</v>
      </c>
      <c r="EU52" s="346">
        <f t="shared" si="64"/>
        <v>8.6821911645321284E-2</v>
      </c>
      <c r="EV52" s="342">
        <f t="shared" si="65"/>
        <v>6.9457529316257025E-2</v>
      </c>
      <c r="EW52" s="342">
        <f t="shared" si="66"/>
        <v>5.5566023453005625E-2</v>
      </c>
      <c r="EX52" s="342">
        <f t="shared" si="67"/>
        <v>4.4452818762404506E-2</v>
      </c>
      <c r="EY52" s="342">
        <f t="shared" si="68"/>
        <v>3.5562255009923605E-2</v>
      </c>
      <c r="EZ52" s="342">
        <f t="shared" si="69"/>
        <v>2.8449804007938884E-2</v>
      </c>
      <c r="FA52" s="342">
        <f t="shared" si="70"/>
        <v>2.2759843206351108E-2</v>
      </c>
      <c r="FB52" s="342">
        <f t="shared" si="71"/>
        <v>1.8207874565080887E-2</v>
      </c>
      <c r="FC52" s="342">
        <f t="shared" si="72"/>
        <v>1.4566299652064711E-2</v>
      </c>
      <c r="FD52" s="342">
        <f t="shared" si="73"/>
        <v>1.165303972165177E-2</v>
      </c>
      <c r="FE52" s="342">
        <f t="shared" si="74"/>
        <v>9.3224317773214164E-3</v>
      </c>
      <c r="FF52" s="342">
        <f t="shared" si="75"/>
        <v>7.4579454218571331E-3</v>
      </c>
      <c r="FG52" s="346">
        <f t="shared" si="76"/>
        <v>5.9663563374857068E-3</v>
      </c>
      <c r="FH52" s="342">
        <f t="shared" si="77"/>
        <v>4.773085069988566E-3</v>
      </c>
      <c r="FI52" s="342">
        <f t="shared" si="78"/>
        <v>3.8184680559908528E-3</v>
      </c>
      <c r="FJ52" s="342">
        <f t="shared" si="79"/>
        <v>3.0547744447926824E-3</v>
      </c>
      <c r="FK52" s="342">
        <f t="shared" si="80"/>
        <v>2.4438195558341459E-3</v>
      </c>
      <c r="FL52" s="342">
        <f t="shared" si="81"/>
        <v>1.9550556446673167E-3</v>
      </c>
      <c r="FM52" s="342">
        <f t="shared" si="82"/>
        <v>1.5640445157338535E-3</v>
      </c>
      <c r="FN52" s="342">
        <f t="shared" si="83"/>
        <v>1.2512356125870829E-3</v>
      </c>
      <c r="FO52" s="342">
        <f t="shared" si="84"/>
        <v>1.0009884900696665E-3</v>
      </c>
      <c r="FP52" s="342">
        <f t="shared" si="85"/>
        <v>8.0079079205573318E-4</v>
      </c>
      <c r="FQ52" s="342">
        <f t="shared" si="86"/>
        <v>6.4063263364458659E-4</v>
      </c>
      <c r="FR52" s="342">
        <f t="shared" si="87"/>
        <v>5.1250610691566927E-4</v>
      </c>
      <c r="FS52" s="346">
        <f t="shared" si="88"/>
        <v>4.1000488553253543E-4</v>
      </c>
      <c r="FT52" s="342">
        <f t="shared" si="89"/>
        <v>3.2800390842602835E-4</v>
      </c>
      <c r="FU52" s="342">
        <f t="shared" si="90"/>
        <v>2.6240312674082267E-4</v>
      </c>
      <c r="FV52" s="342">
        <f t="shared" si="91"/>
        <v>2.0992250139265816E-4</v>
      </c>
      <c r="FW52" s="342">
        <f t="shared" si="92"/>
        <v>1.6793800111412655E-4</v>
      </c>
      <c r="FX52" s="342">
        <f t="shared" si="93"/>
        <v>1.3435040089130123E-4</v>
      </c>
      <c r="FY52" s="342">
        <f t="shared" si="94"/>
        <v>1.07480320713041E-4</v>
      </c>
      <c r="FZ52" s="342">
        <f t="shared" si="95"/>
        <v>8.5984256570432809E-5</v>
      </c>
      <c r="GA52" s="342">
        <f t="shared" si="96"/>
        <v>6.8787405256346253E-5</v>
      </c>
      <c r="GB52" s="342">
        <f t="shared" si="97"/>
        <v>5.5029924205077002E-5</v>
      </c>
      <c r="GC52" s="342">
        <f t="shared" si="98"/>
        <v>4.4023939364061602E-5</v>
      </c>
      <c r="GD52" s="342">
        <f t="shared" si="99"/>
        <v>3.5219151491249283E-5</v>
      </c>
      <c r="GE52" s="346">
        <f t="shared" si="100"/>
        <v>2.8175321192999427E-5</v>
      </c>
      <c r="GF52" s="623">
        <f t="shared" si="192"/>
        <v>759958.33322063216</v>
      </c>
    </row>
    <row r="53" spans="1:188" x14ac:dyDescent="0.2">
      <c r="B53" s="399">
        <v>5</v>
      </c>
      <c r="C53" s="399"/>
      <c r="D53" s="399"/>
      <c r="E53" s="399">
        <v>1</v>
      </c>
      <c r="F53" s="399"/>
      <c r="G53" s="339" t="str">
        <f>$G$179</f>
        <v>Low Performing  Title / App</v>
      </c>
      <c r="H53" s="436"/>
      <c r="I53" s="384"/>
      <c r="J53" s="384"/>
      <c r="K53" s="384"/>
      <c r="L53" s="384"/>
      <c r="M53" s="384"/>
      <c r="N53" s="384"/>
      <c r="O53" s="384"/>
      <c r="P53" s="384"/>
      <c r="Q53" s="384"/>
      <c r="R53" s="384"/>
      <c r="S53" s="385"/>
      <c r="T53" s="384"/>
      <c r="U53" s="384"/>
      <c r="V53" s="384"/>
      <c r="W53" s="384"/>
      <c r="X53" s="384"/>
      <c r="Y53" s="384"/>
      <c r="Z53" s="384"/>
      <c r="AA53" s="384"/>
      <c r="AB53" s="384"/>
      <c r="AC53" s="384"/>
      <c r="AD53" s="384"/>
      <c r="AE53" s="385"/>
      <c r="AF53" s="384"/>
      <c r="AG53" s="384"/>
      <c r="AH53" s="384"/>
      <c r="AI53" s="384"/>
      <c r="AJ53" s="384"/>
      <c r="AK53" s="384"/>
      <c r="AL53" s="384"/>
      <c r="AM53" s="384"/>
      <c r="AN53" s="384"/>
      <c r="AO53" s="384"/>
      <c r="AP53" s="384"/>
      <c r="AQ53" s="385"/>
      <c r="AR53" s="384"/>
      <c r="AS53" s="384"/>
      <c r="AT53" s="384"/>
      <c r="AU53" s="384"/>
      <c r="AV53" s="384"/>
      <c r="AW53" s="384"/>
      <c r="AX53" s="384"/>
      <c r="AY53" s="384"/>
      <c r="AZ53" s="384"/>
      <c r="BA53" s="384"/>
      <c r="BB53" s="384"/>
      <c r="BC53" s="385"/>
      <c r="BD53" s="384"/>
      <c r="BE53" s="384"/>
      <c r="BF53" s="384"/>
      <c r="BG53" s="384"/>
      <c r="BH53" s="384"/>
      <c r="BI53" s="384"/>
      <c r="BJ53" s="384"/>
      <c r="BK53" s="384"/>
      <c r="BL53" s="384"/>
      <c r="BM53" s="384"/>
      <c r="BN53" s="384"/>
      <c r="BO53" s="385"/>
      <c r="BP53" s="384"/>
      <c r="BQ53" s="384"/>
      <c r="BR53" s="384"/>
      <c r="BS53" s="384"/>
      <c r="BT53" s="384"/>
      <c r="BU53" s="384"/>
      <c r="BV53" s="384"/>
      <c r="BW53" s="384"/>
      <c r="BX53" s="384"/>
      <c r="BY53" s="384"/>
      <c r="BZ53" s="384"/>
      <c r="CA53" s="385"/>
      <c r="CB53" s="384"/>
      <c r="CC53" s="384"/>
      <c r="CD53" s="384"/>
      <c r="CE53" s="382">
        <f t="shared" ref="CE53:DB53" si="200">$H$7*H$179</f>
        <v>14621.099999999999</v>
      </c>
      <c r="CF53" s="382">
        <f t="shared" si="200"/>
        <v>53894.75</v>
      </c>
      <c r="CG53" s="382">
        <f t="shared" si="200"/>
        <v>98939.099999999991</v>
      </c>
      <c r="CH53" s="382">
        <f t="shared" si="200"/>
        <v>182390</v>
      </c>
      <c r="CI53" s="382">
        <f t="shared" si="200"/>
        <v>299732.55</v>
      </c>
      <c r="CJ53" s="382">
        <f t="shared" si="200"/>
        <v>204665.5</v>
      </c>
      <c r="CK53" s="382">
        <f t="shared" si="200"/>
        <v>175333.6</v>
      </c>
      <c r="CL53" s="382">
        <f t="shared" si="200"/>
        <v>194200.5</v>
      </c>
      <c r="CM53" s="383">
        <f t="shared" si="200"/>
        <v>156765.69999999998</v>
      </c>
      <c r="CN53" s="382">
        <f t="shared" si="200"/>
        <v>155674.35</v>
      </c>
      <c r="CO53" s="382">
        <f t="shared" si="200"/>
        <v>148274.1</v>
      </c>
      <c r="CP53" s="382">
        <f t="shared" si="200"/>
        <v>137061.6</v>
      </c>
      <c r="CQ53" s="382">
        <f t="shared" si="200"/>
        <v>120885.7</v>
      </c>
      <c r="CR53" s="382">
        <f t="shared" si="200"/>
        <v>141905.4</v>
      </c>
      <c r="CS53" s="382">
        <f t="shared" si="200"/>
        <v>111512.04999999999</v>
      </c>
      <c r="CT53" s="382">
        <f t="shared" si="200"/>
        <v>95410.9</v>
      </c>
      <c r="CU53" s="382">
        <f t="shared" si="200"/>
        <v>94349.45</v>
      </c>
      <c r="CV53" s="382">
        <f t="shared" si="200"/>
        <v>101525.45</v>
      </c>
      <c r="CW53" s="382">
        <f t="shared" si="200"/>
        <v>73598.849999999991</v>
      </c>
      <c r="CX53" s="382">
        <f t="shared" si="200"/>
        <v>73942.7</v>
      </c>
      <c r="CY53" s="383">
        <f t="shared" si="200"/>
        <v>52908.049999999996</v>
      </c>
      <c r="CZ53" s="382">
        <f t="shared" si="200"/>
        <v>36298.6</v>
      </c>
      <c r="DA53" s="382">
        <f t="shared" si="200"/>
        <v>23606.05</v>
      </c>
      <c r="DB53" s="382">
        <f t="shared" si="200"/>
        <v>10375.299999999999</v>
      </c>
      <c r="DC53" s="342">
        <f t="shared" si="149"/>
        <v>8300.24</v>
      </c>
      <c r="DD53" s="342">
        <f t="shared" si="150"/>
        <v>6640.192</v>
      </c>
      <c r="DE53" s="342">
        <f t="shared" si="151"/>
        <v>5312.1536000000006</v>
      </c>
      <c r="DF53" s="342">
        <f t="shared" si="152"/>
        <v>4249.7228800000003</v>
      </c>
      <c r="DG53" s="342">
        <f t="shared" si="153"/>
        <v>3399.7783040000004</v>
      </c>
      <c r="DH53" s="342">
        <f t="shared" si="154"/>
        <v>2719.8226432000006</v>
      </c>
      <c r="DI53" s="342">
        <f t="shared" si="155"/>
        <v>2175.8581145600006</v>
      </c>
      <c r="DJ53" s="342">
        <f t="shared" si="156"/>
        <v>1740.6864916480006</v>
      </c>
      <c r="DK53" s="346">
        <f t="shared" si="157"/>
        <v>1392.5491933184005</v>
      </c>
      <c r="DL53" s="342">
        <f t="shared" si="130"/>
        <v>1114.0393546547205</v>
      </c>
      <c r="DM53" s="342">
        <f t="shared" si="131"/>
        <v>891.23148372377636</v>
      </c>
      <c r="DN53" s="342">
        <f t="shared" si="132"/>
        <v>712.98518697902114</v>
      </c>
      <c r="DO53" s="342">
        <f t="shared" si="133"/>
        <v>570.38814958321689</v>
      </c>
      <c r="DP53" s="342">
        <f t="shared" si="134"/>
        <v>456.31051966657355</v>
      </c>
      <c r="DQ53" s="342">
        <f t="shared" si="135"/>
        <v>365.04841573325888</v>
      </c>
      <c r="DR53" s="342">
        <f t="shared" si="136"/>
        <v>292.03873258660713</v>
      </c>
      <c r="DS53" s="342">
        <f t="shared" si="137"/>
        <v>233.63098606928571</v>
      </c>
      <c r="DT53" s="342">
        <f t="shared" si="138"/>
        <v>186.90478885542859</v>
      </c>
      <c r="DU53" s="342">
        <f t="shared" si="139"/>
        <v>149.52383108434287</v>
      </c>
      <c r="DV53" s="342">
        <f t="shared" si="140"/>
        <v>119.61906486747431</v>
      </c>
      <c r="DW53" s="346">
        <f t="shared" si="141"/>
        <v>95.695251893979446</v>
      </c>
      <c r="DX53" s="342">
        <f t="shared" si="104"/>
        <v>76.55620151518356</v>
      </c>
      <c r="DY53" s="342">
        <f t="shared" si="105"/>
        <v>61.244961212146848</v>
      </c>
      <c r="DZ53" s="342">
        <f t="shared" si="106"/>
        <v>48.995968969717481</v>
      </c>
      <c r="EA53" s="342">
        <f t="shared" si="107"/>
        <v>39.196775175773986</v>
      </c>
      <c r="EB53" s="342">
        <f t="shared" si="108"/>
        <v>31.35742014061919</v>
      </c>
      <c r="EC53" s="342">
        <f t="shared" si="109"/>
        <v>25.085936112495354</v>
      </c>
      <c r="ED53" s="342">
        <f t="shared" si="110"/>
        <v>20.068748889996286</v>
      </c>
      <c r="EE53" s="342">
        <f t="shared" si="111"/>
        <v>16.054999111997031</v>
      </c>
      <c r="EF53" s="342">
        <f t="shared" si="112"/>
        <v>12.843999289597626</v>
      </c>
      <c r="EG53" s="342">
        <f t="shared" si="113"/>
        <v>10.275199431678102</v>
      </c>
      <c r="EH53" s="342">
        <f t="shared" si="114"/>
        <v>8.2201595453424812</v>
      </c>
      <c r="EI53" s="346">
        <f t="shared" si="115"/>
        <v>6.5761276362739851</v>
      </c>
      <c r="EJ53" s="342">
        <f t="shared" si="53"/>
        <v>5.2609021090191881</v>
      </c>
      <c r="EK53" s="342">
        <f t="shared" si="54"/>
        <v>4.208721687215351</v>
      </c>
      <c r="EL53" s="342">
        <f t="shared" si="55"/>
        <v>3.3669773497722808</v>
      </c>
      <c r="EM53" s="342">
        <f t="shared" si="56"/>
        <v>2.6935818798178248</v>
      </c>
      <c r="EN53" s="342">
        <f t="shared" si="57"/>
        <v>2.1548655038542601</v>
      </c>
      <c r="EO53" s="342">
        <f t="shared" si="58"/>
        <v>1.7238924030834082</v>
      </c>
      <c r="EP53" s="342">
        <f t="shared" si="59"/>
        <v>1.3791139224667266</v>
      </c>
      <c r="EQ53" s="342">
        <f t="shared" si="60"/>
        <v>1.1032911379733814</v>
      </c>
      <c r="ER53" s="342">
        <f t="shared" si="61"/>
        <v>0.88263291037870517</v>
      </c>
      <c r="ES53" s="342">
        <f t="shared" si="62"/>
        <v>0.70610632830296416</v>
      </c>
      <c r="ET53" s="342">
        <f t="shared" si="63"/>
        <v>0.56488506264237137</v>
      </c>
      <c r="EU53" s="346">
        <f t="shared" si="64"/>
        <v>0.45190805011389712</v>
      </c>
      <c r="EV53" s="342">
        <f t="shared" si="65"/>
        <v>0.36152644009111773</v>
      </c>
      <c r="EW53" s="342">
        <f t="shared" si="66"/>
        <v>0.28922115207289417</v>
      </c>
      <c r="EX53" s="342">
        <f t="shared" si="67"/>
        <v>0.23137692165831536</v>
      </c>
      <c r="EY53" s="342">
        <f t="shared" si="68"/>
        <v>0.1851015373266523</v>
      </c>
      <c r="EZ53" s="342">
        <f t="shared" si="69"/>
        <v>0.14808122986132186</v>
      </c>
      <c r="FA53" s="342">
        <f t="shared" si="70"/>
        <v>0.11846498388905749</v>
      </c>
      <c r="FB53" s="342">
        <f t="shared" si="71"/>
        <v>9.4771987111246001E-2</v>
      </c>
      <c r="FC53" s="342">
        <f t="shared" si="72"/>
        <v>7.5817589688996809E-2</v>
      </c>
      <c r="FD53" s="342">
        <f t="shared" si="73"/>
        <v>6.0654071751197448E-2</v>
      </c>
      <c r="FE53" s="342">
        <f t="shared" si="74"/>
        <v>4.8523257400957961E-2</v>
      </c>
      <c r="FF53" s="342">
        <f t="shared" si="75"/>
        <v>3.8818605920766372E-2</v>
      </c>
      <c r="FG53" s="346">
        <f t="shared" si="76"/>
        <v>3.1054884736613098E-2</v>
      </c>
      <c r="FH53" s="342">
        <f t="shared" si="77"/>
        <v>2.4843907789290479E-2</v>
      </c>
      <c r="FI53" s="342">
        <f t="shared" si="78"/>
        <v>1.9875126231432384E-2</v>
      </c>
      <c r="FJ53" s="342">
        <f t="shared" si="79"/>
        <v>1.5900100985145906E-2</v>
      </c>
      <c r="FK53" s="342">
        <f t="shared" si="80"/>
        <v>1.2720080788116726E-2</v>
      </c>
      <c r="FL53" s="342">
        <f t="shared" si="81"/>
        <v>1.0176064630493382E-2</v>
      </c>
      <c r="FM53" s="342">
        <f t="shared" si="82"/>
        <v>8.1408517043947051E-3</v>
      </c>
      <c r="FN53" s="342">
        <f t="shared" si="83"/>
        <v>6.5126813635157646E-3</v>
      </c>
      <c r="FO53" s="342">
        <f t="shared" si="84"/>
        <v>5.210145090812612E-3</v>
      </c>
      <c r="FP53" s="342">
        <f t="shared" si="85"/>
        <v>4.1681160726500894E-3</v>
      </c>
      <c r="FQ53" s="342">
        <f t="shared" si="86"/>
        <v>3.3344928581200716E-3</v>
      </c>
      <c r="FR53" s="342">
        <f t="shared" si="87"/>
        <v>2.6675942864960575E-3</v>
      </c>
      <c r="FS53" s="346">
        <f t="shared" si="88"/>
        <v>2.1340754291968461E-3</v>
      </c>
      <c r="FT53" s="342">
        <f t="shared" si="89"/>
        <v>1.7072603433574769E-3</v>
      </c>
      <c r="FU53" s="342">
        <f t="shared" si="90"/>
        <v>1.3658082746859817E-3</v>
      </c>
      <c r="FV53" s="342">
        <f t="shared" si="91"/>
        <v>1.0926466197487853E-3</v>
      </c>
      <c r="FW53" s="342">
        <f t="shared" si="92"/>
        <v>8.7411729579902828E-4</v>
      </c>
      <c r="FX53" s="342">
        <f t="shared" si="93"/>
        <v>6.9929383663922266E-4</v>
      </c>
      <c r="FY53" s="342">
        <f t="shared" si="94"/>
        <v>5.594350693113782E-4</v>
      </c>
      <c r="FZ53" s="342">
        <f t="shared" si="95"/>
        <v>4.4754805544910259E-4</v>
      </c>
      <c r="GA53" s="342">
        <f t="shared" si="96"/>
        <v>3.5803844435928209E-4</v>
      </c>
      <c r="GB53" s="342">
        <f t="shared" si="97"/>
        <v>2.8643075548742566E-4</v>
      </c>
      <c r="GC53" s="342">
        <f t="shared" si="98"/>
        <v>2.2914460438994055E-4</v>
      </c>
      <c r="GD53" s="342">
        <f t="shared" si="99"/>
        <v>1.8331568351195244E-4</v>
      </c>
      <c r="GE53" s="346">
        <f t="shared" si="100"/>
        <v>1.4665254680956198E-4</v>
      </c>
      <c r="GF53" s="397">
        <f t="shared" si="192"/>
        <v>2799372.5494133891</v>
      </c>
    </row>
    <row r="54" spans="1:188" x14ac:dyDescent="0.2">
      <c r="B54" s="399">
        <f t="shared" si="187"/>
        <v>6</v>
      </c>
      <c r="C54" s="399"/>
      <c r="D54" s="399">
        <v>1</v>
      </c>
      <c r="E54" s="399"/>
      <c r="F54" s="399"/>
      <c r="G54" s="340" t="str">
        <f>$G$178</f>
        <v>Avg Performing  Title / App</v>
      </c>
      <c r="H54" s="436"/>
      <c r="I54" s="384"/>
      <c r="J54" s="384"/>
      <c r="K54" s="384"/>
      <c r="L54" s="384"/>
      <c r="M54" s="384"/>
      <c r="N54" s="384"/>
      <c r="O54" s="384"/>
      <c r="P54" s="384"/>
      <c r="Q54" s="384"/>
      <c r="R54" s="384"/>
      <c r="S54" s="385"/>
      <c r="T54" s="384"/>
      <c r="U54" s="384"/>
      <c r="V54" s="384"/>
      <c r="W54" s="384"/>
      <c r="X54" s="384"/>
      <c r="Y54" s="384"/>
      <c r="Z54" s="384"/>
      <c r="AA54" s="384"/>
      <c r="AB54" s="384"/>
      <c r="AC54" s="384"/>
      <c r="AD54" s="384"/>
      <c r="AE54" s="385"/>
      <c r="AF54" s="384"/>
      <c r="AG54" s="384"/>
      <c r="AH54" s="384"/>
      <c r="AI54" s="384"/>
      <c r="AJ54" s="384"/>
      <c r="AK54" s="384"/>
      <c r="AL54" s="384"/>
      <c r="AM54" s="384"/>
      <c r="AN54" s="384"/>
      <c r="AO54" s="384"/>
      <c r="AP54" s="384"/>
      <c r="AQ54" s="385"/>
      <c r="AR54" s="384"/>
      <c r="AS54" s="384"/>
      <c r="AT54" s="384"/>
      <c r="AU54" s="384"/>
      <c r="AV54" s="384"/>
      <c r="AW54" s="384"/>
      <c r="AX54" s="384"/>
      <c r="AY54" s="384"/>
      <c r="AZ54" s="384"/>
      <c r="BA54" s="384"/>
      <c r="BB54" s="384"/>
      <c r="BC54" s="385"/>
      <c r="BD54" s="384"/>
      <c r="BE54" s="384"/>
      <c r="BF54" s="384"/>
      <c r="BG54" s="384"/>
      <c r="BH54" s="384"/>
      <c r="BI54" s="384"/>
      <c r="BJ54" s="384"/>
      <c r="BK54" s="384"/>
      <c r="BL54" s="384"/>
      <c r="BM54" s="384"/>
      <c r="BN54" s="384"/>
      <c r="BO54" s="385"/>
      <c r="BP54" s="384"/>
      <c r="BQ54" s="384"/>
      <c r="BR54" s="384"/>
      <c r="BS54" s="384"/>
      <c r="BT54" s="384"/>
      <c r="BU54" s="384"/>
      <c r="BV54" s="384"/>
      <c r="BW54" s="384"/>
      <c r="BX54" s="384"/>
      <c r="BY54" s="384"/>
      <c r="BZ54" s="384"/>
      <c r="CA54" s="385"/>
      <c r="CB54" s="384"/>
      <c r="CC54" s="384"/>
      <c r="CD54" s="384"/>
      <c r="CE54" s="384"/>
      <c r="CF54" s="384"/>
      <c r="CG54" s="379">
        <f t="shared" ref="CG54:DD54" si="201">$H$7*H$178</f>
        <v>31125.899999999998</v>
      </c>
      <c r="CH54" s="379">
        <f t="shared" si="201"/>
        <v>100239.75</v>
      </c>
      <c r="CI54" s="379">
        <f t="shared" si="201"/>
        <v>284618.09999999998</v>
      </c>
      <c r="CJ54" s="379">
        <f t="shared" si="201"/>
        <v>556962.25</v>
      </c>
      <c r="CK54" s="379">
        <f t="shared" si="201"/>
        <v>680269.85</v>
      </c>
      <c r="CL54" s="379">
        <f t="shared" si="201"/>
        <v>661926.19999999995</v>
      </c>
      <c r="CM54" s="380">
        <f t="shared" si="201"/>
        <v>673632.04999999993</v>
      </c>
      <c r="CN54" s="379">
        <f t="shared" si="201"/>
        <v>661253.44999999995</v>
      </c>
      <c r="CO54" s="379">
        <f t="shared" si="201"/>
        <v>447274.1</v>
      </c>
      <c r="CP54" s="379">
        <f t="shared" si="201"/>
        <v>485426.5</v>
      </c>
      <c r="CQ54" s="379">
        <f t="shared" si="201"/>
        <v>373122.1</v>
      </c>
      <c r="CR54" s="379">
        <f t="shared" si="201"/>
        <v>318121.05</v>
      </c>
      <c r="CS54" s="379">
        <f t="shared" si="201"/>
        <v>411752.89999999997</v>
      </c>
      <c r="CT54" s="379">
        <f t="shared" si="201"/>
        <v>364780</v>
      </c>
      <c r="CU54" s="379">
        <f t="shared" si="201"/>
        <v>316356.95</v>
      </c>
      <c r="CV54" s="379">
        <f t="shared" si="201"/>
        <v>238153.5</v>
      </c>
      <c r="CW54" s="379">
        <f t="shared" si="201"/>
        <v>221125.44999999998</v>
      </c>
      <c r="CX54" s="379">
        <f t="shared" si="201"/>
        <v>247123.5</v>
      </c>
      <c r="CY54" s="380">
        <f t="shared" si="201"/>
        <v>221170.3</v>
      </c>
      <c r="CZ54" s="379">
        <f t="shared" si="201"/>
        <v>171895.1</v>
      </c>
      <c r="DA54" s="379">
        <f t="shared" si="201"/>
        <v>127732.79999999999</v>
      </c>
      <c r="DB54" s="379">
        <f t="shared" si="201"/>
        <v>74660.3</v>
      </c>
      <c r="DC54" s="379">
        <f t="shared" si="201"/>
        <v>65346.45</v>
      </c>
      <c r="DD54" s="379">
        <f t="shared" si="201"/>
        <v>36074.35</v>
      </c>
      <c r="DE54" s="342">
        <f t="shared" si="151"/>
        <v>28859.48</v>
      </c>
      <c r="DF54" s="342">
        <f t="shared" si="152"/>
        <v>23087.584000000003</v>
      </c>
      <c r="DG54" s="342">
        <f t="shared" si="153"/>
        <v>18470.067200000001</v>
      </c>
      <c r="DH54" s="342">
        <f t="shared" si="154"/>
        <v>14776.053760000003</v>
      </c>
      <c r="DI54" s="342">
        <f t="shared" si="155"/>
        <v>11820.843008000003</v>
      </c>
      <c r="DJ54" s="342">
        <f t="shared" si="156"/>
        <v>9456.6744064000031</v>
      </c>
      <c r="DK54" s="346">
        <f t="shared" si="157"/>
        <v>7565.3395251200027</v>
      </c>
      <c r="DL54" s="342">
        <f t="shared" si="130"/>
        <v>6052.2716200960022</v>
      </c>
      <c r="DM54" s="342">
        <f t="shared" si="131"/>
        <v>4841.8172960768015</v>
      </c>
      <c r="DN54" s="342">
        <f t="shared" si="132"/>
        <v>3873.4538368614412</v>
      </c>
      <c r="DO54" s="342">
        <f t="shared" si="133"/>
        <v>3098.7630694891532</v>
      </c>
      <c r="DP54" s="342">
        <f t="shared" si="134"/>
        <v>2479.0104555913226</v>
      </c>
      <c r="DQ54" s="342">
        <f t="shared" si="135"/>
        <v>1983.2083644730583</v>
      </c>
      <c r="DR54" s="342">
        <f t="shared" si="136"/>
        <v>1586.5666915784468</v>
      </c>
      <c r="DS54" s="342">
        <f t="shared" si="137"/>
        <v>1269.2533532627576</v>
      </c>
      <c r="DT54" s="342">
        <f t="shared" si="138"/>
        <v>1015.4026826102062</v>
      </c>
      <c r="DU54" s="342">
        <f t="shared" si="139"/>
        <v>812.32214608816503</v>
      </c>
      <c r="DV54" s="342">
        <f t="shared" si="140"/>
        <v>649.85771687053204</v>
      </c>
      <c r="DW54" s="346">
        <f t="shared" si="141"/>
        <v>519.88617349642561</v>
      </c>
      <c r="DX54" s="342">
        <f t="shared" si="104"/>
        <v>415.90893879714054</v>
      </c>
      <c r="DY54" s="342">
        <f t="shared" si="105"/>
        <v>332.72715103771247</v>
      </c>
      <c r="DZ54" s="342">
        <f t="shared" si="106"/>
        <v>266.18172083016998</v>
      </c>
      <c r="EA54" s="342">
        <f t="shared" si="107"/>
        <v>212.94537666413601</v>
      </c>
      <c r="EB54" s="342">
        <f t="shared" si="108"/>
        <v>170.35630133130883</v>
      </c>
      <c r="EC54" s="342">
        <f t="shared" si="109"/>
        <v>136.28504106504707</v>
      </c>
      <c r="ED54" s="342">
        <f t="shared" si="110"/>
        <v>109.02803285203765</v>
      </c>
      <c r="EE54" s="342">
        <f t="shared" si="111"/>
        <v>87.222426281630135</v>
      </c>
      <c r="EF54" s="342">
        <f t="shared" si="112"/>
        <v>69.777941025304116</v>
      </c>
      <c r="EG54" s="342">
        <f t="shared" si="113"/>
        <v>55.822352820243296</v>
      </c>
      <c r="EH54" s="342">
        <f t="shared" si="114"/>
        <v>44.65788225619464</v>
      </c>
      <c r="EI54" s="346">
        <f t="shared" si="115"/>
        <v>35.726305804955715</v>
      </c>
      <c r="EJ54" s="342">
        <f t="shared" si="53"/>
        <v>28.581044643964574</v>
      </c>
      <c r="EK54" s="342">
        <f t="shared" si="54"/>
        <v>22.864835715171662</v>
      </c>
      <c r="EL54" s="342">
        <f t="shared" si="55"/>
        <v>18.291868572137329</v>
      </c>
      <c r="EM54" s="342">
        <f t="shared" si="56"/>
        <v>14.633494857709863</v>
      </c>
      <c r="EN54" s="342">
        <f t="shared" si="57"/>
        <v>11.706795886167891</v>
      </c>
      <c r="EO54" s="342">
        <f t="shared" si="58"/>
        <v>9.3654367089343129</v>
      </c>
      <c r="EP54" s="342">
        <f t="shared" si="59"/>
        <v>7.492349367147451</v>
      </c>
      <c r="EQ54" s="342">
        <f t="shared" si="60"/>
        <v>5.9938794937179614</v>
      </c>
      <c r="ER54" s="342">
        <f t="shared" si="61"/>
        <v>4.7951035949743694</v>
      </c>
      <c r="ES54" s="342">
        <f t="shared" si="62"/>
        <v>3.8360828759794958</v>
      </c>
      <c r="ET54" s="342">
        <f t="shared" si="63"/>
        <v>3.068866300783597</v>
      </c>
      <c r="EU54" s="346">
        <f t="shared" si="64"/>
        <v>2.4550930406268776</v>
      </c>
      <c r="EV54" s="342">
        <f t="shared" si="65"/>
        <v>1.9640744325015023</v>
      </c>
      <c r="EW54" s="342">
        <f t="shared" si="66"/>
        <v>1.571259546001202</v>
      </c>
      <c r="EX54" s="342">
        <f t="shared" si="67"/>
        <v>1.2570076368009617</v>
      </c>
      <c r="EY54" s="342">
        <f t="shared" si="68"/>
        <v>1.0056061094407693</v>
      </c>
      <c r="EZ54" s="342">
        <f t="shared" si="69"/>
        <v>0.80448488755261549</v>
      </c>
      <c r="FA54" s="342">
        <f t="shared" si="70"/>
        <v>0.64358791004209248</v>
      </c>
      <c r="FB54" s="342">
        <f t="shared" si="71"/>
        <v>0.51487032803367405</v>
      </c>
      <c r="FC54" s="342">
        <f t="shared" si="72"/>
        <v>0.41189626242693927</v>
      </c>
      <c r="FD54" s="342">
        <f t="shared" si="73"/>
        <v>0.32951700994155142</v>
      </c>
      <c r="FE54" s="342">
        <f t="shared" si="74"/>
        <v>0.26361360795324112</v>
      </c>
      <c r="FF54" s="342">
        <f t="shared" si="75"/>
        <v>0.2108908863625929</v>
      </c>
      <c r="FG54" s="346">
        <f t="shared" si="76"/>
        <v>0.16871270909007433</v>
      </c>
      <c r="FH54" s="342">
        <f t="shared" si="77"/>
        <v>0.13497016727205946</v>
      </c>
      <c r="FI54" s="342">
        <f t="shared" si="78"/>
        <v>0.10797613381764758</v>
      </c>
      <c r="FJ54" s="342">
        <f t="shared" si="79"/>
        <v>8.6380907054118064E-2</v>
      </c>
      <c r="FK54" s="342">
        <f t="shared" si="80"/>
        <v>6.9104725643294451E-2</v>
      </c>
      <c r="FL54" s="342">
        <f t="shared" si="81"/>
        <v>5.5283780514635561E-2</v>
      </c>
      <c r="FM54" s="342">
        <f t="shared" si="82"/>
        <v>4.4227024411708449E-2</v>
      </c>
      <c r="FN54" s="342">
        <f t="shared" si="83"/>
        <v>3.5381619529366762E-2</v>
      </c>
      <c r="FO54" s="342">
        <f t="shared" si="84"/>
        <v>2.8305295623493411E-2</v>
      </c>
      <c r="FP54" s="342">
        <f t="shared" si="85"/>
        <v>2.2644236498794729E-2</v>
      </c>
      <c r="FQ54" s="342">
        <f t="shared" si="86"/>
        <v>1.8115389199035783E-2</v>
      </c>
      <c r="FR54" s="342">
        <f t="shared" si="87"/>
        <v>1.4492311359228627E-2</v>
      </c>
      <c r="FS54" s="346">
        <f t="shared" si="88"/>
        <v>1.1593849087382903E-2</v>
      </c>
      <c r="FT54" s="342">
        <f t="shared" si="89"/>
        <v>9.2750792699063233E-3</v>
      </c>
      <c r="FU54" s="342">
        <f t="shared" si="90"/>
        <v>7.4200634159250593E-3</v>
      </c>
      <c r="FV54" s="342">
        <f t="shared" si="91"/>
        <v>5.9360507327400475E-3</v>
      </c>
      <c r="FW54" s="342">
        <f t="shared" si="92"/>
        <v>4.7488405861920383E-3</v>
      </c>
      <c r="FX54" s="342">
        <f t="shared" si="93"/>
        <v>3.7990724689536308E-3</v>
      </c>
      <c r="FY54" s="342">
        <f t="shared" si="94"/>
        <v>3.0392579751629049E-3</v>
      </c>
      <c r="FZ54" s="342">
        <f t="shared" si="95"/>
        <v>2.431406380130324E-3</v>
      </c>
      <c r="GA54" s="342">
        <f t="shared" si="96"/>
        <v>1.9451251041042593E-3</v>
      </c>
      <c r="GB54" s="342">
        <f t="shared" si="97"/>
        <v>1.5561000832834074E-3</v>
      </c>
      <c r="GC54" s="342">
        <f t="shared" si="98"/>
        <v>1.2448800666267261E-3</v>
      </c>
      <c r="GD54" s="342">
        <f t="shared" si="99"/>
        <v>9.9590405330138103E-4</v>
      </c>
      <c r="GE54" s="346">
        <f t="shared" si="100"/>
        <v>7.9672324264110485E-4</v>
      </c>
      <c r="GF54" s="398">
        <f t="shared" si="192"/>
        <v>7914440.2968131062</v>
      </c>
    </row>
    <row r="55" spans="1:188" x14ac:dyDescent="0.2">
      <c r="B55" s="399">
        <f t="shared" si="187"/>
        <v>7</v>
      </c>
      <c r="C55" s="399"/>
      <c r="D55" s="399"/>
      <c r="E55" s="399"/>
      <c r="F55" s="399">
        <v>1</v>
      </c>
      <c r="G55" s="495" t="str">
        <f>$G$180</f>
        <v>Even Performing Title / App</v>
      </c>
      <c r="H55" s="436"/>
      <c r="I55" s="384"/>
      <c r="J55" s="384"/>
      <c r="K55" s="384"/>
      <c r="L55" s="384"/>
      <c r="M55" s="384"/>
      <c r="N55" s="384"/>
      <c r="O55" s="384"/>
      <c r="P55" s="384"/>
      <c r="Q55" s="384"/>
      <c r="R55" s="384"/>
      <c r="S55" s="385"/>
      <c r="T55" s="384"/>
      <c r="U55" s="384"/>
      <c r="V55" s="384"/>
      <c r="W55" s="384"/>
      <c r="X55" s="384"/>
      <c r="Y55" s="384"/>
      <c r="Z55" s="384"/>
      <c r="AA55" s="384"/>
      <c r="AB55" s="384"/>
      <c r="AC55" s="384"/>
      <c r="AD55" s="384"/>
      <c r="AE55" s="385"/>
      <c r="AF55" s="384"/>
      <c r="AG55" s="384"/>
      <c r="AH55" s="384"/>
      <c r="AI55" s="384"/>
      <c r="AJ55" s="384"/>
      <c r="AK55" s="384"/>
      <c r="AL55" s="384"/>
      <c r="AM55" s="384"/>
      <c r="AN55" s="384"/>
      <c r="AO55" s="384"/>
      <c r="AP55" s="384"/>
      <c r="AQ55" s="385"/>
      <c r="AR55" s="384"/>
      <c r="AS55" s="384"/>
      <c r="AT55" s="384"/>
      <c r="AU55" s="384"/>
      <c r="AV55" s="384"/>
      <c r="AW55" s="384"/>
      <c r="AX55" s="384"/>
      <c r="AY55" s="384"/>
      <c r="AZ55" s="384"/>
      <c r="BA55" s="384"/>
      <c r="BB55" s="384"/>
      <c r="BC55" s="385"/>
      <c r="BD55" s="384"/>
      <c r="BE55" s="384"/>
      <c r="BF55" s="384"/>
      <c r="BG55" s="384"/>
      <c r="BH55" s="384"/>
      <c r="BI55" s="384"/>
      <c r="BJ55" s="384"/>
      <c r="BK55" s="384"/>
      <c r="BL55" s="384"/>
      <c r="BM55" s="384"/>
      <c r="BN55" s="384"/>
      <c r="BO55" s="385"/>
      <c r="BP55" s="384"/>
      <c r="BQ55" s="384"/>
      <c r="BR55" s="384"/>
      <c r="BS55" s="384"/>
      <c r="BT55" s="384"/>
      <c r="BU55" s="384"/>
      <c r="BV55" s="384"/>
      <c r="BW55" s="384"/>
      <c r="BX55" s="384"/>
      <c r="BY55" s="384"/>
      <c r="BZ55" s="384"/>
      <c r="CA55" s="385"/>
      <c r="CB55" s="384"/>
      <c r="CC55" s="384"/>
      <c r="CD55" s="384"/>
      <c r="CE55" s="384"/>
      <c r="CF55" s="384"/>
      <c r="CG55" s="384"/>
      <c r="CH55" s="497">
        <f t="shared" ref="CH55:DE55" si="202">$H$7*H$180</f>
        <v>3114.5833333333339</v>
      </c>
      <c r="CI55" s="497">
        <f t="shared" si="202"/>
        <v>12458.333333333336</v>
      </c>
      <c r="CJ55" s="497">
        <f t="shared" si="202"/>
        <v>31145.833333333336</v>
      </c>
      <c r="CK55" s="497">
        <f t="shared" si="202"/>
        <v>46718.75</v>
      </c>
      <c r="CL55" s="497">
        <f t="shared" si="202"/>
        <v>62291.666666666672</v>
      </c>
      <c r="CM55" s="621">
        <f t="shared" si="202"/>
        <v>59177.083333333328</v>
      </c>
      <c r="CN55" s="497">
        <f t="shared" si="202"/>
        <v>56062.5</v>
      </c>
      <c r="CO55" s="497">
        <f t="shared" si="202"/>
        <v>52947.916666666664</v>
      </c>
      <c r="CP55" s="497">
        <f t="shared" si="202"/>
        <v>49833.333333333343</v>
      </c>
      <c r="CQ55" s="497">
        <f t="shared" si="202"/>
        <v>46718.75</v>
      </c>
      <c r="CR55" s="497">
        <f t="shared" si="202"/>
        <v>43604.166666666664</v>
      </c>
      <c r="CS55" s="497">
        <f t="shared" si="202"/>
        <v>40489.583333333336</v>
      </c>
      <c r="CT55" s="497">
        <f t="shared" si="202"/>
        <v>37375</v>
      </c>
      <c r="CU55" s="497">
        <f t="shared" si="202"/>
        <v>34260.416666666672</v>
      </c>
      <c r="CV55" s="497">
        <f t="shared" si="202"/>
        <v>31145.833333333299</v>
      </c>
      <c r="CW55" s="497">
        <f t="shared" si="202"/>
        <v>28031.249999999967</v>
      </c>
      <c r="CX55" s="497">
        <f t="shared" si="202"/>
        <v>24916.666666666672</v>
      </c>
      <c r="CY55" s="621">
        <f t="shared" si="202"/>
        <v>21802.083333333332</v>
      </c>
      <c r="CZ55" s="497">
        <f t="shared" si="202"/>
        <v>18687.5</v>
      </c>
      <c r="DA55" s="497">
        <f t="shared" si="202"/>
        <v>15572.916666666668</v>
      </c>
      <c r="DB55" s="497">
        <f t="shared" si="202"/>
        <v>12458.333333333336</v>
      </c>
      <c r="DC55" s="497">
        <f t="shared" si="202"/>
        <v>9343.75</v>
      </c>
      <c r="DD55" s="497">
        <f t="shared" si="202"/>
        <v>6229.1666666666679</v>
      </c>
      <c r="DE55" s="497">
        <f t="shared" si="202"/>
        <v>3114.5833333333339</v>
      </c>
      <c r="DF55" s="342">
        <f t="shared" si="152"/>
        <v>2491.6666666666674</v>
      </c>
      <c r="DG55" s="342">
        <f t="shared" si="153"/>
        <v>1993.3333333333339</v>
      </c>
      <c r="DH55" s="342">
        <f t="shared" si="154"/>
        <v>1594.6666666666672</v>
      </c>
      <c r="DI55" s="342">
        <f t="shared" si="155"/>
        <v>1275.7333333333338</v>
      </c>
      <c r="DJ55" s="342">
        <f t="shared" si="156"/>
        <v>1020.586666666667</v>
      </c>
      <c r="DK55" s="346">
        <f t="shared" si="157"/>
        <v>816.46933333333368</v>
      </c>
      <c r="DL55" s="342">
        <f t="shared" si="130"/>
        <v>653.17546666666703</v>
      </c>
      <c r="DM55" s="342">
        <f t="shared" si="131"/>
        <v>522.5403733333336</v>
      </c>
      <c r="DN55" s="342">
        <f t="shared" si="132"/>
        <v>418.03229866666692</v>
      </c>
      <c r="DO55" s="342">
        <f t="shared" si="133"/>
        <v>334.42583893333358</v>
      </c>
      <c r="DP55" s="342">
        <f t="shared" si="134"/>
        <v>267.54067114666685</v>
      </c>
      <c r="DQ55" s="342">
        <f t="shared" si="135"/>
        <v>214.03253691733349</v>
      </c>
      <c r="DR55" s="342">
        <f t="shared" si="136"/>
        <v>171.22602953386681</v>
      </c>
      <c r="DS55" s="342">
        <f t="shared" si="137"/>
        <v>136.98082362709346</v>
      </c>
      <c r="DT55" s="342">
        <f t="shared" si="138"/>
        <v>109.58465890167477</v>
      </c>
      <c r="DU55" s="342">
        <f t="shared" si="139"/>
        <v>87.667727121339823</v>
      </c>
      <c r="DV55" s="342">
        <f t="shared" si="140"/>
        <v>70.134181697071867</v>
      </c>
      <c r="DW55" s="346">
        <f t="shared" si="141"/>
        <v>56.107345357657493</v>
      </c>
      <c r="DX55" s="342">
        <f t="shared" si="104"/>
        <v>44.885876286125999</v>
      </c>
      <c r="DY55" s="342">
        <f t="shared" si="105"/>
        <v>35.908701028900801</v>
      </c>
      <c r="DZ55" s="342">
        <f t="shared" si="106"/>
        <v>28.726960823120642</v>
      </c>
      <c r="EA55" s="342">
        <f t="shared" si="107"/>
        <v>22.981568658496514</v>
      </c>
      <c r="EB55" s="342">
        <f t="shared" si="108"/>
        <v>18.385254926797213</v>
      </c>
      <c r="EC55" s="342">
        <f t="shared" si="109"/>
        <v>14.708203941437771</v>
      </c>
      <c r="ED55" s="342">
        <f t="shared" si="110"/>
        <v>11.766563153150218</v>
      </c>
      <c r="EE55" s="342">
        <f t="shared" si="111"/>
        <v>9.4132505225201744</v>
      </c>
      <c r="EF55" s="342">
        <f t="shared" si="112"/>
        <v>7.5306004180161397</v>
      </c>
      <c r="EG55" s="342">
        <f t="shared" si="113"/>
        <v>6.0244803344129121</v>
      </c>
      <c r="EH55" s="342">
        <f t="shared" si="114"/>
        <v>4.8195842675303302</v>
      </c>
      <c r="EI55" s="346">
        <f t="shared" si="115"/>
        <v>3.8556674140242642</v>
      </c>
      <c r="EJ55" s="342">
        <f t="shared" si="53"/>
        <v>3.0845339312194113</v>
      </c>
      <c r="EK55" s="342">
        <f t="shared" si="54"/>
        <v>2.4676271449755292</v>
      </c>
      <c r="EL55" s="342">
        <f t="shared" si="55"/>
        <v>1.9741017159804235</v>
      </c>
      <c r="EM55" s="342">
        <f t="shared" si="56"/>
        <v>1.5792813727843389</v>
      </c>
      <c r="EN55" s="342">
        <f t="shared" si="57"/>
        <v>1.2634250982274713</v>
      </c>
      <c r="EO55" s="342">
        <f t="shared" si="58"/>
        <v>1.0107400785819771</v>
      </c>
      <c r="EP55" s="342">
        <f t="shared" si="59"/>
        <v>0.80859206286558172</v>
      </c>
      <c r="EQ55" s="342">
        <f t="shared" si="60"/>
        <v>0.64687365029246546</v>
      </c>
      <c r="ER55" s="342">
        <f t="shared" si="61"/>
        <v>0.51749892023397237</v>
      </c>
      <c r="ES55" s="342">
        <f t="shared" si="62"/>
        <v>0.41399913618717793</v>
      </c>
      <c r="ET55" s="342">
        <f t="shared" si="63"/>
        <v>0.33119930894974237</v>
      </c>
      <c r="EU55" s="346">
        <f t="shared" si="64"/>
        <v>0.26495944715979391</v>
      </c>
      <c r="EV55" s="342">
        <f t="shared" si="65"/>
        <v>0.21196755772783515</v>
      </c>
      <c r="EW55" s="342">
        <f t="shared" si="66"/>
        <v>0.16957404618226812</v>
      </c>
      <c r="EX55" s="342">
        <f t="shared" si="67"/>
        <v>0.1356592369458145</v>
      </c>
      <c r="EY55" s="342">
        <f t="shared" si="68"/>
        <v>0.1085273895566516</v>
      </c>
      <c r="EZ55" s="342">
        <f t="shared" si="69"/>
        <v>8.6821911645321284E-2</v>
      </c>
      <c r="FA55" s="342">
        <f t="shared" si="70"/>
        <v>6.9457529316257025E-2</v>
      </c>
      <c r="FB55" s="342">
        <f t="shared" si="71"/>
        <v>5.5566023453005625E-2</v>
      </c>
      <c r="FC55" s="342">
        <f t="shared" si="72"/>
        <v>4.4452818762404506E-2</v>
      </c>
      <c r="FD55" s="342">
        <f t="shared" si="73"/>
        <v>3.5562255009923605E-2</v>
      </c>
      <c r="FE55" s="342">
        <f t="shared" si="74"/>
        <v>2.8449804007938884E-2</v>
      </c>
      <c r="FF55" s="342">
        <f t="shared" si="75"/>
        <v>2.2759843206351108E-2</v>
      </c>
      <c r="FG55" s="346">
        <f t="shared" si="76"/>
        <v>1.8207874565080887E-2</v>
      </c>
      <c r="FH55" s="342">
        <f t="shared" si="77"/>
        <v>1.4566299652064711E-2</v>
      </c>
      <c r="FI55" s="342">
        <f t="shared" si="78"/>
        <v>1.165303972165177E-2</v>
      </c>
      <c r="FJ55" s="342">
        <f t="shared" si="79"/>
        <v>9.3224317773214164E-3</v>
      </c>
      <c r="FK55" s="342">
        <f t="shared" si="80"/>
        <v>7.4579454218571331E-3</v>
      </c>
      <c r="FL55" s="342">
        <f t="shared" si="81"/>
        <v>5.9663563374857068E-3</v>
      </c>
      <c r="FM55" s="342">
        <f t="shared" si="82"/>
        <v>4.773085069988566E-3</v>
      </c>
      <c r="FN55" s="342">
        <f t="shared" si="83"/>
        <v>3.8184680559908528E-3</v>
      </c>
      <c r="FO55" s="342">
        <f t="shared" si="84"/>
        <v>3.0547744447926824E-3</v>
      </c>
      <c r="FP55" s="342">
        <f t="shared" si="85"/>
        <v>2.4438195558341459E-3</v>
      </c>
      <c r="FQ55" s="342">
        <f t="shared" si="86"/>
        <v>1.9550556446673167E-3</v>
      </c>
      <c r="FR55" s="342">
        <f t="shared" si="87"/>
        <v>1.5640445157338535E-3</v>
      </c>
      <c r="FS55" s="346">
        <f t="shared" si="88"/>
        <v>1.2512356125870829E-3</v>
      </c>
      <c r="FT55" s="342">
        <f t="shared" si="89"/>
        <v>1.0009884900696665E-3</v>
      </c>
      <c r="FU55" s="342">
        <f t="shared" si="90"/>
        <v>8.0079079205573318E-4</v>
      </c>
      <c r="FV55" s="342">
        <f t="shared" si="91"/>
        <v>6.4063263364458659E-4</v>
      </c>
      <c r="FW55" s="342">
        <f t="shared" si="92"/>
        <v>5.1250610691566927E-4</v>
      </c>
      <c r="FX55" s="342">
        <f t="shared" si="93"/>
        <v>4.1000488553253543E-4</v>
      </c>
      <c r="FY55" s="342">
        <f t="shared" si="94"/>
        <v>3.2800390842602835E-4</v>
      </c>
      <c r="FZ55" s="342">
        <f t="shared" si="95"/>
        <v>2.6240312674082267E-4</v>
      </c>
      <c r="GA55" s="342">
        <f t="shared" si="96"/>
        <v>2.0992250139265816E-4</v>
      </c>
      <c r="GB55" s="342">
        <f t="shared" si="97"/>
        <v>1.6793800111412655E-4</v>
      </c>
      <c r="GC55" s="342">
        <f t="shared" si="98"/>
        <v>1.3435040089130123E-4</v>
      </c>
      <c r="GD55" s="342">
        <f t="shared" si="99"/>
        <v>1.07480320713041E-4</v>
      </c>
      <c r="GE55" s="346">
        <f t="shared" si="100"/>
        <v>8.5984256570432809E-5</v>
      </c>
      <c r="GF55" s="623">
        <f t="shared" si="192"/>
        <v>759958.33298939653</v>
      </c>
    </row>
    <row r="56" spans="1:188" ht="17" customHeight="1" x14ac:dyDescent="0.2">
      <c r="B56" s="399">
        <f t="shared" si="187"/>
        <v>8</v>
      </c>
      <c r="C56" s="399"/>
      <c r="D56" s="399">
        <v>1</v>
      </c>
      <c r="E56" s="399"/>
      <c r="F56" s="399"/>
      <c r="G56" s="340" t="str">
        <f>$G$178</f>
        <v>Avg Performing  Title / App</v>
      </c>
      <c r="H56" s="436"/>
      <c r="I56" s="384"/>
      <c r="J56" s="384"/>
      <c r="K56" s="384"/>
      <c r="L56" s="384"/>
      <c r="M56" s="384"/>
      <c r="N56" s="384"/>
      <c r="O56" s="384"/>
      <c r="P56" s="384"/>
      <c r="Q56" s="384"/>
      <c r="R56" s="384"/>
      <c r="S56" s="385"/>
      <c r="T56" s="384"/>
      <c r="U56" s="384"/>
      <c r="V56" s="384"/>
      <c r="W56" s="384"/>
      <c r="X56" s="384"/>
      <c r="Y56" s="384"/>
      <c r="Z56" s="384"/>
      <c r="AA56" s="384"/>
      <c r="AB56" s="384"/>
      <c r="AC56" s="384"/>
      <c r="AD56" s="384"/>
      <c r="AE56" s="385"/>
      <c r="AF56" s="384"/>
      <c r="AG56" s="384"/>
      <c r="AH56" s="384"/>
      <c r="AI56" s="384"/>
      <c r="AJ56" s="384"/>
      <c r="AK56" s="384"/>
      <c r="AL56" s="384"/>
      <c r="AM56" s="384"/>
      <c r="AN56" s="384"/>
      <c r="AO56" s="384"/>
      <c r="AP56" s="384"/>
      <c r="AQ56" s="385"/>
      <c r="AR56" s="384"/>
      <c r="AS56" s="384"/>
      <c r="AT56" s="384"/>
      <c r="AU56" s="384"/>
      <c r="AV56" s="384"/>
      <c r="AW56" s="384"/>
      <c r="AX56" s="384"/>
      <c r="AY56" s="384"/>
      <c r="AZ56" s="384"/>
      <c r="BA56" s="384"/>
      <c r="BB56" s="384"/>
      <c r="BC56" s="385"/>
      <c r="BD56" s="384"/>
      <c r="BE56" s="384"/>
      <c r="BF56" s="384"/>
      <c r="BG56" s="384"/>
      <c r="BH56" s="384"/>
      <c r="BI56" s="384"/>
      <c r="BJ56" s="384"/>
      <c r="BK56" s="384"/>
      <c r="BL56" s="384"/>
      <c r="BM56" s="384"/>
      <c r="BN56" s="384"/>
      <c r="BO56" s="385"/>
      <c r="BP56" s="384"/>
      <c r="BQ56" s="384"/>
      <c r="BR56" s="384"/>
      <c r="BS56" s="384"/>
      <c r="BT56" s="384"/>
      <c r="BU56" s="384"/>
      <c r="BV56" s="384"/>
      <c r="BW56" s="384"/>
      <c r="BX56" s="384"/>
      <c r="BY56" s="384"/>
      <c r="BZ56" s="384"/>
      <c r="CA56" s="385"/>
      <c r="CB56" s="384"/>
      <c r="CC56" s="384"/>
      <c r="CD56" s="384"/>
      <c r="CE56" s="384"/>
      <c r="CF56" s="384"/>
      <c r="CG56" s="384"/>
      <c r="CH56" s="384"/>
      <c r="CI56" s="384"/>
      <c r="CJ56" s="379">
        <f t="shared" ref="CJ56:DG56" si="203">$H$7*H$178</f>
        <v>31125.899999999998</v>
      </c>
      <c r="CK56" s="379">
        <f t="shared" si="203"/>
        <v>100239.75</v>
      </c>
      <c r="CL56" s="379">
        <f t="shared" si="203"/>
        <v>284618.09999999998</v>
      </c>
      <c r="CM56" s="380">
        <f t="shared" si="203"/>
        <v>556962.25</v>
      </c>
      <c r="CN56" s="379">
        <f t="shared" si="203"/>
        <v>680269.85</v>
      </c>
      <c r="CO56" s="379">
        <f t="shared" si="203"/>
        <v>661926.19999999995</v>
      </c>
      <c r="CP56" s="379">
        <f t="shared" si="203"/>
        <v>673632.04999999993</v>
      </c>
      <c r="CQ56" s="379">
        <f t="shared" si="203"/>
        <v>661253.44999999995</v>
      </c>
      <c r="CR56" s="379">
        <f t="shared" si="203"/>
        <v>447274.1</v>
      </c>
      <c r="CS56" s="379">
        <f t="shared" si="203"/>
        <v>485426.5</v>
      </c>
      <c r="CT56" s="379">
        <f t="shared" si="203"/>
        <v>373122.1</v>
      </c>
      <c r="CU56" s="379">
        <f t="shared" si="203"/>
        <v>318121.05</v>
      </c>
      <c r="CV56" s="379">
        <f t="shared" si="203"/>
        <v>411752.89999999997</v>
      </c>
      <c r="CW56" s="379">
        <f t="shared" si="203"/>
        <v>364780</v>
      </c>
      <c r="CX56" s="379">
        <f t="shared" si="203"/>
        <v>316356.95</v>
      </c>
      <c r="CY56" s="380">
        <f t="shared" si="203"/>
        <v>238153.5</v>
      </c>
      <c r="CZ56" s="379">
        <f t="shared" si="203"/>
        <v>221125.44999999998</v>
      </c>
      <c r="DA56" s="379">
        <f t="shared" si="203"/>
        <v>247123.5</v>
      </c>
      <c r="DB56" s="379">
        <f t="shared" si="203"/>
        <v>221170.3</v>
      </c>
      <c r="DC56" s="379">
        <f t="shared" si="203"/>
        <v>171895.1</v>
      </c>
      <c r="DD56" s="379">
        <f t="shared" si="203"/>
        <v>127732.79999999999</v>
      </c>
      <c r="DE56" s="379">
        <f t="shared" si="203"/>
        <v>74660.3</v>
      </c>
      <c r="DF56" s="379">
        <f t="shared" si="203"/>
        <v>65346.45</v>
      </c>
      <c r="DG56" s="379">
        <f t="shared" si="203"/>
        <v>36074.35</v>
      </c>
      <c r="DH56" s="342">
        <f t="shared" si="154"/>
        <v>28859.48</v>
      </c>
      <c r="DI56" s="342">
        <f t="shared" si="155"/>
        <v>23087.584000000003</v>
      </c>
      <c r="DJ56" s="342">
        <f t="shared" si="156"/>
        <v>18470.067200000001</v>
      </c>
      <c r="DK56" s="346">
        <f t="shared" si="157"/>
        <v>14776.053760000003</v>
      </c>
      <c r="DL56" s="342">
        <f t="shared" si="130"/>
        <v>11820.843008000003</v>
      </c>
      <c r="DM56" s="342">
        <f t="shared" si="131"/>
        <v>9456.6744064000031</v>
      </c>
      <c r="DN56" s="342">
        <f t="shared" si="132"/>
        <v>7565.3395251200027</v>
      </c>
      <c r="DO56" s="342">
        <f t="shared" si="133"/>
        <v>6052.2716200960022</v>
      </c>
      <c r="DP56" s="342">
        <f t="shared" si="134"/>
        <v>4841.8172960768015</v>
      </c>
      <c r="DQ56" s="342">
        <f t="shared" si="135"/>
        <v>3873.4538368614412</v>
      </c>
      <c r="DR56" s="342">
        <f t="shared" si="136"/>
        <v>3098.7630694891532</v>
      </c>
      <c r="DS56" s="342">
        <f t="shared" si="137"/>
        <v>2479.0104555913226</v>
      </c>
      <c r="DT56" s="342">
        <f t="shared" si="138"/>
        <v>1983.2083644730583</v>
      </c>
      <c r="DU56" s="342">
        <f t="shared" si="139"/>
        <v>1586.5666915784468</v>
      </c>
      <c r="DV56" s="342">
        <f t="shared" si="140"/>
        <v>1269.2533532627576</v>
      </c>
      <c r="DW56" s="346">
        <f t="shared" si="141"/>
        <v>1015.4026826102062</v>
      </c>
      <c r="DX56" s="342">
        <f t="shared" si="104"/>
        <v>812.32214608816503</v>
      </c>
      <c r="DY56" s="342">
        <f t="shared" si="105"/>
        <v>649.85771687053204</v>
      </c>
      <c r="DZ56" s="342">
        <f t="shared" si="106"/>
        <v>519.88617349642561</v>
      </c>
      <c r="EA56" s="342">
        <f t="shared" si="107"/>
        <v>415.90893879714054</v>
      </c>
      <c r="EB56" s="342">
        <f t="shared" si="108"/>
        <v>332.72715103771247</v>
      </c>
      <c r="EC56" s="342">
        <f t="shared" si="109"/>
        <v>266.18172083016998</v>
      </c>
      <c r="ED56" s="342">
        <f t="shared" si="110"/>
        <v>212.94537666413601</v>
      </c>
      <c r="EE56" s="342">
        <f t="shared" si="111"/>
        <v>170.35630133130883</v>
      </c>
      <c r="EF56" s="342">
        <f t="shared" si="112"/>
        <v>136.28504106504707</v>
      </c>
      <c r="EG56" s="342">
        <f t="shared" si="113"/>
        <v>109.02803285203765</v>
      </c>
      <c r="EH56" s="342">
        <f t="shared" si="114"/>
        <v>87.222426281630135</v>
      </c>
      <c r="EI56" s="346">
        <f t="shared" si="115"/>
        <v>69.777941025304116</v>
      </c>
      <c r="EJ56" s="342">
        <f t="shared" si="53"/>
        <v>55.822352820243296</v>
      </c>
      <c r="EK56" s="342">
        <f t="shared" si="54"/>
        <v>44.65788225619464</v>
      </c>
      <c r="EL56" s="342">
        <f t="shared" si="55"/>
        <v>35.726305804955715</v>
      </c>
      <c r="EM56" s="342">
        <f t="shared" si="56"/>
        <v>28.581044643964574</v>
      </c>
      <c r="EN56" s="342">
        <f t="shared" si="57"/>
        <v>22.864835715171662</v>
      </c>
      <c r="EO56" s="342">
        <f t="shared" si="58"/>
        <v>18.291868572137329</v>
      </c>
      <c r="EP56" s="342">
        <f t="shared" si="59"/>
        <v>14.633494857709863</v>
      </c>
      <c r="EQ56" s="342">
        <f t="shared" si="60"/>
        <v>11.706795886167891</v>
      </c>
      <c r="ER56" s="342">
        <f t="shared" si="61"/>
        <v>9.3654367089343129</v>
      </c>
      <c r="ES56" s="342">
        <f t="shared" si="62"/>
        <v>7.492349367147451</v>
      </c>
      <c r="ET56" s="342">
        <f t="shared" si="63"/>
        <v>5.9938794937179614</v>
      </c>
      <c r="EU56" s="346">
        <f t="shared" si="64"/>
        <v>4.7951035949743694</v>
      </c>
      <c r="EV56" s="342">
        <f t="shared" si="65"/>
        <v>3.8360828759794958</v>
      </c>
      <c r="EW56" s="342">
        <f t="shared" si="66"/>
        <v>3.068866300783597</v>
      </c>
      <c r="EX56" s="342">
        <f t="shared" si="67"/>
        <v>2.4550930406268776</v>
      </c>
      <c r="EY56" s="342">
        <f t="shared" si="68"/>
        <v>1.9640744325015023</v>
      </c>
      <c r="EZ56" s="342">
        <f t="shared" si="69"/>
        <v>1.571259546001202</v>
      </c>
      <c r="FA56" s="342">
        <f t="shared" si="70"/>
        <v>1.2570076368009617</v>
      </c>
      <c r="FB56" s="342">
        <f t="shared" si="71"/>
        <v>1.0056061094407693</v>
      </c>
      <c r="FC56" s="342">
        <f t="shared" si="72"/>
        <v>0.80448488755261549</v>
      </c>
      <c r="FD56" s="342">
        <f t="shared" si="73"/>
        <v>0.64358791004209248</v>
      </c>
      <c r="FE56" s="342">
        <f t="shared" si="74"/>
        <v>0.51487032803367405</v>
      </c>
      <c r="FF56" s="342">
        <f t="shared" si="75"/>
        <v>0.41189626242693927</v>
      </c>
      <c r="FG56" s="346">
        <f t="shared" si="76"/>
        <v>0.32951700994155142</v>
      </c>
      <c r="FH56" s="342">
        <f t="shared" si="77"/>
        <v>0.26361360795324112</v>
      </c>
      <c r="FI56" s="342">
        <f t="shared" si="78"/>
        <v>0.2108908863625929</v>
      </c>
      <c r="FJ56" s="342">
        <f t="shared" si="79"/>
        <v>0.16871270909007433</v>
      </c>
      <c r="FK56" s="342">
        <f t="shared" si="80"/>
        <v>0.13497016727205946</v>
      </c>
      <c r="FL56" s="342">
        <f t="shared" si="81"/>
        <v>0.10797613381764758</v>
      </c>
      <c r="FM56" s="342">
        <f t="shared" si="82"/>
        <v>8.6380907054118064E-2</v>
      </c>
      <c r="FN56" s="342">
        <f t="shared" si="83"/>
        <v>6.9104725643294451E-2</v>
      </c>
      <c r="FO56" s="342">
        <f t="shared" si="84"/>
        <v>5.5283780514635561E-2</v>
      </c>
      <c r="FP56" s="342">
        <f t="shared" si="85"/>
        <v>4.4227024411708449E-2</v>
      </c>
      <c r="FQ56" s="342">
        <f t="shared" si="86"/>
        <v>3.5381619529366762E-2</v>
      </c>
      <c r="FR56" s="342">
        <f t="shared" si="87"/>
        <v>2.8305295623493411E-2</v>
      </c>
      <c r="FS56" s="346">
        <f t="shared" si="88"/>
        <v>2.2644236498794729E-2</v>
      </c>
      <c r="FT56" s="342">
        <f t="shared" si="89"/>
        <v>1.8115389199035783E-2</v>
      </c>
      <c r="FU56" s="342">
        <f t="shared" si="90"/>
        <v>1.4492311359228627E-2</v>
      </c>
      <c r="FV56" s="342">
        <f t="shared" si="91"/>
        <v>1.1593849087382903E-2</v>
      </c>
      <c r="FW56" s="342">
        <f t="shared" si="92"/>
        <v>9.2750792699063233E-3</v>
      </c>
      <c r="FX56" s="342">
        <f t="shared" si="93"/>
        <v>7.4200634159250593E-3</v>
      </c>
      <c r="FY56" s="342">
        <f t="shared" si="94"/>
        <v>5.9360507327400475E-3</v>
      </c>
      <c r="FZ56" s="342">
        <f t="shared" si="95"/>
        <v>4.7488405861920383E-3</v>
      </c>
      <c r="GA56" s="342">
        <f t="shared" si="96"/>
        <v>3.7990724689536308E-3</v>
      </c>
      <c r="GB56" s="342">
        <f t="shared" si="97"/>
        <v>3.0392579751629049E-3</v>
      </c>
      <c r="GC56" s="342">
        <f t="shared" si="98"/>
        <v>2.431406380130324E-3</v>
      </c>
      <c r="GD56" s="342">
        <f t="shared" si="99"/>
        <v>1.9451251041042593E-3</v>
      </c>
      <c r="GE56" s="346">
        <f t="shared" si="100"/>
        <v>1.5561000832834074E-3</v>
      </c>
      <c r="GF56" s="398">
        <f t="shared" si="192"/>
        <v>7914440.2937755985</v>
      </c>
    </row>
    <row r="57" spans="1:188" x14ac:dyDescent="0.2">
      <c r="B57" s="399">
        <f>B56+1</f>
        <v>9</v>
      </c>
      <c r="C57" s="399"/>
      <c r="D57" s="399"/>
      <c r="E57" s="399">
        <v>1</v>
      </c>
      <c r="F57" s="399"/>
      <c r="G57" s="339" t="str">
        <f>$G$179</f>
        <v>Low Performing  Title / App</v>
      </c>
      <c r="H57" s="436"/>
      <c r="I57" s="384"/>
      <c r="J57" s="384"/>
      <c r="K57" s="384"/>
      <c r="L57" s="384"/>
      <c r="M57" s="384"/>
      <c r="N57" s="384"/>
      <c r="O57" s="384"/>
      <c r="P57" s="384"/>
      <c r="Q57" s="384"/>
      <c r="R57" s="384"/>
      <c r="S57" s="385"/>
      <c r="T57" s="384"/>
      <c r="U57" s="384"/>
      <c r="V57" s="384"/>
      <c r="W57" s="384"/>
      <c r="X57" s="384"/>
      <c r="Y57" s="384"/>
      <c r="Z57" s="384"/>
      <c r="AA57" s="384"/>
      <c r="AB57" s="384"/>
      <c r="AC57" s="384"/>
      <c r="AD57" s="384"/>
      <c r="AE57" s="385"/>
      <c r="AF57" s="384"/>
      <c r="AG57" s="384"/>
      <c r="AH57" s="384"/>
      <c r="AI57" s="384"/>
      <c r="AJ57" s="384"/>
      <c r="AK57" s="384"/>
      <c r="AL57" s="384"/>
      <c r="AM57" s="384"/>
      <c r="AN57" s="384"/>
      <c r="AO57" s="384"/>
      <c r="AP57" s="384"/>
      <c r="AQ57" s="385"/>
      <c r="AR57" s="384"/>
      <c r="AS57" s="384"/>
      <c r="AT57" s="384"/>
      <c r="AU57" s="384"/>
      <c r="AV57" s="384"/>
      <c r="AW57" s="384"/>
      <c r="AX57" s="384"/>
      <c r="AY57" s="384"/>
      <c r="AZ57" s="384"/>
      <c r="BA57" s="384"/>
      <c r="BB57" s="384"/>
      <c r="BC57" s="385"/>
      <c r="BD57" s="384"/>
      <c r="BE57" s="384"/>
      <c r="BF57" s="384"/>
      <c r="BG57" s="384"/>
      <c r="BH57" s="384"/>
      <c r="BI57" s="384"/>
      <c r="BJ57" s="384"/>
      <c r="BK57" s="384"/>
      <c r="BL57" s="384"/>
      <c r="BM57" s="384"/>
      <c r="BN57" s="384"/>
      <c r="BO57" s="385"/>
      <c r="BP57" s="384"/>
      <c r="BQ57" s="384"/>
      <c r="BR57" s="384"/>
      <c r="BS57" s="384"/>
      <c r="BT57" s="384"/>
      <c r="BU57" s="384"/>
      <c r="BV57" s="384"/>
      <c r="BW57" s="384"/>
      <c r="BX57" s="384"/>
      <c r="BY57" s="384"/>
      <c r="BZ57" s="384"/>
      <c r="CA57" s="385"/>
      <c r="CB57" s="384"/>
      <c r="CC57" s="384"/>
      <c r="CD57" s="384"/>
      <c r="CE57" s="384"/>
      <c r="CF57" s="384"/>
      <c r="CG57" s="384"/>
      <c r="CH57" s="384"/>
      <c r="CI57" s="384"/>
      <c r="CJ57" s="384"/>
      <c r="CK57" s="382">
        <f t="shared" ref="CK57:DH57" si="204">$H$7*H$179</f>
        <v>14621.099999999999</v>
      </c>
      <c r="CL57" s="382">
        <f t="shared" si="204"/>
        <v>53894.75</v>
      </c>
      <c r="CM57" s="383">
        <f t="shared" si="204"/>
        <v>98939.099999999991</v>
      </c>
      <c r="CN57" s="382">
        <f t="shared" si="204"/>
        <v>182390</v>
      </c>
      <c r="CO57" s="382">
        <f t="shared" si="204"/>
        <v>299732.55</v>
      </c>
      <c r="CP57" s="382">
        <f t="shared" si="204"/>
        <v>204665.5</v>
      </c>
      <c r="CQ57" s="382">
        <f t="shared" si="204"/>
        <v>175333.6</v>
      </c>
      <c r="CR57" s="382">
        <f t="shared" si="204"/>
        <v>194200.5</v>
      </c>
      <c r="CS57" s="382">
        <f t="shared" si="204"/>
        <v>156765.69999999998</v>
      </c>
      <c r="CT57" s="382">
        <f t="shared" si="204"/>
        <v>155674.35</v>
      </c>
      <c r="CU57" s="382">
        <f t="shared" si="204"/>
        <v>148274.1</v>
      </c>
      <c r="CV57" s="382">
        <f t="shared" si="204"/>
        <v>137061.6</v>
      </c>
      <c r="CW57" s="382">
        <f t="shared" si="204"/>
        <v>120885.7</v>
      </c>
      <c r="CX57" s="382">
        <f t="shared" si="204"/>
        <v>141905.4</v>
      </c>
      <c r="CY57" s="383">
        <f t="shared" si="204"/>
        <v>111512.04999999999</v>
      </c>
      <c r="CZ57" s="382">
        <f t="shared" si="204"/>
        <v>95410.9</v>
      </c>
      <c r="DA57" s="382">
        <f t="shared" si="204"/>
        <v>94349.45</v>
      </c>
      <c r="DB57" s="382">
        <f t="shared" si="204"/>
        <v>101525.45</v>
      </c>
      <c r="DC57" s="382">
        <f t="shared" si="204"/>
        <v>73598.849999999991</v>
      </c>
      <c r="DD57" s="382">
        <f t="shared" si="204"/>
        <v>73942.7</v>
      </c>
      <c r="DE57" s="382">
        <f t="shared" si="204"/>
        <v>52908.049999999996</v>
      </c>
      <c r="DF57" s="382">
        <f t="shared" si="204"/>
        <v>36298.6</v>
      </c>
      <c r="DG57" s="382">
        <f t="shared" si="204"/>
        <v>23606.05</v>
      </c>
      <c r="DH57" s="382">
        <f t="shared" si="204"/>
        <v>10375.299999999999</v>
      </c>
      <c r="DI57" s="342">
        <f t="shared" si="155"/>
        <v>8300.24</v>
      </c>
      <c r="DJ57" s="342">
        <f t="shared" si="156"/>
        <v>6640.192</v>
      </c>
      <c r="DK57" s="346">
        <f t="shared" si="157"/>
        <v>5312.1536000000006</v>
      </c>
      <c r="DL57" s="342">
        <f t="shared" si="130"/>
        <v>4249.7228800000003</v>
      </c>
      <c r="DM57" s="342">
        <f t="shared" si="131"/>
        <v>3399.7783040000004</v>
      </c>
      <c r="DN57" s="342">
        <f t="shared" si="132"/>
        <v>2719.8226432000006</v>
      </c>
      <c r="DO57" s="342">
        <f t="shared" si="133"/>
        <v>2175.8581145600006</v>
      </c>
      <c r="DP57" s="342">
        <f t="shared" si="134"/>
        <v>1740.6864916480006</v>
      </c>
      <c r="DQ57" s="342">
        <f t="shared" si="135"/>
        <v>1392.5491933184005</v>
      </c>
      <c r="DR57" s="342">
        <f t="shared" si="136"/>
        <v>1114.0393546547205</v>
      </c>
      <c r="DS57" s="342">
        <f t="shared" si="137"/>
        <v>891.23148372377636</v>
      </c>
      <c r="DT57" s="342">
        <f t="shared" si="138"/>
        <v>712.98518697902114</v>
      </c>
      <c r="DU57" s="342">
        <f t="shared" si="139"/>
        <v>570.38814958321689</v>
      </c>
      <c r="DV57" s="342">
        <f t="shared" si="140"/>
        <v>456.31051966657355</v>
      </c>
      <c r="DW57" s="346">
        <f t="shared" si="141"/>
        <v>365.04841573325888</v>
      </c>
      <c r="DX57" s="342">
        <f t="shared" si="104"/>
        <v>292.03873258660713</v>
      </c>
      <c r="DY57" s="342">
        <f t="shared" si="105"/>
        <v>233.63098606928571</v>
      </c>
      <c r="DZ57" s="342">
        <f t="shared" si="106"/>
        <v>186.90478885542859</v>
      </c>
      <c r="EA57" s="342">
        <f t="shared" si="107"/>
        <v>149.52383108434287</v>
      </c>
      <c r="EB57" s="342">
        <f t="shared" si="108"/>
        <v>119.61906486747431</v>
      </c>
      <c r="EC57" s="342">
        <f t="shared" si="109"/>
        <v>95.695251893979446</v>
      </c>
      <c r="ED57" s="342">
        <f t="shared" si="110"/>
        <v>76.55620151518356</v>
      </c>
      <c r="EE57" s="342">
        <f t="shared" si="111"/>
        <v>61.244961212146848</v>
      </c>
      <c r="EF57" s="342">
        <f t="shared" si="112"/>
        <v>48.995968969717481</v>
      </c>
      <c r="EG57" s="342">
        <f t="shared" si="113"/>
        <v>39.196775175773986</v>
      </c>
      <c r="EH57" s="342">
        <f t="shared" si="114"/>
        <v>31.35742014061919</v>
      </c>
      <c r="EI57" s="346">
        <f t="shared" si="115"/>
        <v>25.085936112495354</v>
      </c>
      <c r="EJ57" s="342">
        <f t="shared" si="53"/>
        <v>20.068748889996286</v>
      </c>
      <c r="EK57" s="342">
        <f t="shared" si="54"/>
        <v>16.054999111997031</v>
      </c>
      <c r="EL57" s="342">
        <f t="shared" si="55"/>
        <v>12.843999289597626</v>
      </c>
      <c r="EM57" s="342">
        <f t="shared" si="56"/>
        <v>10.275199431678102</v>
      </c>
      <c r="EN57" s="342">
        <f t="shared" si="57"/>
        <v>8.2201595453424812</v>
      </c>
      <c r="EO57" s="342">
        <f t="shared" si="58"/>
        <v>6.5761276362739851</v>
      </c>
      <c r="EP57" s="342">
        <f t="shared" si="59"/>
        <v>5.2609021090191881</v>
      </c>
      <c r="EQ57" s="342">
        <f t="shared" si="60"/>
        <v>4.208721687215351</v>
      </c>
      <c r="ER57" s="342">
        <f t="shared" si="61"/>
        <v>3.3669773497722808</v>
      </c>
      <c r="ES57" s="342">
        <f t="shared" si="62"/>
        <v>2.6935818798178248</v>
      </c>
      <c r="ET57" s="342">
        <f t="shared" si="63"/>
        <v>2.1548655038542601</v>
      </c>
      <c r="EU57" s="346">
        <f t="shared" si="64"/>
        <v>1.7238924030834082</v>
      </c>
      <c r="EV57" s="342">
        <f t="shared" si="65"/>
        <v>1.3791139224667266</v>
      </c>
      <c r="EW57" s="342">
        <f t="shared" si="66"/>
        <v>1.1032911379733814</v>
      </c>
      <c r="EX57" s="342">
        <f t="shared" si="67"/>
        <v>0.88263291037870517</v>
      </c>
      <c r="EY57" s="342">
        <f t="shared" si="68"/>
        <v>0.70610632830296416</v>
      </c>
      <c r="EZ57" s="342">
        <f t="shared" si="69"/>
        <v>0.56488506264237137</v>
      </c>
      <c r="FA57" s="342">
        <f t="shared" si="70"/>
        <v>0.45190805011389712</v>
      </c>
      <c r="FB57" s="342">
        <f t="shared" si="71"/>
        <v>0.36152644009111773</v>
      </c>
      <c r="FC57" s="342">
        <f t="shared" si="72"/>
        <v>0.28922115207289417</v>
      </c>
      <c r="FD57" s="342">
        <f t="shared" si="73"/>
        <v>0.23137692165831536</v>
      </c>
      <c r="FE57" s="342">
        <f t="shared" si="74"/>
        <v>0.1851015373266523</v>
      </c>
      <c r="FF57" s="342">
        <f t="shared" si="75"/>
        <v>0.14808122986132186</v>
      </c>
      <c r="FG57" s="346">
        <f t="shared" si="76"/>
        <v>0.11846498388905749</v>
      </c>
      <c r="FH57" s="342">
        <f t="shared" si="77"/>
        <v>9.4771987111246001E-2</v>
      </c>
      <c r="FI57" s="342">
        <f t="shared" si="78"/>
        <v>7.5817589688996809E-2</v>
      </c>
      <c r="FJ57" s="342">
        <f t="shared" si="79"/>
        <v>6.0654071751197448E-2</v>
      </c>
      <c r="FK57" s="342">
        <f t="shared" si="80"/>
        <v>4.8523257400957961E-2</v>
      </c>
      <c r="FL57" s="342">
        <f t="shared" si="81"/>
        <v>3.8818605920766372E-2</v>
      </c>
      <c r="FM57" s="342">
        <f t="shared" si="82"/>
        <v>3.1054884736613098E-2</v>
      </c>
      <c r="FN57" s="342">
        <f t="shared" si="83"/>
        <v>2.4843907789290479E-2</v>
      </c>
      <c r="FO57" s="342">
        <f t="shared" si="84"/>
        <v>1.9875126231432384E-2</v>
      </c>
      <c r="FP57" s="342">
        <f t="shared" si="85"/>
        <v>1.5900100985145906E-2</v>
      </c>
      <c r="FQ57" s="342">
        <f t="shared" si="86"/>
        <v>1.2720080788116726E-2</v>
      </c>
      <c r="FR57" s="342">
        <f t="shared" si="87"/>
        <v>1.0176064630493382E-2</v>
      </c>
      <c r="FS57" s="346">
        <f t="shared" si="88"/>
        <v>8.1408517043947051E-3</v>
      </c>
      <c r="FT57" s="342">
        <f t="shared" si="89"/>
        <v>6.5126813635157646E-3</v>
      </c>
      <c r="FU57" s="342">
        <f t="shared" si="90"/>
        <v>5.210145090812612E-3</v>
      </c>
      <c r="FV57" s="342">
        <f t="shared" si="91"/>
        <v>4.1681160726500894E-3</v>
      </c>
      <c r="FW57" s="342">
        <f t="shared" si="92"/>
        <v>3.3344928581200716E-3</v>
      </c>
      <c r="FX57" s="342">
        <f t="shared" si="93"/>
        <v>2.6675942864960575E-3</v>
      </c>
      <c r="FY57" s="342">
        <f t="shared" si="94"/>
        <v>2.1340754291968461E-3</v>
      </c>
      <c r="FZ57" s="342">
        <f t="shared" si="95"/>
        <v>1.7072603433574769E-3</v>
      </c>
      <c r="GA57" s="342">
        <f t="shared" si="96"/>
        <v>1.3658082746859817E-3</v>
      </c>
      <c r="GB57" s="342">
        <f t="shared" si="97"/>
        <v>1.0926466197487853E-3</v>
      </c>
      <c r="GC57" s="342">
        <f t="shared" si="98"/>
        <v>8.7411729579902828E-4</v>
      </c>
      <c r="GD57" s="342">
        <f t="shared" si="99"/>
        <v>6.9929383663922266E-4</v>
      </c>
      <c r="GE57" s="346">
        <f t="shared" si="100"/>
        <v>5.594350693113782E-4</v>
      </c>
      <c r="GF57" s="397">
        <f t="shared" si="192"/>
        <v>2799372.5477622594</v>
      </c>
    </row>
    <row r="58" spans="1:188" ht="17" thickBot="1" x14ac:dyDescent="0.25">
      <c r="B58" s="399">
        <f t="shared" si="187"/>
        <v>10</v>
      </c>
      <c r="C58" s="399"/>
      <c r="D58" s="399">
        <v>1</v>
      </c>
      <c r="E58" s="399"/>
      <c r="F58" s="399"/>
      <c r="G58" s="406" t="str">
        <f>$G$178</f>
        <v>Avg Performing  Title / App</v>
      </c>
      <c r="H58" s="436"/>
      <c r="I58" s="384"/>
      <c r="J58" s="384"/>
      <c r="K58" s="384"/>
      <c r="L58" s="384"/>
      <c r="M58" s="384"/>
      <c r="N58" s="384"/>
      <c r="O58" s="384"/>
      <c r="P58" s="384"/>
      <c r="Q58" s="384"/>
      <c r="R58" s="384"/>
      <c r="S58" s="385"/>
      <c r="T58" s="384"/>
      <c r="U58" s="384"/>
      <c r="V58" s="384"/>
      <c r="W58" s="384"/>
      <c r="X58" s="384"/>
      <c r="Y58" s="384"/>
      <c r="Z58" s="384"/>
      <c r="AA58" s="384"/>
      <c r="AB58" s="384"/>
      <c r="AC58" s="384"/>
      <c r="AD58" s="384"/>
      <c r="AE58" s="385"/>
      <c r="AF58" s="384"/>
      <c r="AG58" s="384"/>
      <c r="AH58" s="384"/>
      <c r="AI58" s="384"/>
      <c r="AJ58" s="384"/>
      <c r="AK58" s="384"/>
      <c r="AL58" s="384"/>
      <c r="AM58" s="384"/>
      <c r="AN58" s="384"/>
      <c r="AO58" s="384"/>
      <c r="AP58" s="384"/>
      <c r="AQ58" s="385"/>
      <c r="AR58" s="384"/>
      <c r="AS58" s="384"/>
      <c r="AT58" s="384"/>
      <c r="AU58" s="384"/>
      <c r="AV58" s="384"/>
      <c r="AW58" s="384"/>
      <c r="AX58" s="384"/>
      <c r="AY58" s="384"/>
      <c r="AZ58" s="384"/>
      <c r="BA58" s="384"/>
      <c r="BB58" s="384"/>
      <c r="BC58" s="385"/>
      <c r="BD58" s="384"/>
      <c r="BE58" s="384"/>
      <c r="BF58" s="384"/>
      <c r="BG58" s="384"/>
      <c r="BH58" s="384"/>
      <c r="BI58" s="384"/>
      <c r="BJ58" s="384"/>
      <c r="BK58" s="384"/>
      <c r="BL58" s="384"/>
      <c r="BM58" s="384"/>
      <c r="BN58" s="384"/>
      <c r="BO58" s="385"/>
      <c r="BP58" s="384"/>
      <c r="BQ58" s="384"/>
      <c r="BR58" s="384"/>
      <c r="BS58" s="384"/>
      <c r="BT58" s="384"/>
      <c r="BU58" s="384"/>
      <c r="BV58" s="384"/>
      <c r="BW58" s="384"/>
      <c r="BX58" s="384"/>
      <c r="BY58" s="384"/>
      <c r="BZ58" s="384"/>
      <c r="CA58" s="385"/>
      <c r="CB58" s="384"/>
      <c r="CC58" s="384"/>
      <c r="CD58" s="384"/>
      <c r="CE58" s="384"/>
      <c r="CF58" s="384"/>
      <c r="CG58" s="384"/>
      <c r="CH58" s="384"/>
      <c r="CI58" s="384"/>
      <c r="CJ58" s="384"/>
      <c r="CK58" s="384"/>
      <c r="CL58" s="379">
        <f t="shared" ref="CL58:DI58" si="205">$H$7*H$178</f>
        <v>31125.899999999998</v>
      </c>
      <c r="CM58" s="380">
        <f t="shared" si="205"/>
        <v>100239.75</v>
      </c>
      <c r="CN58" s="379">
        <f t="shared" si="205"/>
        <v>284618.09999999998</v>
      </c>
      <c r="CO58" s="379">
        <f t="shared" si="205"/>
        <v>556962.25</v>
      </c>
      <c r="CP58" s="379">
        <f t="shared" si="205"/>
        <v>680269.85</v>
      </c>
      <c r="CQ58" s="379">
        <f t="shared" si="205"/>
        <v>661926.19999999995</v>
      </c>
      <c r="CR58" s="379">
        <f t="shared" si="205"/>
        <v>673632.04999999993</v>
      </c>
      <c r="CS58" s="379">
        <f t="shared" si="205"/>
        <v>661253.44999999995</v>
      </c>
      <c r="CT58" s="379">
        <f t="shared" si="205"/>
        <v>447274.1</v>
      </c>
      <c r="CU58" s="379">
        <f t="shared" si="205"/>
        <v>485426.5</v>
      </c>
      <c r="CV58" s="379">
        <f t="shared" si="205"/>
        <v>373122.1</v>
      </c>
      <c r="CW58" s="379">
        <f t="shared" si="205"/>
        <v>318121.05</v>
      </c>
      <c r="CX58" s="379">
        <f t="shared" si="205"/>
        <v>411752.89999999997</v>
      </c>
      <c r="CY58" s="380">
        <f t="shared" si="205"/>
        <v>364780</v>
      </c>
      <c r="CZ58" s="379">
        <f t="shared" si="205"/>
        <v>316356.95</v>
      </c>
      <c r="DA58" s="379">
        <f t="shared" si="205"/>
        <v>238153.5</v>
      </c>
      <c r="DB58" s="379">
        <f t="shared" si="205"/>
        <v>221125.44999999998</v>
      </c>
      <c r="DC58" s="379">
        <f t="shared" si="205"/>
        <v>247123.5</v>
      </c>
      <c r="DD58" s="379">
        <f t="shared" si="205"/>
        <v>221170.3</v>
      </c>
      <c r="DE58" s="379">
        <f t="shared" si="205"/>
        <v>171895.1</v>
      </c>
      <c r="DF58" s="379">
        <f t="shared" si="205"/>
        <v>127732.79999999999</v>
      </c>
      <c r="DG58" s="379">
        <f t="shared" si="205"/>
        <v>74660.3</v>
      </c>
      <c r="DH58" s="379">
        <f t="shared" si="205"/>
        <v>65346.45</v>
      </c>
      <c r="DI58" s="379">
        <f t="shared" si="205"/>
        <v>36074.35</v>
      </c>
      <c r="DJ58" s="342">
        <f t="shared" si="156"/>
        <v>28859.48</v>
      </c>
      <c r="DK58" s="346">
        <f t="shared" si="157"/>
        <v>23087.584000000003</v>
      </c>
      <c r="DL58" s="342">
        <f t="shared" si="130"/>
        <v>18470.067200000001</v>
      </c>
      <c r="DM58" s="342">
        <f t="shared" si="131"/>
        <v>14776.053760000003</v>
      </c>
      <c r="DN58" s="342">
        <f t="shared" si="132"/>
        <v>11820.843008000003</v>
      </c>
      <c r="DO58" s="342">
        <f t="shared" si="133"/>
        <v>9456.6744064000031</v>
      </c>
      <c r="DP58" s="342">
        <f t="shared" si="134"/>
        <v>7565.3395251200027</v>
      </c>
      <c r="DQ58" s="342">
        <f t="shared" si="135"/>
        <v>6052.2716200960022</v>
      </c>
      <c r="DR58" s="342">
        <f t="shared" si="136"/>
        <v>4841.8172960768015</v>
      </c>
      <c r="DS58" s="342">
        <f t="shared" si="137"/>
        <v>3873.4538368614412</v>
      </c>
      <c r="DT58" s="342">
        <f t="shared" si="138"/>
        <v>3098.7630694891532</v>
      </c>
      <c r="DU58" s="342">
        <f t="shared" si="139"/>
        <v>2479.0104555913226</v>
      </c>
      <c r="DV58" s="342">
        <f t="shared" si="140"/>
        <v>1983.2083644730583</v>
      </c>
      <c r="DW58" s="346">
        <f t="shared" si="141"/>
        <v>1586.5666915784468</v>
      </c>
      <c r="DX58" s="342">
        <f t="shared" si="104"/>
        <v>1269.2533532627576</v>
      </c>
      <c r="DY58" s="342">
        <f t="shared" si="105"/>
        <v>1015.4026826102062</v>
      </c>
      <c r="DZ58" s="342">
        <f t="shared" si="106"/>
        <v>812.32214608816503</v>
      </c>
      <c r="EA58" s="342">
        <f t="shared" si="107"/>
        <v>649.85771687053204</v>
      </c>
      <c r="EB58" s="342">
        <f t="shared" si="108"/>
        <v>519.88617349642561</v>
      </c>
      <c r="EC58" s="342">
        <f t="shared" si="109"/>
        <v>415.90893879714054</v>
      </c>
      <c r="ED58" s="342">
        <f t="shared" si="110"/>
        <v>332.72715103771247</v>
      </c>
      <c r="EE58" s="342">
        <f t="shared" si="111"/>
        <v>266.18172083016998</v>
      </c>
      <c r="EF58" s="342">
        <f t="shared" si="112"/>
        <v>212.94537666413601</v>
      </c>
      <c r="EG58" s="342">
        <f t="shared" si="113"/>
        <v>170.35630133130883</v>
      </c>
      <c r="EH58" s="342">
        <f t="shared" si="114"/>
        <v>136.28504106504707</v>
      </c>
      <c r="EI58" s="346">
        <f t="shared" si="115"/>
        <v>109.02803285203765</v>
      </c>
      <c r="EJ58" s="342">
        <f t="shared" si="53"/>
        <v>87.222426281630135</v>
      </c>
      <c r="EK58" s="342">
        <f t="shared" si="54"/>
        <v>69.777941025304116</v>
      </c>
      <c r="EL58" s="342">
        <f t="shared" si="55"/>
        <v>55.822352820243296</v>
      </c>
      <c r="EM58" s="342">
        <f t="shared" si="56"/>
        <v>44.65788225619464</v>
      </c>
      <c r="EN58" s="342">
        <f t="shared" si="57"/>
        <v>35.726305804955715</v>
      </c>
      <c r="EO58" s="342">
        <f t="shared" si="58"/>
        <v>28.581044643964574</v>
      </c>
      <c r="EP58" s="342">
        <f t="shared" si="59"/>
        <v>22.864835715171662</v>
      </c>
      <c r="EQ58" s="342">
        <f t="shared" si="60"/>
        <v>18.291868572137329</v>
      </c>
      <c r="ER58" s="342">
        <f t="shared" si="61"/>
        <v>14.633494857709863</v>
      </c>
      <c r="ES58" s="342">
        <f t="shared" si="62"/>
        <v>11.706795886167891</v>
      </c>
      <c r="ET58" s="342">
        <f t="shared" si="63"/>
        <v>9.3654367089343129</v>
      </c>
      <c r="EU58" s="346">
        <f t="shared" si="64"/>
        <v>7.492349367147451</v>
      </c>
      <c r="EV58" s="342">
        <f t="shared" si="65"/>
        <v>5.9938794937179614</v>
      </c>
      <c r="EW58" s="342">
        <f t="shared" si="66"/>
        <v>4.7951035949743694</v>
      </c>
      <c r="EX58" s="342">
        <f t="shared" si="67"/>
        <v>3.8360828759794958</v>
      </c>
      <c r="EY58" s="342">
        <f t="shared" si="68"/>
        <v>3.068866300783597</v>
      </c>
      <c r="EZ58" s="342">
        <f t="shared" si="69"/>
        <v>2.4550930406268776</v>
      </c>
      <c r="FA58" s="342">
        <f t="shared" si="70"/>
        <v>1.9640744325015023</v>
      </c>
      <c r="FB58" s="342">
        <f t="shared" si="71"/>
        <v>1.571259546001202</v>
      </c>
      <c r="FC58" s="342">
        <f t="shared" si="72"/>
        <v>1.2570076368009617</v>
      </c>
      <c r="FD58" s="342">
        <f t="shared" si="73"/>
        <v>1.0056061094407693</v>
      </c>
      <c r="FE58" s="342">
        <f t="shared" si="74"/>
        <v>0.80448488755261549</v>
      </c>
      <c r="FF58" s="342">
        <f t="shared" si="75"/>
        <v>0.64358791004209248</v>
      </c>
      <c r="FG58" s="346">
        <f t="shared" si="76"/>
        <v>0.51487032803367405</v>
      </c>
      <c r="FH58" s="342">
        <f t="shared" si="77"/>
        <v>0.41189626242693927</v>
      </c>
      <c r="FI58" s="342">
        <f t="shared" si="78"/>
        <v>0.32951700994155142</v>
      </c>
      <c r="FJ58" s="342">
        <f t="shared" si="79"/>
        <v>0.26361360795324112</v>
      </c>
      <c r="FK58" s="342">
        <f t="shared" si="80"/>
        <v>0.2108908863625929</v>
      </c>
      <c r="FL58" s="342">
        <f t="shared" si="81"/>
        <v>0.16871270909007433</v>
      </c>
      <c r="FM58" s="342">
        <f t="shared" si="82"/>
        <v>0.13497016727205946</v>
      </c>
      <c r="FN58" s="342">
        <f t="shared" si="83"/>
        <v>0.10797613381764758</v>
      </c>
      <c r="FO58" s="342">
        <f t="shared" si="84"/>
        <v>8.6380907054118064E-2</v>
      </c>
      <c r="FP58" s="342">
        <f t="shared" si="85"/>
        <v>6.9104725643294451E-2</v>
      </c>
      <c r="FQ58" s="342">
        <f t="shared" si="86"/>
        <v>5.5283780514635561E-2</v>
      </c>
      <c r="FR58" s="342">
        <f t="shared" si="87"/>
        <v>4.4227024411708449E-2</v>
      </c>
      <c r="FS58" s="346">
        <f t="shared" si="88"/>
        <v>3.5381619529366762E-2</v>
      </c>
      <c r="FT58" s="342">
        <f t="shared" si="89"/>
        <v>2.8305295623493411E-2</v>
      </c>
      <c r="FU58" s="342">
        <f t="shared" si="90"/>
        <v>2.2644236498794729E-2</v>
      </c>
      <c r="FV58" s="342">
        <f t="shared" si="91"/>
        <v>1.8115389199035783E-2</v>
      </c>
      <c r="FW58" s="342">
        <f t="shared" si="92"/>
        <v>1.4492311359228627E-2</v>
      </c>
      <c r="FX58" s="342">
        <f t="shared" si="93"/>
        <v>1.1593849087382903E-2</v>
      </c>
      <c r="FY58" s="342">
        <f t="shared" si="94"/>
        <v>9.2750792699063233E-3</v>
      </c>
      <c r="FZ58" s="342">
        <f t="shared" si="95"/>
        <v>7.4200634159250593E-3</v>
      </c>
      <c r="GA58" s="342">
        <f t="shared" si="96"/>
        <v>5.9360507327400475E-3</v>
      </c>
      <c r="GB58" s="342">
        <f t="shared" si="97"/>
        <v>4.7488405861920383E-3</v>
      </c>
      <c r="GC58" s="342">
        <f t="shared" si="98"/>
        <v>3.7990724689536308E-3</v>
      </c>
      <c r="GD58" s="342">
        <f t="shared" si="99"/>
        <v>3.0392579751629049E-3</v>
      </c>
      <c r="GE58" s="346">
        <f t="shared" si="100"/>
        <v>2.431406380130324E-3</v>
      </c>
      <c r="GF58" s="421">
        <f t="shared" si="192"/>
        <v>7914440.2902743733</v>
      </c>
    </row>
    <row r="59" spans="1:188" ht="17" thickTop="1" x14ac:dyDescent="0.2">
      <c r="A59" s="413" t="s">
        <v>471</v>
      </c>
      <c r="B59" s="414">
        <v>1</v>
      </c>
      <c r="C59" s="414"/>
      <c r="D59" s="414"/>
      <c r="E59" s="414">
        <v>1</v>
      </c>
      <c r="F59" s="414"/>
      <c r="G59" s="407" t="str">
        <f>$G$179</f>
        <v>Low Performing  Title / App</v>
      </c>
      <c r="H59" s="436"/>
      <c r="I59" s="384"/>
      <c r="J59" s="384"/>
      <c r="K59" s="384"/>
      <c r="L59" s="384"/>
      <c r="M59" s="384"/>
      <c r="N59" s="384"/>
      <c r="O59" s="384"/>
      <c r="P59" s="384"/>
      <c r="Q59" s="384"/>
      <c r="R59" s="384"/>
      <c r="S59" s="385"/>
      <c r="T59" s="384"/>
      <c r="U59" s="384"/>
      <c r="V59" s="384"/>
      <c r="W59" s="384"/>
      <c r="X59" s="384"/>
      <c r="Y59" s="384"/>
      <c r="Z59" s="384"/>
      <c r="AA59" s="384"/>
      <c r="AB59" s="384"/>
      <c r="AC59" s="384"/>
      <c r="AD59" s="384"/>
      <c r="AE59" s="385"/>
      <c r="AF59" s="384"/>
      <c r="AG59" s="384"/>
      <c r="AH59" s="384"/>
      <c r="AI59" s="384"/>
      <c r="AJ59" s="384"/>
      <c r="AK59" s="384"/>
      <c r="AL59" s="384"/>
      <c r="AM59" s="384"/>
      <c r="AN59" s="384"/>
      <c r="AO59" s="384"/>
      <c r="AP59" s="384"/>
      <c r="AQ59" s="385"/>
      <c r="AR59" s="384"/>
      <c r="AS59" s="384"/>
      <c r="AT59" s="384"/>
      <c r="AU59" s="384"/>
      <c r="AV59" s="384"/>
      <c r="AW59" s="384"/>
      <c r="AX59" s="384"/>
      <c r="AY59" s="384"/>
      <c r="AZ59" s="384"/>
      <c r="BA59" s="384"/>
      <c r="BB59" s="384"/>
      <c r="BC59" s="385"/>
      <c r="BD59" s="384"/>
      <c r="BE59" s="384"/>
      <c r="BF59" s="384"/>
      <c r="BG59" s="384"/>
      <c r="BH59" s="384"/>
      <c r="BI59" s="384"/>
      <c r="BJ59" s="384"/>
      <c r="BK59" s="384"/>
      <c r="BL59" s="384"/>
      <c r="BM59" s="384"/>
      <c r="BN59" s="384"/>
      <c r="BO59" s="385"/>
      <c r="BP59" s="384"/>
      <c r="BQ59" s="384"/>
      <c r="BR59" s="384"/>
      <c r="BS59" s="384"/>
      <c r="BT59" s="384"/>
      <c r="BU59" s="384"/>
      <c r="BV59" s="384"/>
      <c r="BW59" s="384"/>
      <c r="BX59" s="384"/>
      <c r="BY59" s="384"/>
      <c r="BZ59" s="384"/>
      <c r="CA59" s="385"/>
      <c r="CB59" s="384"/>
      <c r="CC59" s="384"/>
      <c r="CD59" s="384"/>
      <c r="CE59" s="384"/>
      <c r="CF59" s="384"/>
      <c r="CG59" s="384"/>
      <c r="CH59" s="384"/>
      <c r="CI59" s="384"/>
      <c r="CJ59" s="384"/>
      <c r="CK59" s="384"/>
      <c r="CL59" s="384"/>
      <c r="CM59" s="385"/>
      <c r="CN59" s="382">
        <f t="shared" ref="CN59:DK59" si="206">$H$7*H$179</f>
        <v>14621.099999999999</v>
      </c>
      <c r="CO59" s="382">
        <f t="shared" si="206"/>
        <v>53894.75</v>
      </c>
      <c r="CP59" s="382">
        <f t="shared" si="206"/>
        <v>98939.099999999991</v>
      </c>
      <c r="CQ59" s="382">
        <f t="shared" si="206"/>
        <v>182390</v>
      </c>
      <c r="CR59" s="382">
        <f t="shared" si="206"/>
        <v>299732.55</v>
      </c>
      <c r="CS59" s="382">
        <f t="shared" si="206"/>
        <v>204665.5</v>
      </c>
      <c r="CT59" s="382">
        <f t="shared" si="206"/>
        <v>175333.6</v>
      </c>
      <c r="CU59" s="382">
        <f t="shared" si="206"/>
        <v>194200.5</v>
      </c>
      <c r="CV59" s="382">
        <f t="shared" si="206"/>
        <v>156765.69999999998</v>
      </c>
      <c r="CW59" s="382">
        <f t="shared" si="206"/>
        <v>155674.35</v>
      </c>
      <c r="CX59" s="382">
        <f t="shared" si="206"/>
        <v>148274.1</v>
      </c>
      <c r="CY59" s="383">
        <f t="shared" si="206"/>
        <v>137061.6</v>
      </c>
      <c r="CZ59" s="382">
        <f t="shared" si="206"/>
        <v>120885.7</v>
      </c>
      <c r="DA59" s="382">
        <f t="shared" si="206"/>
        <v>141905.4</v>
      </c>
      <c r="DB59" s="382">
        <f t="shared" si="206"/>
        <v>111512.04999999999</v>
      </c>
      <c r="DC59" s="382">
        <f t="shared" si="206"/>
        <v>95410.9</v>
      </c>
      <c r="DD59" s="382">
        <f t="shared" si="206"/>
        <v>94349.45</v>
      </c>
      <c r="DE59" s="382">
        <f t="shared" si="206"/>
        <v>101525.45</v>
      </c>
      <c r="DF59" s="382">
        <f t="shared" si="206"/>
        <v>73598.849999999991</v>
      </c>
      <c r="DG59" s="382">
        <f t="shared" si="206"/>
        <v>73942.7</v>
      </c>
      <c r="DH59" s="382">
        <f t="shared" si="206"/>
        <v>52908.049999999996</v>
      </c>
      <c r="DI59" s="382">
        <f t="shared" si="206"/>
        <v>36298.6</v>
      </c>
      <c r="DJ59" s="382">
        <f t="shared" si="206"/>
        <v>23606.05</v>
      </c>
      <c r="DK59" s="383">
        <f t="shared" si="206"/>
        <v>10375.299999999999</v>
      </c>
      <c r="DL59" s="342">
        <f t="shared" si="130"/>
        <v>8300.24</v>
      </c>
      <c r="DM59" s="342">
        <f t="shared" si="131"/>
        <v>6640.192</v>
      </c>
      <c r="DN59" s="342">
        <f t="shared" si="132"/>
        <v>5312.1536000000006</v>
      </c>
      <c r="DO59" s="342">
        <f t="shared" si="133"/>
        <v>4249.7228800000003</v>
      </c>
      <c r="DP59" s="342">
        <f t="shared" si="134"/>
        <v>3399.7783040000004</v>
      </c>
      <c r="DQ59" s="342">
        <f t="shared" si="135"/>
        <v>2719.8226432000006</v>
      </c>
      <c r="DR59" s="342">
        <f t="shared" si="136"/>
        <v>2175.8581145600006</v>
      </c>
      <c r="DS59" s="342">
        <f t="shared" si="137"/>
        <v>1740.6864916480006</v>
      </c>
      <c r="DT59" s="342">
        <f t="shared" si="138"/>
        <v>1392.5491933184005</v>
      </c>
      <c r="DU59" s="342">
        <f t="shared" si="139"/>
        <v>1114.0393546547205</v>
      </c>
      <c r="DV59" s="342">
        <f t="shared" si="140"/>
        <v>891.23148372377636</v>
      </c>
      <c r="DW59" s="346">
        <f t="shared" si="141"/>
        <v>712.98518697902114</v>
      </c>
      <c r="DX59" s="342">
        <f t="shared" si="104"/>
        <v>570.38814958321689</v>
      </c>
      <c r="DY59" s="342">
        <f t="shared" si="105"/>
        <v>456.31051966657355</v>
      </c>
      <c r="DZ59" s="342">
        <f t="shared" si="106"/>
        <v>365.04841573325888</v>
      </c>
      <c r="EA59" s="342">
        <f t="shared" si="107"/>
        <v>292.03873258660713</v>
      </c>
      <c r="EB59" s="342">
        <f t="shared" si="108"/>
        <v>233.63098606928571</v>
      </c>
      <c r="EC59" s="342">
        <f t="shared" si="109"/>
        <v>186.90478885542859</v>
      </c>
      <c r="ED59" s="342">
        <f t="shared" si="110"/>
        <v>149.52383108434287</v>
      </c>
      <c r="EE59" s="342">
        <f t="shared" si="111"/>
        <v>119.61906486747431</v>
      </c>
      <c r="EF59" s="342">
        <f t="shared" si="112"/>
        <v>95.695251893979446</v>
      </c>
      <c r="EG59" s="342">
        <f t="shared" si="113"/>
        <v>76.55620151518356</v>
      </c>
      <c r="EH59" s="342">
        <f t="shared" si="114"/>
        <v>61.244961212146848</v>
      </c>
      <c r="EI59" s="346">
        <f t="shared" si="115"/>
        <v>48.995968969717481</v>
      </c>
      <c r="EJ59" s="342">
        <f t="shared" si="53"/>
        <v>39.196775175773986</v>
      </c>
      <c r="EK59" s="342">
        <f t="shared" si="54"/>
        <v>31.35742014061919</v>
      </c>
      <c r="EL59" s="342">
        <f t="shared" si="55"/>
        <v>25.085936112495354</v>
      </c>
      <c r="EM59" s="342">
        <f t="shared" si="56"/>
        <v>20.068748889996286</v>
      </c>
      <c r="EN59" s="342">
        <f t="shared" si="57"/>
        <v>16.054999111997031</v>
      </c>
      <c r="EO59" s="342">
        <f t="shared" si="58"/>
        <v>12.843999289597626</v>
      </c>
      <c r="EP59" s="342">
        <f t="shared" si="59"/>
        <v>10.275199431678102</v>
      </c>
      <c r="EQ59" s="342">
        <f t="shared" si="60"/>
        <v>8.2201595453424812</v>
      </c>
      <c r="ER59" s="342">
        <f t="shared" si="61"/>
        <v>6.5761276362739851</v>
      </c>
      <c r="ES59" s="342">
        <f t="shared" si="62"/>
        <v>5.2609021090191881</v>
      </c>
      <c r="ET59" s="342">
        <f t="shared" si="63"/>
        <v>4.208721687215351</v>
      </c>
      <c r="EU59" s="346">
        <f t="shared" si="64"/>
        <v>3.3669773497722808</v>
      </c>
      <c r="EV59" s="342">
        <f t="shared" si="65"/>
        <v>2.6935818798178248</v>
      </c>
      <c r="EW59" s="342">
        <f t="shared" si="66"/>
        <v>2.1548655038542601</v>
      </c>
      <c r="EX59" s="342">
        <f t="shared" si="67"/>
        <v>1.7238924030834082</v>
      </c>
      <c r="EY59" s="342">
        <f t="shared" si="68"/>
        <v>1.3791139224667266</v>
      </c>
      <c r="EZ59" s="342">
        <f t="shared" si="69"/>
        <v>1.1032911379733814</v>
      </c>
      <c r="FA59" s="342">
        <f t="shared" si="70"/>
        <v>0.88263291037870517</v>
      </c>
      <c r="FB59" s="342">
        <f t="shared" si="71"/>
        <v>0.70610632830296416</v>
      </c>
      <c r="FC59" s="342">
        <f t="shared" si="72"/>
        <v>0.56488506264237137</v>
      </c>
      <c r="FD59" s="342">
        <f t="shared" si="73"/>
        <v>0.45190805011389712</v>
      </c>
      <c r="FE59" s="342">
        <f t="shared" si="74"/>
        <v>0.36152644009111773</v>
      </c>
      <c r="FF59" s="342">
        <f t="shared" si="75"/>
        <v>0.28922115207289417</v>
      </c>
      <c r="FG59" s="346">
        <f t="shared" si="76"/>
        <v>0.23137692165831536</v>
      </c>
      <c r="FH59" s="342">
        <f t="shared" si="77"/>
        <v>0.1851015373266523</v>
      </c>
      <c r="FI59" s="342">
        <f t="shared" si="78"/>
        <v>0.14808122986132186</v>
      </c>
      <c r="FJ59" s="342">
        <f t="shared" si="79"/>
        <v>0.11846498388905749</v>
      </c>
      <c r="FK59" s="342">
        <f t="shared" si="80"/>
        <v>9.4771987111246001E-2</v>
      </c>
      <c r="FL59" s="342">
        <f t="shared" si="81"/>
        <v>7.5817589688996809E-2</v>
      </c>
      <c r="FM59" s="342">
        <f t="shared" si="82"/>
        <v>6.0654071751197448E-2</v>
      </c>
      <c r="FN59" s="342">
        <f t="shared" si="83"/>
        <v>4.8523257400957961E-2</v>
      </c>
      <c r="FO59" s="342">
        <f t="shared" si="84"/>
        <v>3.8818605920766372E-2</v>
      </c>
      <c r="FP59" s="342">
        <f t="shared" si="85"/>
        <v>3.1054884736613098E-2</v>
      </c>
      <c r="FQ59" s="342">
        <f t="shared" si="86"/>
        <v>2.4843907789290479E-2</v>
      </c>
      <c r="FR59" s="342">
        <f t="shared" si="87"/>
        <v>1.9875126231432384E-2</v>
      </c>
      <c r="FS59" s="346">
        <f t="shared" si="88"/>
        <v>1.5900100985145906E-2</v>
      </c>
      <c r="FT59" s="342">
        <f t="shared" si="89"/>
        <v>1.2720080788116726E-2</v>
      </c>
      <c r="FU59" s="342">
        <f t="shared" si="90"/>
        <v>1.0176064630493382E-2</v>
      </c>
      <c r="FV59" s="342">
        <f t="shared" si="91"/>
        <v>8.1408517043947051E-3</v>
      </c>
      <c r="FW59" s="342">
        <f t="shared" si="92"/>
        <v>6.5126813635157646E-3</v>
      </c>
      <c r="FX59" s="342">
        <f t="shared" si="93"/>
        <v>5.210145090812612E-3</v>
      </c>
      <c r="FY59" s="342">
        <f t="shared" si="94"/>
        <v>4.1681160726500894E-3</v>
      </c>
      <c r="FZ59" s="342">
        <f t="shared" si="95"/>
        <v>3.3344928581200716E-3</v>
      </c>
      <c r="GA59" s="342">
        <f t="shared" si="96"/>
        <v>2.6675942864960575E-3</v>
      </c>
      <c r="GB59" s="342">
        <f t="shared" si="97"/>
        <v>2.1340754291968461E-3</v>
      </c>
      <c r="GC59" s="342">
        <f t="shared" si="98"/>
        <v>1.7072603433574769E-3</v>
      </c>
      <c r="GD59" s="342">
        <f t="shared" si="99"/>
        <v>1.3658082746859817E-3</v>
      </c>
      <c r="GE59" s="346">
        <f t="shared" si="100"/>
        <v>1.0926466197487853E-3</v>
      </c>
      <c r="GF59" s="425">
        <f t="shared" si="192"/>
        <v>2799372.5456294129</v>
      </c>
    </row>
    <row r="60" spans="1:188" x14ac:dyDescent="0.2">
      <c r="B60" s="399">
        <v>2</v>
      </c>
      <c r="C60" s="399"/>
      <c r="D60" s="399"/>
      <c r="E60" s="399"/>
      <c r="F60" s="399">
        <v>1</v>
      </c>
      <c r="G60" s="495" t="str">
        <f>$G$180</f>
        <v>Even Performing Title / App</v>
      </c>
      <c r="H60" s="436"/>
      <c r="I60" s="384"/>
      <c r="J60" s="384"/>
      <c r="K60" s="384"/>
      <c r="L60" s="384"/>
      <c r="M60" s="384"/>
      <c r="N60" s="384"/>
      <c r="O60" s="384"/>
      <c r="P60" s="384"/>
      <c r="Q60" s="384"/>
      <c r="R60" s="384"/>
      <c r="S60" s="385"/>
      <c r="T60" s="384"/>
      <c r="U60" s="384"/>
      <c r="V60" s="384"/>
      <c r="W60" s="384"/>
      <c r="X60" s="384"/>
      <c r="Y60" s="384"/>
      <c r="Z60" s="384"/>
      <c r="AA60" s="384"/>
      <c r="AB60" s="384"/>
      <c r="AC60" s="384"/>
      <c r="AD60" s="384"/>
      <c r="AE60" s="385"/>
      <c r="AF60" s="384"/>
      <c r="AG60" s="384"/>
      <c r="AH60" s="384"/>
      <c r="AI60" s="384"/>
      <c r="AJ60" s="384"/>
      <c r="AK60" s="384"/>
      <c r="AL60" s="384"/>
      <c r="AM60" s="384"/>
      <c r="AN60" s="384"/>
      <c r="AO60" s="384"/>
      <c r="AP60" s="384"/>
      <c r="AQ60" s="385"/>
      <c r="AR60" s="384"/>
      <c r="AS60" s="384"/>
      <c r="AT60" s="384"/>
      <c r="AU60" s="384"/>
      <c r="AV60" s="384"/>
      <c r="AW60" s="384"/>
      <c r="AX60" s="384"/>
      <c r="AY60" s="384"/>
      <c r="AZ60" s="384"/>
      <c r="BA60" s="384"/>
      <c r="BB60" s="384"/>
      <c r="BC60" s="385"/>
      <c r="BD60" s="384"/>
      <c r="BE60" s="384"/>
      <c r="BF60" s="384"/>
      <c r="BG60" s="384"/>
      <c r="BH60" s="384"/>
      <c r="BI60" s="384"/>
      <c r="BJ60" s="384"/>
      <c r="BK60" s="384"/>
      <c r="BL60" s="384"/>
      <c r="BM60" s="384"/>
      <c r="BN60" s="384"/>
      <c r="BO60" s="385"/>
      <c r="BP60" s="384"/>
      <c r="BQ60" s="384"/>
      <c r="BR60" s="384"/>
      <c r="BS60" s="384"/>
      <c r="BT60" s="384"/>
      <c r="BU60" s="384"/>
      <c r="BV60" s="384"/>
      <c r="BW60" s="384"/>
      <c r="BX60" s="384"/>
      <c r="BY60" s="384"/>
      <c r="BZ60" s="384"/>
      <c r="CA60" s="385"/>
      <c r="CB60" s="384"/>
      <c r="CC60" s="384"/>
      <c r="CD60" s="384"/>
      <c r="CE60" s="384"/>
      <c r="CF60" s="384"/>
      <c r="CG60" s="384"/>
      <c r="CH60" s="384"/>
      <c r="CI60" s="384"/>
      <c r="CJ60" s="384"/>
      <c r="CK60" s="384"/>
      <c r="CL60" s="384"/>
      <c r="CM60" s="385"/>
      <c r="CN60" s="497">
        <f t="shared" ref="CN60:DK60" si="207">$H$7*H$180</f>
        <v>3114.5833333333339</v>
      </c>
      <c r="CO60" s="497">
        <f t="shared" si="207"/>
        <v>12458.333333333336</v>
      </c>
      <c r="CP60" s="497">
        <f t="shared" si="207"/>
        <v>31145.833333333336</v>
      </c>
      <c r="CQ60" s="497">
        <f t="shared" si="207"/>
        <v>46718.75</v>
      </c>
      <c r="CR60" s="497">
        <f t="shared" si="207"/>
        <v>62291.666666666672</v>
      </c>
      <c r="CS60" s="497">
        <f t="shared" si="207"/>
        <v>59177.083333333328</v>
      </c>
      <c r="CT60" s="497">
        <f t="shared" si="207"/>
        <v>56062.5</v>
      </c>
      <c r="CU60" s="497">
        <f t="shared" si="207"/>
        <v>52947.916666666664</v>
      </c>
      <c r="CV60" s="497">
        <f t="shared" si="207"/>
        <v>49833.333333333343</v>
      </c>
      <c r="CW60" s="497">
        <f t="shared" si="207"/>
        <v>46718.75</v>
      </c>
      <c r="CX60" s="497">
        <f t="shared" si="207"/>
        <v>43604.166666666664</v>
      </c>
      <c r="CY60" s="621">
        <f t="shared" si="207"/>
        <v>40489.583333333336</v>
      </c>
      <c r="CZ60" s="497">
        <f t="shared" si="207"/>
        <v>37375</v>
      </c>
      <c r="DA60" s="497">
        <f t="shared" si="207"/>
        <v>34260.416666666672</v>
      </c>
      <c r="DB60" s="497">
        <f t="shared" si="207"/>
        <v>31145.833333333299</v>
      </c>
      <c r="DC60" s="497">
        <f t="shared" si="207"/>
        <v>28031.249999999967</v>
      </c>
      <c r="DD60" s="497">
        <f t="shared" si="207"/>
        <v>24916.666666666672</v>
      </c>
      <c r="DE60" s="497">
        <f t="shared" si="207"/>
        <v>21802.083333333332</v>
      </c>
      <c r="DF60" s="497">
        <f t="shared" si="207"/>
        <v>18687.5</v>
      </c>
      <c r="DG60" s="497">
        <f t="shared" si="207"/>
        <v>15572.916666666668</v>
      </c>
      <c r="DH60" s="497">
        <f t="shared" si="207"/>
        <v>12458.333333333336</v>
      </c>
      <c r="DI60" s="497">
        <f t="shared" si="207"/>
        <v>9343.75</v>
      </c>
      <c r="DJ60" s="497">
        <f t="shared" si="207"/>
        <v>6229.1666666666679</v>
      </c>
      <c r="DK60" s="621">
        <f t="shared" si="207"/>
        <v>3114.5833333333339</v>
      </c>
      <c r="DL60" s="342">
        <f t="shared" si="130"/>
        <v>2491.6666666666674</v>
      </c>
      <c r="DM60" s="342">
        <f t="shared" si="131"/>
        <v>1993.3333333333339</v>
      </c>
      <c r="DN60" s="342">
        <f t="shared" si="132"/>
        <v>1594.6666666666672</v>
      </c>
      <c r="DO60" s="342">
        <f t="shared" si="133"/>
        <v>1275.7333333333338</v>
      </c>
      <c r="DP60" s="342">
        <f t="shared" si="134"/>
        <v>1020.586666666667</v>
      </c>
      <c r="DQ60" s="342">
        <f t="shared" si="135"/>
        <v>816.46933333333368</v>
      </c>
      <c r="DR60" s="342">
        <f t="shared" si="136"/>
        <v>653.17546666666703</v>
      </c>
      <c r="DS60" s="342">
        <f t="shared" si="137"/>
        <v>522.5403733333336</v>
      </c>
      <c r="DT60" s="342">
        <f t="shared" si="138"/>
        <v>418.03229866666692</v>
      </c>
      <c r="DU60" s="342">
        <f t="shared" si="139"/>
        <v>334.42583893333358</v>
      </c>
      <c r="DV60" s="342">
        <f t="shared" si="140"/>
        <v>267.54067114666685</v>
      </c>
      <c r="DW60" s="346">
        <f t="shared" si="141"/>
        <v>214.03253691733349</v>
      </c>
      <c r="DX60" s="342">
        <f t="shared" si="104"/>
        <v>171.22602953386681</v>
      </c>
      <c r="DY60" s="342">
        <f t="shared" si="105"/>
        <v>136.98082362709346</v>
      </c>
      <c r="DZ60" s="342">
        <f t="shared" si="106"/>
        <v>109.58465890167477</v>
      </c>
      <c r="EA60" s="342">
        <f t="shared" si="107"/>
        <v>87.667727121339823</v>
      </c>
      <c r="EB60" s="342">
        <f t="shared" si="108"/>
        <v>70.134181697071867</v>
      </c>
      <c r="EC60" s="342">
        <f t="shared" si="109"/>
        <v>56.107345357657493</v>
      </c>
      <c r="ED60" s="342">
        <f t="shared" si="110"/>
        <v>44.885876286125999</v>
      </c>
      <c r="EE60" s="342">
        <f t="shared" si="111"/>
        <v>35.908701028900801</v>
      </c>
      <c r="EF60" s="342">
        <f t="shared" si="112"/>
        <v>28.726960823120642</v>
      </c>
      <c r="EG60" s="342">
        <f t="shared" si="113"/>
        <v>22.981568658496514</v>
      </c>
      <c r="EH60" s="342">
        <f t="shared" si="114"/>
        <v>18.385254926797213</v>
      </c>
      <c r="EI60" s="346">
        <f t="shared" si="115"/>
        <v>14.708203941437771</v>
      </c>
      <c r="EJ60" s="342">
        <f t="shared" si="53"/>
        <v>11.766563153150218</v>
      </c>
      <c r="EK60" s="342">
        <f t="shared" si="54"/>
        <v>9.4132505225201744</v>
      </c>
      <c r="EL60" s="342">
        <f t="shared" si="55"/>
        <v>7.5306004180161397</v>
      </c>
      <c r="EM60" s="342">
        <f t="shared" si="56"/>
        <v>6.0244803344129121</v>
      </c>
      <c r="EN60" s="342">
        <f t="shared" si="57"/>
        <v>4.8195842675303302</v>
      </c>
      <c r="EO60" s="342">
        <f t="shared" si="58"/>
        <v>3.8556674140242642</v>
      </c>
      <c r="EP60" s="342">
        <f t="shared" si="59"/>
        <v>3.0845339312194113</v>
      </c>
      <c r="EQ60" s="342">
        <f t="shared" si="60"/>
        <v>2.4676271449755292</v>
      </c>
      <c r="ER60" s="342">
        <f t="shared" si="61"/>
        <v>1.9741017159804235</v>
      </c>
      <c r="ES60" s="342">
        <f t="shared" si="62"/>
        <v>1.5792813727843389</v>
      </c>
      <c r="ET60" s="342">
        <f t="shared" si="63"/>
        <v>1.2634250982274713</v>
      </c>
      <c r="EU60" s="346">
        <f t="shared" si="64"/>
        <v>1.0107400785819771</v>
      </c>
      <c r="EV60" s="342">
        <f t="shared" si="65"/>
        <v>0.80859206286558172</v>
      </c>
      <c r="EW60" s="342">
        <f t="shared" si="66"/>
        <v>0.64687365029246546</v>
      </c>
      <c r="EX60" s="342">
        <f t="shared" si="67"/>
        <v>0.51749892023397237</v>
      </c>
      <c r="EY60" s="342">
        <f t="shared" si="68"/>
        <v>0.41399913618717793</v>
      </c>
      <c r="EZ60" s="342">
        <f t="shared" si="69"/>
        <v>0.33119930894974237</v>
      </c>
      <c r="FA60" s="342">
        <f t="shared" si="70"/>
        <v>0.26495944715979391</v>
      </c>
      <c r="FB60" s="342">
        <f t="shared" si="71"/>
        <v>0.21196755772783515</v>
      </c>
      <c r="FC60" s="342">
        <f t="shared" si="72"/>
        <v>0.16957404618226812</v>
      </c>
      <c r="FD60" s="342">
        <f t="shared" si="73"/>
        <v>0.1356592369458145</v>
      </c>
      <c r="FE60" s="342">
        <f t="shared" si="74"/>
        <v>0.1085273895566516</v>
      </c>
      <c r="FF60" s="342">
        <f t="shared" si="75"/>
        <v>8.6821911645321284E-2</v>
      </c>
      <c r="FG60" s="346">
        <f t="shared" si="76"/>
        <v>6.9457529316257025E-2</v>
      </c>
      <c r="FH60" s="342">
        <f t="shared" si="77"/>
        <v>5.5566023453005625E-2</v>
      </c>
      <c r="FI60" s="342">
        <f t="shared" si="78"/>
        <v>4.4452818762404506E-2</v>
      </c>
      <c r="FJ60" s="342">
        <f t="shared" si="79"/>
        <v>3.5562255009923605E-2</v>
      </c>
      <c r="FK60" s="342">
        <f t="shared" si="80"/>
        <v>2.8449804007938884E-2</v>
      </c>
      <c r="FL60" s="342">
        <f t="shared" si="81"/>
        <v>2.2759843206351108E-2</v>
      </c>
      <c r="FM60" s="342">
        <f t="shared" si="82"/>
        <v>1.8207874565080887E-2</v>
      </c>
      <c r="FN60" s="342">
        <f t="shared" si="83"/>
        <v>1.4566299652064711E-2</v>
      </c>
      <c r="FO60" s="342">
        <f t="shared" si="84"/>
        <v>1.165303972165177E-2</v>
      </c>
      <c r="FP60" s="342">
        <f t="shared" si="85"/>
        <v>9.3224317773214164E-3</v>
      </c>
      <c r="FQ60" s="342">
        <f t="shared" si="86"/>
        <v>7.4579454218571331E-3</v>
      </c>
      <c r="FR60" s="342">
        <f t="shared" si="87"/>
        <v>5.9663563374857068E-3</v>
      </c>
      <c r="FS60" s="346">
        <f t="shared" si="88"/>
        <v>4.773085069988566E-3</v>
      </c>
      <c r="FT60" s="342">
        <f t="shared" si="89"/>
        <v>3.8184680559908528E-3</v>
      </c>
      <c r="FU60" s="342">
        <f t="shared" si="90"/>
        <v>3.0547744447926824E-3</v>
      </c>
      <c r="FV60" s="342">
        <f t="shared" si="91"/>
        <v>2.4438195558341459E-3</v>
      </c>
      <c r="FW60" s="342">
        <f t="shared" si="92"/>
        <v>1.9550556446673167E-3</v>
      </c>
      <c r="FX60" s="342">
        <f t="shared" si="93"/>
        <v>1.5640445157338535E-3</v>
      </c>
      <c r="FY60" s="342">
        <f t="shared" si="94"/>
        <v>1.2512356125870829E-3</v>
      </c>
      <c r="FZ60" s="342">
        <f t="shared" si="95"/>
        <v>1.0009884900696665E-3</v>
      </c>
      <c r="GA60" s="342">
        <f t="shared" si="96"/>
        <v>8.0079079205573318E-4</v>
      </c>
      <c r="GB60" s="342">
        <f t="shared" si="97"/>
        <v>6.4063263364458659E-4</v>
      </c>
      <c r="GC60" s="342">
        <f t="shared" si="98"/>
        <v>5.1250610691566927E-4</v>
      </c>
      <c r="GD60" s="342">
        <f t="shared" si="99"/>
        <v>4.1000488553253543E-4</v>
      </c>
      <c r="GE60" s="346">
        <f t="shared" si="100"/>
        <v>3.2800390842602835E-4</v>
      </c>
      <c r="GF60" s="623">
        <f t="shared" si="192"/>
        <v>759958.33202131791</v>
      </c>
    </row>
    <row r="61" spans="1:188" x14ac:dyDescent="0.2">
      <c r="B61" s="399">
        <v>3</v>
      </c>
      <c r="C61" s="399"/>
      <c r="D61" s="399"/>
      <c r="E61" s="399"/>
      <c r="F61" s="399">
        <v>1</v>
      </c>
      <c r="G61" s="495" t="str">
        <f>$G$180</f>
        <v>Even Performing Title / App</v>
      </c>
      <c r="H61" s="436"/>
      <c r="I61" s="384"/>
      <c r="J61" s="384"/>
      <c r="K61" s="384"/>
      <c r="L61" s="384"/>
      <c r="M61" s="384"/>
      <c r="N61" s="384"/>
      <c r="O61" s="384"/>
      <c r="P61" s="384"/>
      <c r="Q61" s="384"/>
      <c r="R61" s="384"/>
      <c r="S61" s="385"/>
      <c r="T61" s="384"/>
      <c r="U61" s="384"/>
      <c r="V61" s="384"/>
      <c r="W61" s="384"/>
      <c r="X61" s="384"/>
      <c r="Y61" s="384"/>
      <c r="Z61" s="384"/>
      <c r="AA61" s="384"/>
      <c r="AB61" s="384"/>
      <c r="AC61" s="384"/>
      <c r="AD61" s="384"/>
      <c r="AE61" s="385"/>
      <c r="AF61" s="384"/>
      <c r="AG61" s="384"/>
      <c r="AH61" s="384"/>
      <c r="AI61" s="384"/>
      <c r="AJ61" s="384"/>
      <c r="AK61" s="384"/>
      <c r="AL61" s="384"/>
      <c r="AM61" s="384"/>
      <c r="AN61" s="384"/>
      <c r="AO61" s="384"/>
      <c r="AP61" s="384"/>
      <c r="AQ61" s="385"/>
      <c r="AR61" s="384"/>
      <c r="AS61" s="384"/>
      <c r="AT61" s="384"/>
      <c r="AU61" s="384"/>
      <c r="AV61" s="384"/>
      <c r="AW61" s="384"/>
      <c r="AX61" s="384"/>
      <c r="AY61" s="384"/>
      <c r="AZ61" s="384"/>
      <c r="BA61" s="384"/>
      <c r="BB61" s="384"/>
      <c r="BC61" s="385"/>
      <c r="BD61" s="384"/>
      <c r="BE61" s="384"/>
      <c r="BF61" s="384"/>
      <c r="BG61" s="384"/>
      <c r="BH61" s="384"/>
      <c r="BI61" s="384"/>
      <c r="BJ61" s="384"/>
      <c r="BK61" s="384"/>
      <c r="BL61" s="384"/>
      <c r="BM61" s="384"/>
      <c r="BN61" s="384"/>
      <c r="BO61" s="385"/>
      <c r="BP61" s="384"/>
      <c r="BQ61" s="384"/>
      <c r="BR61" s="384"/>
      <c r="BS61" s="384"/>
      <c r="BT61" s="384"/>
      <c r="BU61" s="384"/>
      <c r="BV61" s="384"/>
      <c r="BW61" s="384"/>
      <c r="BX61" s="384"/>
      <c r="BY61" s="384"/>
      <c r="BZ61" s="384"/>
      <c r="CA61" s="385"/>
      <c r="CB61" s="384"/>
      <c r="CC61" s="384"/>
      <c r="CD61" s="384"/>
      <c r="CE61" s="384"/>
      <c r="CF61" s="384"/>
      <c r="CG61" s="384"/>
      <c r="CH61" s="384"/>
      <c r="CI61" s="384"/>
      <c r="CJ61" s="384"/>
      <c r="CK61" s="384"/>
      <c r="CL61" s="384"/>
      <c r="CM61" s="385"/>
      <c r="CN61" s="384"/>
      <c r="CO61" s="497">
        <f t="shared" ref="CO61:DL61" si="208">$H$7*H$180</f>
        <v>3114.5833333333339</v>
      </c>
      <c r="CP61" s="497">
        <f t="shared" si="208"/>
        <v>12458.333333333336</v>
      </c>
      <c r="CQ61" s="497">
        <f t="shared" si="208"/>
        <v>31145.833333333336</v>
      </c>
      <c r="CR61" s="497">
        <f t="shared" si="208"/>
        <v>46718.75</v>
      </c>
      <c r="CS61" s="497">
        <f t="shared" si="208"/>
        <v>62291.666666666672</v>
      </c>
      <c r="CT61" s="497">
        <f t="shared" si="208"/>
        <v>59177.083333333328</v>
      </c>
      <c r="CU61" s="497">
        <f t="shared" si="208"/>
        <v>56062.5</v>
      </c>
      <c r="CV61" s="497">
        <f t="shared" si="208"/>
        <v>52947.916666666664</v>
      </c>
      <c r="CW61" s="497">
        <f t="shared" si="208"/>
        <v>49833.333333333343</v>
      </c>
      <c r="CX61" s="497">
        <f t="shared" si="208"/>
        <v>46718.75</v>
      </c>
      <c r="CY61" s="621">
        <f t="shared" si="208"/>
        <v>43604.166666666664</v>
      </c>
      <c r="CZ61" s="497">
        <f t="shared" si="208"/>
        <v>40489.583333333336</v>
      </c>
      <c r="DA61" s="497">
        <f t="shared" si="208"/>
        <v>37375</v>
      </c>
      <c r="DB61" s="497">
        <f t="shared" si="208"/>
        <v>34260.416666666672</v>
      </c>
      <c r="DC61" s="497">
        <f t="shared" si="208"/>
        <v>31145.833333333299</v>
      </c>
      <c r="DD61" s="497">
        <f t="shared" si="208"/>
        <v>28031.249999999967</v>
      </c>
      <c r="DE61" s="497">
        <f t="shared" si="208"/>
        <v>24916.666666666672</v>
      </c>
      <c r="DF61" s="497">
        <f t="shared" si="208"/>
        <v>21802.083333333332</v>
      </c>
      <c r="DG61" s="497">
        <f t="shared" si="208"/>
        <v>18687.5</v>
      </c>
      <c r="DH61" s="497">
        <f t="shared" si="208"/>
        <v>15572.916666666668</v>
      </c>
      <c r="DI61" s="497">
        <f t="shared" si="208"/>
        <v>12458.333333333336</v>
      </c>
      <c r="DJ61" s="497">
        <f t="shared" si="208"/>
        <v>9343.75</v>
      </c>
      <c r="DK61" s="621">
        <f t="shared" si="208"/>
        <v>6229.1666666666679</v>
      </c>
      <c r="DL61" s="497">
        <f t="shared" si="208"/>
        <v>3114.5833333333339</v>
      </c>
      <c r="DM61" s="342">
        <f t="shared" si="131"/>
        <v>2491.6666666666674</v>
      </c>
      <c r="DN61" s="342">
        <f t="shared" si="132"/>
        <v>1993.3333333333339</v>
      </c>
      <c r="DO61" s="342">
        <f t="shared" si="133"/>
        <v>1594.6666666666672</v>
      </c>
      <c r="DP61" s="342">
        <f t="shared" si="134"/>
        <v>1275.7333333333338</v>
      </c>
      <c r="DQ61" s="342">
        <f t="shared" si="135"/>
        <v>1020.586666666667</v>
      </c>
      <c r="DR61" s="342">
        <f t="shared" si="136"/>
        <v>816.46933333333368</v>
      </c>
      <c r="DS61" s="342">
        <f t="shared" si="137"/>
        <v>653.17546666666703</v>
      </c>
      <c r="DT61" s="342">
        <f t="shared" si="138"/>
        <v>522.5403733333336</v>
      </c>
      <c r="DU61" s="342">
        <f t="shared" si="139"/>
        <v>418.03229866666692</v>
      </c>
      <c r="DV61" s="342">
        <f t="shared" si="140"/>
        <v>334.42583893333358</v>
      </c>
      <c r="DW61" s="346">
        <f t="shared" si="141"/>
        <v>267.54067114666685</v>
      </c>
      <c r="DX61" s="342">
        <f t="shared" si="104"/>
        <v>214.03253691733349</v>
      </c>
      <c r="DY61" s="342">
        <f t="shared" si="105"/>
        <v>171.22602953386681</v>
      </c>
      <c r="DZ61" s="342">
        <f t="shared" si="106"/>
        <v>136.98082362709346</v>
      </c>
      <c r="EA61" s="342">
        <f t="shared" si="107"/>
        <v>109.58465890167477</v>
      </c>
      <c r="EB61" s="342">
        <f t="shared" si="108"/>
        <v>87.667727121339823</v>
      </c>
      <c r="EC61" s="342">
        <f t="shared" si="109"/>
        <v>70.134181697071867</v>
      </c>
      <c r="ED61" s="342">
        <f t="shared" si="110"/>
        <v>56.107345357657493</v>
      </c>
      <c r="EE61" s="342">
        <f t="shared" si="111"/>
        <v>44.885876286125999</v>
      </c>
      <c r="EF61" s="342">
        <f t="shared" si="112"/>
        <v>35.908701028900801</v>
      </c>
      <c r="EG61" s="342">
        <f t="shared" si="113"/>
        <v>28.726960823120642</v>
      </c>
      <c r="EH61" s="342">
        <f t="shared" si="114"/>
        <v>22.981568658496514</v>
      </c>
      <c r="EI61" s="346">
        <f t="shared" si="115"/>
        <v>18.385254926797213</v>
      </c>
      <c r="EJ61" s="342">
        <f t="shared" si="53"/>
        <v>14.708203941437771</v>
      </c>
      <c r="EK61" s="342">
        <f t="shared" si="54"/>
        <v>11.766563153150218</v>
      </c>
      <c r="EL61" s="342">
        <f t="shared" si="55"/>
        <v>9.4132505225201744</v>
      </c>
      <c r="EM61" s="342">
        <f t="shared" si="56"/>
        <v>7.5306004180161397</v>
      </c>
      <c r="EN61" s="342">
        <f t="shared" si="57"/>
        <v>6.0244803344129121</v>
      </c>
      <c r="EO61" s="342">
        <f t="shared" si="58"/>
        <v>4.8195842675303302</v>
      </c>
      <c r="EP61" s="342">
        <f t="shared" si="59"/>
        <v>3.8556674140242642</v>
      </c>
      <c r="EQ61" s="342">
        <f t="shared" si="60"/>
        <v>3.0845339312194113</v>
      </c>
      <c r="ER61" s="342">
        <f t="shared" si="61"/>
        <v>2.4676271449755292</v>
      </c>
      <c r="ES61" s="342">
        <f t="shared" si="62"/>
        <v>1.9741017159804235</v>
      </c>
      <c r="ET61" s="342">
        <f t="shared" si="63"/>
        <v>1.5792813727843389</v>
      </c>
      <c r="EU61" s="346">
        <f t="shared" si="64"/>
        <v>1.2634250982274713</v>
      </c>
      <c r="EV61" s="342">
        <f t="shared" si="65"/>
        <v>1.0107400785819771</v>
      </c>
      <c r="EW61" s="342">
        <f t="shared" si="66"/>
        <v>0.80859206286558172</v>
      </c>
      <c r="EX61" s="342">
        <f t="shared" si="67"/>
        <v>0.64687365029246546</v>
      </c>
      <c r="EY61" s="342">
        <f t="shared" si="68"/>
        <v>0.51749892023397237</v>
      </c>
      <c r="EZ61" s="342">
        <f t="shared" si="69"/>
        <v>0.41399913618717793</v>
      </c>
      <c r="FA61" s="342">
        <f t="shared" si="70"/>
        <v>0.33119930894974237</v>
      </c>
      <c r="FB61" s="342">
        <f t="shared" si="71"/>
        <v>0.26495944715979391</v>
      </c>
      <c r="FC61" s="342">
        <f t="shared" si="72"/>
        <v>0.21196755772783515</v>
      </c>
      <c r="FD61" s="342">
        <f t="shared" si="73"/>
        <v>0.16957404618226812</v>
      </c>
      <c r="FE61" s="342">
        <f t="shared" si="74"/>
        <v>0.1356592369458145</v>
      </c>
      <c r="FF61" s="342">
        <f t="shared" si="75"/>
        <v>0.1085273895566516</v>
      </c>
      <c r="FG61" s="346">
        <f t="shared" si="76"/>
        <v>8.6821911645321284E-2</v>
      </c>
      <c r="FH61" s="342">
        <f t="shared" si="77"/>
        <v>6.9457529316257025E-2</v>
      </c>
      <c r="FI61" s="342">
        <f t="shared" si="78"/>
        <v>5.5566023453005625E-2</v>
      </c>
      <c r="FJ61" s="342">
        <f t="shared" si="79"/>
        <v>4.4452818762404506E-2</v>
      </c>
      <c r="FK61" s="342">
        <f t="shared" si="80"/>
        <v>3.5562255009923605E-2</v>
      </c>
      <c r="FL61" s="342">
        <f t="shared" si="81"/>
        <v>2.8449804007938884E-2</v>
      </c>
      <c r="FM61" s="342">
        <f t="shared" si="82"/>
        <v>2.2759843206351108E-2</v>
      </c>
      <c r="FN61" s="342">
        <f t="shared" si="83"/>
        <v>1.8207874565080887E-2</v>
      </c>
      <c r="FO61" s="342">
        <f t="shared" si="84"/>
        <v>1.4566299652064711E-2</v>
      </c>
      <c r="FP61" s="342">
        <f t="shared" si="85"/>
        <v>1.165303972165177E-2</v>
      </c>
      <c r="FQ61" s="342">
        <f t="shared" si="86"/>
        <v>9.3224317773214164E-3</v>
      </c>
      <c r="FR61" s="342">
        <f t="shared" si="87"/>
        <v>7.4579454218571331E-3</v>
      </c>
      <c r="FS61" s="346">
        <f t="shared" si="88"/>
        <v>5.9663563374857068E-3</v>
      </c>
      <c r="FT61" s="342">
        <f t="shared" si="89"/>
        <v>4.773085069988566E-3</v>
      </c>
      <c r="FU61" s="342">
        <f t="shared" si="90"/>
        <v>3.8184680559908528E-3</v>
      </c>
      <c r="FV61" s="342">
        <f t="shared" si="91"/>
        <v>3.0547744447926824E-3</v>
      </c>
      <c r="FW61" s="342">
        <f t="shared" si="92"/>
        <v>2.4438195558341459E-3</v>
      </c>
      <c r="FX61" s="342">
        <f t="shared" si="93"/>
        <v>1.9550556446673167E-3</v>
      </c>
      <c r="FY61" s="342">
        <f t="shared" si="94"/>
        <v>1.5640445157338535E-3</v>
      </c>
      <c r="FZ61" s="342">
        <f t="shared" si="95"/>
        <v>1.2512356125870829E-3</v>
      </c>
      <c r="GA61" s="342">
        <f t="shared" si="96"/>
        <v>1.0009884900696665E-3</v>
      </c>
      <c r="GB61" s="342">
        <f t="shared" si="97"/>
        <v>8.0079079205573318E-4</v>
      </c>
      <c r="GC61" s="342">
        <f t="shared" si="98"/>
        <v>6.4063263364458659E-4</v>
      </c>
      <c r="GD61" s="342">
        <f t="shared" si="99"/>
        <v>5.1250610691566927E-4</v>
      </c>
      <c r="GE61" s="346">
        <f t="shared" si="100"/>
        <v>4.1000488553253543E-4</v>
      </c>
      <c r="GF61" s="623">
        <f t="shared" si="192"/>
        <v>759958.33169331402</v>
      </c>
    </row>
    <row r="62" spans="1:188" x14ac:dyDescent="0.2">
      <c r="B62" s="399">
        <f t="shared" si="187"/>
        <v>4</v>
      </c>
      <c r="C62" s="399"/>
      <c r="D62" s="399"/>
      <c r="E62" s="399">
        <v>1</v>
      </c>
      <c r="F62" s="399"/>
      <c r="G62" s="339" t="str">
        <f>$G$179</f>
        <v>Low Performing  Title / App</v>
      </c>
      <c r="H62" s="436"/>
      <c r="I62" s="384"/>
      <c r="J62" s="384"/>
      <c r="K62" s="384"/>
      <c r="L62" s="384"/>
      <c r="M62" s="384"/>
      <c r="N62" s="384"/>
      <c r="O62" s="384"/>
      <c r="P62" s="384"/>
      <c r="Q62" s="384"/>
      <c r="R62" s="384"/>
      <c r="S62" s="385"/>
      <c r="T62" s="384"/>
      <c r="U62" s="384"/>
      <c r="V62" s="384"/>
      <c r="W62" s="384"/>
      <c r="X62" s="384"/>
      <c r="Y62" s="384"/>
      <c r="Z62" s="384"/>
      <c r="AA62" s="384"/>
      <c r="AB62" s="384"/>
      <c r="AC62" s="384"/>
      <c r="AD62" s="384"/>
      <c r="AE62" s="385"/>
      <c r="AF62" s="384"/>
      <c r="AG62" s="384"/>
      <c r="AH62" s="384"/>
      <c r="AI62" s="384"/>
      <c r="AJ62" s="384"/>
      <c r="AK62" s="384"/>
      <c r="AL62" s="384"/>
      <c r="AM62" s="384"/>
      <c r="AN62" s="384"/>
      <c r="AO62" s="384"/>
      <c r="AP62" s="384"/>
      <c r="AQ62" s="385"/>
      <c r="AR62" s="384"/>
      <c r="AS62" s="384"/>
      <c r="AT62" s="384"/>
      <c r="AU62" s="384"/>
      <c r="AV62" s="384"/>
      <c r="AW62" s="384"/>
      <c r="AX62" s="384"/>
      <c r="AY62" s="384"/>
      <c r="AZ62" s="384"/>
      <c r="BA62" s="384"/>
      <c r="BB62" s="384"/>
      <c r="BC62" s="385"/>
      <c r="BD62" s="384"/>
      <c r="BE62" s="384"/>
      <c r="BF62" s="384"/>
      <c r="BG62" s="384"/>
      <c r="BH62" s="384"/>
      <c r="BI62" s="384"/>
      <c r="BJ62" s="384"/>
      <c r="BK62" s="384"/>
      <c r="BL62" s="384"/>
      <c r="BM62" s="384"/>
      <c r="BN62" s="384"/>
      <c r="BO62" s="385"/>
      <c r="BP62" s="384"/>
      <c r="BQ62" s="384"/>
      <c r="BR62" s="384"/>
      <c r="BS62" s="384"/>
      <c r="BT62" s="384"/>
      <c r="BU62" s="384"/>
      <c r="BV62" s="384"/>
      <c r="BW62" s="384"/>
      <c r="BX62" s="384"/>
      <c r="BY62" s="384"/>
      <c r="BZ62" s="384"/>
      <c r="CA62" s="385"/>
      <c r="CB62" s="384"/>
      <c r="CC62" s="384"/>
      <c r="CD62" s="384"/>
      <c r="CE62" s="384"/>
      <c r="CF62" s="384"/>
      <c r="CG62" s="384"/>
      <c r="CH62" s="384"/>
      <c r="CI62" s="384"/>
      <c r="CJ62" s="384"/>
      <c r="CK62" s="384"/>
      <c r="CL62" s="384"/>
      <c r="CM62" s="385"/>
      <c r="CN62" s="384"/>
      <c r="CO62" s="384"/>
      <c r="CP62" s="384"/>
      <c r="CQ62" s="382">
        <f t="shared" ref="CQ62:DN62" si="209">$H$7*H$179</f>
        <v>14621.099999999999</v>
      </c>
      <c r="CR62" s="382">
        <f t="shared" si="209"/>
        <v>53894.75</v>
      </c>
      <c r="CS62" s="382">
        <f t="shared" si="209"/>
        <v>98939.099999999991</v>
      </c>
      <c r="CT62" s="382">
        <f t="shared" si="209"/>
        <v>182390</v>
      </c>
      <c r="CU62" s="382">
        <f t="shared" si="209"/>
        <v>299732.55</v>
      </c>
      <c r="CV62" s="382">
        <f t="shared" si="209"/>
        <v>204665.5</v>
      </c>
      <c r="CW62" s="382">
        <f t="shared" si="209"/>
        <v>175333.6</v>
      </c>
      <c r="CX62" s="382">
        <f t="shared" si="209"/>
        <v>194200.5</v>
      </c>
      <c r="CY62" s="383">
        <f t="shared" si="209"/>
        <v>156765.69999999998</v>
      </c>
      <c r="CZ62" s="382">
        <f t="shared" si="209"/>
        <v>155674.35</v>
      </c>
      <c r="DA62" s="382">
        <f t="shared" si="209"/>
        <v>148274.1</v>
      </c>
      <c r="DB62" s="382">
        <f t="shared" si="209"/>
        <v>137061.6</v>
      </c>
      <c r="DC62" s="382">
        <f t="shared" si="209"/>
        <v>120885.7</v>
      </c>
      <c r="DD62" s="382">
        <f t="shared" si="209"/>
        <v>141905.4</v>
      </c>
      <c r="DE62" s="382">
        <f t="shared" si="209"/>
        <v>111512.04999999999</v>
      </c>
      <c r="DF62" s="382">
        <f t="shared" si="209"/>
        <v>95410.9</v>
      </c>
      <c r="DG62" s="382">
        <f t="shared" si="209"/>
        <v>94349.45</v>
      </c>
      <c r="DH62" s="382">
        <f t="shared" si="209"/>
        <v>101525.45</v>
      </c>
      <c r="DI62" s="382">
        <f t="shared" si="209"/>
        <v>73598.849999999991</v>
      </c>
      <c r="DJ62" s="382">
        <f t="shared" si="209"/>
        <v>73942.7</v>
      </c>
      <c r="DK62" s="383">
        <f t="shared" si="209"/>
        <v>52908.049999999996</v>
      </c>
      <c r="DL62" s="382">
        <f t="shared" si="209"/>
        <v>36298.6</v>
      </c>
      <c r="DM62" s="382">
        <f t="shared" si="209"/>
        <v>23606.05</v>
      </c>
      <c r="DN62" s="382">
        <f t="shared" si="209"/>
        <v>10375.299999999999</v>
      </c>
      <c r="DO62" s="342">
        <f t="shared" si="131"/>
        <v>8300.24</v>
      </c>
      <c r="DP62" s="342">
        <f t="shared" si="134"/>
        <v>6640.192</v>
      </c>
      <c r="DQ62" s="342">
        <f t="shared" si="135"/>
        <v>5312.1536000000006</v>
      </c>
      <c r="DR62" s="342">
        <f t="shared" si="136"/>
        <v>4249.7228800000003</v>
      </c>
      <c r="DS62" s="342">
        <f t="shared" si="137"/>
        <v>3399.7783040000004</v>
      </c>
      <c r="DT62" s="342">
        <f t="shared" si="138"/>
        <v>2719.8226432000006</v>
      </c>
      <c r="DU62" s="342">
        <f t="shared" si="139"/>
        <v>2175.8581145600006</v>
      </c>
      <c r="DV62" s="342">
        <f t="shared" si="140"/>
        <v>1740.6864916480006</v>
      </c>
      <c r="DW62" s="346">
        <f t="shared" si="141"/>
        <v>1392.5491933184005</v>
      </c>
      <c r="DX62" s="342">
        <f t="shared" si="104"/>
        <v>1114.0393546547205</v>
      </c>
      <c r="DY62" s="342">
        <f t="shared" si="105"/>
        <v>891.23148372377636</v>
      </c>
      <c r="DZ62" s="342">
        <f t="shared" si="106"/>
        <v>712.98518697902114</v>
      </c>
      <c r="EA62" s="342">
        <f t="shared" si="107"/>
        <v>570.38814958321689</v>
      </c>
      <c r="EB62" s="342">
        <f t="shared" si="108"/>
        <v>456.31051966657355</v>
      </c>
      <c r="EC62" s="342">
        <f t="shared" si="109"/>
        <v>365.04841573325888</v>
      </c>
      <c r="ED62" s="342">
        <f t="shared" si="110"/>
        <v>292.03873258660713</v>
      </c>
      <c r="EE62" s="342">
        <f t="shared" si="111"/>
        <v>233.63098606928571</v>
      </c>
      <c r="EF62" s="342">
        <f t="shared" si="112"/>
        <v>186.90478885542859</v>
      </c>
      <c r="EG62" s="342">
        <f t="shared" si="113"/>
        <v>149.52383108434287</v>
      </c>
      <c r="EH62" s="342">
        <f t="shared" si="114"/>
        <v>119.61906486747431</v>
      </c>
      <c r="EI62" s="346">
        <f t="shared" si="115"/>
        <v>95.695251893979446</v>
      </c>
      <c r="EJ62" s="342">
        <f t="shared" si="53"/>
        <v>76.55620151518356</v>
      </c>
      <c r="EK62" s="342">
        <f t="shared" si="54"/>
        <v>61.244961212146848</v>
      </c>
      <c r="EL62" s="342">
        <f t="shared" si="55"/>
        <v>48.995968969717481</v>
      </c>
      <c r="EM62" s="342">
        <f t="shared" si="56"/>
        <v>39.196775175773986</v>
      </c>
      <c r="EN62" s="342">
        <f t="shared" si="57"/>
        <v>31.35742014061919</v>
      </c>
      <c r="EO62" s="342">
        <f t="shared" si="58"/>
        <v>25.085936112495354</v>
      </c>
      <c r="EP62" s="342">
        <f t="shared" si="59"/>
        <v>20.068748889996286</v>
      </c>
      <c r="EQ62" s="342">
        <f t="shared" si="60"/>
        <v>16.054999111997031</v>
      </c>
      <c r="ER62" s="342">
        <f t="shared" si="61"/>
        <v>12.843999289597626</v>
      </c>
      <c r="ES62" s="342">
        <f t="shared" si="62"/>
        <v>10.275199431678102</v>
      </c>
      <c r="ET62" s="342">
        <f t="shared" si="63"/>
        <v>8.2201595453424812</v>
      </c>
      <c r="EU62" s="346">
        <f t="shared" si="64"/>
        <v>6.5761276362739851</v>
      </c>
      <c r="EV62" s="342">
        <f t="shared" si="65"/>
        <v>5.2609021090191881</v>
      </c>
      <c r="EW62" s="342">
        <f t="shared" si="66"/>
        <v>4.208721687215351</v>
      </c>
      <c r="EX62" s="342">
        <f t="shared" si="67"/>
        <v>3.3669773497722808</v>
      </c>
      <c r="EY62" s="342">
        <f t="shared" si="68"/>
        <v>2.6935818798178248</v>
      </c>
      <c r="EZ62" s="342">
        <f t="shared" si="69"/>
        <v>2.1548655038542601</v>
      </c>
      <c r="FA62" s="342">
        <f t="shared" si="70"/>
        <v>1.7238924030834082</v>
      </c>
      <c r="FB62" s="342">
        <f t="shared" si="71"/>
        <v>1.3791139224667266</v>
      </c>
      <c r="FC62" s="342">
        <f t="shared" si="72"/>
        <v>1.1032911379733814</v>
      </c>
      <c r="FD62" s="342">
        <f t="shared" si="73"/>
        <v>0.88263291037870517</v>
      </c>
      <c r="FE62" s="342">
        <f t="shared" si="74"/>
        <v>0.70610632830296416</v>
      </c>
      <c r="FF62" s="342">
        <f t="shared" si="75"/>
        <v>0.56488506264237137</v>
      </c>
      <c r="FG62" s="346">
        <f t="shared" si="76"/>
        <v>0.45190805011389712</v>
      </c>
      <c r="FH62" s="342">
        <f t="shared" si="77"/>
        <v>0.36152644009111773</v>
      </c>
      <c r="FI62" s="342">
        <f t="shared" si="78"/>
        <v>0.28922115207289417</v>
      </c>
      <c r="FJ62" s="342">
        <f t="shared" si="79"/>
        <v>0.23137692165831536</v>
      </c>
      <c r="FK62" s="342">
        <f t="shared" si="80"/>
        <v>0.1851015373266523</v>
      </c>
      <c r="FL62" s="342">
        <f t="shared" si="81"/>
        <v>0.14808122986132186</v>
      </c>
      <c r="FM62" s="342">
        <f t="shared" si="82"/>
        <v>0.11846498388905749</v>
      </c>
      <c r="FN62" s="342">
        <f t="shared" si="83"/>
        <v>9.4771987111246001E-2</v>
      </c>
      <c r="FO62" s="342">
        <f t="shared" si="84"/>
        <v>7.5817589688996809E-2</v>
      </c>
      <c r="FP62" s="342">
        <f t="shared" si="85"/>
        <v>6.0654071751197448E-2</v>
      </c>
      <c r="FQ62" s="342">
        <f t="shared" si="86"/>
        <v>4.8523257400957961E-2</v>
      </c>
      <c r="FR62" s="342">
        <f t="shared" si="87"/>
        <v>3.8818605920766372E-2</v>
      </c>
      <c r="FS62" s="346">
        <f t="shared" si="88"/>
        <v>3.1054884736613098E-2</v>
      </c>
      <c r="FT62" s="342">
        <f t="shared" si="89"/>
        <v>2.4843907789290479E-2</v>
      </c>
      <c r="FU62" s="342">
        <f t="shared" si="90"/>
        <v>1.9875126231432384E-2</v>
      </c>
      <c r="FV62" s="342">
        <f t="shared" si="91"/>
        <v>1.5900100985145906E-2</v>
      </c>
      <c r="FW62" s="342">
        <f t="shared" si="92"/>
        <v>1.2720080788116726E-2</v>
      </c>
      <c r="FX62" s="342">
        <f t="shared" si="93"/>
        <v>1.0176064630493382E-2</v>
      </c>
      <c r="FY62" s="342">
        <f t="shared" si="94"/>
        <v>8.1408517043947051E-3</v>
      </c>
      <c r="FZ62" s="342">
        <f t="shared" si="95"/>
        <v>6.5126813635157646E-3</v>
      </c>
      <c r="GA62" s="342">
        <f t="shared" si="96"/>
        <v>5.210145090812612E-3</v>
      </c>
      <c r="GB62" s="342">
        <f t="shared" si="97"/>
        <v>4.1681160726500894E-3</v>
      </c>
      <c r="GC62" s="342">
        <f t="shared" si="98"/>
        <v>3.3344928581200716E-3</v>
      </c>
      <c r="GD62" s="342">
        <f t="shared" si="99"/>
        <v>2.6675942864960575E-3</v>
      </c>
      <c r="GE62" s="346">
        <f t="shared" si="100"/>
        <v>2.1340754291968461E-3</v>
      </c>
      <c r="GF62" s="397">
        <f t="shared" si="192"/>
        <v>2799372.5414636973</v>
      </c>
    </row>
    <row r="63" spans="1:188" x14ac:dyDescent="0.2">
      <c r="B63" s="399">
        <f t="shared" si="187"/>
        <v>5</v>
      </c>
      <c r="C63" s="399">
        <v>1</v>
      </c>
      <c r="D63" s="399"/>
      <c r="E63" s="399"/>
      <c r="F63" s="399"/>
      <c r="G63" s="341" t="str">
        <f>$G$177</f>
        <v>High Performing Title / App</v>
      </c>
      <c r="H63" s="436"/>
      <c r="I63" s="384"/>
      <c r="J63" s="384"/>
      <c r="K63" s="384"/>
      <c r="L63" s="384"/>
      <c r="M63" s="384"/>
      <c r="N63" s="384"/>
      <c r="O63" s="384"/>
      <c r="P63" s="384"/>
      <c r="Q63" s="384"/>
      <c r="R63" s="384"/>
      <c r="S63" s="385"/>
      <c r="T63" s="384"/>
      <c r="U63" s="384"/>
      <c r="V63" s="384"/>
      <c r="W63" s="384"/>
      <c r="X63" s="384"/>
      <c r="Y63" s="384"/>
      <c r="Z63" s="384"/>
      <c r="AA63" s="384"/>
      <c r="AB63" s="384"/>
      <c r="AC63" s="384"/>
      <c r="AD63" s="384"/>
      <c r="AE63" s="385"/>
      <c r="AF63" s="384"/>
      <c r="AG63" s="384"/>
      <c r="AH63" s="384"/>
      <c r="AI63" s="384"/>
      <c r="AJ63" s="384"/>
      <c r="AK63" s="384"/>
      <c r="AL63" s="384"/>
      <c r="AM63" s="384"/>
      <c r="AN63" s="384"/>
      <c r="AO63" s="384"/>
      <c r="AP63" s="384"/>
      <c r="AQ63" s="385"/>
      <c r="AR63" s="384"/>
      <c r="AS63" s="384"/>
      <c r="AT63" s="384"/>
      <c r="AU63" s="384"/>
      <c r="AV63" s="384"/>
      <c r="AW63" s="384"/>
      <c r="AX63" s="384"/>
      <c r="AY63" s="384"/>
      <c r="AZ63" s="384"/>
      <c r="BA63" s="384"/>
      <c r="BB63" s="384"/>
      <c r="BC63" s="385"/>
      <c r="BD63" s="384"/>
      <c r="BE63" s="384"/>
      <c r="BF63" s="384"/>
      <c r="BG63" s="384"/>
      <c r="BH63" s="384"/>
      <c r="BI63" s="384"/>
      <c r="BJ63" s="384"/>
      <c r="BK63" s="384"/>
      <c r="BL63" s="384"/>
      <c r="BM63" s="384"/>
      <c r="BN63" s="384"/>
      <c r="BO63" s="385"/>
      <c r="BP63" s="384"/>
      <c r="BQ63" s="384"/>
      <c r="BR63" s="384"/>
      <c r="BS63" s="384"/>
      <c r="BT63" s="384"/>
      <c r="BU63" s="384"/>
      <c r="BV63" s="384"/>
      <c r="BW63" s="384"/>
      <c r="BX63" s="384"/>
      <c r="BY63" s="384"/>
      <c r="BZ63" s="384"/>
      <c r="CA63" s="385"/>
      <c r="CB63" s="384"/>
      <c r="CC63" s="384"/>
      <c r="CD63" s="384"/>
      <c r="CE63" s="384"/>
      <c r="CF63" s="384"/>
      <c r="CG63" s="384"/>
      <c r="CH63" s="384"/>
      <c r="CI63" s="384"/>
      <c r="CJ63" s="384"/>
      <c r="CK63" s="384"/>
      <c r="CL63" s="384"/>
      <c r="CM63" s="385"/>
      <c r="CN63" s="384"/>
      <c r="CO63" s="384"/>
      <c r="CP63" s="384"/>
      <c r="CQ63" s="384"/>
      <c r="CR63" s="384"/>
      <c r="CS63" s="389">
        <f t="shared" ref="CS63:DP63" si="210">$H$7*H$177</f>
        <v>289304.92499999999</v>
      </c>
      <c r="CT63" s="389">
        <f t="shared" si="210"/>
        <v>965956.875</v>
      </c>
      <c r="CU63" s="389">
        <f t="shared" si="210"/>
        <v>1834880.7749999999</v>
      </c>
      <c r="CV63" s="389">
        <f t="shared" si="210"/>
        <v>3106602.5249999999</v>
      </c>
      <c r="CW63" s="389">
        <f t="shared" si="210"/>
        <v>3859006.125</v>
      </c>
      <c r="CX63" s="389">
        <f t="shared" si="210"/>
        <v>4525028.625</v>
      </c>
      <c r="CY63" s="390">
        <f t="shared" si="210"/>
        <v>3728021.6999999997</v>
      </c>
      <c r="CZ63" s="389">
        <f t="shared" si="210"/>
        <v>3186637.3499999996</v>
      </c>
      <c r="DA63" s="389">
        <f t="shared" si="210"/>
        <v>4099648.8</v>
      </c>
      <c r="DB63" s="389">
        <f t="shared" si="210"/>
        <v>3381331.1999999997</v>
      </c>
      <c r="DC63" s="389">
        <f t="shared" si="210"/>
        <v>2932337.85</v>
      </c>
      <c r="DD63" s="389">
        <f t="shared" si="210"/>
        <v>3693307.8</v>
      </c>
      <c r="DE63" s="389">
        <f t="shared" si="210"/>
        <v>3246624.2249999996</v>
      </c>
      <c r="DF63" s="389">
        <f t="shared" si="210"/>
        <v>3039394.8</v>
      </c>
      <c r="DG63" s="389">
        <f t="shared" si="210"/>
        <v>1945772.4</v>
      </c>
      <c r="DH63" s="389">
        <f t="shared" si="210"/>
        <v>2192738.9249999998</v>
      </c>
      <c r="DI63" s="389">
        <f t="shared" si="210"/>
        <v>1824834.375</v>
      </c>
      <c r="DJ63" s="389">
        <f t="shared" si="210"/>
        <v>1913368.2749999999</v>
      </c>
      <c r="DK63" s="390">
        <f t="shared" si="210"/>
        <v>1054782.3</v>
      </c>
      <c r="DL63" s="389">
        <f t="shared" si="210"/>
        <v>940235.39999999991</v>
      </c>
      <c r="DM63" s="389">
        <f t="shared" si="210"/>
        <v>733858.125</v>
      </c>
      <c r="DN63" s="389">
        <f t="shared" si="210"/>
        <v>804519.29999999993</v>
      </c>
      <c r="DO63" s="389">
        <f t="shared" si="210"/>
        <v>509339.02499999997</v>
      </c>
      <c r="DP63" s="389">
        <f t="shared" si="210"/>
        <v>284864.77499999997</v>
      </c>
      <c r="DQ63" s="342">
        <f t="shared" si="131"/>
        <v>227891.81999999998</v>
      </c>
      <c r="DR63" s="342">
        <f t="shared" si="136"/>
        <v>182313.45600000001</v>
      </c>
      <c r="DS63" s="342">
        <f t="shared" si="137"/>
        <v>145850.7648</v>
      </c>
      <c r="DT63" s="342">
        <f t="shared" si="138"/>
        <v>116680.61184000001</v>
      </c>
      <c r="DU63" s="342">
        <f t="shared" si="139"/>
        <v>93344.489472000016</v>
      </c>
      <c r="DV63" s="342">
        <f t="shared" si="140"/>
        <v>74675.591577600018</v>
      </c>
      <c r="DW63" s="346">
        <f t="shared" si="141"/>
        <v>59740.473262080021</v>
      </c>
      <c r="DX63" s="342">
        <f t="shared" si="104"/>
        <v>47792.378609664018</v>
      </c>
      <c r="DY63" s="342">
        <f t="shared" si="105"/>
        <v>38233.902887731216</v>
      </c>
      <c r="DZ63" s="342">
        <f t="shared" si="106"/>
        <v>30587.122310184976</v>
      </c>
      <c r="EA63" s="342">
        <f t="shared" si="107"/>
        <v>24469.697848147982</v>
      </c>
      <c r="EB63" s="342">
        <f t="shared" si="108"/>
        <v>19575.758278518388</v>
      </c>
      <c r="EC63" s="342">
        <f t="shared" si="109"/>
        <v>15660.60662281471</v>
      </c>
      <c r="ED63" s="342">
        <f t="shared" si="110"/>
        <v>12528.48529825177</v>
      </c>
      <c r="EE63" s="342">
        <f t="shared" si="111"/>
        <v>10022.788238601417</v>
      </c>
      <c r="EF63" s="342">
        <f t="shared" si="112"/>
        <v>8018.230590881134</v>
      </c>
      <c r="EG63" s="342">
        <f t="shared" si="113"/>
        <v>6414.584472704908</v>
      </c>
      <c r="EH63" s="342">
        <f t="shared" si="114"/>
        <v>5131.6675781639269</v>
      </c>
      <c r="EI63" s="346">
        <f t="shared" si="115"/>
        <v>4105.3340625311421</v>
      </c>
      <c r="EJ63" s="342">
        <f t="shared" si="53"/>
        <v>3284.2672500249137</v>
      </c>
      <c r="EK63" s="342">
        <f t="shared" si="54"/>
        <v>2627.4138000199309</v>
      </c>
      <c r="EL63" s="342">
        <f t="shared" si="55"/>
        <v>2101.9310400159447</v>
      </c>
      <c r="EM63" s="342">
        <f t="shared" si="56"/>
        <v>1681.5448320127559</v>
      </c>
      <c r="EN63" s="342">
        <f t="shared" si="57"/>
        <v>1345.2358656102049</v>
      </c>
      <c r="EO63" s="342">
        <f t="shared" si="58"/>
        <v>1076.188692488164</v>
      </c>
      <c r="EP63" s="342">
        <f t="shared" si="59"/>
        <v>860.95095399053116</v>
      </c>
      <c r="EQ63" s="342">
        <f t="shared" si="60"/>
        <v>688.76076319242497</v>
      </c>
      <c r="ER63" s="342">
        <f t="shared" si="61"/>
        <v>551.00861055394</v>
      </c>
      <c r="ES63" s="342">
        <f t="shared" si="62"/>
        <v>440.80688844315205</v>
      </c>
      <c r="ET63" s="342">
        <f t="shared" si="63"/>
        <v>352.64551075452164</v>
      </c>
      <c r="EU63" s="346">
        <f t="shared" si="64"/>
        <v>282.11640860361734</v>
      </c>
      <c r="EV63" s="342">
        <f t="shared" si="65"/>
        <v>225.69312688289389</v>
      </c>
      <c r="EW63" s="342">
        <f t="shared" si="66"/>
        <v>180.55450150631512</v>
      </c>
      <c r="EX63" s="342">
        <f t="shared" si="67"/>
        <v>144.44360120505209</v>
      </c>
      <c r="EY63" s="342">
        <f t="shared" si="68"/>
        <v>115.55488096404167</v>
      </c>
      <c r="EZ63" s="342">
        <f t="shared" si="69"/>
        <v>92.443904771233349</v>
      </c>
      <c r="FA63" s="342">
        <f t="shared" si="70"/>
        <v>73.955123816986685</v>
      </c>
      <c r="FB63" s="342">
        <f t="shared" si="71"/>
        <v>59.164099053589354</v>
      </c>
      <c r="FC63" s="342">
        <f t="shared" si="72"/>
        <v>47.331279242871489</v>
      </c>
      <c r="FD63" s="342">
        <f t="shared" si="73"/>
        <v>37.865023394297189</v>
      </c>
      <c r="FE63" s="342">
        <f t="shared" si="74"/>
        <v>30.292018715437752</v>
      </c>
      <c r="FF63" s="342">
        <f t="shared" si="75"/>
        <v>24.233614972350203</v>
      </c>
      <c r="FG63" s="346">
        <f t="shared" si="76"/>
        <v>19.386891977880165</v>
      </c>
      <c r="FH63" s="342">
        <f t="shared" si="77"/>
        <v>15.509513582304132</v>
      </c>
      <c r="FI63" s="342">
        <f t="shared" si="78"/>
        <v>12.407610865843306</v>
      </c>
      <c r="FJ63" s="342">
        <f t="shared" si="79"/>
        <v>9.9260886926746466</v>
      </c>
      <c r="FK63" s="342">
        <f t="shared" si="80"/>
        <v>7.9408709541397178</v>
      </c>
      <c r="FL63" s="342">
        <f t="shared" si="81"/>
        <v>6.3526967633117746</v>
      </c>
      <c r="FM63" s="342">
        <f t="shared" si="82"/>
        <v>5.0821574106494198</v>
      </c>
      <c r="FN63" s="342">
        <f t="shared" si="83"/>
        <v>4.0657259285195364</v>
      </c>
      <c r="FO63" s="342">
        <f t="shared" si="84"/>
        <v>3.2525807428156295</v>
      </c>
      <c r="FP63" s="342">
        <f t="shared" si="85"/>
        <v>2.6020645942525036</v>
      </c>
      <c r="FQ63" s="342">
        <f t="shared" si="86"/>
        <v>2.0816516754020031</v>
      </c>
      <c r="FR63" s="342">
        <f t="shared" si="87"/>
        <v>1.6653213403216025</v>
      </c>
      <c r="FS63" s="346">
        <f t="shared" si="88"/>
        <v>1.3322570722572822</v>
      </c>
      <c r="FT63" s="342">
        <f t="shared" si="89"/>
        <v>1.0658056578058257</v>
      </c>
      <c r="FU63" s="342">
        <f t="shared" si="90"/>
        <v>0.85264452624466058</v>
      </c>
      <c r="FV63" s="342">
        <f t="shared" si="91"/>
        <v>0.68211562099572853</v>
      </c>
      <c r="FW63" s="342">
        <f t="shared" si="92"/>
        <v>0.54569249679658283</v>
      </c>
      <c r="FX63" s="342">
        <f t="shared" si="93"/>
        <v>0.43655399743726631</v>
      </c>
      <c r="FY63" s="342">
        <f t="shared" si="94"/>
        <v>0.34924319794981307</v>
      </c>
      <c r="FZ63" s="342">
        <f t="shared" si="95"/>
        <v>0.27939455835985044</v>
      </c>
      <c r="GA63" s="342">
        <f t="shared" si="96"/>
        <v>0.22351564668788038</v>
      </c>
      <c r="GB63" s="342">
        <f t="shared" si="97"/>
        <v>0.17881251735030432</v>
      </c>
      <c r="GC63" s="342">
        <f t="shared" si="98"/>
        <v>0.14305001388024347</v>
      </c>
      <c r="GD63" s="342">
        <f t="shared" si="99"/>
        <v>0.11444001110419477</v>
      </c>
      <c r="GE63" s="346">
        <f t="shared" si="100"/>
        <v>9.1552008883355823E-2</v>
      </c>
      <c r="GF63" s="396">
        <f t="shared" si="192"/>
        <v>55231855.208791941</v>
      </c>
    </row>
    <row r="64" spans="1:188" x14ac:dyDescent="0.2">
      <c r="B64" s="399">
        <f t="shared" si="187"/>
        <v>6</v>
      </c>
      <c r="C64" s="399"/>
      <c r="D64" s="399"/>
      <c r="E64" s="399">
        <v>1</v>
      </c>
      <c r="F64" s="399"/>
      <c r="G64" s="339" t="str">
        <f>$G$179</f>
        <v>Low Performing  Title / App</v>
      </c>
      <c r="H64" s="436"/>
      <c r="I64" s="384"/>
      <c r="J64" s="384"/>
      <c r="K64" s="384"/>
      <c r="L64" s="384"/>
      <c r="M64" s="384"/>
      <c r="N64" s="384"/>
      <c r="O64" s="384"/>
      <c r="P64" s="384"/>
      <c r="Q64" s="384"/>
      <c r="R64" s="384"/>
      <c r="S64" s="385"/>
      <c r="T64" s="384"/>
      <c r="U64" s="384"/>
      <c r="V64" s="384"/>
      <c r="W64" s="384"/>
      <c r="X64" s="384"/>
      <c r="Y64" s="384"/>
      <c r="Z64" s="384"/>
      <c r="AA64" s="384"/>
      <c r="AB64" s="384"/>
      <c r="AC64" s="384"/>
      <c r="AD64" s="384"/>
      <c r="AE64" s="385"/>
      <c r="AF64" s="384"/>
      <c r="AG64" s="384"/>
      <c r="AH64" s="384"/>
      <c r="AI64" s="384"/>
      <c r="AJ64" s="384"/>
      <c r="AK64" s="384"/>
      <c r="AL64" s="384"/>
      <c r="AM64" s="384"/>
      <c r="AN64" s="384"/>
      <c r="AO64" s="384"/>
      <c r="AP64" s="384"/>
      <c r="AQ64" s="385"/>
      <c r="AR64" s="384"/>
      <c r="AS64" s="384"/>
      <c r="AT64" s="384"/>
      <c r="AU64" s="384"/>
      <c r="AV64" s="384"/>
      <c r="AW64" s="384"/>
      <c r="AX64" s="384"/>
      <c r="AY64" s="384"/>
      <c r="AZ64" s="384"/>
      <c r="BA64" s="384"/>
      <c r="BB64" s="384"/>
      <c r="BC64" s="385"/>
      <c r="BD64" s="384"/>
      <c r="BE64" s="384"/>
      <c r="BF64" s="384"/>
      <c r="BG64" s="384"/>
      <c r="BH64" s="384"/>
      <c r="BI64" s="384"/>
      <c r="BJ64" s="384"/>
      <c r="BK64" s="384"/>
      <c r="BL64" s="384"/>
      <c r="BM64" s="384"/>
      <c r="BN64" s="384"/>
      <c r="BO64" s="385"/>
      <c r="BP64" s="384"/>
      <c r="BQ64" s="384"/>
      <c r="BR64" s="384"/>
      <c r="BS64" s="384"/>
      <c r="BT64" s="384"/>
      <c r="BU64" s="384"/>
      <c r="BV64" s="384"/>
      <c r="BW64" s="384"/>
      <c r="BX64" s="384"/>
      <c r="BY64" s="384"/>
      <c r="BZ64" s="384"/>
      <c r="CA64" s="385"/>
      <c r="CB64" s="384"/>
      <c r="CC64" s="384"/>
      <c r="CD64" s="384"/>
      <c r="CE64" s="384"/>
      <c r="CF64" s="384"/>
      <c r="CG64" s="384"/>
      <c r="CH64" s="384"/>
      <c r="CI64" s="384"/>
      <c r="CJ64" s="384"/>
      <c r="CK64" s="384"/>
      <c r="CL64" s="384"/>
      <c r="CM64" s="385"/>
      <c r="CN64" s="384"/>
      <c r="CO64" s="384"/>
      <c r="CP64" s="384"/>
      <c r="CQ64" s="384"/>
      <c r="CR64" s="384"/>
      <c r="CS64" s="384"/>
      <c r="CT64" s="382">
        <f t="shared" ref="CT64:DQ64" si="211">$H$7*H$179</f>
        <v>14621.099999999999</v>
      </c>
      <c r="CU64" s="382">
        <f t="shared" si="211"/>
        <v>53894.75</v>
      </c>
      <c r="CV64" s="382">
        <f t="shared" si="211"/>
        <v>98939.099999999991</v>
      </c>
      <c r="CW64" s="382">
        <f t="shared" si="211"/>
        <v>182390</v>
      </c>
      <c r="CX64" s="382">
        <f t="shared" si="211"/>
        <v>299732.55</v>
      </c>
      <c r="CY64" s="383">
        <f t="shared" si="211"/>
        <v>204665.5</v>
      </c>
      <c r="CZ64" s="382">
        <f t="shared" si="211"/>
        <v>175333.6</v>
      </c>
      <c r="DA64" s="382">
        <f t="shared" si="211"/>
        <v>194200.5</v>
      </c>
      <c r="DB64" s="382">
        <f t="shared" si="211"/>
        <v>156765.69999999998</v>
      </c>
      <c r="DC64" s="382">
        <f t="shared" si="211"/>
        <v>155674.35</v>
      </c>
      <c r="DD64" s="382">
        <f t="shared" si="211"/>
        <v>148274.1</v>
      </c>
      <c r="DE64" s="382">
        <f t="shared" si="211"/>
        <v>137061.6</v>
      </c>
      <c r="DF64" s="382">
        <f t="shared" si="211"/>
        <v>120885.7</v>
      </c>
      <c r="DG64" s="382">
        <f t="shared" si="211"/>
        <v>141905.4</v>
      </c>
      <c r="DH64" s="382">
        <f t="shared" si="211"/>
        <v>111512.04999999999</v>
      </c>
      <c r="DI64" s="382">
        <f t="shared" si="211"/>
        <v>95410.9</v>
      </c>
      <c r="DJ64" s="382">
        <f t="shared" si="211"/>
        <v>94349.45</v>
      </c>
      <c r="DK64" s="383">
        <f t="shared" si="211"/>
        <v>101525.45</v>
      </c>
      <c r="DL64" s="382">
        <f t="shared" si="211"/>
        <v>73598.849999999991</v>
      </c>
      <c r="DM64" s="382">
        <f t="shared" si="211"/>
        <v>73942.7</v>
      </c>
      <c r="DN64" s="382">
        <f t="shared" si="211"/>
        <v>52908.049999999996</v>
      </c>
      <c r="DO64" s="382">
        <f t="shared" si="211"/>
        <v>36298.6</v>
      </c>
      <c r="DP64" s="382">
        <f t="shared" si="211"/>
        <v>23606.05</v>
      </c>
      <c r="DQ64" s="382">
        <f t="shared" si="211"/>
        <v>10375.299999999999</v>
      </c>
      <c r="DR64" s="342">
        <f t="shared" si="136"/>
        <v>8300.24</v>
      </c>
      <c r="DS64" s="342">
        <f t="shared" si="137"/>
        <v>6640.192</v>
      </c>
      <c r="DT64" s="342">
        <f t="shared" si="138"/>
        <v>5312.1536000000006</v>
      </c>
      <c r="DU64" s="342">
        <f t="shared" si="139"/>
        <v>4249.7228800000003</v>
      </c>
      <c r="DV64" s="342">
        <f t="shared" si="140"/>
        <v>3399.7783040000004</v>
      </c>
      <c r="DW64" s="346">
        <f t="shared" si="141"/>
        <v>2719.8226432000006</v>
      </c>
      <c r="DX64" s="342">
        <f t="shared" si="104"/>
        <v>2175.8581145600006</v>
      </c>
      <c r="DY64" s="342">
        <f t="shared" si="105"/>
        <v>1740.6864916480006</v>
      </c>
      <c r="DZ64" s="342">
        <f t="shared" si="106"/>
        <v>1392.5491933184005</v>
      </c>
      <c r="EA64" s="342">
        <f t="shared" si="107"/>
        <v>1114.0393546547205</v>
      </c>
      <c r="EB64" s="342">
        <f t="shared" si="108"/>
        <v>891.23148372377636</v>
      </c>
      <c r="EC64" s="342">
        <f t="shared" si="109"/>
        <v>712.98518697902114</v>
      </c>
      <c r="ED64" s="342">
        <f t="shared" si="110"/>
        <v>570.38814958321689</v>
      </c>
      <c r="EE64" s="342">
        <f t="shared" si="111"/>
        <v>456.31051966657355</v>
      </c>
      <c r="EF64" s="342">
        <f t="shared" si="112"/>
        <v>365.04841573325888</v>
      </c>
      <c r="EG64" s="342">
        <f t="shared" si="113"/>
        <v>292.03873258660713</v>
      </c>
      <c r="EH64" s="342">
        <f t="shared" si="114"/>
        <v>233.63098606928571</v>
      </c>
      <c r="EI64" s="346">
        <f t="shared" si="115"/>
        <v>186.90478885542859</v>
      </c>
      <c r="EJ64" s="342">
        <f t="shared" si="53"/>
        <v>149.52383108434287</v>
      </c>
      <c r="EK64" s="342">
        <f t="shared" si="54"/>
        <v>119.61906486747431</v>
      </c>
      <c r="EL64" s="342">
        <f t="shared" si="55"/>
        <v>95.695251893979446</v>
      </c>
      <c r="EM64" s="342">
        <f t="shared" si="56"/>
        <v>76.55620151518356</v>
      </c>
      <c r="EN64" s="342">
        <f t="shared" si="57"/>
        <v>61.244961212146848</v>
      </c>
      <c r="EO64" s="342">
        <f t="shared" si="58"/>
        <v>48.995968969717481</v>
      </c>
      <c r="EP64" s="342">
        <f t="shared" si="59"/>
        <v>39.196775175773986</v>
      </c>
      <c r="EQ64" s="342">
        <f t="shared" si="60"/>
        <v>31.35742014061919</v>
      </c>
      <c r="ER64" s="342">
        <f t="shared" si="61"/>
        <v>25.085936112495354</v>
      </c>
      <c r="ES64" s="342">
        <f t="shared" si="62"/>
        <v>20.068748889996286</v>
      </c>
      <c r="ET64" s="342">
        <f t="shared" si="63"/>
        <v>16.054999111997031</v>
      </c>
      <c r="EU64" s="346">
        <f t="shared" si="64"/>
        <v>12.843999289597626</v>
      </c>
      <c r="EV64" s="342">
        <f t="shared" si="65"/>
        <v>10.275199431678102</v>
      </c>
      <c r="EW64" s="342">
        <f t="shared" si="66"/>
        <v>8.2201595453424812</v>
      </c>
      <c r="EX64" s="342">
        <f t="shared" si="67"/>
        <v>6.5761276362739851</v>
      </c>
      <c r="EY64" s="342">
        <f t="shared" si="68"/>
        <v>5.2609021090191881</v>
      </c>
      <c r="EZ64" s="342">
        <f t="shared" si="69"/>
        <v>4.208721687215351</v>
      </c>
      <c r="FA64" s="342">
        <f t="shared" si="70"/>
        <v>3.3669773497722808</v>
      </c>
      <c r="FB64" s="342">
        <f t="shared" si="71"/>
        <v>2.6935818798178248</v>
      </c>
      <c r="FC64" s="342">
        <f t="shared" si="72"/>
        <v>2.1548655038542601</v>
      </c>
      <c r="FD64" s="342">
        <f t="shared" si="73"/>
        <v>1.7238924030834082</v>
      </c>
      <c r="FE64" s="342">
        <f t="shared" si="74"/>
        <v>1.3791139224667266</v>
      </c>
      <c r="FF64" s="342">
        <f t="shared" si="75"/>
        <v>1.1032911379733814</v>
      </c>
      <c r="FG64" s="346">
        <f t="shared" si="76"/>
        <v>0.88263291037870517</v>
      </c>
      <c r="FH64" s="342">
        <f t="shared" si="77"/>
        <v>0.70610632830296416</v>
      </c>
      <c r="FI64" s="342">
        <f t="shared" si="78"/>
        <v>0.56488506264237137</v>
      </c>
      <c r="FJ64" s="342">
        <f t="shared" si="79"/>
        <v>0.45190805011389712</v>
      </c>
      <c r="FK64" s="342">
        <f t="shared" si="80"/>
        <v>0.36152644009111773</v>
      </c>
      <c r="FL64" s="342">
        <f t="shared" si="81"/>
        <v>0.28922115207289417</v>
      </c>
      <c r="FM64" s="342">
        <f t="shared" si="82"/>
        <v>0.23137692165831536</v>
      </c>
      <c r="FN64" s="342">
        <f t="shared" si="83"/>
        <v>0.1851015373266523</v>
      </c>
      <c r="FO64" s="342">
        <f t="shared" si="84"/>
        <v>0.14808122986132186</v>
      </c>
      <c r="FP64" s="342">
        <f t="shared" si="85"/>
        <v>0.11846498388905749</v>
      </c>
      <c r="FQ64" s="342">
        <f t="shared" si="86"/>
        <v>9.4771987111246001E-2</v>
      </c>
      <c r="FR64" s="342">
        <f t="shared" si="87"/>
        <v>7.5817589688996809E-2</v>
      </c>
      <c r="FS64" s="346">
        <f t="shared" si="88"/>
        <v>6.0654071751197448E-2</v>
      </c>
      <c r="FT64" s="342">
        <f t="shared" si="89"/>
        <v>4.8523257400957961E-2</v>
      </c>
      <c r="FU64" s="342">
        <f t="shared" si="90"/>
        <v>3.8818605920766372E-2</v>
      </c>
      <c r="FV64" s="342">
        <f t="shared" si="91"/>
        <v>3.1054884736613098E-2</v>
      </c>
      <c r="FW64" s="342">
        <f t="shared" si="92"/>
        <v>2.4843907789290479E-2</v>
      </c>
      <c r="FX64" s="342">
        <f t="shared" si="93"/>
        <v>1.9875126231432384E-2</v>
      </c>
      <c r="FY64" s="342">
        <f t="shared" si="94"/>
        <v>1.5900100985145906E-2</v>
      </c>
      <c r="FZ64" s="342">
        <f t="shared" si="95"/>
        <v>1.2720080788116726E-2</v>
      </c>
      <c r="GA64" s="342">
        <f t="shared" si="96"/>
        <v>1.0176064630493382E-2</v>
      </c>
      <c r="GB64" s="342">
        <f t="shared" si="97"/>
        <v>8.1408517043947051E-3</v>
      </c>
      <c r="GC64" s="342">
        <f t="shared" si="98"/>
        <v>6.5126813635157646E-3</v>
      </c>
      <c r="GD64" s="342">
        <f t="shared" si="99"/>
        <v>5.210145090812612E-3</v>
      </c>
      <c r="GE64" s="346">
        <f t="shared" si="100"/>
        <v>4.1681160726500894E-3</v>
      </c>
      <c r="GF64" s="397">
        <f t="shared" si="192"/>
        <v>2799372.5333275348</v>
      </c>
    </row>
    <row r="65" spans="1:188" x14ac:dyDescent="0.2">
      <c r="B65" s="399">
        <f t="shared" si="187"/>
        <v>7</v>
      </c>
      <c r="C65" s="399"/>
      <c r="D65" s="399">
        <v>1</v>
      </c>
      <c r="E65" s="399"/>
      <c r="F65" s="399"/>
      <c r="G65" s="340" t="str">
        <f>$G$178</f>
        <v>Avg Performing  Title / App</v>
      </c>
      <c r="H65" s="436"/>
      <c r="I65" s="384"/>
      <c r="J65" s="384"/>
      <c r="K65" s="384"/>
      <c r="L65" s="384"/>
      <c r="M65" s="384"/>
      <c r="N65" s="384"/>
      <c r="O65" s="384"/>
      <c r="P65" s="384"/>
      <c r="Q65" s="384"/>
      <c r="R65" s="384"/>
      <c r="S65" s="385"/>
      <c r="T65" s="384"/>
      <c r="U65" s="384"/>
      <c r="V65" s="384"/>
      <c r="W65" s="384"/>
      <c r="X65" s="384"/>
      <c r="Y65" s="384"/>
      <c r="Z65" s="384"/>
      <c r="AA65" s="384"/>
      <c r="AB65" s="384"/>
      <c r="AC65" s="384"/>
      <c r="AD65" s="384"/>
      <c r="AE65" s="385"/>
      <c r="AF65" s="384"/>
      <c r="AG65" s="384"/>
      <c r="AH65" s="384"/>
      <c r="AI65" s="384"/>
      <c r="AJ65" s="384"/>
      <c r="AK65" s="384"/>
      <c r="AL65" s="384"/>
      <c r="AM65" s="384"/>
      <c r="AN65" s="384"/>
      <c r="AO65" s="384"/>
      <c r="AP65" s="384"/>
      <c r="AQ65" s="385"/>
      <c r="AR65" s="384"/>
      <c r="AS65" s="384"/>
      <c r="AT65" s="384"/>
      <c r="AU65" s="384"/>
      <c r="AV65" s="384"/>
      <c r="AW65" s="384"/>
      <c r="AX65" s="384"/>
      <c r="AY65" s="384"/>
      <c r="AZ65" s="384"/>
      <c r="BA65" s="384"/>
      <c r="BB65" s="384"/>
      <c r="BC65" s="385"/>
      <c r="BD65" s="384"/>
      <c r="BE65" s="384"/>
      <c r="BF65" s="384"/>
      <c r="BG65" s="384"/>
      <c r="BH65" s="384"/>
      <c r="BI65" s="384"/>
      <c r="BJ65" s="384"/>
      <c r="BK65" s="384"/>
      <c r="BL65" s="384"/>
      <c r="BM65" s="384"/>
      <c r="BN65" s="384"/>
      <c r="BO65" s="385"/>
      <c r="BP65" s="384"/>
      <c r="BQ65" s="384"/>
      <c r="BR65" s="384"/>
      <c r="BS65" s="384"/>
      <c r="BT65" s="384"/>
      <c r="BU65" s="384"/>
      <c r="BV65" s="384"/>
      <c r="BW65" s="384"/>
      <c r="BX65" s="384"/>
      <c r="BY65" s="384"/>
      <c r="BZ65" s="384"/>
      <c r="CA65" s="385"/>
      <c r="CB65" s="384"/>
      <c r="CC65" s="384"/>
      <c r="CD65" s="384"/>
      <c r="CE65" s="384"/>
      <c r="CF65" s="384"/>
      <c r="CG65" s="384"/>
      <c r="CH65" s="384"/>
      <c r="CI65" s="384"/>
      <c r="CJ65" s="384"/>
      <c r="CK65" s="384"/>
      <c r="CL65" s="384"/>
      <c r="CM65" s="385"/>
      <c r="CN65" s="384"/>
      <c r="CO65" s="384"/>
      <c r="CP65" s="384"/>
      <c r="CQ65" s="384"/>
      <c r="CR65" s="384"/>
      <c r="CS65" s="384"/>
      <c r="CT65" s="384"/>
      <c r="CU65" s="379">
        <f t="shared" ref="CU65:DR65" si="212">$H$7*H$178</f>
        <v>31125.899999999998</v>
      </c>
      <c r="CV65" s="379">
        <f t="shared" si="212"/>
        <v>100239.75</v>
      </c>
      <c r="CW65" s="379">
        <f t="shared" si="212"/>
        <v>284618.09999999998</v>
      </c>
      <c r="CX65" s="379">
        <f t="shared" si="212"/>
        <v>556962.25</v>
      </c>
      <c r="CY65" s="380">
        <f t="shared" si="212"/>
        <v>680269.85</v>
      </c>
      <c r="CZ65" s="379">
        <f t="shared" si="212"/>
        <v>661926.19999999995</v>
      </c>
      <c r="DA65" s="379">
        <f t="shared" si="212"/>
        <v>673632.04999999993</v>
      </c>
      <c r="DB65" s="379">
        <f t="shared" si="212"/>
        <v>661253.44999999995</v>
      </c>
      <c r="DC65" s="379">
        <f t="shared" si="212"/>
        <v>447274.1</v>
      </c>
      <c r="DD65" s="379">
        <f t="shared" si="212"/>
        <v>485426.5</v>
      </c>
      <c r="DE65" s="379">
        <f t="shared" si="212"/>
        <v>373122.1</v>
      </c>
      <c r="DF65" s="379">
        <f t="shared" si="212"/>
        <v>318121.05</v>
      </c>
      <c r="DG65" s="379">
        <f t="shared" si="212"/>
        <v>411752.89999999997</v>
      </c>
      <c r="DH65" s="379">
        <f t="shared" si="212"/>
        <v>364780</v>
      </c>
      <c r="DI65" s="379">
        <f t="shared" si="212"/>
        <v>316356.95</v>
      </c>
      <c r="DJ65" s="379">
        <f t="shared" si="212"/>
        <v>238153.5</v>
      </c>
      <c r="DK65" s="380">
        <f t="shared" si="212"/>
        <v>221125.44999999998</v>
      </c>
      <c r="DL65" s="379">
        <f t="shared" si="212"/>
        <v>247123.5</v>
      </c>
      <c r="DM65" s="379">
        <f t="shared" si="212"/>
        <v>221170.3</v>
      </c>
      <c r="DN65" s="379">
        <f t="shared" si="212"/>
        <v>171895.1</v>
      </c>
      <c r="DO65" s="379">
        <f t="shared" si="212"/>
        <v>127732.79999999999</v>
      </c>
      <c r="DP65" s="379">
        <f t="shared" si="212"/>
        <v>74660.3</v>
      </c>
      <c r="DQ65" s="379">
        <f t="shared" si="212"/>
        <v>65346.45</v>
      </c>
      <c r="DR65" s="379">
        <f t="shared" si="212"/>
        <v>36074.35</v>
      </c>
      <c r="DS65" s="342">
        <f t="shared" si="131"/>
        <v>28859.48</v>
      </c>
      <c r="DT65" s="342">
        <f t="shared" si="138"/>
        <v>23087.584000000003</v>
      </c>
      <c r="DU65" s="342">
        <f t="shared" si="139"/>
        <v>18470.067200000001</v>
      </c>
      <c r="DV65" s="342">
        <f t="shared" si="140"/>
        <v>14776.053760000003</v>
      </c>
      <c r="DW65" s="346">
        <f t="shared" si="141"/>
        <v>11820.843008000003</v>
      </c>
      <c r="DX65" s="342">
        <f t="shared" si="104"/>
        <v>9456.6744064000031</v>
      </c>
      <c r="DY65" s="342">
        <f t="shared" si="105"/>
        <v>7565.3395251200027</v>
      </c>
      <c r="DZ65" s="342">
        <f t="shared" si="106"/>
        <v>6052.2716200960022</v>
      </c>
      <c r="EA65" s="342">
        <f t="shared" si="107"/>
        <v>4841.8172960768015</v>
      </c>
      <c r="EB65" s="342">
        <f t="shared" si="108"/>
        <v>3873.4538368614412</v>
      </c>
      <c r="EC65" s="342">
        <f t="shared" si="109"/>
        <v>3098.7630694891532</v>
      </c>
      <c r="ED65" s="342">
        <f t="shared" si="110"/>
        <v>2479.0104555913226</v>
      </c>
      <c r="EE65" s="342">
        <f t="shared" si="111"/>
        <v>1983.2083644730583</v>
      </c>
      <c r="EF65" s="342">
        <f t="shared" si="112"/>
        <v>1586.5666915784468</v>
      </c>
      <c r="EG65" s="342">
        <f t="shared" si="113"/>
        <v>1269.2533532627576</v>
      </c>
      <c r="EH65" s="342">
        <f t="shared" si="114"/>
        <v>1015.4026826102062</v>
      </c>
      <c r="EI65" s="346">
        <f t="shared" si="115"/>
        <v>812.32214608816503</v>
      </c>
      <c r="EJ65" s="342">
        <f t="shared" si="53"/>
        <v>649.85771687053204</v>
      </c>
      <c r="EK65" s="342">
        <f t="shared" si="54"/>
        <v>519.88617349642561</v>
      </c>
      <c r="EL65" s="342">
        <f t="shared" si="55"/>
        <v>415.90893879714054</v>
      </c>
      <c r="EM65" s="342">
        <f t="shared" si="56"/>
        <v>332.72715103771247</v>
      </c>
      <c r="EN65" s="342">
        <f t="shared" si="57"/>
        <v>266.18172083016998</v>
      </c>
      <c r="EO65" s="342">
        <f t="shared" si="58"/>
        <v>212.94537666413601</v>
      </c>
      <c r="EP65" s="342">
        <f t="shared" si="59"/>
        <v>170.35630133130883</v>
      </c>
      <c r="EQ65" s="342">
        <f t="shared" si="60"/>
        <v>136.28504106504707</v>
      </c>
      <c r="ER65" s="342">
        <f t="shared" si="61"/>
        <v>109.02803285203765</v>
      </c>
      <c r="ES65" s="342">
        <f t="shared" si="62"/>
        <v>87.222426281630135</v>
      </c>
      <c r="ET65" s="342">
        <f t="shared" si="63"/>
        <v>69.777941025304116</v>
      </c>
      <c r="EU65" s="346">
        <f t="shared" si="64"/>
        <v>55.822352820243296</v>
      </c>
      <c r="EV65" s="342">
        <f t="shared" si="65"/>
        <v>44.65788225619464</v>
      </c>
      <c r="EW65" s="342">
        <f t="shared" si="66"/>
        <v>35.726305804955715</v>
      </c>
      <c r="EX65" s="342">
        <f t="shared" si="67"/>
        <v>28.581044643964574</v>
      </c>
      <c r="EY65" s="342">
        <f t="shared" si="68"/>
        <v>22.864835715171662</v>
      </c>
      <c r="EZ65" s="342">
        <f t="shared" si="69"/>
        <v>18.291868572137329</v>
      </c>
      <c r="FA65" s="342">
        <f t="shared" si="70"/>
        <v>14.633494857709863</v>
      </c>
      <c r="FB65" s="342">
        <f t="shared" si="71"/>
        <v>11.706795886167891</v>
      </c>
      <c r="FC65" s="342">
        <f t="shared" si="72"/>
        <v>9.3654367089343129</v>
      </c>
      <c r="FD65" s="342">
        <f t="shared" si="73"/>
        <v>7.492349367147451</v>
      </c>
      <c r="FE65" s="342">
        <f t="shared" si="74"/>
        <v>5.9938794937179614</v>
      </c>
      <c r="FF65" s="342">
        <f t="shared" si="75"/>
        <v>4.7951035949743694</v>
      </c>
      <c r="FG65" s="346">
        <f t="shared" si="76"/>
        <v>3.8360828759794958</v>
      </c>
      <c r="FH65" s="342">
        <f t="shared" si="77"/>
        <v>3.068866300783597</v>
      </c>
      <c r="FI65" s="342">
        <f t="shared" si="78"/>
        <v>2.4550930406268776</v>
      </c>
      <c r="FJ65" s="342">
        <f t="shared" si="79"/>
        <v>1.9640744325015023</v>
      </c>
      <c r="FK65" s="342">
        <f t="shared" si="80"/>
        <v>1.571259546001202</v>
      </c>
      <c r="FL65" s="342">
        <f t="shared" si="81"/>
        <v>1.2570076368009617</v>
      </c>
      <c r="FM65" s="342">
        <f t="shared" si="82"/>
        <v>1.0056061094407693</v>
      </c>
      <c r="FN65" s="342">
        <f t="shared" si="83"/>
        <v>0.80448488755261549</v>
      </c>
      <c r="FO65" s="342">
        <f t="shared" si="84"/>
        <v>0.64358791004209248</v>
      </c>
      <c r="FP65" s="342">
        <f t="shared" si="85"/>
        <v>0.51487032803367405</v>
      </c>
      <c r="FQ65" s="342">
        <f t="shared" si="86"/>
        <v>0.41189626242693927</v>
      </c>
      <c r="FR65" s="342">
        <f t="shared" si="87"/>
        <v>0.32951700994155142</v>
      </c>
      <c r="FS65" s="346">
        <f t="shared" si="88"/>
        <v>0.26361360795324112</v>
      </c>
      <c r="FT65" s="342">
        <f t="shared" si="89"/>
        <v>0.2108908863625929</v>
      </c>
      <c r="FU65" s="342">
        <f t="shared" si="90"/>
        <v>0.16871270909007433</v>
      </c>
      <c r="FV65" s="342">
        <f t="shared" si="91"/>
        <v>0.13497016727205946</v>
      </c>
      <c r="FW65" s="342">
        <f t="shared" si="92"/>
        <v>0.10797613381764758</v>
      </c>
      <c r="FX65" s="342">
        <f t="shared" si="93"/>
        <v>8.6380907054118064E-2</v>
      </c>
      <c r="FY65" s="342">
        <f t="shared" si="94"/>
        <v>6.9104725643294451E-2</v>
      </c>
      <c r="FZ65" s="342">
        <f t="shared" si="95"/>
        <v>5.5283780514635561E-2</v>
      </c>
      <c r="GA65" s="342">
        <f t="shared" si="96"/>
        <v>4.4227024411708449E-2</v>
      </c>
      <c r="GB65" s="342">
        <f t="shared" si="97"/>
        <v>3.5381619529366762E-2</v>
      </c>
      <c r="GC65" s="342">
        <f t="shared" si="98"/>
        <v>2.8305295623493411E-2</v>
      </c>
      <c r="GD65" s="342">
        <f t="shared" si="99"/>
        <v>2.2644236498794729E-2</v>
      </c>
      <c r="GE65" s="346">
        <f t="shared" si="100"/>
        <v>1.8115389199035783E-2</v>
      </c>
      <c r="GF65" s="398">
        <f t="shared" si="192"/>
        <v>7914440.2275384413</v>
      </c>
    </row>
    <row r="66" spans="1:188" x14ac:dyDescent="0.2">
      <c r="B66" s="399">
        <f t="shared" si="187"/>
        <v>8</v>
      </c>
      <c r="C66" s="399"/>
      <c r="D66" s="399">
        <v>1</v>
      </c>
      <c r="E66" s="399"/>
      <c r="F66" s="399"/>
      <c r="G66" s="340" t="str">
        <f>$G$178</f>
        <v>Avg Performing  Title / App</v>
      </c>
      <c r="H66" s="436"/>
      <c r="I66" s="384"/>
      <c r="J66" s="384"/>
      <c r="K66" s="384"/>
      <c r="L66" s="384"/>
      <c r="M66" s="384"/>
      <c r="N66" s="384"/>
      <c r="O66" s="384"/>
      <c r="P66" s="384"/>
      <c r="Q66" s="384"/>
      <c r="R66" s="384"/>
      <c r="S66" s="385"/>
      <c r="T66" s="384"/>
      <c r="U66" s="384"/>
      <c r="V66" s="384"/>
      <c r="W66" s="384"/>
      <c r="X66" s="384"/>
      <c r="Y66" s="384"/>
      <c r="Z66" s="384"/>
      <c r="AA66" s="384"/>
      <c r="AB66" s="384"/>
      <c r="AC66" s="384"/>
      <c r="AD66" s="384"/>
      <c r="AE66" s="385"/>
      <c r="AF66" s="384"/>
      <c r="AG66" s="384"/>
      <c r="AH66" s="384"/>
      <c r="AI66" s="384"/>
      <c r="AJ66" s="384"/>
      <c r="AK66" s="384"/>
      <c r="AL66" s="384"/>
      <c r="AM66" s="384"/>
      <c r="AN66" s="384"/>
      <c r="AO66" s="384"/>
      <c r="AP66" s="384"/>
      <c r="AQ66" s="385"/>
      <c r="AR66" s="384"/>
      <c r="AS66" s="384"/>
      <c r="AT66" s="384"/>
      <c r="AU66" s="384"/>
      <c r="AV66" s="384"/>
      <c r="AW66" s="384"/>
      <c r="AX66" s="384"/>
      <c r="AY66" s="384"/>
      <c r="AZ66" s="384"/>
      <c r="BA66" s="384"/>
      <c r="BB66" s="384"/>
      <c r="BC66" s="385"/>
      <c r="BD66" s="384"/>
      <c r="BE66" s="384"/>
      <c r="BF66" s="384"/>
      <c r="BG66" s="384"/>
      <c r="BH66" s="384"/>
      <c r="BI66" s="384"/>
      <c r="BJ66" s="384"/>
      <c r="BK66" s="384"/>
      <c r="BL66" s="384"/>
      <c r="BM66" s="384"/>
      <c r="BN66" s="384"/>
      <c r="BO66" s="385"/>
      <c r="BP66" s="384"/>
      <c r="BQ66" s="384"/>
      <c r="BR66" s="384"/>
      <c r="BS66" s="384"/>
      <c r="BT66" s="384"/>
      <c r="BU66" s="384"/>
      <c r="BV66" s="384"/>
      <c r="BW66" s="384"/>
      <c r="BX66" s="384"/>
      <c r="BY66" s="384"/>
      <c r="BZ66" s="384"/>
      <c r="CA66" s="385"/>
      <c r="CB66" s="384"/>
      <c r="CC66" s="384"/>
      <c r="CD66" s="384"/>
      <c r="CE66" s="384"/>
      <c r="CF66" s="384"/>
      <c r="CG66" s="384"/>
      <c r="CH66" s="384"/>
      <c r="CI66" s="384"/>
      <c r="CJ66" s="384"/>
      <c r="CK66" s="384"/>
      <c r="CL66" s="384"/>
      <c r="CM66" s="385"/>
      <c r="CN66" s="384"/>
      <c r="CO66" s="384"/>
      <c r="CP66" s="384"/>
      <c r="CQ66" s="384"/>
      <c r="CR66" s="384"/>
      <c r="CS66" s="384"/>
      <c r="CT66" s="384"/>
      <c r="CU66" s="384"/>
      <c r="CV66" s="384"/>
      <c r="CW66" s="379">
        <f t="shared" ref="CW66:DT66" si="213">$H$7*H$178</f>
        <v>31125.899999999998</v>
      </c>
      <c r="CX66" s="379">
        <f t="shared" si="213"/>
        <v>100239.75</v>
      </c>
      <c r="CY66" s="380">
        <f t="shared" si="213"/>
        <v>284618.09999999998</v>
      </c>
      <c r="CZ66" s="379">
        <f t="shared" si="213"/>
        <v>556962.25</v>
      </c>
      <c r="DA66" s="379">
        <f t="shared" si="213"/>
        <v>680269.85</v>
      </c>
      <c r="DB66" s="379">
        <f t="shared" si="213"/>
        <v>661926.19999999995</v>
      </c>
      <c r="DC66" s="379">
        <f t="shared" si="213"/>
        <v>673632.04999999993</v>
      </c>
      <c r="DD66" s="379">
        <f t="shared" si="213"/>
        <v>661253.44999999995</v>
      </c>
      <c r="DE66" s="379">
        <f t="shared" si="213"/>
        <v>447274.1</v>
      </c>
      <c r="DF66" s="379">
        <f t="shared" si="213"/>
        <v>485426.5</v>
      </c>
      <c r="DG66" s="379">
        <f t="shared" si="213"/>
        <v>373122.1</v>
      </c>
      <c r="DH66" s="379">
        <f t="shared" si="213"/>
        <v>318121.05</v>
      </c>
      <c r="DI66" s="379">
        <f t="shared" si="213"/>
        <v>411752.89999999997</v>
      </c>
      <c r="DJ66" s="379">
        <f t="shared" si="213"/>
        <v>364780</v>
      </c>
      <c r="DK66" s="380">
        <f t="shared" si="213"/>
        <v>316356.95</v>
      </c>
      <c r="DL66" s="379">
        <f t="shared" si="213"/>
        <v>238153.5</v>
      </c>
      <c r="DM66" s="379">
        <f t="shared" si="213"/>
        <v>221125.44999999998</v>
      </c>
      <c r="DN66" s="379">
        <f t="shared" si="213"/>
        <v>247123.5</v>
      </c>
      <c r="DO66" s="379">
        <f t="shared" si="213"/>
        <v>221170.3</v>
      </c>
      <c r="DP66" s="379">
        <f t="shared" si="213"/>
        <v>171895.1</v>
      </c>
      <c r="DQ66" s="379">
        <f t="shared" si="213"/>
        <v>127732.79999999999</v>
      </c>
      <c r="DR66" s="379">
        <f t="shared" si="213"/>
        <v>74660.3</v>
      </c>
      <c r="DS66" s="379">
        <f t="shared" si="213"/>
        <v>65346.45</v>
      </c>
      <c r="DT66" s="379">
        <f t="shared" si="213"/>
        <v>36074.35</v>
      </c>
      <c r="DU66" s="342">
        <f t="shared" si="131"/>
        <v>28859.48</v>
      </c>
      <c r="DV66" s="342">
        <f t="shared" si="140"/>
        <v>23087.584000000003</v>
      </c>
      <c r="DW66" s="346">
        <f t="shared" si="141"/>
        <v>18470.067200000001</v>
      </c>
      <c r="DX66" s="342">
        <f t="shared" si="104"/>
        <v>14776.053760000003</v>
      </c>
      <c r="DY66" s="342">
        <f t="shared" si="105"/>
        <v>11820.843008000003</v>
      </c>
      <c r="DZ66" s="342">
        <f t="shared" si="106"/>
        <v>9456.6744064000031</v>
      </c>
      <c r="EA66" s="342">
        <f t="shared" si="107"/>
        <v>7565.3395251200027</v>
      </c>
      <c r="EB66" s="342">
        <f t="shared" si="108"/>
        <v>6052.2716200960022</v>
      </c>
      <c r="EC66" s="342">
        <f t="shared" si="109"/>
        <v>4841.8172960768015</v>
      </c>
      <c r="ED66" s="342">
        <f t="shared" si="110"/>
        <v>3873.4538368614412</v>
      </c>
      <c r="EE66" s="342">
        <f t="shared" si="111"/>
        <v>3098.7630694891532</v>
      </c>
      <c r="EF66" s="342">
        <f t="shared" si="112"/>
        <v>2479.0104555913226</v>
      </c>
      <c r="EG66" s="342">
        <f t="shared" si="113"/>
        <v>1983.2083644730583</v>
      </c>
      <c r="EH66" s="342">
        <f t="shared" si="114"/>
        <v>1586.5666915784468</v>
      </c>
      <c r="EI66" s="346">
        <f t="shared" si="115"/>
        <v>1269.2533532627576</v>
      </c>
      <c r="EJ66" s="342">
        <f t="shared" si="53"/>
        <v>1015.4026826102062</v>
      </c>
      <c r="EK66" s="342">
        <f t="shared" si="54"/>
        <v>812.32214608816503</v>
      </c>
      <c r="EL66" s="342">
        <f t="shared" si="55"/>
        <v>649.85771687053204</v>
      </c>
      <c r="EM66" s="342">
        <f t="shared" si="56"/>
        <v>519.88617349642561</v>
      </c>
      <c r="EN66" s="342">
        <f t="shared" si="57"/>
        <v>415.90893879714054</v>
      </c>
      <c r="EO66" s="342">
        <f t="shared" si="58"/>
        <v>332.72715103771247</v>
      </c>
      <c r="EP66" s="342">
        <f t="shared" si="59"/>
        <v>266.18172083016998</v>
      </c>
      <c r="EQ66" s="342">
        <f t="shared" si="60"/>
        <v>212.94537666413601</v>
      </c>
      <c r="ER66" s="342">
        <f t="shared" si="61"/>
        <v>170.35630133130883</v>
      </c>
      <c r="ES66" s="342">
        <f t="shared" si="62"/>
        <v>136.28504106504707</v>
      </c>
      <c r="ET66" s="342">
        <f t="shared" si="63"/>
        <v>109.02803285203765</v>
      </c>
      <c r="EU66" s="346">
        <f t="shared" si="64"/>
        <v>87.222426281630135</v>
      </c>
      <c r="EV66" s="342">
        <f t="shared" si="65"/>
        <v>69.777941025304116</v>
      </c>
      <c r="EW66" s="342">
        <f t="shared" si="66"/>
        <v>55.822352820243296</v>
      </c>
      <c r="EX66" s="342">
        <f t="shared" si="67"/>
        <v>44.65788225619464</v>
      </c>
      <c r="EY66" s="342">
        <f t="shared" si="68"/>
        <v>35.726305804955715</v>
      </c>
      <c r="EZ66" s="342">
        <f t="shared" si="69"/>
        <v>28.581044643964574</v>
      </c>
      <c r="FA66" s="342">
        <f t="shared" si="70"/>
        <v>22.864835715171662</v>
      </c>
      <c r="FB66" s="342">
        <f t="shared" si="71"/>
        <v>18.291868572137329</v>
      </c>
      <c r="FC66" s="342">
        <f t="shared" si="72"/>
        <v>14.633494857709863</v>
      </c>
      <c r="FD66" s="342">
        <f t="shared" si="73"/>
        <v>11.706795886167891</v>
      </c>
      <c r="FE66" s="342">
        <f t="shared" si="74"/>
        <v>9.3654367089343129</v>
      </c>
      <c r="FF66" s="342">
        <f t="shared" si="75"/>
        <v>7.492349367147451</v>
      </c>
      <c r="FG66" s="346">
        <f t="shared" si="76"/>
        <v>5.9938794937179614</v>
      </c>
      <c r="FH66" s="342">
        <f t="shared" si="77"/>
        <v>4.7951035949743694</v>
      </c>
      <c r="FI66" s="342">
        <f t="shared" si="78"/>
        <v>3.8360828759794958</v>
      </c>
      <c r="FJ66" s="342">
        <f t="shared" si="79"/>
        <v>3.068866300783597</v>
      </c>
      <c r="FK66" s="342">
        <f t="shared" si="80"/>
        <v>2.4550930406268776</v>
      </c>
      <c r="FL66" s="342">
        <f t="shared" si="81"/>
        <v>1.9640744325015023</v>
      </c>
      <c r="FM66" s="342">
        <f t="shared" si="82"/>
        <v>1.571259546001202</v>
      </c>
      <c r="FN66" s="342">
        <f t="shared" si="83"/>
        <v>1.2570076368009617</v>
      </c>
      <c r="FO66" s="342">
        <f t="shared" si="84"/>
        <v>1.0056061094407693</v>
      </c>
      <c r="FP66" s="342">
        <f t="shared" si="85"/>
        <v>0.80448488755261549</v>
      </c>
      <c r="FQ66" s="342">
        <f t="shared" si="86"/>
        <v>0.64358791004209248</v>
      </c>
      <c r="FR66" s="342">
        <f t="shared" si="87"/>
        <v>0.51487032803367405</v>
      </c>
      <c r="FS66" s="346">
        <f t="shared" si="88"/>
        <v>0.41189626242693927</v>
      </c>
      <c r="FT66" s="342">
        <f t="shared" si="89"/>
        <v>0.32951700994155142</v>
      </c>
      <c r="FU66" s="342">
        <f t="shared" si="90"/>
        <v>0.26361360795324112</v>
      </c>
      <c r="FV66" s="342">
        <f t="shared" si="91"/>
        <v>0.2108908863625929</v>
      </c>
      <c r="FW66" s="342">
        <f t="shared" si="92"/>
        <v>0.16871270909007433</v>
      </c>
      <c r="FX66" s="342">
        <f t="shared" si="93"/>
        <v>0.13497016727205946</v>
      </c>
      <c r="FY66" s="342">
        <f t="shared" si="94"/>
        <v>0.10797613381764758</v>
      </c>
      <c r="FZ66" s="342">
        <f t="shared" si="95"/>
        <v>8.6380907054118064E-2</v>
      </c>
      <c r="GA66" s="342">
        <f t="shared" si="96"/>
        <v>6.9104725643294451E-2</v>
      </c>
      <c r="GB66" s="342">
        <f t="shared" si="97"/>
        <v>5.5283780514635561E-2</v>
      </c>
      <c r="GC66" s="342">
        <f t="shared" si="98"/>
        <v>4.4227024411708449E-2</v>
      </c>
      <c r="GD66" s="342">
        <f t="shared" si="99"/>
        <v>3.5381619529366762E-2</v>
      </c>
      <c r="GE66" s="346">
        <f t="shared" si="100"/>
        <v>2.8305295623493411E-2</v>
      </c>
      <c r="GF66" s="398">
        <f t="shared" si="192"/>
        <v>7914440.1867788155</v>
      </c>
    </row>
    <row r="67" spans="1:188" ht="17" customHeight="1" x14ac:dyDescent="0.2">
      <c r="B67" s="399">
        <f t="shared" si="187"/>
        <v>9</v>
      </c>
      <c r="C67" s="399"/>
      <c r="D67" s="399"/>
      <c r="E67" s="399"/>
      <c r="F67" s="399">
        <v>1</v>
      </c>
      <c r="G67" s="495" t="str">
        <f>$G$180</f>
        <v>Even Performing Title / App</v>
      </c>
      <c r="H67" s="436"/>
      <c r="I67" s="384"/>
      <c r="J67" s="384"/>
      <c r="K67" s="384"/>
      <c r="L67" s="384"/>
      <c r="M67" s="384"/>
      <c r="N67" s="384"/>
      <c r="O67" s="384"/>
      <c r="P67" s="384"/>
      <c r="Q67" s="384"/>
      <c r="R67" s="384"/>
      <c r="S67" s="385"/>
      <c r="T67" s="384"/>
      <c r="U67" s="384"/>
      <c r="V67" s="384"/>
      <c r="W67" s="384"/>
      <c r="X67" s="384"/>
      <c r="Y67" s="384"/>
      <c r="Z67" s="384"/>
      <c r="AA67" s="384"/>
      <c r="AB67" s="384"/>
      <c r="AC67" s="384"/>
      <c r="AD67" s="384"/>
      <c r="AE67" s="385"/>
      <c r="AF67" s="384"/>
      <c r="AG67" s="384"/>
      <c r="AH67" s="384"/>
      <c r="AI67" s="384"/>
      <c r="AJ67" s="384"/>
      <c r="AK67" s="384"/>
      <c r="AL67" s="384"/>
      <c r="AM67" s="384"/>
      <c r="AN67" s="384"/>
      <c r="AO67" s="384"/>
      <c r="AP67" s="384"/>
      <c r="AQ67" s="385"/>
      <c r="AR67" s="384"/>
      <c r="AS67" s="384"/>
      <c r="AT67" s="384"/>
      <c r="AU67" s="384"/>
      <c r="AV67" s="384"/>
      <c r="AW67" s="384"/>
      <c r="AX67" s="384"/>
      <c r="AY67" s="384"/>
      <c r="AZ67" s="384"/>
      <c r="BA67" s="384"/>
      <c r="BB67" s="384"/>
      <c r="BC67" s="385"/>
      <c r="BD67" s="384"/>
      <c r="BE67" s="384"/>
      <c r="BF67" s="384"/>
      <c r="BG67" s="384"/>
      <c r="BH67" s="384"/>
      <c r="BI67" s="384"/>
      <c r="BJ67" s="384"/>
      <c r="BK67" s="384"/>
      <c r="BL67" s="384"/>
      <c r="BM67" s="384"/>
      <c r="BN67" s="384"/>
      <c r="BO67" s="385"/>
      <c r="BP67" s="384"/>
      <c r="BQ67" s="384"/>
      <c r="BR67" s="384"/>
      <c r="BS67" s="384"/>
      <c r="BT67" s="384"/>
      <c r="BU67" s="384"/>
      <c r="BV67" s="384"/>
      <c r="BW67" s="384"/>
      <c r="BX67" s="384"/>
      <c r="BY67" s="384"/>
      <c r="BZ67" s="384"/>
      <c r="CA67" s="385"/>
      <c r="CB67" s="384"/>
      <c r="CC67" s="384"/>
      <c r="CD67" s="384"/>
      <c r="CE67" s="384"/>
      <c r="CF67" s="384"/>
      <c r="CG67" s="384"/>
      <c r="CH67" s="384"/>
      <c r="CI67" s="384"/>
      <c r="CJ67" s="384"/>
      <c r="CK67" s="384"/>
      <c r="CL67" s="384"/>
      <c r="CM67" s="385"/>
      <c r="CN67" s="384"/>
      <c r="CO67" s="384"/>
      <c r="CP67" s="384"/>
      <c r="CQ67" s="384"/>
      <c r="CR67" s="384"/>
      <c r="CS67" s="384"/>
      <c r="CT67" s="384"/>
      <c r="CU67" s="384"/>
      <c r="CV67" s="384"/>
      <c r="CW67" s="384"/>
      <c r="CX67" s="497">
        <f t="shared" ref="CX67:DU67" si="214">$H$7*H$180</f>
        <v>3114.5833333333339</v>
      </c>
      <c r="CY67" s="621">
        <f t="shared" si="214"/>
        <v>12458.333333333336</v>
      </c>
      <c r="CZ67" s="497">
        <f t="shared" si="214"/>
        <v>31145.833333333336</v>
      </c>
      <c r="DA67" s="497">
        <f t="shared" si="214"/>
        <v>46718.75</v>
      </c>
      <c r="DB67" s="497">
        <f t="shared" si="214"/>
        <v>62291.666666666672</v>
      </c>
      <c r="DC67" s="497">
        <f t="shared" si="214"/>
        <v>59177.083333333328</v>
      </c>
      <c r="DD67" s="497">
        <f t="shared" si="214"/>
        <v>56062.5</v>
      </c>
      <c r="DE67" s="497">
        <f t="shared" si="214"/>
        <v>52947.916666666664</v>
      </c>
      <c r="DF67" s="497">
        <f t="shared" si="214"/>
        <v>49833.333333333343</v>
      </c>
      <c r="DG67" s="497">
        <f t="shared" si="214"/>
        <v>46718.75</v>
      </c>
      <c r="DH67" s="497">
        <f t="shared" si="214"/>
        <v>43604.166666666664</v>
      </c>
      <c r="DI67" s="497">
        <f t="shared" si="214"/>
        <v>40489.583333333336</v>
      </c>
      <c r="DJ67" s="497">
        <f t="shared" si="214"/>
        <v>37375</v>
      </c>
      <c r="DK67" s="621">
        <f t="shared" si="214"/>
        <v>34260.416666666672</v>
      </c>
      <c r="DL67" s="497">
        <f t="shared" si="214"/>
        <v>31145.833333333299</v>
      </c>
      <c r="DM67" s="497">
        <f t="shared" si="214"/>
        <v>28031.249999999967</v>
      </c>
      <c r="DN67" s="497">
        <f t="shared" si="214"/>
        <v>24916.666666666672</v>
      </c>
      <c r="DO67" s="497">
        <f t="shared" si="214"/>
        <v>21802.083333333332</v>
      </c>
      <c r="DP67" s="497">
        <f t="shared" si="214"/>
        <v>18687.5</v>
      </c>
      <c r="DQ67" s="497">
        <f t="shared" si="214"/>
        <v>15572.916666666668</v>
      </c>
      <c r="DR67" s="497">
        <f t="shared" si="214"/>
        <v>12458.333333333336</v>
      </c>
      <c r="DS67" s="497">
        <f t="shared" si="214"/>
        <v>9343.75</v>
      </c>
      <c r="DT67" s="497">
        <f t="shared" si="214"/>
        <v>6229.1666666666679</v>
      </c>
      <c r="DU67" s="497">
        <f t="shared" si="214"/>
        <v>3114.5833333333339</v>
      </c>
      <c r="DV67" s="342">
        <f t="shared" si="131"/>
        <v>2491.6666666666674</v>
      </c>
      <c r="DW67" s="346">
        <f t="shared" si="131"/>
        <v>1993.3333333333339</v>
      </c>
      <c r="DX67" s="342">
        <f t="shared" si="104"/>
        <v>1594.6666666666672</v>
      </c>
      <c r="DY67" s="342">
        <f t="shared" si="105"/>
        <v>1275.7333333333338</v>
      </c>
      <c r="DZ67" s="342">
        <f t="shared" si="106"/>
        <v>1020.586666666667</v>
      </c>
      <c r="EA67" s="342">
        <f t="shared" si="107"/>
        <v>816.46933333333368</v>
      </c>
      <c r="EB67" s="342">
        <f t="shared" si="108"/>
        <v>653.17546666666703</v>
      </c>
      <c r="EC67" s="342">
        <f t="shared" si="109"/>
        <v>522.5403733333336</v>
      </c>
      <c r="ED67" s="342">
        <f t="shared" si="110"/>
        <v>418.03229866666692</v>
      </c>
      <c r="EE67" s="342">
        <f t="shared" si="111"/>
        <v>334.42583893333358</v>
      </c>
      <c r="EF67" s="342">
        <f t="shared" si="112"/>
        <v>267.54067114666685</v>
      </c>
      <c r="EG67" s="342">
        <f t="shared" si="113"/>
        <v>214.03253691733349</v>
      </c>
      <c r="EH67" s="342">
        <f t="shared" si="114"/>
        <v>171.22602953386681</v>
      </c>
      <c r="EI67" s="346">
        <f t="shared" si="115"/>
        <v>136.98082362709346</v>
      </c>
      <c r="EJ67" s="342">
        <f t="shared" si="53"/>
        <v>109.58465890167477</v>
      </c>
      <c r="EK67" s="342">
        <f t="shared" si="54"/>
        <v>87.667727121339823</v>
      </c>
      <c r="EL67" s="342">
        <f t="shared" si="55"/>
        <v>70.134181697071867</v>
      </c>
      <c r="EM67" s="342">
        <f t="shared" si="56"/>
        <v>56.107345357657493</v>
      </c>
      <c r="EN67" s="342">
        <f t="shared" si="57"/>
        <v>44.885876286125999</v>
      </c>
      <c r="EO67" s="342">
        <f t="shared" si="58"/>
        <v>35.908701028900801</v>
      </c>
      <c r="EP67" s="342">
        <f t="shared" si="59"/>
        <v>28.726960823120642</v>
      </c>
      <c r="EQ67" s="342">
        <f t="shared" si="60"/>
        <v>22.981568658496514</v>
      </c>
      <c r="ER67" s="342">
        <f t="shared" si="61"/>
        <v>18.385254926797213</v>
      </c>
      <c r="ES67" s="342">
        <f t="shared" si="62"/>
        <v>14.708203941437771</v>
      </c>
      <c r="ET67" s="342">
        <f t="shared" si="63"/>
        <v>11.766563153150218</v>
      </c>
      <c r="EU67" s="346">
        <f t="shared" si="64"/>
        <v>9.4132505225201744</v>
      </c>
      <c r="EV67" s="342">
        <f t="shared" si="65"/>
        <v>7.5306004180161397</v>
      </c>
      <c r="EW67" s="342">
        <f t="shared" si="66"/>
        <v>6.0244803344129121</v>
      </c>
      <c r="EX67" s="342">
        <f t="shared" si="67"/>
        <v>4.8195842675303302</v>
      </c>
      <c r="EY67" s="342">
        <f t="shared" si="68"/>
        <v>3.8556674140242642</v>
      </c>
      <c r="EZ67" s="342">
        <f t="shared" si="69"/>
        <v>3.0845339312194113</v>
      </c>
      <c r="FA67" s="342">
        <f t="shared" si="70"/>
        <v>2.4676271449755292</v>
      </c>
      <c r="FB67" s="342">
        <f t="shared" si="71"/>
        <v>1.9741017159804235</v>
      </c>
      <c r="FC67" s="342">
        <f t="shared" si="72"/>
        <v>1.5792813727843389</v>
      </c>
      <c r="FD67" s="342">
        <f t="shared" si="73"/>
        <v>1.2634250982274713</v>
      </c>
      <c r="FE67" s="342">
        <f t="shared" si="74"/>
        <v>1.0107400785819771</v>
      </c>
      <c r="FF67" s="342">
        <f t="shared" si="75"/>
        <v>0.80859206286558172</v>
      </c>
      <c r="FG67" s="346">
        <f t="shared" si="76"/>
        <v>0.64687365029246546</v>
      </c>
      <c r="FH67" s="342">
        <f t="shared" si="77"/>
        <v>0.51749892023397237</v>
      </c>
      <c r="FI67" s="342">
        <f t="shared" si="78"/>
        <v>0.41399913618717793</v>
      </c>
      <c r="FJ67" s="342">
        <f t="shared" si="79"/>
        <v>0.33119930894974237</v>
      </c>
      <c r="FK67" s="342">
        <f t="shared" si="80"/>
        <v>0.26495944715979391</v>
      </c>
      <c r="FL67" s="342">
        <f t="shared" si="81"/>
        <v>0.21196755772783515</v>
      </c>
      <c r="FM67" s="342">
        <f t="shared" si="82"/>
        <v>0.16957404618226812</v>
      </c>
      <c r="FN67" s="342">
        <f t="shared" si="83"/>
        <v>0.1356592369458145</v>
      </c>
      <c r="FO67" s="342">
        <f t="shared" si="84"/>
        <v>0.1085273895566516</v>
      </c>
      <c r="FP67" s="342">
        <f t="shared" si="85"/>
        <v>8.6821911645321284E-2</v>
      </c>
      <c r="FQ67" s="342">
        <f t="shared" si="86"/>
        <v>6.9457529316257025E-2</v>
      </c>
      <c r="FR67" s="342">
        <f t="shared" si="87"/>
        <v>5.5566023453005625E-2</v>
      </c>
      <c r="FS67" s="346">
        <f t="shared" si="88"/>
        <v>4.4452818762404506E-2</v>
      </c>
      <c r="FT67" s="342">
        <f t="shared" si="89"/>
        <v>3.5562255009923605E-2</v>
      </c>
      <c r="FU67" s="342">
        <f t="shared" si="90"/>
        <v>2.8449804007938884E-2</v>
      </c>
      <c r="FV67" s="342">
        <f t="shared" si="91"/>
        <v>2.2759843206351108E-2</v>
      </c>
      <c r="FW67" s="342">
        <f t="shared" si="92"/>
        <v>1.8207874565080887E-2</v>
      </c>
      <c r="FX67" s="342">
        <f t="shared" si="93"/>
        <v>1.4566299652064711E-2</v>
      </c>
      <c r="FY67" s="342">
        <f t="shared" si="94"/>
        <v>1.165303972165177E-2</v>
      </c>
      <c r="FZ67" s="342">
        <f t="shared" si="95"/>
        <v>9.3224317773214164E-3</v>
      </c>
      <c r="GA67" s="342">
        <f t="shared" si="96"/>
        <v>7.4579454218571331E-3</v>
      </c>
      <c r="GB67" s="342">
        <f t="shared" si="97"/>
        <v>5.9663563374857068E-3</v>
      </c>
      <c r="GC67" s="342">
        <f t="shared" si="98"/>
        <v>4.773085069988566E-3</v>
      </c>
      <c r="GD67" s="342">
        <f t="shared" si="99"/>
        <v>3.8184680559908528E-3</v>
      </c>
      <c r="GE67" s="346">
        <f t="shared" si="100"/>
        <v>3.0547744447926824E-3</v>
      </c>
      <c r="GF67" s="623">
        <f t="shared" si="192"/>
        <v>759958.32111423579</v>
      </c>
    </row>
    <row r="68" spans="1:188" ht="17" customHeight="1" x14ac:dyDescent="0.2">
      <c r="B68" s="399">
        <f t="shared" si="187"/>
        <v>10</v>
      </c>
      <c r="C68" s="399"/>
      <c r="D68" s="399">
        <v>1</v>
      </c>
      <c r="E68" s="399"/>
      <c r="F68" s="399"/>
      <c r="G68" s="406" t="str">
        <f>$G$178</f>
        <v>Avg Performing  Title / App</v>
      </c>
      <c r="H68" s="436"/>
      <c r="I68" s="384"/>
      <c r="J68" s="384"/>
      <c r="K68" s="384"/>
      <c r="L68" s="384"/>
      <c r="M68" s="384"/>
      <c r="N68" s="384"/>
      <c r="O68" s="384"/>
      <c r="P68" s="384"/>
      <c r="Q68" s="384"/>
      <c r="R68" s="384"/>
      <c r="S68" s="385"/>
      <c r="T68" s="384"/>
      <c r="U68" s="384"/>
      <c r="V68" s="384"/>
      <c r="W68" s="384"/>
      <c r="X68" s="384"/>
      <c r="Y68" s="384"/>
      <c r="Z68" s="384"/>
      <c r="AA68" s="384"/>
      <c r="AB68" s="384"/>
      <c r="AC68" s="384"/>
      <c r="AD68" s="384"/>
      <c r="AE68" s="385"/>
      <c r="AF68" s="384"/>
      <c r="AG68" s="384"/>
      <c r="AH68" s="384"/>
      <c r="AI68" s="384"/>
      <c r="AJ68" s="384"/>
      <c r="AK68" s="384"/>
      <c r="AL68" s="384"/>
      <c r="AM68" s="384"/>
      <c r="AN68" s="384"/>
      <c r="AO68" s="384"/>
      <c r="AP68" s="384"/>
      <c r="AQ68" s="385"/>
      <c r="AR68" s="384"/>
      <c r="AS68" s="384"/>
      <c r="AT68" s="384"/>
      <c r="AU68" s="384"/>
      <c r="AV68" s="384"/>
      <c r="AW68" s="384"/>
      <c r="AX68" s="384"/>
      <c r="AY68" s="384"/>
      <c r="AZ68" s="384"/>
      <c r="BA68" s="384"/>
      <c r="BB68" s="384"/>
      <c r="BC68" s="385"/>
      <c r="BD68" s="384"/>
      <c r="BE68" s="384"/>
      <c r="BF68" s="384"/>
      <c r="BG68" s="384"/>
      <c r="BH68" s="384"/>
      <c r="BI68" s="384"/>
      <c r="BJ68" s="384"/>
      <c r="BK68" s="384"/>
      <c r="BL68" s="384"/>
      <c r="BM68" s="384"/>
      <c r="BN68" s="384"/>
      <c r="BO68" s="385"/>
      <c r="BP68" s="384"/>
      <c r="BQ68" s="384"/>
      <c r="BR68" s="384"/>
      <c r="BS68" s="384"/>
      <c r="BT68" s="384"/>
      <c r="BU68" s="384"/>
      <c r="BV68" s="384"/>
      <c r="BW68" s="384"/>
      <c r="BX68" s="384"/>
      <c r="BY68" s="384"/>
      <c r="BZ68" s="384"/>
      <c r="CA68" s="385"/>
      <c r="CB68" s="384"/>
      <c r="CC68" s="384"/>
      <c r="CD68" s="384"/>
      <c r="CE68" s="384"/>
      <c r="CF68" s="384"/>
      <c r="CG68" s="384"/>
      <c r="CH68" s="384"/>
      <c r="CI68" s="384"/>
      <c r="CJ68" s="384"/>
      <c r="CK68" s="384"/>
      <c r="CL68" s="384"/>
      <c r="CM68" s="385"/>
      <c r="CN68" s="384"/>
      <c r="CO68" s="384"/>
      <c r="CP68" s="384"/>
      <c r="CQ68" s="384"/>
      <c r="CR68" s="384"/>
      <c r="CS68" s="384"/>
      <c r="CT68" s="384"/>
      <c r="CU68" s="384"/>
      <c r="CV68" s="384"/>
      <c r="CW68" s="384"/>
      <c r="CX68" s="379">
        <f t="shared" ref="CX68:DU68" si="215">$H$7*H$178</f>
        <v>31125.899999999998</v>
      </c>
      <c r="CY68" s="380">
        <f t="shared" si="215"/>
        <v>100239.75</v>
      </c>
      <c r="CZ68" s="379">
        <f t="shared" si="215"/>
        <v>284618.09999999998</v>
      </c>
      <c r="DA68" s="379">
        <f t="shared" si="215"/>
        <v>556962.25</v>
      </c>
      <c r="DB68" s="379">
        <f t="shared" si="215"/>
        <v>680269.85</v>
      </c>
      <c r="DC68" s="379">
        <f t="shared" si="215"/>
        <v>661926.19999999995</v>
      </c>
      <c r="DD68" s="379">
        <f t="shared" si="215"/>
        <v>673632.04999999993</v>
      </c>
      <c r="DE68" s="379">
        <f t="shared" si="215"/>
        <v>661253.44999999995</v>
      </c>
      <c r="DF68" s="379">
        <f t="shared" si="215"/>
        <v>447274.1</v>
      </c>
      <c r="DG68" s="379">
        <f t="shared" si="215"/>
        <v>485426.5</v>
      </c>
      <c r="DH68" s="379">
        <f t="shared" si="215"/>
        <v>373122.1</v>
      </c>
      <c r="DI68" s="379">
        <f t="shared" si="215"/>
        <v>318121.05</v>
      </c>
      <c r="DJ68" s="379">
        <f t="shared" si="215"/>
        <v>411752.89999999997</v>
      </c>
      <c r="DK68" s="380">
        <f t="shared" si="215"/>
        <v>364780</v>
      </c>
      <c r="DL68" s="379">
        <f t="shared" si="215"/>
        <v>316356.95</v>
      </c>
      <c r="DM68" s="379">
        <f t="shared" si="215"/>
        <v>238153.5</v>
      </c>
      <c r="DN68" s="379">
        <f t="shared" si="215"/>
        <v>221125.44999999998</v>
      </c>
      <c r="DO68" s="379">
        <f t="shared" si="215"/>
        <v>247123.5</v>
      </c>
      <c r="DP68" s="379">
        <f t="shared" si="215"/>
        <v>221170.3</v>
      </c>
      <c r="DQ68" s="379">
        <f t="shared" si="215"/>
        <v>171895.1</v>
      </c>
      <c r="DR68" s="379">
        <f t="shared" si="215"/>
        <v>127732.79999999999</v>
      </c>
      <c r="DS68" s="379">
        <f t="shared" si="215"/>
        <v>74660.3</v>
      </c>
      <c r="DT68" s="379">
        <f t="shared" si="215"/>
        <v>65346.45</v>
      </c>
      <c r="DU68" s="379">
        <f t="shared" si="215"/>
        <v>36074.35</v>
      </c>
      <c r="DV68" s="342">
        <f t="shared" ref="DV68" si="216">DU68*0.8</f>
        <v>28859.48</v>
      </c>
      <c r="DW68" s="346">
        <f t="shared" ref="DW68" si="217">DV68*0.8</f>
        <v>23087.584000000003</v>
      </c>
      <c r="DX68" s="342">
        <f t="shared" si="104"/>
        <v>18470.067200000001</v>
      </c>
      <c r="DY68" s="342">
        <f t="shared" si="105"/>
        <v>14776.053760000003</v>
      </c>
      <c r="DZ68" s="342">
        <f t="shared" si="106"/>
        <v>11820.843008000003</v>
      </c>
      <c r="EA68" s="342">
        <f t="shared" si="107"/>
        <v>9456.6744064000031</v>
      </c>
      <c r="EB68" s="342">
        <f t="shared" si="108"/>
        <v>7565.3395251200027</v>
      </c>
      <c r="EC68" s="342">
        <f t="shared" si="109"/>
        <v>6052.2716200960022</v>
      </c>
      <c r="ED68" s="342">
        <f t="shared" si="110"/>
        <v>4841.8172960768015</v>
      </c>
      <c r="EE68" s="342">
        <f t="shared" si="111"/>
        <v>3873.4538368614412</v>
      </c>
      <c r="EF68" s="342">
        <f t="shared" si="112"/>
        <v>3098.7630694891532</v>
      </c>
      <c r="EG68" s="342">
        <f t="shared" si="113"/>
        <v>2479.0104555913226</v>
      </c>
      <c r="EH68" s="342">
        <f t="shared" si="114"/>
        <v>1983.2083644730583</v>
      </c>
      <c r="EI68" s="346">
        <f t="shared" si="115"/>
        <v>1586.5666915784468</v>
      </c>
      <c r="EJ68" s="342">
        <f t="shared" si="53"/>
        <v>1269.2533532627576</v>
      </c>
      <c r="EK68" s="342">
        <f t="shared" si="54"/>
        <v>1015.4026826102062</v>
      </c>
      <c r="EL68" s="342">
        <f t="shared" si="55"/>
        <v>812.32214608816503</v>
      </c>
      <c r="EM68" s="342">
        <f t="shared" si="56"/>
        <v>649.85771687053204</v>
      </c>
      <c r="EN68" s="342">
        <f t="shared" si="57"/>
        <v>519.88617349642561</v>
      </c>
      <c r="EO68" s="342">
        <f t="shared" si="58"/>
        <v>415.90893879714054</v>
      </c>
      <c r="EP68" s="342">
        <f t="shared" si="59"/>
        <v>332.72715103771247</v>
      </c>
      <c r="EQ68" s="342">
        <f t="shared" si="60"/>
        <v>266.18172083016998</v>
      </c>
      <c r="ER68" s="342">
        <f t="shared" si="61"/>
        <v>212.94537666413601</v>
      </c>
      <c r="ES68" s="342">
        <f t="shared" si="62"/>
        <v>170.35630133130883</v>
      </c>
      <c r="ET68" s="342">
        <f t="shared" si="63"/>
        <v>136.28504106504707</v>
      </c>
      <c r="EU68" s="346">
        <f t="shared" si="64"/>
        <v>109.02803285203765</v>
      </c>
      <c r="EV68" s="342">
        <f t="shared" si="65"/>
        <v>87.222426281630135</v>
      </c>
      <c r="EW68" s="342">
        <f t="shared" si="66"/>
        <v>69.777941025304116</v>
      </c>
      <c r="EX68" s="342">
        <f t="shared" si="67"/>
        <v>55.822352820243296</v>
      </c>
      <c r="EY68" s="342">
        <f t="shared" si="68"/>
        <v>44.65788225619464</v>
      </c>
      <c r="EZ68" s="342">
        <f t="shared" si="69"/>
        <v>35.726305804955715</v>
      </c>
      <c r="FA68" s="342">
        <f t="shared" si="70"/>
        <v>28.581044643964574</v>
      </c>
      <c r="FB68" s="342">
        <f t="shared" si="71"/>
        <v>22.864835715171662</v>
      </c>
      <c r="FC68" s="342">
        <f t="shared" si="72"/>
        <v>18.291868572137329</v>
      </c>
      <c r="FD68" s="342">
        <f t="shared" si="73"/>
        <v>14.633494857709863</v>
      </c>
      <c r="FE68" s="342">
        <f t="shared" si="74"/>
        <v>11.706795886167891</v>
      </c>
      <c r="FF68" s="342">
        <f t="shared" si="75"/>
        <v>9.3654367089343129</v>
      </c>
      <c r="FG68" s="346">
        <f t="shared" si="76"/>
        <v>7.492349367147451</v>
      </c>
      <c r="FH68" s="342">
        <f t="shared" si="77"/>
        <v>5.9938794937179614</v>
      </c>
      <c r="FI68" s="342">
        <f t="shared" si="78"/>
        <v>4.7951035949743694</v>
      </c>
      <c r="FJ68" s="342">
        <f t="shared" si="79"/>
        <v>3.8360828759794958</v>
      </c>
      <c r="FK68" s="342">
        <f t="shared" si="80"/>
        <v>3.068866300783597</v>
      </c>
      <c r="FL68" s="342">
        <f t="shared" si="81"/>
        <v>2.4550930406268776</v>
      </c>
      <c r="FM68" s="342">
        <f t="shared" si="82"/>
        <v>1.9640744325015023</v>
      </c>
      <c r="FN68" s="342">
        <f t="shared" si="83"/>
        <v>1.571259546001202</v>
      </c>
      <c r="FO68" s="342">
        <f t="shared" si="84"/>
        <v>1.2570076368009617</v>
      </c>
      <c r="FP68" s="342">
        <f t="shared" si="85"/>
        <v>1.0056061094407693</v>
      </c>
      <c r="FQ68" s="342">
        <f t="shared" si="86"/>
        <v>0.80448488755261549</v>
      </c>
      <c r="FR68" s="342">
        <f t="shared" si="87"/>
        <v>0.64358791004209248</v>
      </c>
      <c r="FS68" s="346">
        <f t="shared" si="88"/>
        <v>0.51487032803367405</v>
      </c>
      <c r="FT68" s="342">
        <f t="shared" si="89"/>
        <v>0.41189626242693927</v>
      </c>
      <c r="FU68" s="342">
        <f t="shared" si="90"/>
        <v>0.32951700994155142</v>
      </c>
      <c r="FV68" s="342">
        <f t="shared" si="91"/>
        <v>0.26361360795324112</v>
      </c>
      <c r="FW68" s="342">
        <f t="shared" si="92"/>
        <v>0.2108908863625929</v>
      </c>
      <c r="FX68" s="342">
        <f t="shared" si="93"/>
        <v>0.16871270909007433</v>
      </c>
      <c r="FY68" s="342">
        <f t="shared" si="94"/>
        <v>0.13497016727205946</v>
      </c>
      <c r="FZ68" s="342">
        <f t="shared" si="95"/>
        <v>0.10797613381764758</v>
      </c>
      <c r="GA68" s="342">
        <f t="shared" si="96"/>
        <v>8.6380907054118064E-2</v>
      </c>
      <c r="GB68" s="342">
        <f t="shared" si="97"/>
        <v>6.9104725643294451E-2</v>
      </c>
      <c r="GC68" s="342">
        <f t="shared" si="98"/>
        <v>5.5283780514635561E-2</v>
      </c>
      <c r="GD68" s="342">
        <f t="shared" si="99"/>
        <v>4.4227024411708449E-2</v>
      </c>
      <c r="GE68" s="346">
        <f t="shared" si="100"/>
        <v>3.5381619529366762E-2</v>
      </c>
      <c r="GF68" s="398">
        <f t="shared" si="192"/>
        <v>7914440.1584735196</v>
      </c>
    </row>
    <row r="69" spans="1:188" ht="18" customHeight="1" thickBot="1" x14ac:dyDescent="0.25">
      <c r="B69" s="399">
        <v>11</v>
      </c>
      <c r="C69" s="399"/>
      <c r="D69" s="399"/>
      <c r="E69" s="399">
        <v>1</v>
      </c>
      <c r="F69" s="399"/>
      <c r="G69" s="404" t="str">
        <f>$G$179</f>
        <v>Low Performing  Title / App</v>
      </c>
      <c r="H69" s="436"/>
      <c r="I69" s="384"/>
      <c r="J69" s="384"/>
      <c r="K69" s="384"/>
      <c r="L69" s="384"/>
      <c r="M69" s="384"/>
      <c r="N69" s="384"/>
      <c r="O69" s="384"/>
      <c r="P69" s="384"/>
      <c r="Q69" s="384"/>
      <c r="R69" s="384"/>
      <c r="S69" s="385"/>
      <c r="T69" s="384"/>
      <c r="U69" s="384"/>
      <c r="V69" s="384"/>
      <c r="W69" s="384"/>
      <c r="X69" s="384"/>
      <c r="Y69" s="384"/>
      <c r="Z69" s="384"/>
      <c r="AA69" s="384"/>
      <c r="AB69" s="384"/>
      <c r="AC69" s="384"/>
      <c r="AD69" s="384"/>
      <c r="AE69" s="385"/>
      <c r="AF69" s="384"/>
      <c r="AG69" s="384"/>
      <c r="AH69" s="384"/>
      <c r="AI69" s="384"/>
      <c r="AJ69" s="384"/>
      <c r="AK69" s="384"/>
      <c r="AL69" s="384"/>
      <c r="AM69" s="384"/>
      <c r="AN69" s="384"/>
      <c r="AO69" s="384"/>
      <c r="AP69" s="384"/>
      <c r="AQ69" s="385"/>
      <c r="AR69" s="384"/>
      <c r="AS69" s="384"/>
      <c r="AT69" s="384"/>
      <c r="AU69" s="384"/>
      <c r="AV69" s="384"/>
      <c r="AW69" s="384"/>
      <c r="AX69" s="384"/>
      <c r="AY69" s="384"/>
      <c r="AZ69" s="384"/>
      <c r="BA69" s="384"/>
      <c r="BB69" s="384"/>
      <c r="BC69" s="385"/>
      <c r="BD69" s="384"/>
      <c r="BE69" s="384"/>
      <c r="BF69" s="384"/>
      <c r="BG69" s="384"/>
      <c r="BH69" s="384"/>
      <c r="BI69" s="384"/>
      <c r="BJ69" s="384"/>
      <c r="BK69" s="384"/>
      <c r="BL69" s="384"/>
      <c r="BM69" s="384"/>
      <c r="BN69" s="384"/>
      <c r="BO69" s="385"/>
      <c r="BP69" s="384"/>
      <c r="BQ69" s="384"/>
      <c r="BR69" s="384"/>
      <c r="BS69" s="384"/>
      <c r="BT69" s="384"/>
      <c r="BU69" s="384"/>
      <c r="BV69" s="384"/>
      <c r="BW69" s="384"/>
      <c r="BX69" s="384"/>
      <c r="BY69" s="384"/>
      <c r="BZ69" s="384"/>
      <c r="CA69" s="385"/>
      <c r="CB69" s="384"/>
      <c r="CC69" s="384"/>
      <c r="CD69" s="384"/>
      <c r="CE69" s="384"/>
      <c r="CF69" s="384"/>
      <c r="CG69" s="384"/>
      <c r="CH69" s="384"/>
      <c r="CI69" s="384"/>
      <c r="CJ69" s="384"/>
      <c r="CK69" s="384"/>
      <c r="CL69" s="384"/>
      <c r="CM69" s="385"/>
      <c r="CN69" s="384"/>
      <c r="CO69" s="384"/>
      <c r="CP69" s="384"/>
      <c r="CQ69" s="384"/>
      <c r="CR69" s="384"/>
      <c r="CS69" s="384"/>
      <c r="CT69" s="384"/>
      <c r="CU69" s="384"/>
      <c r="CV69" s="384"/>
      <c r="CW69" s="384"/>
      <c r="CX69" s="384"/>
      <c r="CY69" s="383">
        <f t="shared" ref="CY69:DV69" si="218">$H$7*H$179</f>
        <v>14621.099999999999</v>
      </c>
      <c r="CZ69" s="382">
        <f t="shared" si="218"/>
        <v>53894.75</v>
      </c>
      <c r="DA69" s="382">
        <f t="shared" si="218"/>
        <v>98939.099999999991</v>
      </c>
      <c r="DB69" s="382">
        <f t="shared" si="218"/>
        <v>182390</v>
      </c>
      <c r="DC69" s="382">
        <f t="shared" si="218"/>
        <v>299732.55</v>
      </c>
      <c r="DD69" s="382">
        <f t="shared" si="218"/>
        <v>204665.5</v>
      </c>
      <c r="DE69" s="382">
        <f t="shared" si="218"/>
        <v>175333.6</v>
      </c>
      <c r="DF69" s="382">
        <f t="shared" si="218"/>
        <v>194200.5</v>
      </c>
      <c r="DG69" s="382">
        <f t="shared" si="218"/>
        <v>156765.69999999998</v>
      </c>
      <c r="DH69" s="382">
        <f t="shared" si="218"/>
        <v>155674.35</v>
      </c>
      <c r="DI69" s="382">
        <f t="shared" si="218"/>
        <v>148274.1</v>
      </c>
      <c r="DJ69" s="382">
        <f t="shared" si="218"/>
        <v>137061.6</v>
      </c>
      <c r="DK69" s="383">
        <f t="shared" si="218"/>
        <v>120885.7</v>
      </c>
      <c r="DL69" s="382">
        <f t="shared" si="218"/>
        <v>141905.4</v>
      </c>
      <c r="DM69" s="382">
        <f t="shared" si="218"/>
        <v>111512.04999999999</v>
      </c>
      <c r="DN69" s="382">
        <f t="shared" si="218"/>
        <v>95410.9</v>
      </c>
      <c r="DO69" s="382">
        <f t="shared" si="218"/>
        <v>94349.45</v>
      </c>
      <c r="DP69" s="382">
        <f t="shared" si="218"/>
        <v>101525.45</v>
      </c>
      <c r="DQ69" s="382">
        <f t="shared" si="218"/>
        <v>73598.849999999991</v>
      </c>
      <c r="DR69" s="382">
        <f t="shared" si="218"/>
        <v>73942.7</v>
      </c>
      <c r="DS69" s="382">
        <f t="shared" si="218"/>
        <v>52908.049999999996</v>
      </c>
      <c r="DT69" s="382">
        <f t="shared" si="218"/>
        <v>36298.6</v>
      </c>
      <c r="DU69" s="382">
        <f t="shared" si="218"/>
        <v>23606.05</v>
      </c>
      <c r="DV69" s="382">
        <f t="shared" si="218"/>
        <v>10375.299999999999</v>
      </c>
      <c r="DW69" s="346">
        <f t="shared" si="131"/>
        <v>8300.24</v>
      </c>
      <c r="DX69" s="342">
        <f t="shared" si="104"/>
        <v>6640.192</v>
      </c>
      <c r="DY69" s="342">
        <f t="shared" si="105"/>
        <v>5312.1536000000006</v>
      </c>
      <c r="DZ69" s="342">
        <f t="shared" si="106"/>
        <v>4249.7228800000003</v>
      </c>
      <c r="EA69" s="342">
        <f t="shared" si="107"/>
        <v>3399.7783040000004</v>
      </c>
      <c r="EB69" s="342">
        <f t="shared" si="108"/>
        <v>2719.8226432000006</v>
      </c>
      <c r="EC69" s="342">
        <f t="shared" si="109"/>
        <v>2175.8581145600006</v>
      </c>
      <c r="ED69" s="342">
        <f t="shared" si="110"/>
        <v>1740.6864916480006</v>
      </c>
      <c r="EE69" s="342">
        <f t="shared" si="111"/>
        <v>1392.5491933184005</v>
      </c>
      <c r="EF69" s="342">
        <f t="shared" si="112"/>
        <v>1114.0393546547205</v>
      </c>
      <c r="EG69" s="342">
        <f t="shared" si="113"/>
        <v>891.23148372377636</v>
      </c>
      <c r="EH69" s="342">
        <f t="shared" si="114"/>
        <v>712.98518697902114</v>
      </c>
      <c r="EI69" s="346">
        <f t="shared" si="115"/>
        <v>570.38814958321689</v>
      </c>
      <c r="EJ69" s="342">
        <f t="shared" si="53"/>
        <v>456.31051966657355</v>
      </c>
      <c r="EK69" s="342">
        <f t="shared" si="54"/>
        <v>365.04841573325888</v>
      </c>
      <c r="EL69" s="342">
        <f t="shared" si="55"/>
        <v>292.03873258660713</v>
      </c>
      <c r="EM69" s="342">
        <f t="shared" si="56"/>
        <v>233.63098606928571</v>
      </c>
      <c r="EN69" s="342">
        <f t="shared" si="57"/>
        <v>186.90478885542859</v>
      </c>
      <c r="EO69" s="342">
        <f t="shared" si="58"/>
        <v>149.52383108434287</v>
      </c>
      <c r="EP69" s="342">
        <f t="shared" si="59"/>
        <v>119.61906486747431</v>
      </c>
      <c r="EQ69" s="342">
        <f t="shared" si="60"/>
        <v>95.695251893979446</v>
      </c>
      <c r="ER69" s="342">
        <f t="shared" si="61"/>
        <v>76.55620151518356</v>
      </c>
      <c r="ES69" s="342">
        <f t="shared" si="62"/>
        <v>61.244961212146848</v>
      </c>
      <c r="ET69" s="342">
        <f t="shared" si="63"/>
        <v>48.995968969717481</v>
      </c>
      <c r="EU69" s="346">
        <f t="shared" si="64"/>
        <v>39.196775175773986</v>
      </c>
      <c r="EV69" s="342">
        <f t="shared" si="65"/>
        <v>31.35742014061919</v>
      </c>
      <c r="EW69" s="342">
        <f t="shared" si="66"/>
        <v>25.085936112495354</v>
      </c>
      <c r="EX69" s="342">
        <f t="shared" si="67"/>
        <v>20.068748889996286</v>
      </c>
      <c r="EY69" s="342">
        <f t="shared" si="68"/>
        <v>16.054999111997031</v>
      </c>
      <c r="EZ69" s="342">
        <f t="shared" si="69"/>
        <v>12.843999289597626</v>
      </c>
      <c r="FA69" s="342">
        <f t="shared" si="70"/>
        <v>10.275199431678102</v>
      </c>
      <c r="FB69" s="342">
        <f t="shared" si="71"/>
        <v>8.2201595453424812</v>
      </c>
      <c r="FC69" s="342">
        <f t="shared" si="72"/>
        <v>6.5761276362739851</v>
      </c>
      <c r="FD69" s="342">
        <f t="shared" si="73"/>
        <v>5.2609021090191881</v>
      </c>
      <c r="FE69" s="342">
        <f t="shared" si="74"/>
        <v>4.208721687215351</v>
      </c>
      <c r="FF69" s="342">
        <f t="shared" si="75"/>
        <v>3.3669773497722808</v>
      </c>
      <c r="FG69" s="346">
        <f t="shared" si="76"/>
        <v>2.6935818798178248</v>
      </c>
      <c r="FH69" s="342">
        <f t="shared" si="77"/>
        <v>2.1548655038542601</v>
      </c>
      <c r="FI69" s="342">
        <f t="shared" si="78"/>
        <v>1.7238924030834082</v>
      </c>
      <c r="FJ69" s="342">
        <f t="shared" si="79"/>
        <v>1.3791139224667266</v>
      </c>
      <c r="FK69" s="342">
        <f t="shared" si="80"/>
        <v>1.1032911379733814</v>
      </c>
      <c r="FL69" s="342">
        <f t="shared" si="81"/>
        <v>0.88263291037870517</v>
      </c>
      <c r="FM69" s="342">
        <f t="shared" si="82"/>
        <v>0.70610632830296416</v>
      </c>
      <c r="FN69" s="342">
        <f t="shared" si="83"/>
        <v>0.56488506264237137</v>
      </c>
      <c r="FO69" s="342">
        <f t="shared" si="84"/>
        <v>0.45190805011389712</v>
      </c>
      <c r="FP69" s="342">
        <f t="shared" si="85"/>
        <v>0.36152644009111773</v>
      </c>
      <c r="FQ69" s="342">
        <f t="shared" si="86"/>
        <v>0.28922115207289417</v>
      </c>
      <c r="FR69" s="342">
        <f t="shared" si="87"/>
        <v>0.23137692165831536</v>
      </c>
      <c r="FS69" s="346">
        <f t="shared" si="88"/>
        <v>0.1851015373266523</v>
      </c>
      <c r="FT69" s="342">
        <f t="shared" si="89"/>
        <v>0.14808122986132186</v>
      </c>
      <c r="FU69" s="342">
        <f t="shared" si="90"/>
        <v>0.11846498388905749</v>
      </c>
      <c r="FV69" s="342">
        <f t="shared" si="91"/>
        <v>9.4771987111246001E-2</v>
      </c>
      <c r="FW69" s="342">
        <f t="shared" si="92"/>
        <v>7.5817589688996809E-2</v>
      </c>
      <c r="FX69" s="342">
        <f t="shared" si="93"/>
        <v>6.0654071751197448E-2</v>
      </c>
      <c r="FY69" s="342">
        <f t="shared" si="94"/>
        <v>4.8523257400957961E-2</v>
      </c>
      <c r="FZ69" s="342">
        <f t="shared" si="95"/>
        <v>3.8818605920766372E-2</v>
      </c>
      <c r="GA69" s="342">
        <f t="shared" si="96"/>
        <v>3.1054884736613098E-2</v>
      </c>
      <c r="GB69" s="342">
        <f t="shared" si="97"/>
        <v>2.4843907789290479E-2</v>
      </c>
      <c r="GC69" s="342">
        <f t="shared" si="98"/>
        <v>1.9875126231432384E-2</v>
      </c>
      <c r="GD69" s="342">
        <f t="shared" si="99"/>
        <v>1.5900100985145906E-2</v>
      </c>
      <c r="GE69" s="346">
        <f t="shared" si="100"/>
        <v>1.2720080788116726E-2</v>
      </c>
      <c r="GF69" s="426">
        <f t="shared" si="192"/>
        <v>2799372.4991196762</v>
      </c>
    </row>
    <row r="70" spans="1:188" ht="17" customHeight="1" thickTop="1" x14ac:dyDescent="0.2">
      <c r="A70" s="413" t="s">
        <v>470</v>
      </c>
      <c r="B70" s="414">
        <v>1</v>
      </c>
      <c r="C70" s="414"/>
      <c r="D70" s="414">
        <v>1</v>
      </c>
      <c r="E70" s="414"/>
      <c r="F70" s="414"/>
      <c r="G70" s="405" t="str">
        <f>$G$178</f>
        <v>Avg Performing  Title / App</v>
      </c>
      <c r="H70" s="436"/>
      <c r="I70" s="384"/>
      <c r="J70" s="384"/>
      <c r="K70" s="384"/>
      <c r="L70" s="384"/>
      <c r="M70" s="384"/>
      <c r="N70" s="384"/>
      <c r="O70" s="384"/>
      <c r="P70" s="384"/>
      <c r="Q70" s="384"/>
      <c r="R70" s="384"/>
      <c r="S70" s="385"/>
      <c r="T70" s="384"/>
      <c r="U70" s="384"/>
      <c r="V70" s="384"/>
      <c r="W70" s="384"/>
      <c r="X70" s="384"/>
      <c r="Y70" s="384"/>
      <c r="Z70" s="384"/>
      <c r="AA70" s="384"/>
      <c r="AB70" s="384"/>
      <c r="AC70" s="384"/>
      <c r="AD70" s="384"/>
      <c r="AE70" s="385"/>
      <c r="AF70" s="384"/>
      <c r="AG70" s="384"/>
      <c r="AH70" s="384"/>
      <c r="AI70" s="384"/>
      <c r="AJ70" s="384"/>
      <c r="AK70" s="384"/>
      <c r="AL70" s="384"/>
      <c r="AM70" s="384"/>
      <c r="AN70" s="384"/>
      <c r="AO70" s="384"/>
      <c r="AP70" s="384"/>
      <c r="AQ70" s="385"/>
      <c r="AR70" s="384"/>
      <c r="AS70" s="384"/>
      <c r="AT70" s="384"/>
      <c r="AU70" s="384"/>
      <c r="AV70" s="384"/>
      <c r="AW70" s="384"/>
      <c r="AX70" s="384"/>
      <c r="AY70" s="384"/>
      <c r="AZ70" s="384"/>
      <c r="BA70" s="384"/>
      <c r="BB70" s="384"/>
      <c r="BC70" s="385"/>
      <c r="BD70" s="384"/>
      <c r="BE70" s="384"/>
      <c r="BF70" s="384"/>
      <c r="BG70" s="384"/>
      <c r="BH70" s="384"/>
      <c r="BI70" s="384"/>
      <c r="BJ70" s="384"/>
      <c r="BK70" s="384"/>
      <c r="BL70" s="384"/>
      <c r="BM70" s="384"/>
      <c r="BN70" s="384"/>
      <c r="BO70" s="385"/>
      <c r="BP70" s="384"/>
      <c r="BQ70" s="384"/>
      <c r="BR70" s="384"/>
      <c r="BS70" s="384"/>
      <c r="BT70" s="384"/>
      <c r="BU70" s="384"/>
      <c r="BV70" s="384"/>
      <c r="BW70" s="384"/>
      <c r="BX70" s="384"/>
      <c r="BY70" s="384"/>
      <c r="BZ70" s="384"/>
      <c r="CA70" s="385"/>
      <c r="CB70" s="384"/>
      <c r="CC70" s="384"/>
      <c r="CD70" s="384"/>
      <c r="CE70" s="384"/>
      <c r="CF70" s="384"/>
      <c r="CG70" s="384"/>
      <c r="CH70" s="384"/>
      <c r="CI70" s="384"/>
      <c r="CJ70" s="384"/>
      <c r="CK70" s="384"/>
      <c r="CL70" s="384"/>
      <c r="CM70" s="385"/>
      <c r="CN70" s="384"/>
      <c r="CO70" s="384"/>
      <c r="CP70" s="384"/>
      <c r="CQ70" s="384"/>
      <c r="CR70" s="384"/>
      <c r="CS70" s="384"/>
      <c r="CT70" s="384"/>
      <c r="CU70" s="384"/>
      <c r="CV70" s="384"/>
      <c r="CW70" s="384"/>
      <c r="CX70" s="384"/>
      <c r="CY70" s="385"/>
      <c r="CZ70" s="379">
        <f t="shared" ref="CZ70:DW70" si="219">$H$7*H$178</f>
        <v>31125.899999999998</v>
      </c>
      <c r="DA70" s="379">
        <f t="shared" si="219"/>
        <v>100239.75</v>
      </c>
      <c r="DB70" s="379">
        <f t="shared" si="219"/>
        <v>284618.09999999998</v>
      </c>
      <c r="DC70" s="379">
        <f t="shared" si="219"/>
        <v>556962.25</v>
      </c>
      <c r="DD70" s="379">
        <f t="shared" si="219"/>
        <v>680269.85</v>
      </c>
      <c r="DE70" s="379">
        <f t="shared" si="219"/>
        <v>661926.19999999995</v>
      </c>
      <c r="DF70" s="379">
        <f t="shared" si="219"/>
        <v>673632.04999999993</v>
      </c>
      <c r="DG70" s="379">
        <f t="shared" si="219"/>
        <v>661253.44999999995</v>
      </c>
      <c r="DH70" s="379">
        <f t="shared" si="219"/>
        <v>447274.1</v>
      </c>
      <c r="DI70" s="379">
        <f t="shared" si="219"/>
        <v>485426.5</v>
      </c>
      <c r="DJ70" s="379">
        <f t="shared" si="219"/>
        <v>373122.1</v>
      </c>
      <c r="DK70" s="380">
        <f t="shared" si="219"/>
        <v>318121.05</v>
      </c>
      <c r="DL70" s="379">
        <f t="shared" si="219"/>
        <v>411752.89999999997</v>
      </c>
      <c r="DM70" s="379">
        <f t="shared" si="219"/>
        <v>364780</v>
      </c>
      <c r="DN70" s="379">
        <f t="shared" si="219"/>
        <v>316356.95</v>
      </c>
      <c r="DO70" s="379">
        <f t="shared" si="219"/>
        <v>238153.5</v>
      </c>
      <c r="DP70" s="379">
        <f t="shared" si="219"/>
        <v>221125.44999999998</v>
      </c>
      <c r="DQ70" s="379">
        <f t="shared" si="219"/>
        <v>247123.5</v>
      </c>
      <c r="DR70" s="379">
        <f t="shared" si="219"/>
        <v>221170.3</v>
      </c>
      <c r="DS70" s="379">
        <f t="shared" si="219"/>
        <v>171895.1</v>
      </c>
      <c r="DT70" s="379">
        <f t="shared" si="219"/>
        <v>127732.79999999999</v>
      </c>
      <c r="DU70" s="379">
        <f t="shared" si="219"/>
        <v>74660.3</v>
      </c>
      <c r="DV70" s="379">
        <f t="shared" si="219"/>
        <v>65346.45</v>
      </c>
      <c r="DW70" s="380">
        <f t="shared" si="219"/>
        <v>36074.35</v>
      </c>
      <c r="DX70" s="342">
        <f t="shared" si="104"/>
        <v>28859.48</v>
      </c>
      <c r="DY70" s="342">
        <f t="shared" si="105"/>
        <v>23087.584000000003</v>
      </c>
      <c r="DZ70" s="342">
        <f t="shared" si="106"/>
        <v>18470.067200000001</v>
      </c>
      <c r="EA70" s="342">
        <f t="shared" si="107"/>
        <v>14776.053760000003</v>
      </c>
      <c r="EB70" s="342">
        <f t="shared" si="108"/>
        <v>11820.843008000003</v>
      </c>
      <c r="EC70" s="342">
        <f t="shared" si="109"/>
        <v>9456.6744064000031</v>
      </c>
      <c r="ED70" s="342">
        <f t="shared" si="110"/>
        <v>7565.3395251200027</v>
      </c>
      <c r="EE70" s="342">
        <f t="shared" si="111"/>
        <v>6052.2716200960022</v>
      </c>
      <c r="EF70" s="342">
        <f t="shared" si="112"/>
        <v>4841.8172960768015</v>
      </c>
      <c r="EG70" s="342">
        <f t="shared" si="113"/>
        <v>3873.4538368614412</v>
      </c>
      <c r="EH70" s="342">
        <f t="shared" si="114"/>
        <v>3098.7630694891532</v>
      </c>
      <c r="EI70" s="346">
        <f t="shared" si="115"/>
        <v>2479.0104555913226</v>
      </c>
      <c r="EJ70" s="342">
        <f t="shared" si="53"/>
        <v>1983.2083644730583</v>
      </c>
      <c r="EK70" s="342">
        <f t="shared" si="54"/>
        <v>1586.5666915784468</v>
      </c>
      <c r="EL70" s="342">
        <f t="shared" si="55"/>
        <v>1269.2533532627576</v>
      </c>
      <c r="EM70" s="342">
        <f t="shared" si="56"/>
        <v>1015.4026826102062</v>
      </c>
      <c r="EN70" s="342">
        <f t="shared" si="57"/>
        <v>812.32214608816503</v>
      </c>
      <c r="EO70" s="342">
        <f t="shared" si="58"/>
        <v>649.85771687053204</v>
      </c>
      <c r="EP70" s="342">
        <f t="shared" si="59"/>
        <v>519.88617349642561</v>
      </c>
      <c r="EQ70" s="342">
        <f t="shared" si="60"/>
        <v>415.90893879714054</v>
      </c>
      <c r="ER70" s="342">
        <f t="shared" si="61"/>
        <v>332.72715103771247</v>
      </c>
      <c r="ES70" s="342">
        <f t="shared" si="62"/>
        <v>266.18172083016998</v>
      </c>
      <c r="ET70" s="342">
        <f t="shared" si="63"/>
        <v>212.94537666413601</v>
      </c>
      <c r="EU70" s="346">
        <f t="shared" si="64"/>
        <v>170.35630133130883</v>
      </c>
      <c r="EV70" s="342">
        <f t="shared" si="65"/>
        <v>136.28504106504707</v>
      </c>
      <c r="EW70" s="342">
        <f t="shared" si="66"/>
        <v>109.02803285203765</v>
      </c>
      <c r="EX70" s="342">
        <f t="shared" si="67"/>
        <v>87.222426281630135</v>
      </c>
      <c r="EY70" s="342">
        <f t="shared" si="68"/>
        <v>69.777941025304116</v>
      </c>
      <c r="EZ70" s="342">
        <f t="shared" si="69"/>
        <v>55.822352820243296</v>
      </c>
      <c r="FA70" s="342">
        <f t="shared" si="70"/>
        <v>44.65788225619464</v>
      </c>
      <c r="FB70" s="342">
        <f t="shared" si="71"/>
        <v>35.726305804955715</v>
      </c>
      <c r="FC70" s="342">
        <f t="shared" si="72"/>
        <v>28.581044643964574</v>
      </c>
      <c r="FD70" s="342">
        <f t="shared" si="73"/>
        <v>22.864835715171662</v>
      </c>
      <c r="FE70" s="342">
        <f t="shared" si="74"/>
        <v>18.291868572137329</v>
      </c>
      <c r="FF70" s="342">
        <f t="shared" si="75"/>
        <v>14.633494857709863</v>
      </c>
      <c r="FG70" s="346">
        <f t="shared" si="76"/>
        <v>11.706795886167891</v>
      </c>
      <c r="FH70" s="342">
        <f t="shared" si="77"/>
        <v>9.3654367089343129</v>
      </c>
      <c r="FI70" s="342">
        <f t="shared" si="78"/>
        <v>7.492349367147451</v>
      </c>
      <c r="FJ70" s="342">
        <f t="shared" si="79"/>
        <v>5.9938794937179614</v>
      </c>
      <c r="FK70" s="342">
        <f t="shared" si="80"/>
        <v>4.7951035949743694</v>
      </c>
      <c r="FL70" s="342">
        <f t="shared" si="81"/>
        <v>3.8360828759794958</v>
      </c>
      <c r="FM70" s="342">
        <f t="shared" si="82"/>
        <v>3.068866300783597</v>
      </c>
      <c r="FN70" s="342">
        <f t="shared" si="83"/>
        <v>2.4550930406268776</v>
      </c>
      <c r="FO70" s="342">
        <f t="shared" si="84"/>
        <v>1.9640744325015023</v>
      </c>
      <c r="FP70" s="342">
        <f t="shared" si="85"/>
        <v>1.571259546001202</v>
      </c>
      <c r="FQ70" s="342">
        <f t="shared" si="86"/>
        <v>1.2570076368009617</v>
      </c>
      <c r="FR70" s="342">
        <f t="shared" si="87"/>
        <v>1.0056061094407693</v>
      </c>
      <c r="FS70" s="346">
        <f t="shared" si="88"/>
        <v>0.80448488755261549</v>
      </c>
      <c r="FT70" s="342">
        <f t="shared" si="89"/>
        <v>0.64358791004209248</v>
      </c>
      <c r="FU70" s="342">
        <f t="shared" si="90"/>
        <v>0.51487032803367405</v>
      </c>
      <c r="FV70" s="342">
        <f t="shared" si="91"/>
        <v>0.41189626242693927</v>
      </c>
      <c r="FW70" s="342">
        <f t="shared" si="92"/>
        <v>0.32951700994155142</v>
      </c>
      <c r="FX70" s="342">
        <f t="shared" si="93"/>
        <v>0.26361360795324112</v>
      </c>
      <c r="FY70" s="342">
        <f t="shared" si="94"/>
        <v>0.2108908863625929</v>
      </c>
      <c r="FZ70" s="342">
        <f t="shared" si="95"/>
        <v>0.16871270909007433</v>
      </c>
      <c r="GA70" s="342">
        <f t="shared" si="96"/>
        <v>0.13497016727205946</v>
      </c>
      <c r="GB70" s="342">
        <f t="shared" si="97"/>
        <v>0.10797613381764758</v>
      </c>
      <c r="GC70" s="342">
        <f t="shared" si="98"/>
        <v>8.6380907054118064E-2</v>
      </c>
      <c r="GD70" s="342">
        <f t="shared" si="99"/>
        <v>6.9104725643294451E-2</v>
      </c>
      <c r="GE70" s="346">
        <f t="shared" si="100"/>
        <v>5.5283780514635561E-2</v>
      </c>
      <c r="GF70" s="422">
        <f t="shared" si="192"/>
        <v>7914440.0788648752</v>
      </c>
    </row>
    <row r="71" spans="1:188" ht="17" customHeight="1" x14ac:dyDescent="0.2">
      <c r="B71" s="399">
        <v>2</v>
      </c>
      <c r="C71" s="399"/>
      <c r="D71" s="399"/>
      <c r="E71" s="399">
        <v>1</v>
      </c>
      <c r="F71" s="399"/>
      <c r="G71" s="339" t="str">
        <f>$G$179</f>
        <v>Low Performing  Title / App</v>
      </c>
      <c r="H71" s="436"/>
      <c r="I71" s="384"/>
      <c r="J71" s="384"/>
      <c r="K71" s="384"/>
      <c r="L71" s="384"/>
      <c r="M71" s="384"/>
      <c r="N71" s="384"/>
      <c r="O71" s="384"/>
      <c r="P71" s="384"/>
      <c r="Q71" s="384"/>
      <c r="R71" s="384"/>
      <c r="S71" s="385"/>
      <c r="T71" s="384"/>
      <c r="U71" s="384"/>
      <c r="V71" s="384"/>
      <c r="W71" s="384"/>
      <c r="X71" s="384"/>
      <c r="Y71" s="384"/>
      <c r="Z71" s="384"/>
      <c r="AA71" s="384"/>
      <c r="AB71" s="384"/>
      <c r="AC71" s="384"/>
      <c r="AD71" s="384"/>
      <c r="AE71" s="385"/>
      <c r="AF71" s="384"/>
      <c r="AG71" s="384"/>
      <c r="AH71" s="384"/>
      <c r="AI71" s="384"/>
      <c r="AJ71" s="384"/>
      <c r="AK71" s="384"/>
      <c r="AL71" s="384"/>
      <c r="AM71" s="384"/>
      <c r="AN71" s="384"/>
      <c r="AO71" s="384"/>
      <c r="AP71" s="384"/>
      <c r="AQ71" s="385"/>
      <c r="AR71" s="384"/>
      <c r="AS71" s="384"/>
      <c r="AT71" s="384"/>
      <c r="AU71" s="384"/>
      <c r="AV71" s="384"/>
      <c r="AW71" s="384"/>
      <c r="AX71" s="384"/>
      <c r="AY71" s="384"/>
      <c r="AZ71" s="384"/>
      <c r="BA71" s="384"/>
      <c r="BB71" s="384"/>
      <c r="BC71" s="385"/>
      <c r="BD71" s="384"/>
      <c r="BE71" s="384"/>
      <c r="BF71" s="384"/>
      <c r="BG71" s="384"/>
      <c r="BH71" s="384"/>
      <c r="BI71" s="384"/>
      <c r="BJ71" s="384"/>
      <c r="BK71" s="384"/>
      <c r="BL71" s="384"/>
      <c r="BM71" s="384"/>
      <c r="BN71" s="384"/>
      <c r="BO71" s="385"/>
      <c r="BP71" s="384"/>
      <c r="BQ71" s="384"/>
      <c r="BR71" s="384"/>
      <c r="BS71" s="384"/>
      <c r="BT71" s="384"/>
      <c r="BU71" s="384"/>
      <c r="BV71" s="384"/>
      <c r="BW71" s="384"/>
      <c r="BX71" s="384"/>
      <c r="BY71" s="384"/>
      <c r="BZ71" s="384"/>
      <c r="CA71" s="385"/>
      <c r="CB71" s="384"/>
      <c r="CC71" s="384"/>
      <c r="CD71" s="384"/>
      <c r="CE71" s="384"/>
      <c r="CF71" s="384"/>
      <c r="CG71" s="384"/>
      <c r="CH71" s="384"/>
      <c r="CI71" s="384"/>
      <c r="CJ71" s="384"/>
      <c r="CK71" s="384"/>
      <c r="CL71" s="384"/>
      <c r="CM71" s="385"/>
      <c r="CN71" s="384"/>
      <c r="CO71" s="384"/>
      <c r="CP71" s="384"/>
      <c r="CQ71" s="384"/>
      <c r="CR71" s="384"/>
      <c r="CS71" s="384"/>
      <c r="CT71" s="384"/>
      <c r="CU71" s="384"/>
      <c r="CV71" s="384"/>
      <c r="CW71" s="384"/>
      <c r="CX71" s="384"/>
      <c r="CY71" s="385"/>
      <c r="CZ71" s="382">
        <f t="shared" ref="CZ71:DW71" si="220">$H$7*H$179</f>
        <v>14621.099999999999</v>
      </c>
      <c r="DA71" s="382">
        <f t="shared" si="220"/>
        <v>53894.75</v>
      </c>
      <c r="DB71" s="382">
        <f t="shared" si="220"/>
        <v>98939.099999999991</v>
      </c>
      <c r="DC71" s="382">
        <f t="shared" si="220"/>
        <v>182390</v>
      </c>
      <c r="DD71" s="382">
        <f t="shared" si="220"/>
        <v>299732.55</v>
      </c>
      <c r="DE71" s="382">
        <f t="shared" si="220"/>
        <v>204665.5</v>
      </c>
      <c r="DF71" s="382">
        <f t="shared" si="220"/>
        <v>175333.6</v>
      </c>
      <c r="DG71" s="382">
        <f t="shared" si="220"/>
        <v>194200.5</v>
      </c>
      <c r="DH71" s="382">
        <f t="shared" si="220"/>
        <v>156765.69999999998</v>
      </c>
      <c r="DI71" s="382">
        <f t="shared" si="220"/>
        <v>155674.35</v>
      </c>
      <c r="DJ71" s="382">
        <f t="shared" si="220"/>
        <v>148274.1</v>
      </c>
      <c r="DK71" s="383">
        <f t="shared" si="220"/>
        <v>137061.6</v>
      </c>
      <c r="DL71" s="382">
        <f t="shared" si="220"/>
        <v>120885.7</v>
      </c>
      <c r="DM71" s="382">
        <f t="shared" si="220"/>
        <v>141905.4</v>
      </c>
      <c r="DN71" s="382">
        <f t="shared" si="220"/>
        <v>111512.04999999999</v>
      </c>
      <c r="DO71" s="382">
        <f t="shared" si="220"/>
        <v>95410.9</v>
      </c>
      <c r="DP71" s="382">
        <f t="shared" si="220"/>
        <v>94349.45</v>
      </c>
      <c r="DQ71" s="382">
        <f t="shared" si="220"/>
        <v>101525.45</v>
      </c>
      <c r="DR71" s="382">
        <f t="shared" si="220"/>
        <v>73598.849999999991</v>
      </c>
      <c r="DS71" s="382">
        <f t="shared" si="220"/>
        <v>73942.7</v>
      </c>
      <c r="DT71" s="382">
        <f t="shared" si="220"/>
        <v>52908.049999999996</v>
      </c>
      <c r="DU71" s="382">
        <f t="shared" si="220"/>
        <v>36298.6</v>
      </c>
      <c r="DV71" s="382">
        <f t="shared" si="220"/>
        <v>23606.05</v>
      </c>
      <c r="DW71" s="383">
        <f t="shared" si="220"/>
        <v>10375.299999999999</v>
      </c>
      <c r="DX71" s="342">
        <f t="shared" ref="DX71" si="221">DW71*0.8</f>
        <v>8300.24</v>
      </c>
      <c r="DY71" s="342">
        <f t="shared" si="105"/>
        <v>6640.192</v>
      </c>
      <c r="DZ71" s="342">
        <f t="shared" si="106"/>
        <v>5312.1536000000006</v>
      </c>
      <c r="EA71" s="342">
        <f t="shared" si="107"/>
        <v>4249.7228800000003</v>
      </c>
      <c r="EB71" s="342">
        <f t="shared" si="108"/>
        <v>3399.7783040000004</v>
      </c>
      <c r="EC71" s="342">
        <f t="shared" si="109"/>
        <v>2719.8226432000006</v>
      </c>
      <c r="ED71" s="342">
        <f t="shared" si="110"/>
        <v>2175.8581145600006</v>
      </c>
      <c r="EE71" s="342">
        <f t="shared" si="111"/>
        <v>1740.6864916480006</v>
      </c>
      <c r="EF71" s="342">
        <f t="shared" si="112"/>
        <v>1392.5491933184005</v>
      </c>
      <c r="EG71" s="342">
        <f t="shared" si="113"/>
        <v>1114.0393546547205</v>
      </c>
      <c r="EH71" s="342">
        <f t="shared" si="114"/>
        <v>891.23148372377636</v>
      </c>
      <c r="EI71" s="346">
        <f t="shared" si="115"/>
        <v>712.98518697902114</v>
      </c>
      <c r="EJ71" s="342">
        <f t="shared" si="53"/>
        <v>570.38814958321689</v>
      </c>
      <c r="EK71" s="342">
        <f t="shared" si="54"/>
        <v>456.31051966657355</v>
      </c>
      <c r="EL71" s="342">
        <f t="shared" si="55"/>
        <v>365.04841573325888</v>
      </c>
      <c r="EM71" s="342">
        <f t="shared" si="56"/>
        <v>292.03873258660713</v>
      </c>
      <c r="EN71" s="342">
        <f t="shared" si="57"/>
        <v>233.63098606928571</v>
      </c>
      <c r="EO71" s="342">
        <f t="shared" si="58"/>
        <v>186.90478885542859</v>
      </c>
      <c r="EP71" s="342">
        <f t="shared" si="59"/>
        <v>149.52383108434287</v>
      </c>
      <c r="EQ71" s="342">
        <f t="shared" si="60"/>
        <v>119.61906486747431</v>
      </c>
      <c r="ER71" s="342">
        <f t="shared" si="61"/>
        <v>95.695251893979446</v>
      </c>
      <c r="ES71" s="342">
        <f t="shared" si="62"/>
        <v>76.55620151518356</v>
      </c>
      <c r="ET71" s="342">
        <f t="shared" si="63"/>
        <v>61.244961212146848</v>
      </c>
      <c r="EU71" s="346">
        <f t="shared" si="64"/>
        <v>48.995968969717481</v>
      </c>
      <c r="EV71" s="342">
        <f t="shared" si="65"/>
        <v>39.196775175773986</v>
      </c>
      <c r="EW71" s="342">
        <f t="shared" si="66"/>
        <v>31.35742014061919</v>
      </c>
      <c r="EX71" s="342">
        <f t="shared" si="67"/>
        <v>25.085936112495354</v>
      </c>
      <c r="EY71" s="342">
        <f t="shared" si="68"/>
        <v>20.068748889996286</v>
      </c>
      <c r="EZ71" s="342">
        <f t="shared" si="69"/>
        <v>16.054999111997031</v>
      </c>
      <c r="FA71" s="342">
        <f t="shared" si="70"/>
        <v>12.843999289597626</v>
      </c>
      <c r="FB71" s="342">
        <f t="shared" si="71"/>
        <v>10.275199431678102</v>
      </c>
      <c r="FC71" s="342">
        <f t="shared" si="72"/>
        <v>8.2201595453424812</v>
      </c>
      <c r="FD71" s="342">
        <f t="shared" si="73"/>
        <v>6.5761276362739851</v>
      </c>
      <c r="FE71" s="342">
        <f t="shared" si="74"/>
        <v>5.2609021090191881</v>
      </c>
      <c r="FF71" s="342">
        <f t="shared" si="75"/>
        <v>4.208721687215351</v>
      </c>
      <c r="FG71" s="346">
        <f t="shared" si="76"/>
        <v>3.3669773497722808</v>
      </c>
      <c r="FH71" s="342">
        <f t="shared" si="77"/>
        <v>2.6935818798178248</v>
      </c>
      <c r="FI71" s="342">
        <f t="shared" si="78"/>
        <v>2.1548655038542601</v>
      </c>
      <c r="FJ71" s="342">
        <f t="shared" si="79"/>
        <v>1.7238924030834082</v>
      </c>
      <c r="FK71" s="342">
        <f t="shared" si="80"/>
        <v>1.3791139224667266</v>
      </c>
      <c r="FL71" s="342">
        <f t="shared" si="81"/>
        <v>1.1032911379733814</v>
      </c>
      <c r="FM71" s="342">
        <f t="shared" si="82"/>
        <v>0.88263291037870517</v>
      </c>
      <c r="FN71" s="342">
        <f t="shared" si="83"/>
        <v>0.70610632830296416</v>
      </c>
      <c r="FO71" s="342">
        <f t="shared" si="84"/>
        <v>0.56488506264237137</v>
      </c>
      <c r="FP71" s="342">
        <f t="shared" si="85"/>
        <v>0.45190805011389712</v>
      </c>
      <c r="FQ71" s="342">
        <f t="shared" si="86"/>
        <v>0.36152644009111773</v>
      </c>
      <c r="FR71" s="342">
        <f t="shared" si="87"/>
        <v>0.28922115207289417</v>
      </c>
      <c r="FS71" s="346">
        <f t="shared" si="88"/>
        <v>0.23137692165831536</v>
      </c>
      <c r="FT71" s="342">
        <f t="shared" si="89"/>
        <v>0.1851015373266523</v>
      </c>
      <c r="FU71" s="342">
        <f t="shared" si="90"/>
        <v>0.14808122986132186</v>
      </c>
      <c r="FV71" s="342">
        <f t="shared" si="91"/>
        <v>0.11846498388905749</v>
      </c>
      <c r="FW71" s="342">
        <f t="shared" si="92"/>
        <v>9.4771987111246001E-2</v>
      </c>
      <c r="FX71" s="342">
        <f t="shared" si="93"/>
        <v>7.5817589688996809E-2</v>
      </c>
      <c r="FY71" s="342">
        <f t="shared" si="94"/>
        <v>6.0654071751197448E-2</v>
      </c>
      <c r="FZ71" s="342">
        <f t="shared" si="95"/>
        <v>4.8523257400957961E-2</v>
      </c>
      <c r="GA71" s="342">
        <f t="shared" si="96"/>
        <v>3.8818605920766372E-2</v>
      </c>
      <c r="GB71" s="342">
        <f t="shared" si="97"/>
        <v>3.1054884736613098E-2</v>
      </c>
      <c r="GC71" s="342">
        <f t="shared" si="98"/>
        <v>2.4843907789290479E-2</v>
      </c>
      <c r="GD71" s="342">
        <f t="shared" si="99"/>
        <v>1.9875126231432384E-2</v>
      </c>
      <c r="GE71" s="346">
        <f t="shared" si="100"/>
        <v>1.5900100985145906E-2</v>
      </c>
      <c r="GF71" s="397">
        <f t="shared" si="192"/>
        <v>2799372.4863995956</v>
      </c>
    </row>
    <row r="72" spans="1:188" ht="17" customHeight="1" x14ac:dyDescent="0.2">
      <c r="B72" s="399">
        <v>3</v>
      </c>
      <c r="C72" s="399">
        <v>1</v>
      </c>
      <c r="D72" s="399"/>
      <c r="E72" s="399"/>
      <c r="F72" s="399"/>
      <c r="G72" s="341" t="str">
        <f>$G$177</f>
        <v>High Performing Title / App</v>
      </c>
      <c r="H72" s="436"/>
      <c r="I72" s="384"/>
      <c r="J72" s="384"/>
      <c r="K72" s="384"/>
      <c r="L72" s="384"/>
      <c r="M72" s="384"/>
      <c r="N72" s="384"/>
      <c r="O72" s="384"/>
      <c r="P72" s="384"/>
      <c r="Q72" s="384"/>
      <c r="R72" s="384"/>
      <c r="S72" s="385"/>
      <c r="T72" s="384"/>
      <c r="U72" s="384"/>
      <c r="V72" s="384"/>
      <c r="W72" s="384"/>
      <c r="X72" s="384"/>
      <c r="Y72" s="384"/>
      <c r="Z72" s="384"/>
      <c r="AA72" s="384"/>
      <c r="AB72" s="384"/>
      <c r="AC72" s="384"/>
      <c r="AD72" s="384"/>
      <c r="AE72" s="385"/>
      <c r="AF72" s="384"/>
      <c r="AG72" s="384"/>
      <c r="AH72" s="384"/>
      <c r="AI72" s="384"/>
      <c r="AJ72" s="384"/>
      <c r="AK72" s="384"/>
      <c r="AL72" s="384"/>
      <c r="AM72" s="384"/>
      <c r="AN72" s="384"/>
      <c r="AO72" s="384"/>
      <c r="AP72" s="384"/>
      <c r="AQ72" s="385"/>
      <c r="AR72" s="384"/>
      <c r="AS72" s="384"/>
      <c r="AT72" s="384"/>
      <c r="AU72" s="384"/>
      <c r="AV72" s="384"/>
      <c r="AW72" s="384"/>
      <c r="AX72" s="384"/>
      <c r="AY72" s="384"/>
      <c r="AZ72" s="384"/>
      <c r="BA72" s="384"/>
      <c r="BB72" s="384"/>
      <c r="BC72" s="385"/>
      <c r="BD72" s="384"/>
      <c r="BE72" s="384"/>
      <c r="BF72" s="384"/>
      <c r="BG72" s="384"/>
      <c r="BH72" s="384"/>
      <c r="BI72" s="384"/>
      <c r="BJ72" s="384"/>
      <c r="BK72" s="384"/>
      <c r="BL72" s="384"/>
      <c r="BM72" s="384"/>
      <c r="BN72" s="384"/>
      <c r="BO72" s="385"/>
      <c r="BP72" s="384"/>
      <c r="BQ72" s="384"/>
      <c r="BR72" s="384"/>
      <c r="BS72" s="384"/>
      <c r="BT72" s="384"/>
      <c r="BU72" s="384"/>
      <c r="BV72" s="384"/>
      <c r="BW72" s="384"/>
      <c r="BX72" s="384"/>
      <c r="BY72" s="384"/>
      <c r="BZ72" s="384"/>
      <c r="CA72" s="385"/>
      <c r="CB72" s="384"/>
      <c r="CC72" s="384"/>
      <c r="CD72" s="384"/>
      <c r="CE72" s="384"/>
      <c r="CF72" s="384"/>
      <c r="CG72" s="384"/>
      <c r="CH72" s="384"/>
      <c r="CI72" s="384"/>
      <c r="CJ72" s="384"/>
      <c r="CK72" s="384"/>
      <c r="CL72" s="384"/>
      <c r="CM72" s="385"/>
      <c r="CN72" s="384"/>
      <c r="CO72" s="384"/>
      <c r="CP72" s="384"/>
      <c r="CQ72" s="384"/>
      <c r="CR72" s="384"/>
      <c r="CS72" s="384"/>
      <c r="CT72" s="384"/>
      <c r="CU72" s="384"/>
      <c r="CV72" s="384"/>
      <c r="CW72" s="384"/>
      <c r="CX72" s="384"/>
      <c r="CY72" s="385"/>
      <c r="CZ72" s="384"/>
      <c r="DA72" s="389">
        <f t="shared" ref="DA72:DX72" si="222">$H$7*H$177</f>
        <v>289304.92499999999</v>
      </c>
      <c r="DB72" s="389">
        <f t="shared" si="222"/>
        <v>965956.875</v>
      </c>
      <c r="DC72" s="389">
        <f t="shared" si="222"/>
        <v>1834880.7749999999</v>
      </c>
      <c r="DD72" s="389">
        <f t="shared" si="222"/>
        <v>3106602.5249999999</v>
      </c>
      <c r="DE72" s="389">
        <f t="shared" si="222"/>
        <v>3859006.125</v>
      </c>
      <c r="DF72" s="389">
        <f t="shared" si="222"/>
        <v>4525028.625</v>
      </c>
      <c r="DG72" s="389">
        <f t="shared" si="222"/>
        <v>3728021.6999999997</v>
      </c>
      <c r="DH72" s="389">
        <f t="shared" si="222"/>
        <v>3186637.3499999996</v>
      </c>
      <c r="DI72" s="389">
        <f t="shared" si="222"/>
        <v>4099648.8</v>
      </c>
      <c r="DJ72" s="389">
        <f t="shared" si="222"/>
        <v>3381331.1999999997</v>
      </c>
      <c r="DK72" s="390">
        <f t="shared" si="222"/>
        <v>2932337.85</v>
      </c>
      <c r="DL72" s="389">
        <f t="shared" si="222"/>
        <v>3693307.8</v>
      </c>
      <c r="DM72" s="389">
        <f t="shared" si="222"/>
        <v>3246624.2249999996</v>
      </c>
      <c r="DN72" s="389">
        <f t="shared" si="222"/>
        <v>3039394.8</v>
      </c>
      <c r="DO72" s="389">
        <f t="shared" si="222"/>
        <v>1945772.4</v>
      </c>
      <c r="DP72" s="389">
        <f t="shared" si="222"/>
        <v>2192738.9249999998</v>
      </c>
      <c r="DQ72" s="389">
        <f t="shared" si="222"/>
        <v>1824834.375</v>
      </c>
      <c r="DR72" s="389">
        <f t="shared" si="222"/>
        <v>1913368.2749999999</v>
      </c>
      <c r="DS72" s="389">
        <f t="shared" si="222"/>
        <v>1054782.3</v>
      </c>
      <c r="DT72" s="389">
        <f t="shared" si="222"/>
        <v>940235.39999999991</v>
      </c>
      <c r="DU72" s="389">
        <f t="shared" si="222"/>
        <v>733858.125</v>
      </c>
      <c r="DV72" s="389">
        <f t="shared" si="222"/>
        <v>804519.29999999993</v>
      </c>
      <c r="DW72" s="390">
        <f t="shared" si="222"/>
        <v>509339.02499999997</v>
      </c>
      <c r="DX72" s="389">
        <f t="shared" si="222"/>
        <v>284864.77499999997</v>
      </c>
      <c r="DY72" s="342">
        <f t="shared" si="105"/>
        <v>227891.81999999998</v>
      </c>
      <c r="DZ72" s="342">
        <f t="shared" si="106"/>
        <v>182313.45600000001</v>
      </c>
      <c r="EA72" s="342">
        <f t="shared" si="107"/>
        <v>145850.7648</v>
      </c>
      <c r="EB72" s="342">
        <f t="shared" si="108"/>
        <v>116680.61184000001</v>
      </c>
      <c r="EC72" s="342">
        <f t="shared" si="109"/>
        <v>93344.489472000016</v>
      </c>
      <c r="ED72" s="342">
        <f t="shared" si="110"/>
        <v>74675.591577600018</v>
      </c>
      <c r="EE72" s="342">
        <f t="shared" si="111"/>
        <v>59740.473262080021</v>
      </c>
      <c r="EF72" s="342">
        <f t="shared" si="112"/>
        <v>47792.378609664018</v>
      </c>
      <c r="EG72" s="342">
        <f t="shared" si="113"/>
        <v>38233.902887731216</v>
      </c>
      <c r="EH72" s="342">
        <f t="shared" si="114"/>
        <v>30587.122310184976</v>
      </c>
      <c r="EI72" s="346">
        <f t="shared" si="115"/>
        <v>24469.697848147982</v>
      </c>
      <c r="EJ72" s="342">
        <f t="shared" si="53"/>
        <v>19575.758278518388</v>
      </c>
      <c r="EK72" s="342">
        <f t="shared" si="54"/>
        <v>15660.60662281471</v>
      </c>
      <c r="EL72" s="342">
        <f t="shared" si="55"/>
        <v>12528.48529825177</v>
      </c>
      <c r="EM72" s="342">
        <f t="shared" si="56"/>
        <v>10022.788238601417</v>
      </c>
      <c r="EN72" s="342">
        <f t="shared" si="57"/>
        <v>8018.230590881134</v>
      </c>
      <c r="EO72" s="342">
        <f t="shared" si="58"/>
        <v>6414.584472704908</v>
      </c>
      <c r="EP72" s="342">
        <f t="shared" si="59"/>
        <v>5131.6675781639269</v>
      </c>
      <c r="EQ72" s="342">
        <f t="shared" si="60"/>
        <v>4105.3340625311421</v>
      </c>
      <c r="ER72" s="342">
        <f t="shared" si="61"/>
        <v>3284.2672500249137</v>
      </c>
      <c r="ES72" s="342">
        <f t="shared" si="62"/>
        <v>2627.4138000199309</v>
      </c>
      <c r="ET72" s="342">
        <f t="shared" si="63"/>
        <v>2101.9310400159447</v>
      </c>
      <c r="EU72" s="346">
        <f t="shared" si="64"/>
        <v>1681.5448320127559</v>
      </c>
      <c r="EV72" s="342">
        <f t="shared" si="65"/>
        <v>1345.2358656102049</v>
      </c>
      <c r="EW72" s="342">
        <f t="shared" si="66"/>
        <v>1076.188692488164</v>
      </c>
      <c r="EX72" s="342">
        <f t="shared" si="67"/>
        <v>860.95095399053116</v>
      </c>
      <c r="EY72" s="342">
        <f t="shared" si="68"/>
        <v>688.76076319242497</v>
      </c>
      <c r="EZ72" s="342">
        <f t="shared" si="69"/>
        <v>551.00861055394</v>
      </c>
      <c r="FA72" s="342">
        <f t="shared" si="70"/>
        <v>440.80688844315205</v>
      </c>
      <c r="FB72" s="342">
        <f t="shared" si="71"/>
        <v>352.64551075452164</v>
      </c>
      <c r="FC72" s="342">
        <f t="shared" si="72"/>
        <v>282.11640860361734</v>
      </c>
      <c r="FD72" s="342">
        <f t="shared" si="73"/>
        <v>225.69312688289389</v>
      </c>
      <c r="FE72" s="342">
        <f t="shared" si="74"/>
        <v>180.55450150631512</v>
      </c>
      <c r="FF72" s="342">
        <f t="shared" si="75"/>
        <v>144.44360120505209</v>
      </c>
      <c r="FG72" s="346">
        <f t="shared" si="76"/>
        <v>115.55488096404167</v>
      </c>
      <c r="FH72" s="342">
        <f t="shared" si="77"/>
        <v>92.443904771233349</v>
      </c>
      <c r="FI72" s="342">
        <f t="shared" si="78"/>
        <v>73.955123816986685</v>
      </c>
      <c r="FJ72" s="342">
        <f t="shared" si="79"/>
        <v>59.164099053589354</v>
      </c>
      <c r="FK72" s="342">
        <f t="shared" si="80"/>
        <v>47.331279242871489</v>
      </c>
      <c r="FL72" s="342">
        <f t="shared" si="81"/>
        <v>37.865023394297189</v>
      </c>
      <c r="FM72" s="342">
        <f t="shared" si="82"/>
        <v>30.292018715437752</v>
      </c>
      <c r="FN72" s="342">
        <f t="shared" si="83"/>
        <v>24.233614972350203</v>
      </c>
      <c r="FO72" s="342">
        <f t="shared" si="84"/>
        <v>19.386891977880165</v>
      </c>
      <c r="FP72" s="342">
        <f t="shared" si="85"/>
        <v>15.509513582304132</v>
      </c>
      <c r="FQ72" s="342">
        <f t="shared" si="86"/>
        <v>12.407610865843306</v>
      </c>
      <c r="FR72" s="342">
        <f t="shared" si="87"/>
        <v>9.9260886926746466</v>
      </c>
      <c r="FS72" s="346">
        <f t="shared" si="88"/>
        <v>7.9408709541397178</v>
      </c>
      <c r="FT72" s="342">
        <f t="shared" si="89"/>
        <v>6.3526967633117746</v>
      </c>
      <c r="FU72" s="342">
        <f t="shared" si="90"/>
        <v>5.0821574106494198</v>
      </c>
      <c r="FV72" s="342">
        <f t="shared" si="91"/>
        <v>4.0657259285195364</v>
      </c>
      <c r="FW72" s="342">
        <f t="shared" si="92"/>
        <v>3.2525807428156295</v>
      </c>
      <c r="FX72" s="342">
        <f t="shared" si="93"/>
        <v>2.6020645942525036</v>
      </c>
      <c r="FY72" s="342">
        <f t="shared" si="94"/>
        <v>2.0816516754020031</v>
      </c>
      <c r="FZ72" s="342">
        <f t="shared" si="95"/>
        <v>1.6653213403216025</v>
      </c>
      <c r="GA72" s="342">
        <f t="shared" si="96"/>
        <v>1.3322570722572822</v>
      </c>
      <c r="GB72" s="342">
        <f t="shared" si="97"/>
        <v>1.0658056578058257</v>
      </c>
      <c r="GC72" s="342">
        <f t="shared" si="98"/>
        <v>0.85264452624466058</v>
      </c>
      <c r="GD72" s="342">
        <f t="shared" si="99"/>
        <v>0.68211562099572853</v>
      </c>
      <c r="GE72" s="346">
        <f t="shared" si="100"/>
        <v>0.54569249679658283</v>
      </c>
      <c r="GF72" s="396">
        <f t="shared" si="192"/>
        <v>55231853.392229982</v>
      </c>
    </row>
    <row r="73" spans="1:188" x14ac:dyDescent="0.2">
      <c r="B73" s="399">
        <v>4</v>
      </c>
      <c r="C73" s="399"/>
      <c r="D73" s="399"/>
      <c r="E73" s="399"/>
      <c r="F73" s="399">
        <v>1</v>
      </c>
      <c r="G73" s="495" t="str">
        <f>$G$180</f>
        <v>Even Performing Title / App</v>
      </c>
      <c r="H73" s="436"/>
      <c r="I73" s="384"/>
      <c r="J73" s="384"/>
      <c r="K73" s="384"/>
      <c r="L73" s="384"/>
      <c r="M73" s="384"/>
      <c r="N73" s="384"/>
      <c r="O73" s="384"/>
      <c r="P73" s="384"/>
      <c r="Q73" s="384"/>
      <c r="R73" s="384"/>
      <c r="S73" s="385"/>
      <c r="T73" s="384"/>
      <c r="U73" s="384"/>
      <c r="V73" s="384"/>
      <c r="W73" s="384"/>
      <c r="X73" s="384"/>
      <c r="Y73" s="384"/>
      <c r="Z73" s="384"/>
      <c r="AA73" s="384"/>
      <c r="AB73" s="384"/>
      <c r="AC73" s="384"/>
      <c r="AD73" s="384"/>
      <c r="AE73" s="385"/>
      <c r="AF73" s="384"/>
      <c r="AG73" s="384"/>
      <c r="AH73" s="384"/>
      <c r="AI73" s="384"/>
      <c r="AJ73" s="384"/>
      <c r="AK73" s="384"/>
      <c r="AL73" s="384"/>
      <c r="AM73" s="384"/>
      <c r="AN73" s="384"/>
      <c r="AO73" s="384"/>
      <c r="AP73" s="384"/>
      <c r="AQ73" s="385"/>
      <c r="AR73" s="384"/>
      <c r="AS73" s="384"/>
      <c r="AT73" s="384"/>
      <c r="AU73" s="384"/>
      <c r="AV73" s="384"/>
      <c r="AW73" s="384"/>
      <c r="AX73" s="384"/>
      <c r="AY73" s="384"/>
      <c r="AZ73" s="384"/>
      <c r="BA73" s="384"/>
      <c r="BB73" s="384"/>
      <c r="BC73" s="385"/>
      <c r="BD73" s="384"/>
      <c r="BE73" s="384"/>
      <c r="BF73" s="384"/>
      <c r="BG73" s="384"/>
      <c r="BH73" s="384"/>
      <c r="BI73" s="384"/>
      <c r="BJ73" s="384"/>
      <c r="BK73" s="384"/>
      <c r="BL73" s="384"/>
      <c r="BM73" s="384"/>
      <c r="BN73" s="384"/>
      <c r="BO73" s="385"/>
      <c r="BP73" s="384"/>
      <c r="BQ73" s="384"/>
      <c r="BR73" s="384"/>
      <c r="BS73" s="384"/>
      <c r="BT73" s="384"/>
      <c r="BU73" s="384"/>
      <c r="BV73" s="384"/>
      <c r="BW73" s="384"/>
      <c r="BX73" s="384"/>
      <c r="BY73" s="384"/>
      <c r="BZ73" s="384"/>
      <c r="CA73" s="385"/>
      <c r="CB73" s="384"/>
      <c r="CC73" s="384"/>
      <c r="CD73" s="384"/>
      <c r="CE73" s="384"/>
      <c r="CF73" s="384"/>
      <c r="CG73" s="384"/>
      <c r="CH73" s="384"/>
      <c r="CI73" s="384"/>
      <c r="CJ73" s="384"/>
      <c r="CK73" s="384"/>
      <c r="CL73" s="384"/>
      <c r="CM73" s="385"/>
      <c r="CN73" s="384"/>
      <c r="CO73" s="384"/>
      <c r="CP73" s="384"/>
      <c r="CQ73" s="384"/>
      <c r="CR73" s="384"/>
      <c r="CS73" s="384"/>
      <c r="CT73" s="384"/>
      <c r="CU73" s="384"/>
      <c r="CV73" s="384"/>
      <c r="CW73" s="384"/>
      <c r="CX73" s="384"/>
      <c r="CY73" s="385"/>
      <c r="CZ73" s="384"/>
      <c r="DA73" s="497">
        <f t="shared" ref="DA73:DX73" si="223">$H$7*H$180</f>
        <v>3114.5833333333339</v>
      </c>
      <c r="DB73" s="497">
        <f t="shared" si="223"/>
        <v>12458.333333333336</v>
      </c>
      <c r="DC73" s="497">
        <f t="shared" si="223"/>
        <v>31145.833333333336</v>
      </c>
      <c r="DD73" s="497">
        <f t="shared" si="223"/>
        <v>46718.75</v>
      </c>
      <c r="DE73" s="497">
        <f t="shared" si="223"/>
        <v>62291.666666666672</v>
      </c>
      <c r="DF73" s="497">
        <f t="shared" si="223"/>
        <v>59177.083333333328</v>
      </c>
      <c r="DG73" s="497">
        <f t="shared" si="223"/>
        <v>56062.5</v>
      </c>
      <c r="DH73" s="497">
        <f t="shared" si="223"/>
        <v>52947.916666666664</v>
      </c>
      <c r="DI73" s="497">
        <f t="shared" si="223"/>
        <v>49833.333333333343</v>
      </c>
      <c r="DJ73" s="497">
        <f t="shared" si="223"/>
        <v>46718.75</v>
      </c>
      <c r="DK73" s="621">
        <f t="shared" si="223"/>
        <v>43604.166666666664</v>
      </c>
      <c r="DL73" s="497">
        <f t="shared" si="223"/>
        <v>40489.583333333336</v>
      </c>
      <c r="DM73" s="497">
        <f t="shared" si="223"/>
        <v>37375</v>
      </c>
      <c r="DN73" s="497">
        <f t="shared" si="223"/>
        <v>34260.416666666672</v>
      </c>
      <c r="DO73" s="497">
        <f t="shared" si="223"/>
        <v>31145.833333333299</v>
      </c>
      <c r="DP73" s="497">
        <f t="shared" si="223"/>
        <v>28031.249999999967</v>
      </c>
      <c r="DQ73" s="497">
        <f t="shared" si="223"/>
        <v>24916.666666666672</v>
      </c>
      <c r="DR73" s="497">
        <f t="shared" si="223"/>
        <v>21802.083333333332</v>
      </c>
      <c r="DS73" s="497">
        <f t="shared" si="223"/>
        <v>18687.5</v>
      </c>
      <c r="DT73" s="497">
        <f t="shared" si="223"/>
        <v>15572.916666666668</v>
      </c>
      <c r="DU73" s="497">
        <f t="shared" si="223"/>
        <v>12458.333333333336</v>
      </c>
      <c r="DV73" s="497">
        <f t="shared" si="223"/>
        <v>9343.75</v>
      </c>
      <c r="DW73" s="621">
        <f t="shared" si="223"/>
        <v>6229.1666666666679</v>
      </c>
      <c r="DX73" s="497">
        <f t="shared" si="223"/>
        <v>3114.5833333333339</v>
      </c>
      <c r="DY73" s="342">
        <f t="shared" si="106"/>
        <v>2491.6666666666674</v>
      </c>
      <c r="DZ73" s="342">
        <f t="shared" si="106"/>
        <v>1993.3333333333339</v>
      </c>
      <c r="EA73" s="342">
        <f t="shared" si="107"/>
        <v>1594.6666666666672</v>
      </c>
      <c r="EB73" s="342">
        <f t="shared" si="108"/>
        <v>1275.7333333333338</v>
      </c>
      <c r="EC73" s="342">
        <f t="shared" si="109"/>
        <v>1020.586666666667</v>
      </c>
      <c r="ED73" s="342">
        <f t="shared" si="110"/>
        <v>816.46933333333368</v>
      </c>
      <c r="EE73" s="342">
        <f t="shared" si="111"/>
        <v>653.17546666666703</v>
      </c>
      <c r="EF73" s="342">
        <f t="shared" si="112"/>
        <v>522.5403733333336</v>
      </c>
      <c r="EG73" s="342">
        <f t="shared" si="113"/>
        <v>418.03229866666692</v>
      </c>
      <c r="EH73" s="342">
        <f t="shared" si="114"/>
        <v>334.42583893333358</v>
      </c>
      <c r="EI73" s="346">
        <f t="shared" si="115"/>
        <v>267.54067114666685</v>
      </c>
      <c r="EJ73" s="342">
        <f t="shared" si="53"/>
        <v>214.03253691733349</v>
      </c>
      <c r="EK73" s="342">
        <f t="shared" si="54"/>
        <v>171.22602953386681</v>
      </c>
      <c r="EL73" s="342">
        <f t="shared" si="55"/>
        <v>136.98082362709346</v>
      </c>
      <c r="EM73" s="342">
        <f t="shared" si="56"/>
        <v>109.58465890167477</v>
      </c>
      <c r="EN73" s="342">
        <f t="shared" si="57"/>
        <v>87.667727121339823</v>
      </c>
      <c r="EO73" s="342">
        <f t="shared" si="58"/>
        <v>70.134181697071867</v>
      </c>
      <c r="EP73" s="342">
        <f t="shared" si="59"/>
        <v>56.107345357657493</v>
      </c>
      <c r="EQ73" s="342">
        <f t="shared" si="60"/>
        <v>44.885876286125999</v>
      </c>
      <c r="ER73" s="342">
        <f t="shared" si="61"/>
        <v>35.908701028900801</v>
      </c>
      <c r="ES73" s="342">
        <f t="shared" si="62"/>
        <v>28.726960823120642</v>
      </c>
      <c r="ET73" s="342">
        <f t="shared" si="63"/>
        <v>22.981568658496514</v>
      </c>
      <c r="EU73" s="346">
        <f t="shared" si="64"/>
        <v>18.385254926797213</v>
      </c>
      <c r="EV73" s="342">
        <f t="shared" si="65"/>
        <v>14.708203941437771</v>
      </c>
      <c r="EW73" s="342">
        <f t="shared" si="66"/>
        <v>11.766563153150218</v>
      </c>
      <c r="EX73" s="342">
        <f t="shared" si="67"/>
        <v>9.4132505225201744</v>
      </c>
      <c r="EY73" s="342">
        <f t="shared" si="68"/>
        <v>7.5306004180161397</v>
      </c>
      <c r="EZ73" s="342">
        <f t="shared" si="69"/>
        <v>6.0244803344129121</v>
      </c>
      <c r="FA73" s="342">
        <f t="shared" si="70"/>
        <v>4.8195842675303302</v>
      </c>
      <c r="FB73" s="342">
        <f t="shared" si="71"/>
        <v>3.8556674140242642</v>
      </c>
      <c r="FC73" s="342">
        <f t="shared" si="72"/>
        <v>3.0845339312194113</v>
      </c>
      <c r="FD73" s="342">
        <f t="shared" si="73"/>
        <v>2.4676271449755292</v>
      </c>
      <c r="FE73" s="342">
        <f t="shared" si="74"/>
        <v>1.9741017159804235</v>
      </c>
      <c r="FF73" s="342">
        <f t="shared" si="75"/>
        <v>1.5792813727843389</v>
      </c>
      <c r="FG73" s="346">
        <f t="shared" si="76"/>
        <v>1.2634250982274713</v>
      </c>
      <c r="FH73" s="342">
        <f t="shared" si="77"/>
        <v>1.0107400785819771</v>
      </c>
      <c r="FI73" s="342">
        <f t="shared" si="78"/>
        <v>0.80859206286558172</v>
      </c>
      <c r="FJ73" s="342">
        <f t="shared" si="79"/>
        <v>0.64687365029246546</v>
      </c>
      <c r="FK73" s="342">
        <f t="shared" si="80"/>
        <v>0.51749892023397237</v>
      </c>
      <c r="FL73" s="342">
        <f t="shared" si="81"/>
        <v>0.41399913618717793</v>
      </c>
      <c r="FM73" s="342">
        <f t="shared" si="82"/>
        <v>0.33119930894974237</v>
      </c>
      <c r="FN73" s="342">
        <f t="shared" si="83"/>
        <v>0.26495944715979391</v>
      </c>
      <c r="FO73" s="342">
        <f t="shared" si="84"/>
        <v>0.21196755772783515</v>
      </c>
      <c r="FP73" s="342">
        <f t="shared" si="85"/>
        <v>0.16957404618226812</v>
      </c>
      <c r="FQ73" s="342">
        <f t="shared" si="86"/>
        <v>0.1356592369458145</v>
      </c>
      <c r="FR73" s="342">
        <f t="shared" si="87"/>
        <v>0.1085273895566516</v>
      </c>
      <c r="FS73" s="346">
        <f t="shared" si="88"/>
        <v>8.6821911645321284E-2</v>
      </c>
      <c r="FT73" s="342">
        <f t="shared" si="89"/>
        <v>6.9457529316257025E-2</v>
      </c>
      <c r="FU73" s="342">
        <f t="shared" si="90"/>
        <v>5.5566023453005625E-2</v>
      </c>
      <c r="FV73" s="342">
        <f t="shared" si="91"/>
        <v>4.4452818762404506E-2</v>
      </c>
      <c r="FW73" s="342">
        <f t="shared" si="92"/>
        <v>3.5562255009923605E-2</v>
      </c>
      <c r="FX73" s="342">
        <f t="shared" si="93"/>
        <v>2.8449804007938884E-2</v>
      </c>
      <c r="FY73" s="342">
        <f t="shared" si="94"/>
        <v>2.2759843206351108E-2</v>
      </c>
      <c r="FZ73" s="342">
        <f t="shared" si="95"/>
        <v>1.8207874565080887E-2</v>
      </c>
      <c r="GA73" s="342">
        <f t="shared" si="96"/>
        <v>1.4566299652064711E-2</v>
      </c>
      <c r="GB73" s="342">
        <f t="shared" si="97"/>
        <v>1.165303972165177E-2</v>
      </c>
      <c r="GC73" s="342">
        <f t="shared" si="98"/>
        <v>9.3224317773214164E-3</v>
      </c>
      <c r="GD73" s="342">
        <f t="shared" si="99"/>
        <v>7.4579454218571331E-3</v>
      </c>
      <c r="GE73" s="346">
        <f t="shared" si="100"/>
        <v>5.9663563374857068E-3</v>
      </c>
      <c r="GF73" s="623">
        <f t="shared" si="192"/>
        <v>759958.30946790811</v>
      </c>
    </row>
    <row r="74" spans="1:188" x14ac:dyDescent="0.2">
      <c r="B74" s="399">
        <v>5</v>
      </c>
      <c r="C74" s="399"/>
      <c r="D74" s="399"/>
      <c r="E74" s="399">
        <v>1</v>
      </c>
      <c r="F74" s="399"/>
      <c r="G74" s="339" t="str">
        <f>$G$179</f>
        <v>Low Performing  Title / App</v>
      </c>
      <c r="H74" s="436"/>
      <c r="I74" s="384"/>
      <c r="J74" s="384"/>
      <c r="K74" s="384"/>
      <c r="L74" s="384"/>
      <c r="M74" s="384"/>
      <c r="N74" s="384"/>
      <c r="O74" s="384"/>
      <c r="P74" s="384"/>
      <c r="Q74" s="384"/>
      <c r="R74" s="384"/>
      <c r="S74" s="385"/>
      <c r="T74" s="384"/>
      <c r="U74" s="384"/>
      <c r="V74" s="384"/>
      <c r="W74" s="384"/>
      <c r="X74" s="384"/>
      <c r="Y74" s="384"/>
      <c r="Z74" s="384"/>
      <c r="AA74" s="384"/>
      <c r="AB74" s="384"/>
      <c r="AC74" s="384"/>
      <c r="AD74" s="384"/>
      <c r="AE74" s="385"/>
      <c r="AF74" s="384"/>
      <c r="AG74" s="384"/>
      <c r="AH74" s="384"/>
      <c r="AI74" s="384"/>
      <c r="AJ74" s="384"/>
      <c r="AK74" s="384"/>
      <c r="AL74" s="384"/>
      <c r="AM74" s="384"/>
      <c r="AN74" s="384"/>
      <c r="AO74" s="384"/>
      <c r="AP74" s="384"/>
      <c r="AQ74" s="385"/>
      <c r="AR74" s="384"/>
      <c r="AS74" s="384"/>
      <c r="AT74" s="384"/>
      <c r="AU74" s="384"/>
      <c r="AV74" s="384"/>
      <c r="AW74" s="384"/>
      <c r="AX74" s="384"/>
      <c r="AY74" s="384"/>
      <c r="AZ74" s="384"/>
      <c r="BA74" s="384"/>
      <c r="BB74" s="384"/>
      <c r="BC74" s="385"/>
      <c r="BD74" s="384"/>
      <c r="BE74" s="384"/>
      <c r="BF74" s="384"/>
      <c r="BG74" s="384"/>
      <c r="BH74" s="384"/>
      <c r="BI74" s="384"/>
      <c r="BJ74" s="384"/>
      <c r="BK74" s="384"/>
      <c r="BL74" s="384"/>
      <c r="BM74" s="384"/>
      <c r="BN74" s="384"/>
      <c r="BO74" s="385"/>
      <c r="BP74" s="384"/>
      <c r="BQ74" s="384"/>
      <c r="BR74" s="384"/>
      <c r="BS74" s="384"/>
      <c r="BT74" s="384"/>
      <c r="BU74" s="384"/>
      <c r="BV74" s="384"/>
      <c r="BW74" s="384"/>
      <c r="BX74" s="384"/>
      <c r="BY74" s="384"/>
      <c r="BZ74" s="384"/>
      <c r="CA74" s="385"/>
      <c r="CB74" s="384"/>
      <c r="CC74" s="384"/>
      <c r="CD74" s="384"/>
      <c r="CE74" s="384"/>
      <c r="CF74" s="384"/>
      <c r="CG74" s="384"/>
      <c r="CH74" s="384"/>
      <c r="CI74" s="384"/>
      <c r="CJ74" s="384"/>
      <c r="CK74" s="384"/>
      <c r="CL74" s="384"/>
      <c r="CM74" s="385"/>
      <c r="CN74" s="384"/>
      <c r="CO74" s="384"/>
      <c r="CP74" s="384"/>
      <c r="CQ74" s="384"/>
      <c r="CR74" s="384"/>
      <c r="CS74" s="384"/>
      <c r="CT74" s="384"/>
      <c r="CU74" s="384"/>
      <c r="CV74" s="384"/>
      <c r="CW74" s="384"/>
      <c r="CX74" s="384"/>
      <c r="CY74" s="385"/>
      <c r="CZ74" s="384"/>
      <c r="DA74" s="382">
        <f t="shared" ref="DA74:DX74" si="224">$H$7*H$179</f>
        <v>14621.099999999999</v>
      </c>
      <c r="DB74" s="382">
        <f t="shared" si="224"/>
        <v>53894.75</v>
      </c>
      <c r="DC74" s="382">
        <f t="shared" si="224"/>
        <v>98939.099999999991</v>
      </c>
      <c r="DD74" s="382">
        <f t="shared" si="224"/>
        <v>182390</v>
      </c>
      <c r="DE74" s="382">
        <f t="shared" si="224"/>
        <v>299732.55</v>
      </c>
      <c r="DF74" s="382">
        <f t="shared" si="224"/>
        <v>204665.5</v>
      </c>
      <c r="DG74" s="382">
        <f t="shared" si="224"/>
        <v>175333.6</v>
      </c>
      <c r="DH74" s="382">
        <f t="shared" si="224"/>
        <v>194200.5</v>
      </c>
      <c r="DI74" s="382">
        <f t="shared" si="224"/>
        <v>156765.69999999998</v>
      </c>
      <c r="DJ74" s="382">
        <f t="shared" si="224"/>
        <v>155674.35</v>
      </c>
      <c r="DK74" s="383">
        <f t="shared" si="224"/>
        <v>148274.1</v>
      </c>
      <c r="DL74" s="382">
        <f t="shared" si="224"/>
        <v>137061.6</v>
      </c>
      <c r="DM74" s="382">
        <f t="shared" si="224"/>
        <v>120885.7</v>
      </c>
      <c r="DN74" s="382">
        <f t="shared" si="224"/>
        <v>141905.4</v>
      </c>
      <c r="DO74" s="382">
        <f t="shared" si="224"/>
        <v>111512.04999999999</v>
      </c>
      <c r="DP74" s="382">
        <f t="shared" si="224"/>
        <v>95410.9</v>
      </c>
      <c r="DQ74" s="382">
        <f t="shared" si="224"/>
        <v>94349.45</v>
      </c>
      <c r="DR74" s="382">
        <f t="shared" si="224"/>
        <v>101525.45</v>
      </c>
      <c r="DS74" s="382">
        <f t="shared" si="224"/>
        <v>73598.849999999991</v>
      </c>
      <c r="DT74" s="382">
        <f t="shared" si="224"/>
        <v>73942.7</v>
      </c>
      <c r="DU74" s="382">
        <f t="shared" si="224"/>
        <v>52908.049999999996</v>
      </c>
      <c r="DV74" s="382">
        <f t="shared" si="224"/>
        <v>36298.6</v>
      </c>
      <c r="DW74" s="383">
        <f t="shared" si="224"/>
        <v>23606.05</v>
      </c>
      <c r="DX74" s="382">
        <f t="shared" si="224"/>
        <v>10375.299999999999</v>
      </c>
      <c r="DY74" s="342">
        <f t="shared" si="106"/>
        <v>8300.24</v>
      </c>
      <c r="DZ74" s="342">
        <f t="shared" si="106"/>
        <v>6640.192</v>
      </c>
      <c r="EA74" s="342">
        <f t="shared" si="107"/>
        <v>5312.1536000000006</v>
      </c>
      <c r="EB74" s="342">
        <f t="shared" si="108"/>
        <v>4249.7228800000003</v>
      </c>
      <c r="EC74" s="342">
        <f t="shared" si="109"/>
        <v>3399.7783040000004</v>
      </c>
      <c r="ED74" s="342">
        <f t="shared" si="110"/>
        <v>2719.8226432000006</v>
      </c>
      <c r="EE74" s="342">
        <f t="shared" si="111"/>
        <v>2175.8581145600006</v>
      </c>
      <c r="EF74" s="342">
        <f t="shared" si="112"/>
        <v>1740.6864916480006</v>
      </c>
      <c r="EG74" s="342">
        <f t="shared" si="113"/>
        <v>1392.5491933184005</v>
      </c>
      <c r="EH74" s="342">
        <f t="shared" si="114"/>
        <v>1114.0393546547205</v>
      </c>
      <c r="EI74" s="346">
        <f t="shared" si="115"/>
        <v>891.23148372377636</v>
      </c>
      <c r="EJ74" s="342">
        <f t="shared" si="53"/>
        <v>712.98518697902114</v>
      </c>
      <c r="EK74" s="342">
        <f t="shared" si="54"/>
        <v>570.38814958321689</v>
      </c>
      <c r="EL74" s="342">
        <f t="shared" si="55"/>
        <v>456.31051966657355</v>
      </c>
      <c r="EM74" s="342">
        <f t="shared" si="56"/>
        <v>365.04841573325888</v>
      </c>
      <c r="EN74" s="342">
        <f t="shared" si="57"/>
        <v>292.03873258660713</v>
      </c>
      <c r="EO74" s="342">
        <f t="shared" si="58"/>
        <v>233.63098606928571</v>
      </c>
      <c r="EP74" s="342">
        <f t="shared" si="59"/>
        <v>186.90478885542859</v>
      </c>
      <c r="EQ74" s="342">
        <f t="shared" si="60"/>
        <v>149.52383108434287</v>
      </c>
      <c r="ER74" s="342">
        <f t="shared" si="61"/>
        <v>119.61906486747431</v>
      </c>
      <c r="ES74" s="342">
        <f t="shared" si="62"/>
        <v>95.695251893979446</v>
      </c>
      <c r="ET74" s="342">
        <f t="shared" si="63"/>
        <v>76.55620151518356</v>
      </c>
      <c r="EU74" s="346">
        <f t="shared" si="64"/>
        <v>61.244961212146848</v>
      </c>
      <c r="EV74" s="342">
        <f t="shared" si="65"/>
        <v>48.995968969717481</v>
      </c>
      <c r="EW74" s="342">
        <f t="shared" si="66"/>
        <v>39.196775175773986</v>
      </c>
      <c r="EX74" s="342">
        <f t="shared" si="67"/>
        <v>31.35742014061919</v>
      </c>
      <c r="EY74" s="342">
        <f t="shared" si="68"/>
        <v>25.085936112495354</v>
      </c>
      <c r="EZ74" s="342">
        <f t="shared" si="69"/>
        <v>20.068748889996286</v>
      </c>
      <c r="FA74" s="342">
        <f t="shared" si="70"/>
        <v>16.054999111997031</v>
      </c>
      <c r="FB74" s="342">
        <f t="shared" si="71"/>
        <v>12.843999289597626</v>
      </c>
      <c r="FC74" s="342">
        <f t="shared" si="72"/>
        <v>10.275199431678102</v>
      </c>
      <c r="FD74" s="342">
        <f t="shared" si="73"/>
        <v>8.2201595453424812</v>
      </c>
      <c r="FE74" s="342">
        <f t="shared" si="74"/>
        <v>6.5761276362739851</v>
      </c>
      <c r="FF74" s="342">
        <f t="shared" si="75"/>
        <v>5.2609021090191881</v>
      </c>
      <c r="FG74" s="346">
        <f t="shared" si="76"/>
        <v>4.208721687215351</v>
      </c>
      <c r="FH74" s="342">
        <f t="shared" si="77"/>
        <v>3.3669773497722808</v>
      </c>
      <c r="FI74" s="342">
        <f t="shared" si="78"/>
        <v>2.6935818798178248</v>
      </c>
      <c r="FJ74" s="342">
        <f t="shared" si="79"/>
        <v>2.1548655038542601</v>
      </c>
      <c r="FK74" s="342">
        <f t="shared" si="80"/>
        <v>1.7238924030834082</v>
      </c>
      <c r="FL74" s="342">
        <f t="shared" si="81"/>
        <v>1.3791139224667266</v>
      </c>
      <c r="FM74" s="342">
        <f t="shared" si="82"/>
        <v>1.1032911379733814</v>
      </c>
      <c r="FN74" s="342">
        <f t="shared" si="83"/>
        <v>0.88263291037870517</v>
      </c>
      <c r="FO74" s="342">
        <f t="shared" si="84"/>
        <v>0.70610632830296416</v>
      </c>
      <c r="FP74" s="342">
        <f t="shared" si="85"/>
        <v>0.56488506264237137</v>
      </c>
      <c r="FQ74" s="342">
        <f t="shared" si="86"/>
        <v>0.45190805011389712</v>
      </c>
      <c r="FR74" s="342">
        <f t="shared" si="87"/>
        <v>0.36152644009111773</v>
      </c>
      <c r="FS74" s="346">
        <f t="shared" si="88"/>
        <v>0.28922115207289417</v>
      </c>
      <c r="FT74" s="342">
        <f t="shared" si="89"/>
        <v>0.23137692165831536</v>
      </c>
      <c r="FU74" s="342">
        <f t="shared" si="90"/>
        <v>0.1851015373266523</v>
      </c>
      <c r="FV74" s="342">
        <f t="shared" si="91"/>
        <v>0.14808122986132186</v>
      </c>
      <c r="FW74" s="342">
        <f t="shared" si="92"/>
        <v>0.11846498388905749</v>
      </c>
      <c r="FX74" s="342">
        <f t="shared" si="93"/>
        <v>9.4771987111246001E-2</v>
      </c>
      <c r="FY74" s="342">
        <f t="shared" si="94"/>
        <v>7.5817589688996809E-2</v>
      </c>
      <c r="FZ74" s="342">
        <f t="shared" si="95"/>
        <v>6.0654071751197448E-2</v>
      </c>
      <c r="GA74" s="342">
        <f t="shared" si="96"/>
        <v>4.8523257400957961E-2</v>
      </c>
      <c r="GB74" s="342">
        <f t="shared" si="97"/>
        <v>3.8818605920766372E-2</v>
      </c>
      <c r="GC74" s="342">
        <f t="shared" si="98"/>
        <v>3.1054884736613098E-2</v>
      </c>
      <c r="GD74" s="342">
        <f t="shared" si="99"/>
        <v>2.4843907789290479E-2</v>
      </c>
      <c r="GE74" s="346">
        <f t="shared" si="100"/>
        <v>1.9875126231432384E-2</v>
      </c>
      <c r="GF74" s="397">
        <f t="shared" si="192"/>
        <v>2799372.4704994946</v>
      </c>
    </row>
    <row r="75" spans="1:188" ht="17" customHeight="1" x14ac:dyDescent="0.2">
      <c r="B75" s="399">
        <v>6</v>
      </c>
      <c r="C75" s="399"/>
      <c r="D75" s="399">
        <v>1</v>
      </c>
      <c r="E75" s="399"/>
      <c r="F75" s="399"/>
      <c r="G75" s="340" t="str">
        <f>$G$178</f>
        <v>Avg Performing  Title / App</v>
      </c>
      <c r="H75" s="436"/>
      <c r="I75" s="384"/>
      <c r="J75" s="384"/>
      <c r="K75" s="384"/>
      <c r="L75" s="384"/>
      <c r="M75" s="384"/>
      <c r="N75" s="384"/>
      <c r="O75" s="384"/>
      <c r="P75" s="384"/>
      <c r="Q75" s="384"/>
      <c r="R75" s="384"/>
      <c r="S75" s="385"/>
      <c r="T75" s="384"/>
      <c r="U75" s="384"/>
      <c r="V75" s="384"/>
      <c r="W75" s="384"/>
      <c r="X75" s="384"/>
      <c r="Y75" s="384"/>
      <c r="Z75" s="384"/>
      <c r="AA75" s="384"/>
      <c r="AB75" s="384"/>
      <c r="AC75" s="384"/>
      <c r="AD75" s="384"/>
      <c r="AE75" s="385"/>
      <c r="AF75" s="384"/>
      <c r="AG75" s="384"/>
      <c r="AH75" s="384"/>
      <c r="AI75" s="384"/>
      <c r="AJ75" s="384"/>
      <c r="AK75" s="384"/>
      <c r="AL75" s="384"/>
      <c r="AM75" s="384"/>
      <c r="AN75" s="384"/>
      <c r="AO75" s="384"/>
      <c r="AP75" s="384"/>
      <c r="AQ75" s="385"/>
      <c r="AR75" s="384"/>
      <c r="AS75" s="384"/>
      <c r="AT75" s="384"/>
      <c r="AU75" s="384"/>
      <c r="AV75" s="384"/>
      <c r="AW75" s="384"/>
      <c r="AX75" s="384"/>
      <c r="AY75" s="384"/>
      <c r="AZ75" s="384"/>
      <c r="BA75" s="384"/>
      <c r="BB75" s="384"/>
      <c r="BC75" s="385"/>
      <c r="BD75" s="384"/>
      <c r="BE75" s="384"/>
      <c r="BF75" s="384"/>
      <c r="BG75" s="384"/>
      <c r="BH75" s="384"/>
      <c r="BI75" s="384"/>
      <c r="BJ75" s="384"/>
      <c r="BK75" s="384"/>
      <c r="BL75" s="384"/>
      <c r="BM75" s="384"/>
      <c r="BN75" s="384"/>
      <c r="BO75" s="385"/>
      <c r="BP75" s="384"/>
      <c r="BQ75" s="384"/>
      <c r="BR75" s="384"/>
      <c r="BS75" s="384"/>
      <c r="BT75" s="384"/>
      <c r="BU75" s="384"/>
      <c r="BV75" s="384"/>
      <c r="BW75" s="384"/>
      <c r="BX75" s="384"/>
      <c r="BY75" s="384"/>
      <c r="BZ75" s="384"/>
      <c r="CA75" s="385"/>
      <c r="CB75" s="384"/>
      <c r="CC75" s="384"/>
      <c r="CD75" s="384"/>
      <c r="CE75" s="384"/>
      <c r="CF75" s="384"/>
      <c r="CG75" s="384"/>
      <c r="CH75" s="384"/>
      <c r="CI75" s="384"/>
      <c r="CJ75" s="384"/>
      <c r="CK75" s="384"/>
      <c r="CL75" s="384"/>
      <c r="CM75" s="385"/>
      <c r="CN75" s="384"/>
      <c r="CO75" s="384"/>
      <c r="CP75" s="384"/>
      <c r="CQ75" s="384"/>
      <c r="CR75" s="384"/>
      <c r="CS75" s="384"/>
      <c r="CT75" s="384"/>
      <c r="CU75" s="384"/>
      <c r="CV75" s="384"/>
      <c r="CW75" s="384"/>
      <c r="CX75" s="384"/>
      <c r="CY75" s="385"/>
      <c r="CZ75" s="384"/>
      <c r="DA75" s="384"/>
      <c r="DB75" s="384"/>
      <c r="DC75" s="379">
        <f t="shared" ref="DC75:DZ75" si="225">$H$7*H$178</f>
        <v>31125.899999999998</v>
      </c>
      <c r="DD75" s="379">
        <f t="shared" si="225"/>
        <v>100239.75</v>
      </c>
      <c r="DE75" s="379">
        <f t="shared" si="225"/>
        <v>284618.09999999998</v>
      </c>
      <c r="DF75" s="379">
        <f t="shared" si="225"/>
        <v>556962.25</v>
      </c>
      <c r="DG75" s="379">
        <f t="shared" si="225"/>
        <v>680269.85</v>
      </c>
      <c r="DH75" s="379">
        <f t="shared" si="225"/>
        <v>661926.19999999995</v>
      </c>
      <c r="DI75" s="379">
        <f t="shared" si="225"/>
        <v>673632.04999999993</v>
      </c>
      <c r="DJ75" s="379">
        <f t="shared" si="225"/>
        <v>661253.44999999995</v>
      </c>
      <c r="DK75" s="380">
        <f t="shared" si="225"/>
        <v>447274.1</v>
      </c>
      <c r="DL75" s="379">
        <f t="shared" si="225"/>
        <v>485426.5</v>
      </c>
      <c r="DM75" s="379">
        <f t="shared" si="225"/>
        <v>373122.1</v>
      </c>
      <c r="DN75" s="379">
        <f t="shared" si="225"/>
        <v>318121.05</v>
      </c>
      <c r="DO75" s="379">
        <f t="shared" si="225"/>
        <v>411752.89999999997</v>
      </c>
      <c r="DP75" s="379">
        <f t="shared" si="225"/>
        <v>364780</v>
      </c>
      <c r="DQ75" s="379">
        <f t="shared" si="225"/>
        <v>316356.95</v>
      </c>
      <c r="DR75" s="379">
        <f t="shared" si="225"/>
        <v>238153.5</v>
      </c>
      <c r="DS75" s="379">
        <f t="shared" si="225"/>
        <v>221125.44999999998</v>
      </c>
      <c r="DT75" s="379">
        <f t="shared" si="225"/>
        <v>247123.5</v>
      </c>
      <c r="DU75" s="379">
        <f t="shared" si="225"/>
        <v>221170.3</v>
      </c>
      <c r="DV75" s="379">
        <f t="shared" si="225"/>
        <v>171895.1</v>
      </c>
      <c r="DW75" s="380">
        <f t="shared" si="225"/>
        <v>127732.79999999999</v>
      </c>
      <c r="DX75" s="379">
        <f t="shared" si="225"/>
        <v>74660.3</v>
      </c>
      <c r="DY75" s="379">
        <f t="shared" si="225"/>
        <v>65346.45</v>
      </c>
      <c r="DZ75" s="379">
        <f t="shared" si="225"/>
        <v>36074.35</v>
      </c>
      <c r="EA75" s="342">
        <f t="shared" si="108"/>
        <v>28859.48</v>
      </c>
      <c r="EB75" s="342">
        <f t="shared" si="108"/>
        <v>23087.584000000003</v>
      </c>
      <c r="EC75" s="342">
        <f t="shared" si="109"/>
        <v>18470.067200000001</v>
      </c>
      <c r="ED75" s="342">
        <f t="shared" si="110"/>
        <v>14776.053760000003</v>
      </c>
      <c r="EE75" s="342">
        <f t="shared" si="111"/>
        <v>11820.843008000003</v>
      </c>
      <c r="EF75" s="342">
        <f t="shared" si="112"/>
        <v>9456.6744064000031</v>
      </c>
      <c r="EG75" s="342">
        <f t="shared" si="113"/>
        <v>7565.3395251200027</v>
      </c>
      <c r="EH75" s="342">
        <f t="shared" si="114"/>
        <v>6052.2716200960022</v>
      </c>
      <c r="EI75" s="346">
        <f t="shared" si="115"/>
        <v>4841.8172960768015</v>
      </c>
      <c r="EJ75" s="342">
        <f t="shared" si="53"/>
        <v>3873.4538368614412</v>
      </c>
      <c r="EK75" s="342">
        <f t="shared" si="54"/>
        <v>3098.7630694891532</v>
      </c>
      <c r="EL75" s="342">
        <f t="shared" si="55"/>
        <v>2479.0104555913226</v>
      </c>
      <c r="EM75" s="342">
        <f t="shared" si="56"/>
        <v>1983.2083644730583</v>
      </c>
      <c r="EN75" s="342">
        <f t="shared" si="57"/>
        <v>1586.5666915784468</v>
      </c>
      <c r="EO75" s="342">
        <f t="shared" si="58"/>
        <v>1269.2533532627576</v>
      </c>
      <c r="EP75" s="342">
        <f t="shared" si="59"/>
        <v>1015.4026826102062</v>
      </c>
      <c r="EQ75" s="342">
        <f t="shared" si="60"/>
        <v>812.32214608816503</v>
      </c>
      <c r="ER75" s="342">
        <f t="shared" si="61"/>
        <v>649.85771687053204</v>
      </c>
      <c r="ES75" s="342">
        <f t="shared" si="62"/>
        <v>519.88617349642561</v>
      </c>
      <c r="ET75" s="342">
        <f t="shared" si="63"/>
        <v>415.90893879714054</v>
      </c>
      <c r="EU75" s="346">
        <f t="shared" si="64"/>
        <v>332.72715103771247</v>
      </c>
      <c r="EV75" s="342">
        <f t="shared" si="65"/>
        <v>266.18172083016998</v>
      </c>
      <c r="EW75" s="342">
        <f t="shared" si="66"/>
        <v>212.94537666413601</v>
      </c>
      <c r="EX75" s="342">
        <f t="shared" si="67"/>
        <v>170.35630133130883</v>
      </c>
      <c r="EY75" s="342">
        <f t="shared" si="68"/>
        <v>136.28504106504707</v>
      </c>
      <c r="EZ75" s="342">
        <f t="shared" si="69"/>
        <v>109.02803285203765</v>
      </c>
      <c r="FA75" s="342">
        <f t="shared" si="70"/>
        <v>87.222426281630135</v>
      </c>
      <c r="FB75" s="342">
        <f t="shared" si="71"/>
        <v>69.777941025304116</v>
      </c>
      <c r="FC75" s="342">
        <f t="shared" si="72"/>
        <v>55.822352820243296</v>
      </c>
      <c r="FD75" s="342">
        <f t="shared" si="73"/>
        <v>44.65788225619464</v>
      </c>
      <c r="FE75" s="342">
        <f t="shared" si="74"/>
        <v>35.726305804955715</v>
      </c>
      <c r="FF75" s="342">
        <f t="shared" si="75"/>
        <v>28.581044643964574</v>
      </c>
      <c r="FG75" s="346">
        <f t="shared" si="76"/>
        <v>22.864835715171662</v>
      </c>
      <c r="FH75" s="342">
        <f t="shared" si="77"/>
        <v>18.291868572137329</v>
      </c>
      <c r="FI75" s="342">
        <f t="shared" si="78"/>
        <v>14.633494857709863</v>
      </c>
      <c r="FJ75" s="342">
        <f t="shared" si="79"/>
        <v>11.706795886167891</v>
      </c>
      <c r="FK75" s="342">
        <f t="shared" si="80"/>
        <v>9.3654367089343129</v>
      </c>
      <c r="FL75" s="342">
        <f t="shared" si="81"/>
        <v>7.492349367147451</v>
      </c>
      <c r="FM75" s="342">
        <f t="shared" si="82"/>
        <v>5.9938794937179614</v>
      </c>
      <c r="FN75" s="342">
        <f t="shared" si="83"/>
        <v>4.7951035949743694</v>
      </c>
      <c r="FO75" s="342">
        <f t="shared" si="84"/>
        <v>3.8360828759794958</v>
      </c>
      <c r="FP75" s="342">
        <f t="shared" si="85"/>
        <v>3.068866300783597</v>
      </c>
      <c r="FQ75" s="342">
        <f t="shared" si="86"/>
        <v>2.4550930406268776</v>
      </c>
      <c r="FR75" s="342">
        <f t="shared" si="87"/>
        <v>1.9640744325015023</v>
      </c>
      <c r="FS75" s="346">
        <f t="shared" si="88"/>
        <v>1.571259546001202</v>
      </c>
      <c r="FT75" s="342">
        <f t="shared" si="89"/>
        <v>1.2570076368009617</v>
      </c>
      <c r="FU75" s="342">
        <f t="shared" si="90"/>
        <v>1.0056061094407693</v>
      </c>
      <c r="FV75" s="342">
        <f t="shared" si="91"/>
        <v>0.80448488755261549</v>
      </c>
      <c r="FW75" s="342">
        <f t="shared" si="92"/>
        <v>0.64358791004209248</v>
      </c>
      <c r="FX75" s="342">
        <f t="shared" si="93"/>
        <v>0.51487032803367405</v>
      </c>
      <c r="FY75" s="342">
        <f t="shared" si="94"/>
        <v>0.41189626242693927</v>
      </c>
      <c r="FZ75" s="342">
        <f t="shared" si="95"/>
        <v>0.32951700994155142</v>
      </c>
      <c r="GA75" s="342">
        <f t="shared" si="96"/>
        <v>0.26361360795324112</v>
      </c>
      <c r="GB75" s="342">
        <f t="shared" si="97"/>
        <v>0.2108908863625929</v>
      </c>
      <c r="GC75" s="342">
        <f t="shared" si="98"/>
        <v>0.16871270909007433</v>
      </c>
      <c r="GD75" s="342">
        <f t="shared" si="99"/>
        <v>0.13497016727205946</v>
      </c>
      <c r="GE75" s="346">
        <f t="shared" si="100"/>
        <v>0.10797613381764758</v>
      </c>
      <c r="GF75" s="398">
        <f t="shared" si="192"/>
        <v>7914439.8680954622</v>
      </c>
    </row>
    <row r="76" spans="1:188" x14ac:dyDescent="0.2">
      <c r="B76" s="399">
        <f t="shared" si="187"/>
        <v>7</v>
      </c>
      <c r="C76" s="399"/>
      <c r="D76" s="399"/>
      <c r="E76" s="399">
        <v>1</v>
      </c>
      <c r="F76" s="399"/>
      <c r="G76" s="339" t="str">
        <f>$G$179</f>
        <v>Low Performing  Title / App</v>
      </c>
      <c r="H76" s="436"/>
      <c r="I76" s="384"/>
      <c r="J76" s="384"/>
      <c r="K76" s="384"/>
      <c r="L76" s="384"/>
      <c r="M76" s="384"/>
      <c r="N76" s="384"/>
      <c r="O76" s="384"/>
      <c r="P76" s="384"/>
      <c r="Q76" s="384"/>
      <c r="R76" s="384"/>
      <c r="S76" s="385"/>
      <c r="T76" s="384"/>
      <c r="U76" s="384"/>
      <c r="V76" s="384"/>
      <c r="W76" s="384"/>
      <c r="X76" s="384"/>
      <c r="Y76" s="384"/>
      <c r="Z76" s="384"/>
      <c r="AA76" s="384"/>
      <c r="AB76" s="384"/>
      <c r="AC76" s="384"/>
      <c r="AD76" s="384"/>
      <c r="AE76" s="385"/>
      <c r="AF76" s="384"/>
      <c r="AG76" s="384"/>
      <c r="AH76" s="384"/>
      <c r="AI76" s="384"/>
      <c r="AJ76" s="384"/>
      <c r="AK76" s="384"/>
      <c r="AL76" s="384"/>
      <c r="AM76" s="384"/>
      <c r="AN76" s="384"/>
      <c r="AO76" s="384"/>
      <c r="AP76" s="384"/>
      <c r="AQ76" s="385"/>
      <c r="AR76" s="384"/>
      <c r="AS76" s="384"/>
      <c r="AT76" s="384"/>
      <c r="AU76" s="384"/>
      <c r="AV76" s="384"/>
      <c r="AW76" s="384"/>
      <c r="AX76" s="384"/>
      <c r="AY76" s="384"/>
      <c r="AZ76" s="384"/>
      <c r="BA76" s="384"/>
      <c r="BB76" s="384"/>
      <c r="BC76" s="385"/>
      <c r="BD76" s="384"/>
      <c r="BE76" s="384"/>
      <c r="BF76" s="384"/>
      <c r="BG76" s="384"/>
      <c r="BH76" s="384"/>
      <c r="BI76" s="384"/>
      <c r="BJ76" s="384"/>
      <c r="BK76" s="384"/>
      <c r="BL76" s="384"/>
      <c r="BM76" s="384"/>
      <c r="BN76" s="384"/>
      <c r="BO76" s="385"/>
      <c r="BP76" s="384"/>
      <c r="BQ76" s="384"/>
      <c r="BR76" s="384"/>
      <c r="BS76" s="384"/>
      <c r="BT76" s="384"/>
      <c r="BU76" s="384"/>
      <c r="BV76" s="384"/>
      <c r="BW76" s="384"/>
      <c r="BX76" s="384"/>
      <c r="BY76" s="384"/>
      <c r="BZ76" s="384"/>
      <c r="CA76" s="385"/>
      <c r="CB76" s="384"/>
      <c r="CC76" s="384"/>
      <c r="CD76" s="384"/>
      <c r="CE76" s="384"/>
      <c r="CF76" s="384"/>
      <c r="CG76" s="384"/>
      <c r="CH76" s="384"/>
      <c r="CI76" s="384"/>
      <c r="CJ76" s="384"/>
      <c r="CK76" s="384"/>
      <c r="CL76" s="384"/>
      <c r="CM76" s="385"/>
      <c r="CN76" s="384"/>
      <c r="CO76" s="384"/>
      <c r="CP76" s="384"/>
      <c r="CQ76" s="384"/>
      <c r="CR76" s="384"/>
      <c r="CS76" s="384"/>
      <c r="CT76" s="384"/>
      <c r="CU76" s="384"/>
      <c r="CV76" s="384"/>
      <c r="CW76" s="384"/>
      <c r="CX76" s="384"/>
      <c r="CY76" s="385"/>
      <c r="CZ76" s="384"/>
      <c r="DA76" s="384"/>
      <c r="DB76" s="384"/>
      <c r="DC76" s="384"/>
      <c r="DD76" s="382">
        <f t="shared" ref="DD76:EA76" si="226">$H$7*H$179</f>
        <v>14621.099999999999</v>
      </c>
      <c r="DE76" s="382">
        <f t="shared" si="226"/>
        <v>53894.75</v>
      </c>
      <c r="DF76" s="382">
        <f t="shared" si="226"/>
        <v>98939.099999999991</v>
      </c>
      <c r="DG76" s="382">
        <f t="shared" si="226"/>
        <v>182390</v>
      </c>
      <c r="DH76" s="382">
        <f t="shared" si="226"/>
        <v>299732.55</v>
      </c>
      <c r="DI76" s="382">
        <f t="shared" si="226"/>
        <v>204665.5</v>
      </c>
      <c r="DJ76" s="382">
        <f t="shared" si="226"/>
        <v>175333.6</v>
      </c>
      <c r="DK76" s="383">
        <f t="shared" si="226"/>
        <v>194200.5</v>
      </c>
      <c r="DL76" s="382">
        <f t="shared" si="226"/>
        <v>156765.69999999998</v>
      </c>
      <c r="DM76" s="382">
        <f t="shared" si="226"/>
        <v>155674.35</v>
      </c>
      <c r="DN76" s="382">
        <f t="shared" si="226"/>
        <v>148274.1</v>
      </c>
      <c r="DO76" s="382">
        <f t="shared" si="226"/>
        <v>137061.6</v>
      </c>
      <c r="DP76" s="382">
        <f t="shared" si="226"/>
        <v>120885.7</v>
      </c>
      <c r="DQ76" s="382">
        <f t="shared" si="226"/>
        <v>141905.4</v>
      </c>
      <c r="DR76" s="382">
        <f t="shared" si="226"/>
        <v>111512.04999999999</v>
      </c>
      <c r="DS76" s="382">
        <f t="shared" si="226"/>
        <v>95410.9</v>
      </c>
      <c r="DT76" s="382">
        <f t="shared" si="226"/>
        <v>94349.45</v>
      </c>
      <c r="DU76" s="382">
        <f t="shared" si="226"/>
        <v>101525.45</v>
      </c>
      <c r="DV76" s="382">
        <f t="shared" si="226"/>
        <v>73598.849999999991</v>
      </c>
      <c r="DW76" s="383">
        <f t="shared" si="226"/>
        <v>73942.7</v>
      </c>
      <c r="DX76" s="382">
        <f t="shared" si="226"/>
        <v>52908.049999999996</v>
      </c>
      <c r="DY76" s="382">
        <f t="shared" si="226"/>
        <v>36298.6</v>
      </c>
      <c r="DZ76" s="382">
        <f t="shared" si="226"/>
        <v>23606.05</v>
      </c>
      <c r="EA76" s="382">
        <f t="shared" si="226"/>
        <v>10375.299999999999</v>
      </c>
      <c r="EB76" s="342">
        <f t="shared" si="109"/>
        <v>8300.24</v>
      </c>
      <c r="EC76" s="342">
        <f t="shared" si="109"/>
        <v>6640.192</v>
      </c>
      <c r="ED76" s="342">
        <f t="shared" si="110"/>
        <v>5312.1536000000006</v>
      </c>
      <c r="EE76" s="342">
        <f t="shared" si="111"/>
        <v>4249.7228800000003</v>
      </c>
      <c r="EF76" s="342">
        <f t="shared" si="112"/>
        <v>3399.7783040000004</v>
      </c>
      <c r="EG76" s="342">
        <f t="shared" si="113"/>
        <v>2719.8226432000006</v>
      </c>
      <c r="EH76" s="342">
        <f t="shared" si="114"/>
        <v>2175.8581145600006</v>
      </c>
      <c r="EI76" s="346">
        <f t="shared" si="115"/>
        <v>1740.6864916480006</v>
      </c>
      <c r="EJ76" s="342">
        <f t="shared" ref="EJ76:EJ80" si="227">EI76*0.8</f>
        <v>1392.5491933184005</v>
      </c>
      <c r="EK76" s="342">
        <f t="shared" ref="EK76:EK80" si="228">EJ76*0.8</f>
        <v>1114.0393546547205</v>
      </c>
      <c r="EL76" s="342">
        <f t="shared" ref="EL76:EL80" si="229">EK76*0.8</f>
        <v>891.23148372377636</v>
      </c>
      <c r="EM76" s="342">
        <f t="shared" ref="EM76:EM80" si="230">EL76*0.8</f>
        <v>712.98518697902114</v>
      </c>
      <c r="EN76" s="342">
        <f t="shared" ref="EN76:EN80" si="231">EM76*0.8</f>
        <v>570.38814958321689</v>
      </c>
      <c r="EO76" s="342">
        <f t="shared" ref="EO76:EO80" si="232">EN76*0.8</f>
        <v>456.31051966657355</v>
      </c>
      <c r="EP76" s="342">
        <f t="shared" ref="EP76:EP80" si="233">EO76*0.8</f>
        <v>365.04841573325888</v>
      </c>
      <c r="EQ76" s="342">
        <f t="shared" ref="EQ76:EQ80" si="234">EP76*0.8</f>
        <v>292.03873258660713</v>
      </c>
      <c r="ER76" s="342">
        <f t="shared" ref="ER76:ER80" si="235">EQ76*0.8</f>
        <v>233.63098606928571</v>
      </c>
      <c r="ES76" s="342">
        <f t="shared" ref="ES76:ES80" si="236">ER76*0.8</f>
        <v>186.90478885542859</v>
      </c>
      <c r="ET76" s="342">
        <f t="shared" ref="ET76:ET80" si="237">ES76*0.8</f>
        <v>149.52383108434287</v>
      </c>
      <c r="EU76" s="346">
        <f t="shared" ref="EU76:EU80" si="238">ET76*0.8</f>
        <v>119.61906486747431</v>
      </c>
      <c r="EV76" s="342">
        <f t="shared" ref="EV76:EV93" si="239">EU76*0.8</f>
        <v>95.695251893979446</v>
      </c>
      <c r="EW76" s="342">
        <f t="shared" ref="EW76:FI96" si="240">EV76*0.8</f>
        <v>76.55620151518356</v>
      </c>
      <c r="EX76" s="342">
        <f t="shared" ref="EX76:EX95" si="241">EW76*0.8</f>
        <v>61.244961212146848</v>
      </c>
      <c r="EY76" s="342">
        <f t="shared" ref="EY76:EY95" si="242">EX76*0.8</f>
        <v>48.995968969717481</v>
      </c>
      <c r="EZ76" s="342">
        <f t="shared" ref="EZ76:EZ95" si="243">EY76*0.8</f>
        <v>39.196775175773986</v>
      </c>
      <c r="FA76" s="342">
        <f t="shared" ref="FA76:FA95" si="244">EZ76*0.8</f>
        <v>31.35742014061919</v>
      </c>
      <c r="FB76" s="342">
        <f t="shared" ref="FB76:FB95" si="245">FA76*0.8</f>
        <v>25.085936112495354</v>
      </c>
      <c r="FC76" s="342">
        <f t="shared" ref="FC76:FC95" si="246">FB76*0.8</f>
        <v>20.068748889996286</v>
      </c>
      <c r="FD76" s="342">
        <f t="shared" ref="FD76:FD95" si="247">FC76*0.8</f>
        <v>16.054999111997031</v>
      </c>
      <c r="FE76" s="342">
        <f t="shared" ref="FE76:FE95" si="248">FD76*0.8</f>
        <v>12.843999289597626</v>
      </c>
      <c r="FF76" s="342">
        <f t="shared" ref="FF76:FF95" si="249">FE76*0.8</f>
        <v>10.275199431678102</v>
      </c>
      <c r="FG76" s="346">
        <f t="shared" ref="FG76:FG95" si="250">FF76*0.8</f>
        <v>8.2201595453424812</v>
      </c>
      <c r="FH76" s="342">
        <f t="shared" ref="FH76:FH95" si="251">FG76*0.8</f>
        <v>6.5761276362739851</v>
      </c>
      <c r="FI76" s="342">
        <f t="shared" ref="FI76:FI95" si="252">FH76*0.8</f>
        <v>5.2609021090191881</v>
      </c>
      <c r="FJ76" s="342">
        <f t="shared" ref="FJ76:FJ96" si="253">FI76*0.8</f>
        <v>4.208721687215351</v>
      </c>
      <c r="FK76" s="342">
        <f t="shared" ref="FK76:FK96" si="254">FJ76*0.8</f>
        <v>3.3669773497722808</v>
      </c>
      <c r="FL76" s="342">
        <f t="shared" ref="FL76:FL96" si="255">FK76*0.8</f>
        <v>2.6935818798178248</v>
      </c>
      <c r="FM76" s="342">
        <f t="shared" ref="FM76:FM96" si="256">FL76*0.8</f>
        <v>2.1548655038542601</v>
      </c>
      <c r="FN76" s="342">
        <f t="shared" ref="FN76:FN96" si="257">FM76*0.8</f>
        <v>1.7238924030834082</v>
      </c>
      <c r="FO76" s="342">
        <f t="shared" ref="FO76:FO96" si="258">FN76*0.8</f>
        <v>1.3791139224667266</v>
      </c>
      <c r="FP76" s="342">
        <f t="shared" ref="FP76:FP96" si="259">FO76*0.8</f>
        <v>1.1032911379733814</v>
      </c>
      <c r="FQ76" s="342">
        <f t="shared" ref="FQ76:FQ96" si="260">FP76*0.8</f>
        <v>0.88263291037870517</v>
      </c>
      <c r="FR76" s="342">
        <f t="shared" ref="FR76:FR96" si="261">FQ76*0.8</f>
        <v>0.70610632830296416</v>
      </c>
      <c r="FS76" s="346">
        <f t="shared" ref="FS76:FS96" si="262">FR76*0.8</f>
        <v>0.56488506264237137</v>
      </c>
      <c r="FT76" s="342">
        <f t="shared" ref="FT76:FT96" si="263">FS76*0.8</f>
        <v>0.45190805011389712</v>
      </c>
      <c r="FU76" s="342">
        <f t="shared" ref="FU76:FU96" si="264">FT76*0.8</f>
        <v>0.36152644009111773</v>
      </c>
      <c r="FV76" s="342">
        <f t="shared" ref="FV76:FV96" si="265">FU76*0.8</f>
        <v>0.28922115207289417</v>
      </c>
      <c r="FW76" s="342">
        <f t="shared" ref="FW76:FW96" si="266">FV76*0.8</f>
        <v>0.23137692165831536</v>
      </c>
      <c r="FX76" s="342">
        <f t="shared" ref="FX76:FX96" si="267">FW76*0.8</f>
        <v>0.1851015373266523</v>
      </c>
      <c r="FY76" s="342">
        <f t="shared" ref="FY76:FY96" si="268">FX76*0.8</f>
        <v>0.14808122986132186</v>
      </c>
      <c r="FZ76" s="342">
        <f t="shared" ref="FZ76:FZ96" si="269">FY76*0.8</f>
        <v>0.11846498388905749</v>
      </c>
      <c r="GA76" s="342">
        <f t="shared" ref="GA76:GA96" si="270">FZ76*0.8</f>
        <v>9.4771987111246001E-2</v>
      </c>
      <c r="GB76" s="342">
        <f t="shared" ref="GB76:GB96" si="271">GA76*0.8</f>
        <v>7.5817589688996809E-2</v>
      </c>
      <c r="GC76" s="342">
        <f t="shared" ref="GC76:GC96" si="272">GB76*0.8</f>
        <v>6.0654071751197448E-2</v>
      </c>
      <c r="GD76" s="342">
        <f t="shared" ref="GD76:GD96" si="273">GC76*0.8</f>
        <v>4.8523257400957961E-2</v>
      </c>
      <c r="GE76" s="346">
        <f t="shared" ref="GE76:GE96" si="274">GD76*0.8</f>
        <v>3.8818605920766372E-2</v>
      </c>
      <c r="GF76" s="397">
        <f t="shared" si="192"/>
        <v>2799372.3947255756</v>
      </c>
    </row>
    <row r="77" spans="1:188" x14ac:dyDescent="0.2">
      <c r="B77" s="399">
        <v>8</v>
      </c>
      <c r="C77" s="399"/>
      <c r="D77" s="399"/>
      <c r="E77" s="399"/>
      <c r="F77" s="399">
        <v>1</v>
      </c>
      <c r="G77" s="495" t="str">
        <f>$G$180</f>
        <v>Even Performing Title / App</v>
      </c>
      <c r="H77" s="436"/>
      <c r="I77" s="384"/>
      <c r="J77" s="384"/>
      <c r="K77" s="384"/>
      <c r="L77" s="384"/>
      <c r="M77" s="384"/>
      <c r="N77" s="384"/>
      <c r="O77" s="384"/>
      <c r="P77" s="384"/>
      <c r="Q77" s="384"/>
      <c r="R77" s="384"/>
      <c r="S77" s="385"/>
      <c r="T77" s="384"/>
      <c r="U77" s="384"/>
      <c r="V77" s="384"/>
      <c r="W77" s="384"/>
      <c r="X77" s="384"/>
      <c r="Y77" s="384"/>
      <c r="Z77" s="384"/>
      <c r="AA77" s="384"/>
      <c r="AB77" s="384"/>
      <c r="AC77" s="384"/>
      <c r="AD77" s="384"/>
      <c r="AE77" s="385"/>
      <c r="AF77" s="384"/>
      <c r="AG77" s="384"/>
      <c r="AH77" s="384"/>
      <c r="AI77" s="384"/>
      <c r="AJ77" s="384"/>
      <c r="AK77" s="384"/>
      <c r="AL77" s="384"/>
      <c r="AM77" s="384"/>
      <c r="AN77" s="384"/>
      <c r="AO77" s="384"/>
      <c r="AP77" s="384"/>
      <c r="AQ77" s="385"/>
      <c r="AR77" s="384"/>
      <c r="AS77" s="384"/>
      <c r="AT77" s="384"/>
      <c r="AU77" s="384"/>
      <c r="AV77" s="384"/>
      <c r="AW77" s="384"/>
      <c r="AX77" s="384"/>
      <c r="AY77" s="384"/>
      <c r="AZ77" s="384"/>
      <c r="BA77" s="384"/>
      <c r="BB77" s="384"/>
      <c r="BC77" s="385"/>
      <c r="BD77" s="384"/>
      <c r="BE77" s="384"/>
      <c r="BF77" s="384"/>
      <c r="BG77" s="384"/>
      <c r="BH77" s="384"/>
      <c r="BI77" s="384"/>
      <c r="BJ77" s="384"/>
      <c r="BK77" s="384"/>
      <c r="BL77" s="384"/>
      <c r="BM77" s="384"/>
      <c r="BN77" s="384"/>
      <c r="BO77" s="385"/>
      <c r="BP77" s="384"/>
      <c r="BQ77" s="384"/>
      <c r="BR77" s="384"/>
      <c r="BS77" s="384"/>
      <c r="BT77" s="384"/>
      <c r="BU77" s="384"/>
      <c r="BV77" s="384"/>
      <c r="BW77" s="384"/>
      <c r="BX77" s="384"/>
      <c r="BY77" s="384"/>
      <c r="BZ77" s="384"/>
      <c r="CA77" s="385"/>
      <c r="CB77" s="384"/>
      <c r="CC77" s="384"/>
      <c r="CD77" s="384"/>
      <c r="CE77" s="384"/>
      <c r="CF77" s="384"/>
      <c r="CG77" s="384"/>
      <c r="CH77" s="384"/>
      <c r="CI77" s="384"/>
      <c r="CJ77" s="384"/>
      <c r="CK77" s="384"/>
      <c r="CL77" s="384"/>
      <c r="CM77" s="385"/>
      <c r="CN77" s="384"/>
      <c r="CO77" s="384"/>
      <c r="CP77" s="384"/>
      <c r="CQ77" s="384"/>
      <c r="CR77" s="384"/>
      <c r="CS77" s="384"/>
      <c r="CT77" s="384"/>
      <c r="CU77" s="384"/>
      <c r="CV77" s="384"/>
      <c r="CW77" s="384"/>
      <c r="CX77" s="384"/>
      <c r="CY77" s="385"/>
      <c r="CZ77" s="384"/>
      <c r="DA77" s="384"/>
      <c r="DB77" s="384"/>
      <c r="DC77" s="384"/>
      <c r="DD77" s="384"/>
      <c r="DE77" s="384"/>
      <c r="DF77" s="497">
        <f t="shared" ref="DF77:EC77" si="275">$H$7*H$180</f>
        <v>3114.5833333333339</v>
      </c>
      <c r="DG77" s="497">
        <f t="shared" si="275"/>
        <v>12458.333333333336</v>
      </c>
      <c r="DH77" s="497">
        <f t="shared" si="275"/>
        <v>31145.833333333336</v>
      </c>
      <c r="DI77" s="497">
        <f t="shared" si="275"/>
        <v>46718.75</v>
      </c>
      <c r="DJ77" s="497">
        <f t="shared" si="275"/>
        <v>62291.666666666672</v>
      </c>
      <c r="DK77" s="621">
        <f t="shared" si="275"/>
        <v>59177.083333333328</v>
      </c>
      <c r="DL77" s="497">
        <f t="shared" si="275"/>
        <v>56062.5</v>
      </c>
      <c r="DM77" s="497">
        <f t="shared" si="275"/>
        <v>52947.916666666664</v>
      </c>
      <c r="DN77" s="497">
        <f t="shared" si="275"/>
        <v>49833.333333333343</v>
      </c>
      <c r="DO77" s="497">
        <f t="shared" si="275"/>
        <v>46718.75</v>
      </c>
      <c r="DP77" s="497">
        <f t="shared" si="275"/>
        <v>43604.166666666664</v>
      </c>
      <c r="DQ77" s="497">
        <f t="shared" si="275"/>
        <v>40489.583333333336</v>
      </c>
      <c r="DR77" s="497">
        <f t="shared" si="275"/>
        <v>37375</v>
      </c>
      <c r="DS77" s="497">
        <f t="shared" si="275"/>
        <v>34260.416666666672</v>
      </c>
      <c r="DT77" s="497">
        <f t="shared" si="275"/>
        <v>31145.833333333299</v>
      </c>
      <c r="DU77" s="497">
        <f t="shared" si="275"/>
        <v>28031.249999999967</v>
      </c>
      <c r="DV77" s="497">
        <f t="shared" si="275"/>
        <v>24916.666666666672</v>
      </c>
      <c r="DW77" s="621">
        <f t="shared" si="275"/>
        <v>21802.083333333332</v>
      </c>
      <c r="DX77" s="497">
        <f t="shared" si="275"/>
        <v>18687.5</v>
      </c>
      <c r="DY77" s="497">
        <f t="shared" si="275"/>
        <v>15572.916666666668</v>
      </c>
      <c r="DZ77" s="497">
        <f t="shared" si="275"/>
        <v>12458.333333333336</v>
      </c>
      <c r="EA77" s="497">
        <f t="shared" si="275"/>
        <v>9343.75</v>
      </c>
      <c r="EB77" s="497">
        <f t="shared" si="275"/>
        <v>6229.1666666666679</v>
      </c>
      <c r="EC77" s="497">
        <f t="shared" si="275"/>
        <v>3114.5833333333339</v>
      </c>
      <c r="ED77" s="342">
        <f t="shared" ref="ED77:EE77" si="276">EC77*0.8</f>
        <v>2491.6666666666674</v>
      </c>
      <c r="EE77" s="342">
        <f t="shared" si="276"/>
        <v>1993.3333333333339</v>
      </c>
      <c r="EF77" s="342">
        <f t="shared" ref="EE77:EF78" si="277">EE77*0.8</f>
        <v>1594.6666666666672</v>
      </c>
      <c r="EG77" s="342">
        <f t="shared" ref="EG77:EG78" si="278">EF77*0.8</f>
        <v>1275.7333333333338</v>
      </c>
      <c r="EH77" s="342">
        <f t="shared" ref="EG77:EH79" si="279">EG77*0.8</f>
        <v>1020.586666666667</v>
      </c>
      <c r="EI77" s="346">
        <f t="shared" ref="EH77:EI80" si="280">EH77*0.8</f>
        <v>816.46933333333368</v>
      </c>
      <c r="EJ77" s="342">
        <f t="shared" si="227"/>
        <v>653.17546666666703</v>
      </c>
      <c r="EK77" s="342">
        <f t="shared" si="228"/>
        <v>522.5403733333336</v>
      </c>
      <c r="EL77" s="342">
        <f t="shared" si="229"/>
        <v>418.03229866666692</v>
      </c>
      <c r="EM77" s="342">
        <f t="shared" si="230"/>
        <v>334.42583893333358</v>
      </c>
      <c r="EN77" s="342">
        <f t="shared" si="231"/>
        <v>267.54067114666685</v>
      </c>
      <c r="EO77" s="342">
        <f t="shared" si="232"/>
        <v>214.03253691733349</v>
      </c>
      <c r="EP77" s="342">
        <f t="shared" si="233"/>
        <v>171.22602953386681</v>
      </c>
      <c r="EQ77" s="342">
        <f t="shared" si="234"/>
        <v>136.98082362709346</v>
      </c>
      <c r="ER77" s="342">
        <f t="shared" si="235"/>
        <v>109.58465890167477</v>
      </c>
      <c r="ES77" s="342">
        <f t="shared" si="236"/>
        <v>87.667727121339823</v>
      </c>
      <c r="ET77" s="342">
        <f t="shared" si="237"/>
        <v>70.134181697071867</v>
      </c>
      <c r="EU77" s="346">
        <f t="shared" si="238"/>
        <v>56.107345357657493</v>
      </c>
      <c r="EV77" s="342">
        <f t="shared" si="239"/>
        <v>44.885876286125999</v>
      </c>
      <c r="EW77" s="342">
        <f t="shared" si="240"/>
        <v>35.908701028900801</v>
      </c>
      <c r="EX77" s="342">
        <f t="shared" si="241"/>
        <v>28.726960823120642</v>
      </c>
      <c r="EY77" s="342">
        <f t="shared" si="242"/>
        <v>22.981568658496514</v>
      </c>
      <c r="EZ77" s="342">
        <f t="shared" si="243"/>
        <v>18.385254926797213</v>
      </c>
      <c r="FA77" s="342">
        <f t="shared" si="244"/>
        <v>14.708203941437771</v>
      </c>
      <c r="FB77" s="342">
        <f t="shared" si="245"/>
        <v>11.766563153150218</v>
      </c>
      <c r="FC77" s="342">
        <f t="shared" si="246"/>
        <v>9.4132505225201744</v>
      </c>
      <c r="FD77" s="342">
        <f t="shared" si="247"/>
        <v>7.5306004180161397</v>
      </c>
      <c r="FE77" s="342">
        <f t="shared" si="248"/>
        <v>6.0244803344129121</v>
      </c>
      <c r="FF77" s="342">
        <f t="shared" si="249"/>
        <v>4.8195842675303302</v>
      </c>
      <c r="FG77" s="346">
        <f t="shared" si="250"/>
        <v>3.8556674140242642</v>
      </c>
      <c r="FH77" s="342">
        <f t="shared" si="251"/>
        <v>3.0845339312194113</v>
      </c>
      <c r="FI77" s="342">
        <f t="shared" si="252"/>
        <v>2.4676271449755292</v>
      </c>
      <c r="FJ77" s="342">
        <f t="shared" si="253"/>
        <v>1.9741017159804235</v>
      </c>
      <c r="FK77" s="342">
        <f t="shared" si="254"/>
        <v>1.5792813727843389</v>
      </c>
      <c r="FL77" s="342">
        <f t="shared" si="255"/>
        <v>1.2634250982274713</v>
      </c>
      <c r="FM77" s="342">
        <f t="shared" si="256"/>
        <v>1.0107400785819771</v>
      </c>
      <c r="FN77" s="342">
        <f t="shared" si="257"/>
        <v>0.80859206286558172</v>
      </c>
      <c r="FO77" s="342">
        <f t="shared" si="258"/>
        <v>0.64687365029246546</v>
      </c>
      <c r="FP77" s="342">
        <f t="shared" si="259"/>
        <v>0.51749892023397237</v>
      </c>
      <c r="FQ77" s="342">
        <f t="shared" si="260"/>
        <v>0.41399913618717793</v>
      </c>
      <c r="FR77" s="342">
        <f t="shared" si="261"/>
        <v>0.33119930894974237</v>
      </c>
      <c r="FS77" s="346">
        <f t="shared" si="262"/>
        <v>0.26495944715979391</v>
      </c>
      <c r="FT77" s="342">
        <f t="shared" si="263"/>
        <v>0.21196755772783515</v>
      </c>
      <c r="FU77" s="342">
        <f t="shared" si="264"/>
        <v>0.16957404618226812</v>
      </c>
      <c r="FV77" s="342">
        <f t="shared" si="265"/>
        <v>0.1356592369458145</v>
      </c>
      <c r="FW77" s="342">
        <f t="shared" si="266"/>
        <v>0.1085273895566516</v>
      </c>
      <c r="FX77" s="342">
        <f t="shared" si="267"/>
        <v>8.6821911645321284E-2</v>
      </c>
      <c r="FY77" s="342">
        <f t="shared" si="268"/>
        <v>6.9457529316257025E-2</v>
      </c>
      <c r="FZ77" s="342">
        <f t="shared" si="269"/>
        <v>5.5566023453005625E-2</v>
      </c>
      <c r="GA77" s="342">
        <f t="shared" si="270"/>
        <v>4.4452818762404506E-2</v>
      </c>
      <c r="GB77" s="342">
        <f t="shared" si="271"/>
        <v>3.5562255009923605E-2</v>
      </c>
      <c r="GC77" s="342">
        <f t="shared" si="272"/>
        <v>2.8449804007938884E-2</v>
      </c>
      <c r="GD77" s="342">
        <f t="shared" si="273"/>
        <v>2.2759843206351108E-2</v>
      </c>
      <c r="GE77" s="346">
        <f t="shared" si="274"/>
        <v>1.8207874565080887E-2</v>
      </c>
      <c r="GF77" s="623">
        <f t="shared" si="192"/>
        <v>759958.26050183526</v>
      </c>
    </row>
    <row r="78" spans="1:188" x14ac:dyDescent="0.2">
      <c r="B78" s="399">
        <v>9</v>
      </c>
      <c r="C78" s="399"/>
      <c r="D78" s="399"/>
      <c r="E78" s="399"/>
      <c r="F78" s="399">
        <v>1</v>
      </c>
      <c r="G78" s="495" t="str">
        <f>$G$180</f>
        <v>Even Performing Title / App</v>
      </c>
      <c r="H78" s="436"/>
      <c r="I78" s="384"/>
      <c r="J78" s="384"/>
      <c r="K78" s="384"/>
      <c r="L78" s="384"/>
      <c r="M78" s="384"/>
      <c r="N78" s="384"/>
      <c r="O78" s="384"/>
      <c r="P78" s="384"/>
      <c r="Q78" s="384"/>
      <c r="R78" s="384"/>
      <c r="S78" s="385"/>
      <c r="T78" s="384"/>
      <c r="U78" s="384"/>
      <c r="V78" s="384"/>
      <c r="W78" s="384"/>
      <c r="X78" s="384"/>
      <c r="Y78" s="384"/>
      <c r="Z78" s="384"/>
      <c r="AA78" s="384"/>
      <c r="AB78" s="384"/>
      <c r="AC78" s="384"/>
      <c r="AD78" s="384"/>
      <c r="AE78" s="385"/>
      <c r="AF78" s="384"/>
      <c r="AG78" s="384"/>
      <c r="AH78" s="384"/>
      <c r="AI78" s="384"/>
      <c r="AJ78" s="384"/>
      <c r="AK78" s="384"/>
      <c r="AL78" s="384"/>
      <c r="AM78" s="384"/>
      <c r="AN78" s="384"/>
      <c r="AO78" s="384"/>
      <c r="AP78" s="384"/>
      <c r="AQ78" s="385"/>
      <c r="AR78" s="384"/>
      <c r="AS78" s="384"/>
      <c r="AT78" s="384"/>
      <c r="AU78" s="384"/>
      <c r="AV78" s="384"/>
      <c r="AW78" s="384"/>
      <c r="AX78" s="384"/>
      <c r="AY78" s="384"/>
      <c r="AZ78" s="384"/>
      <c r="BA78" s="384"/>
      <c r="BB78" s="384"/>
      <c r="BC78" s="385"/>
      <c r="BD78" s="384"/>
      <c r="BE78" s="384"/>
      <c r="BF78" s="384"/>
      <c r="BG78" s="384"/>
      <c r="BH78" s="384"/>
      <c r="BI78" s="384"/>
      <c r="BJ78" s="384"/>
      <c r="BK78" s="384"/>
      <c r="BL78" s="384"/>
      <c r="BM78" s="384"/>
      <c r="BN78" s="384"/>
      <c r="BO78" s="385"/>
      <c r="BP78" s="384"/>
      <c r="BQ78" s="384"/>
      <c r="BR78" s="384"/>
      <c r="BS78" s="384"/>
      <c r="BT78" s="384"/>
      <c r="BU78" s="384"/>
      <c r="BV78" s="384"/>
      <c r="BW78" s="384"/>
      <c r="BX78" s="384"/>
      <c r="BY78" s="384"/>
      <c r="BZ78" s="384"/>
      <c r="CA78" s="385"/>
      <c r="CB78" s="384"/>
      <c r="CC78" s="384"/>
      <c r="CD78" s="384"/>
      <c r="CE78" s="384"/>
      <c r="CF78" s="384"/>
      <c r="CG78" s="384"/>
      <c r="CH78" s="384"/>
      <c r="CI78" s="384"/>
      <c r="CJ78" s="384"/>
      <c r="CK78" s="384"/>
      <c r="CL78" s="384"/>
      <c r="CM78" s="385"/>
      <c r="CN78" s="384"/>
      <c r="CO78" s="384"/>
      <c r="CP78" s="384"/>
      <c r="CQ78" s="384"/>
      <c r="CR78" s="384"/>
      <c r="CS78" s="384"/>
      <c r="CT78" s="384"/>
      <c r="CU78" s="384"/>
      <c r="CV78" s="384"/>
      <c r="CW78" s="384"/>
      <c r="CX78" s="384"/>
      <c r="CY78" s="385"/>
      <c r="CZ78" s="384"/>
      <c r="DA78" s="384"/>
      <c r="DB78" s="384"/>
      <c r="DC78" s="384"/>
      <c r="DD78" s="384"/>
      <c r="DE78" s="384"/>
      <c r="DF78" s="384"/>
      <c r="DG78" s="497">
        <f t="shared" ref="DG78:ED78" si="281">$H$7*H$180</f>
        <v>3114.5833333333339</v>
      </c>
      <c r="DH78" s="497">
        <f t="shared" si="281"/>
        <v>12458.333333333336</v>
      </c>
      <c r="DI78" s="497">
        <f t="shared" si="281"/>
        <v>31145.833333333336</v>
      </c>
      <c r="DJ78" s="497">
        <f t="shared" si="281"/>
        <v>46718.75</v>
      </c>
      <c r="DK78" s="621">
        <f t="shared" si="281"/>
        <v>62291.666666666672</v>
      </c>
      <c r="DL78" s="497">
        <f t="shared" si="281"/>
        <v>59177.083333333328</v>
      </c>
      <c r="DM78" s="497">
        <f t="shared" si="281"/>
        <v>56062.5</v>
      </c>
      <c r="DN78" s="497">
        <f t="shared" si="281"/>
        <v>52947.916666666664</v>
      </c>
      <c r="DO78" s="497">
        <f t="shared" si="281"/>
        <v>49833.333333333343</v>
      </c>
      <c r="DP78" s="497">
        <f t="shared" si="281"/>
        <v>46718.75</v>
      </c>
      <c r="DQ78" s="497">
        <f t="shared" si="281"/>
        <v>43604.166666666664</v>
      </c>
      <c r="DR78" s="497">
        <f t="shared" si="281"/>
        <v>40489.583333333336</v>
      </c>
      <c r="DS78" s="497">
        <f t="shared" si="281"/>
        <v>37375</v>
      </c>
      <c r="DT78" s="497">
        <f t="shared" si="281"/>
        <v>34260.416666666672</v>
      </c>
      <c r="DU78" s="497">
        <f t="shared" si="281"/>
        <v>31145.833333333299</v>
      </c>
      <c r="DV78" s="497">
        <f t="shared" si="281"/>
        <v>28031.249999999967</v>
      </c>
      <c r="DW78" s="621">
        <f t="shared" si="281"/>
        <v>24916.666666666672</v>
      </c>
      <c r="DX78" s="497">
        <f t="shared" si="281"/>
        <v>21802.083333333332</v>
      </c>
      <c r="DY78" s="497">
        <f t="shared" si="281"/>
        <v>18687.5</v>
      </c>
      <c r="DZ78" s="497">
        <f t="shared" si="281"/>
        <v>15572.916666666668</v>
      </c>
      <c r="EA78" s="497">
        <f t="shared" si="281"/>
        <v>12458.333333333336</v>
      </c>
      <c r="EB78" s="497">
        <f t="shared" si="281"/>
        <v>9343.75</v>
      </c>
      <c r="EC78" s="497">
        <f t="shared" si="281"/>
        <v>6229.1666666666679</v>
      </c>
      <c r="ED78" s="497">
        <f t="shared" si="281"/>
        <v>3114.5833333333339</v>
      </c>
      <c r="EE78" s="342">
        <f t="shared" si="277"/>
        <v>2491.6666666666674</v>
      </c>
      <c r="EF78" s="342">
        <f t="shared" si="277"/>
        <v>1993.3333333333339</v>
      </c>
      <c r="EG78" s="342">
        <f t="shared" si="278"/>
        <v>1594.6666666666672</v>
      </c>
      <c r="EH78" s="342">
        <f t="shared" si="279"/>
        <v>1275.7333333333338</v>
      </c>
      <c r="EI78" s="346">
        <f t="shared" si="280"/>
        <v>1020.586666666667</v>
      </c>
      <c r="EJ78" s="342">
        <f t="shared" si="227"/>
        <v>816.46933333333368</v>
      </c>
      <c r="EK78" s="342">
        <f t="shared" si="228"/>
        <v>653.17546666666703</v>
      </c>
      <c r="EL78" s="342">
        <f t="shared" si="229"/>
        <v>522.5403733333336</v>
      </c>
      <c r="EM78" s="342">
        <f t="shared" si="230"/>
        <v>418.03229866666692</v>
      </c>
      <c r="EN78" s="342">
        <f t="shared" si="231"/>
        <v>334.42583893333358</v>
      </c>
      <c r="EO78" s="342">
        <f t="shared" si="232"/>
        <v>267.54067114666685</v>
      </c>
      <c r="EP78" s="342">
        <f t="shared" si="233"/>
        <v>214.03253691733349</v>
      </c>
      <c r="EQ78" s="342">
        <f t="shared" si="234"/>
        <v>171.22602953386681</v>
      </c>
      <c r="ER78" s="342">
        <f t="shared" si="235"/>
        <v>136.98082362709346</v>
      </c>
      <c r="ES78" s="342">
        <f t="shared" si="236"/>
        <v>109.58465890167477</v>
      </c>
      <c r="ET78" s="342">
        <f t="shared" si="237"/>
        <v>87.667727121339823</v>
      </c>
      <c r="EU78" s="346">
        <f t="shared" si="238"/>
        <v>70.134181697071867</v>
      </c>
      <c r="EV78" s="342">
        <f t="shared" si="239"/>
        <v>56.107345357657493</v>
      </c>
      <c r="EW78" s="342">
        <f t="shared" si="240"/>
        <v>44.885876286125999</v>
      </c>
      <c r="EX78" s="342">
        <f t="shared" si="241"/>
        <v>35.908701028900801</v>
      </c>
      <c r="EY78" s="342">
        <f t="shared" si="242"/>
        <v>28.726960823120642</v>
      </c>
      <c r="EZ78" s="342">
        <f t="shared" si="243"/>
        <v>22.981568658496514</v>
      </c>
      <c r="FA78" s="342">
        <f t="shared" si="244"/>
        <v>18.385254926797213</v>
      </c>
      <c r="FB78" s="342">
        <f t="shared" si="245"/>
        <v>14.708203941437771</v>
      </c>
      <c r="FC78" s="342">
        <f t="shared" si="246"/>
        <v>11.766563153150218</v>
      </c>
      <c r="FD78" s="342">
        <f t="shared" si="247"/>
        <v>9.4132505225201744</v>
      </c>
      <c r="FE78" s="342">
        <f t="shared" si="248"/>
        <v>7.5306004180161397</v>
      </c>
      <c r="FF78" s="342">
        <f t="shared" si="249"/>
        <v>6.0244803344129121</v>
      </c>
      <c r="FG78" s="346">
        <f t="shared" si="250"/>
        <v>4.8195842675303302</v>
      </c>
      <c r="FH78" s="342">
        <f t="shared" si="251"/>
        <v>3.8556674140242642</v>
      </c>
      <c r="FI78" s="342">
        <f t="shared" si="252"/>
        <v>3.0845339312194113</v>
      </c>
      <c r="FJ78" s="342">
        <f t="shared" si="253"/>
        <v>2.4676271449755292</v>
      </c>
      <c r="FK78" s="342">
        <f t="shared" si="254"/>
        <v>1.9741017159804235</v>
      </c>
      <c r="FL78" s="342">
        <f t="shared" si="255"/>
        <v>1.5792813727843389</v>
      </c>
      <c r="FM78" s="342">
        <f t="shared" si="256"/>
        <v>1.2634250982274713</v>
      </c>
      <c r="FN78" s="342">
        <f t="shared" si="257"/>
        <v>1.0107400785819771</v>
      </c>
      <c r="FO78" s="342">
        <f t="shared" si="258"/>
        <v>0.80859206286558172</v>
      </c>
      <c r="FP78" s="342">
        <f t="shared" si="259"/>
        <v>0.64687365029246546</v>
      </c>
      <c r="FQ78" s="342">
        <f t="shared" si="260"/>
        <v>0.51749892023397237</v>
      </c>
      <c r="FR78" s="342">
        <f t="shared" si="261"/>
        <v>0.41399913618717793</v>
      </c>
      <c r="FS78" s="346">
        <f t="shared" si="262"/>
        <v>0.33119930894974237</v>
      </c>
      <c r="FT78" s="342">
        <f t="shared" si="263"/>
        <v>0.26495944715979391</v>
      </c>
      <c r="FU78" s="342">
        <f t="shared" si="264"/>
        <v>0.21196755772783515</v>
      </c>
      <c r="FV78" s="342">
        <f t="shared" si="265"/>
        <v>0.16957404618226812</v>
      </c>
      <c r="FW78" s="342">
        <f t="shared" si="266"/>
        <v>0.1356592369458145</v>
      </c>
      <c r="FX78" s="342">
        <f t="shared" si="267"/>
        <v>0.1085273895566516</v>
      </c>
      <c r="FY78" s="342">
        <f t="shared" si="268"/>
        <v>8.6821911645321284E-2</v>
      </c>
      <c r="FZ78" s="342">
        <f t="shared" si="269"/>
        <v>6.9457529316257025E-2</v>
      </c>
      <c r="GA78" s="342">
        <f t="shared" si="270"/>
        <v>5.5566023453005625E-2</v>
      </c>
      <c r="GB78" s="342">
        <f t="shared" si="271"/>
        <v>4.4452818762404506E-2</v>
      </c>
      <c r="GC78" s="342">
        <f t="shared" si="272"/>
        <v>3.5562255009923605E-2</v>
      </c>
      <c r="GD78" s="342">
        <f t="shared" si="273"/>
        <v>2.8449804007938884E-2</v>
      </c>
      <c r="GE78" s="346">
        <f t="shared" si="274"/>
        <v>2.2759843206351108E-2</v>
      </c>
      <c r="GF78" s="623">
        <f t="shared" si="192"/>
        <v>759958.24229396065</v>
      </c>
    </row>
    <row r="79" spans="1:188" ht="18" customHeight="1" x14ac:dyDescent="0.2">
      <c r="B79" s="399">
        <f t="shared" si="187"/>
        <v>10</v>
      </c>
      <c r="C79" s="399"/>
      <c r="D79" s="399">
        <v>1</v>
      </c>
      <c r="E79" s="399"/>
      <c r="F79" s="399"/>
      <c r="G79" s="340" t="str">
        <f>$G$178</f>
        <v>Avg Performing  Title / App</v>
      </c>
      <c r="H79" s="436"/>
      <c r="I79" s="384"/>
      <c r="J79" s="384"/>
      <c r="K79" s="384"/>
      <c r="L79" s="384"/>
      <c r="M79" s="384"/>
      <c r="N79" s="384"/>
      <c r="O79" s="384"/>
      <c r="P79" s="384"/>
      <c r="Q79" s="384"/>
      <c r="R79" s="384"/>
      <c r="S79" s="385"/>
      <c r="T79" s="384"/>
      <c r="U79" s="384"/>
      <c r="V79" s="384"/>
      <c r="W79" s="384"/>
      <c r="X79" s="384"/>
      <c r="Y79" s="384"/>
      <c r="Z79" s="384"/>
      <c r="AA79" s="384"/>
      <c r="AB79" s="384"/>
      <c r="AC79" s="384"/>
      <c r="AD79" s="384"/>
      <c r="AE79" s="385"/>
      <c r="AF79" s="384"/>
      <c r="AG79" s="384"/>
      <c r="AH79" s="384"/>
      <c r="AI79" s="384"/>
      <c r="AJ79" s="384"/>
      <c r="AK79" s="384"/>
      <c r="AL79" s="384"/>
      <c r="AM79" s="384"/>
      <c r="AN79" s="384"/>
      <c r="AO79" s="384"/>
      <c r="AP79" s="384"/>
      <c r="AQ79" s="385"/>
      <c r="AR79" s="384"/>
      <c r="AS79" s="384"/>
      <c r="AT79" s="384"/>
      <c r="AU79" s="384"/>
      <c r="AV79" s="384"/>
      <c r="AW79" s="384"/>
      <c r="AX79" s="384"/>
      <c r="AY79" s="384"/>
      <c r="AZ79" s="384"/>
      <c r="BA79" s="384"/>
      <c r="BB79" s="384"/>
      <c r="BC79" s="385"/>
      <c r="BD79" s="384"/>
      <c r="BE79" s="384"/>
      <c r="BF79" s="384"/>
      <c r="BG79" s="384"/>
      <c r="BH79" s="384"/>
      <c r="BI79" s="384"/>
      <c r="BJ79" s="384"/>
      <c r="BK79" s="384"/>
      <c r="BL79" s="384"/>
      <c r="BM79" s="384"/>
      <c r="BN79" s="384"/>
      <c r="BO79" s="385"/>
      <c r="BP79" s="384"/>
      <c r="BQ79" s="384"/>
      <c r="BR79" s="384"/>
      <c r="BS79" s="384"/>
      <c r="BT79" s="384"/>
      <c r="BU79" s="384"/>
      <c r="BV79" s="384"/>
      <c r="BW79" s="384"/>
      <c r="BX79" s="384"/>
      <c r="BY79" s="384"/>
      <c r="BZ79" s="384"/>
      <c r="CA79" s="385"/>
      <c r="CB79" s="384"/>
      <c r="CC79" s="384"/>
      <c r="CD79" s="384"/>
      <c r="CE79" s="384"/>
      <c r="CF79" s="384"/>
      <c r="CG79" s="384"/>
      <c r="CH79" s="384"/>
      <c r="CI79" s="384"/>
      <c r="CJ79" s="384"/>
      <c r="CK79" s="384"/>
      <c r="CL79" s="384"/>
      <c r="CM79" s="385"/>
      <c r="CN79" s="384"/>
      <c r="CO79" s="384"/>
      <c r="CP79" s="384"/>
      <c r="CQ79" s="384"/>
      <c r="CR79" s="384"/>
      <c r="CS79" s="384"/>
      <c r="CT79" s="384"/>
      <c r="CU79" s="384"/>
      <c r="CV79" s="384"/>
      <c r="CW79" s="384"/>
      <c r="CX79" s="384"/>
      <c r="CY79" s="385"/>
      <c r="CZ79" s="384"/>
      <c r="DA79" s="384"/>
      <c r="DB79" s="384"/>
      <c r="DC79" s="384"/>
      <c r="DD79" s="384"/>
      <c r="DE79" s="384"/>
      <c r="DF79" s="384"/>
      <c r="DG79" s="384"/>
      <c r="DH79" s="384"/>
      <c r="DI79" s="379">
        <f t="shared" ref="DI79:EF79" si="282">$H$7*H$178</f>
        <v>31125.899999999998</v>
      </c>
      <c r="DJ79" s="379">
        <f t="shared" si="282"/>
        <v>100239.75</v>
      </c>
      <c r="DK79" s="380">
        <f t="shared" si="282"/>
        <v>284618.09999999998</v>
      </c>
      <c r="DL79" s="379">
        <f t="shared" si="282"/>
        <v>556962.25</v>
      </c>
      <c r="DM79" s="379">
        <f t="shared" si="282"/>
        <v>680269.85</v>
      </c>
      <c r="DN79" s="379">
        <f t="shared" si="282"/>
        <v>661926.19999999995</v>
      </c>
      <c r="DO79" s="379">
        <f t="shared" si="282"/>
        <v>673632.04999999993</v>
      </c>
      <c r="DP79" s="379">
        <f t="shared" si="282"/>
        <v>661253.44999999995</v>
      </c>
      <c r="DQ79" s="379">
        <f t="shared" si="282"/>
        <v>447274.1</v>
      </c>
      <c r="DR79" s="379">
        <f t="shared" si="282"/>
        <v>485426.5</v>
      </c>
      <c r="DS79" s="379">
        <f t="shared" si="282"/>
        <v>373122.1</v>
      </c>
      <c r="DT79" s="379">
        <f t="shared" si="282"/>
        <v>318121.05</v>
      </c>
      <c r="DU79" s="379">
        <f t="shared" si="282"/>
        <v>411752.89999999997</v>
      </c>
      <c r="DV79" s="379">
        <f t="shared" si="282"/>
        <v>364780</v>
      </c>
      <c r="DW79" s="380">
        <f t="shared" si="282"/>
        <v>316356.95</v>
      </c>
      <c r="DX79" s="379">
        <f t="shared" si="282"/>
        <v>238153.5</v>
      </c>
      <c r="DY79" s="379">
        <f t="shared" si="282"/>
        <v>221125.44999999998</v>
      </c>
      <c r="DZ79" s="379">
        <f t="shared" si="282"/>
        <v>247123.5</v>
      </c>
      <c r="EA79" s="379">
        <f t="shared" si="282"/>
        <v>221170.3</v>
      </c>
      <c r="EB79" s="379">
        <f t="shared" si="282"/>
        <v>171895.1</v>
      </c>
      <c r="EC79" s="379">
        <f t="shared" si="282"/>
        <v>127732.79999999999</v>
      </c>
      <c r="ED79" s="379">
        <f t="shared" si="282"/>
        <v>74660.3</v>
      </c>
      <c r="EE79" s="379">
        <f t="shared" si="282"/>
        <v>65346.45</v>
      </c>
      <c r="EF79" s="379">
        <f t="shared" si="282"/>
        <v>36074.35</v>
      </c>
      <c r="EG79" s="342">
        <f t="shared" si="279"/>
        <v>28859.48</v>
      </c>
      <c r="EH79" s="342">
        <f t="shared" si="279"/>
        <v>23087.584000000003</v>
      </c>
      <c r="EI79" s="346">
        <f t="shared" si="280"/>
        <v>18470.067200000001</v>
      </c>
      <c r="EJ79" s="342">
        <f t="shared" si="227"/>
        <v>14776.053760000003</v>
      </c>
      <c r="EK79" s="342">
        <f t="shared" si="228"/>
        <v>11820.843008000003</v>
      </c>
      <c r="EL79" s="342">
        <f t="shared" si="229"/>
        <v>9456.6744064000031</v>
      </c>
      <c r="EM79" s="342">
        <f t="shared" si="230"/>
        <v>7565.3395251200027</v>
      </c>
      <c r="EN79" s="342">
        <f t="shared" si="231"/>
        <v>6052.2716200960022</v>
      </c>
      <c r="EO79" s="342">
        <f t="shared" si="232"/>
        <v>4841.8172960768015</v>
      </c>
      <c r="EP79" s="342">
        <f t="shared" si="233"/>
        <v>3873.4538368614412</v>
      </c>
      <c r="EQ79" s="342">
        <f t="shared" si="234"/>
        <v>3098.7630694891532</v>
      </c>
      <c r="ER79" s="342">
        <f t="shared" si="235"/>
        <v>2479.0104555913226</v>
      </c>
      <c r="ES79" s="342">
        <f t="shared" si="236"/>
        <v>1983.2083644730583</v>
      </c>
      <c r="ET79" s="342">
        <f t="shared" si="237"/>
        <v>1586.5666915784468</v>
      </c>
      <c r="EU79" s="346">
        <f t="shared" si="238"/>
        <v>1269.2533532627576</v>
      </c>
      <c r="EV79" s="342">
        <f t="shared" si="239"/>
        <v>1015.4026826102062</v>
      </c>
      <c r="EW79" s="342">
        <f t="shared" si="240"/>
        <v>812.32214608816503</v>
      </c>
      <c r="EX79" s="342">
        <f t="shared" si="241"/>
        <v>649.85771687053204</v>
      </c>
      <c r="EY79" s="342">
        <f t="shared" si="242"/>
        <v>519.88617349642561</v>
      </c>
      <c r="EZ79" s="342">
        <f t="shared" si="243"/>
        <v>415.90893879714054</v>
      </c>
      <c r="FA79" s="342">
        <f t="shared" si="244"/>
        <v>332.72715103771247</v>
      </c>
      <c r="FB79" s="342">
        <f t="shared" si="245"/>
        <v>266.18172083016998</v>
      </c>
      <c r="FC79" s="342">
        <f t="shared" si="246"/>
        <v>212.94537666413601</v>
      </c>
      <c r="FD79" s="342">
        <f t="shared" si="247"/>
        <v>170.35630133130883</v>
      </c>
      <c r="FE79" s="342">
        <f t="shared" si="248"/>
        <v>136.28504106504707</v>
      </c>
      <c r="FF79" s="342">
        <f t="shared" si="249"/>
        <v>109.02803285203765</v>
      </c>
      <c r="FG79" s="346">
        <f t="shared" si="250"/>
        <v>87.222426281630135</v>
      </c>
      <c r="FH79" s="342">
        <f t="shared" si="251"/>
        <v>69.777941025304116</v>
      </c>
      <c r="FI79" s="342">
        <f t="shared" si="252"/>
        <v>55.822352820243296</v>
      </c>
      <c r="FJ79" s="342">
        <f t="shared" si="253"/>
        <v>44.65788225619464</v>
      </c>
      <c r="FK79" s="342">
        <f t="shared" si="254"/>
        <v>35.726305804955715</v>
      </c>
      <c r="FL79" s="342">
        <f t="shared" si="255"/>
        <v>28.581044643964574</v>
      </c>
      <c r="FM79" s="342">
        <f t="shared" si="256"/>
        <v>22.864835715171662</v>
      </c>
      <c r="FN79" s="342">
        <f t="shared" si="257"/>
        <v>18.291868572137329</v>
      </c>
      <c r="FO79" s="342">
        <f t="shared" si="258"/>
        <v>14.633494857709863</v>
      </c>
      <c r="FP79" s="342">
        <f t="shared" si="259"/>
        <v>11.706795886167891</v>
      </c>
      <c r="FQ79" s="342">
        <f t="shared" si="260"/>
        <v>9.3654367089343129</v>
      </c>
      <c r="FR79" s="342">
        <f t="shared" si="261"/>
        <v>7.492349367147451</v>
      </c>
      <c r="FS79" s="346">
        <f t="shared" si="262"/>
        <v>5.9938794937179614</v>
      </c>
      <c r="FT79" s="342">
        <f t="shared" si="263"/>
        <v>4.7951035949743694</v>
      </c>
      <c r="FU79" s="342">
        <f t="shared" si="264"/>
        <v>3.8360828759794958</v>
      </c>
      <c r="FV79" s="342">
        <f t="shared" si="265"/>
        <v>3.068866300783597</v>
      </c>
      <c r="FW79" s="342">
        <f t="shared" si="266"/>
        <v>2.4550930406268776</v>
      </c>
      <c r="FX79" s="342">
        <f t="shared" si="267"/>
        <v>1.9640744325015023</v>
      </c>
      <c r="FY79" s="342">
        <f t="shared" si="268"/>
        <v>1.571259546001202</v>
      </c>
      <c r="FZ79" s="342">
        <f t="shared" si="269"/>
        <v>1.2570076368009617</v>
      </c>
      <c r="GA79" s="342">
        <f t="shared" si="270"/>
        <v>1.0056061094407693</v>
      </c>
      <c r="GB79" s="342">
        <f t="shared" si="271"/>
        <v>0.80448488755261549</v>
      </c>
      <c r="GC79" s="342">
        <f t="shared" si="272"/>
        <v>0.64358791004209248</v>
      </c>
      <c r="GD79" s="342">
        <f t="shared" si="273"/>
        <v>0.51487032803367405</v>
      </c>
      <c r="GE79" s="346">
        <f t="shared" si="274"/>
        <v>0.41189626242693927</v>
      </c>
      <c r="GF79" s="398">
        <f t="shared" si="192"/>
        <v>7914438.6524149477</v>
      </c>
    </row>
    <row r="80" spans="1:188" x14ac:dyDescent="0.2">
      <c r="B80" s="399">
        <f t="shared" si="187"/>
        <v>11</v>
      </c>
      <c r="C80" s="399"/>
      <c r="D80" s="399"/>
      <c r="E80" s="399">
        <v>1</v>
      </c>
      <c r="F80" s="399"/>
      <c r="G80" s="339" t="str">
        <f>$G$179</f>
        <v>Low Performing  Title / App</v>
      </c>
      <c r="H80" s="436"/>
      <c r="I80" s="384"/>
      <c r="J80" s="384"/>
      <c r="K80" s="384"/>
      <c r="L80" s="384"/>
      <c r="M80" s="384"/>
      <c r="N80" s="384"/>
      <c r="O80" s="384"/>
      <c r="P80" s="384"/>
      <c r="Q80" s="384"/>
      <c r="R80" s="384"/>
      <c r="S80" s="385"/>
      <c r="T80" s="384"/>
      <c r="U80" s="384"/>
      <c r="V80" s="384"/>
      <c r="W80" s="384"/>
      <c r="X80" s="384"/>
      <c r="Y80" s="384"/>
      <c r="Z80" s="384"/>
      <c r="AA80" s="384"/>
      <c r="AB80" s="384"/>
      <c r="AC80" s="384"/>
      <c r="AD80" s="384"/>
      <c r="AE80" s="385"/>
      <c r="AF80" s="384"/>
      <c r="AG80" s="384"/>
      <c r="AH80" s="384"/>
      <c r="AI80" s="384"/>
      <c r="AJ80" s="384"/>
      <c r="AK80" s="384"/>
      <c r="AL80" s="384"/>
      <c r="AM80" s="384"/>
      <c r="AN80" s="384"/>
      <c r="AO80" s="384"/>
      <c r="AP80" s="384"/>
      <c r="AQ80" s="385"/>
      <c r="AR80" s="384"/>
      <c r="AS80" s="384"/>
      <c r="AT80" s="384"/>
      <c r="AU80" s="384"/>
      <c r="AV80" s="384"/>
      <c r="AW80" s="384"/>
      <c r="AX80" s="384"/>
      <c r="AY80" s="384"/>
      <c r="AZ80" s="384"/>
      <c r="BA80" s="384"/>
      <c r="BB80" s="384"/>
      <c r="BC80" s="385"/>
      <c r="BD80" s="384"/>
      <c r="BE80" s="384"/>
      <c r="BF80" s="384"/>
      <c r="BG80" s="384"/>
      <c r="BH80" s="384"/>
      <c r="BI80" s="384"/>
      <c r="BJ80" s="384"/>
      <c r="BK80" s="384"/>
      <c r="BL80" s="384"/>
      <c r="BM80" s="384"/>
      <c r="BN80" s="384"/>
      <c r="BO80" s="385"/>
      <c r="BP80" s="384"/>
      <c r="BQ80" s="384"/>
      <c r="BR80" s="384"/>
      <c r="BS80" s="384"/>
      <c r="BT80" s="384"/>
      <c r="BU80" s="384"/>
      <c r="BV80" s="384"/>
      <c r="BW80" s="384"/>
      <c r="BX80" s="384"/>
      <c r="BY80" s="384"/>
      <c r="BZ80" s="384"/>
      <c r="CA80" s="385"/>
      <c r="CB80" s="384"/>
      <c r="CC80" s="384"/>
      <c r="CD80" s="384"/>
      <c r="CE80" s="384"/>
      <c r="CF80" s="384"/>
      <c r="CG80" s="384"/>
      <c r="CH80" s="384"/>
      <c r="CI80" s="384"/>
      <c r="CJ80" s="384"/>
      <c r="CK80" s="384"/>
      <c r="CL80" s="384"/>
      <c r="CM80" s="385"/>
      <c r="CN80" s="384"/>
      <c r="CO80" s="384"/>
      <c r="CP80" s="384"/>
      <c r="CQ80" s="384"/>
      <c r="CR80" s="384"/>
      <c r="CS80" s="384"/>
      <c r="CT80" s="384"/>
      <c r="CU80" s="384"/>
      <c r="CV80" s="384"/>
      <c r="CW80" s="384"/>
      <c r="CX80" s="384"/>
      <c r="CY80" s="385"/>
      <c r="CZ80" s="384"/>
      <c r="DA80" s="384"/>
      <c r="DB80" s="384"/>
      <c r="DC80" s="384"/>
      <c r="DD80" s="384"/>
      <c r="DE80" s="384"/>
      <c r="DF80" s="384"/>
      <c r="DG80" s="384"/>
      <c r="DH80" s="384"/>
      <c r="DI80" s="384"/>
      <c r="DJ80" s="382">
        <f t="shared" ref="DJ80:EG80" si="283">$H$7*H$179</f>
        <v>14621.099999999999</v>
      </c>
      <c r="DK80" s="383">
        <f t="shared" si="283"/>
        <v>53894.75</v>
      </c>
      <c r="DL80" s="382">
        <f t="shared" si="283"/>
        <v>98939.099999999991</v>
      </c>
      <c r="DM80" s="382">
        <f t="shared" si="283"/>
        <v>182390</v>
      </c>
      <c r="DN80" s="382">
        <f t="shared" si="283"/>
        <v>299732.55</v>
      </c>
      <c r="DO80" s="382">
        <f t="shared" si="283"/>
        <v>204665.5</v>
      </c>
      <c r="DP80" s="382">
        <f t="shared" si="283"/>
        <v>175333.6</v>
      </c>
      <c r="DQ80" s="382">
        <f t="shared" si="283"/>
        <v>194200.5</v>
      </c>
      <c r="DR80" s="382">
        <f t="shared" si="283"/>
        <v>156765.69999999998</v>
      </c>
      <c r="DS80" s="382">
        <f t="shared" si="283"/>
        <v>155674.35</v>
      </c>
      <c r="DT80" s="382">
        <f t="shared" si="283"/>
        <v>148274.1</v>
      </c>
      <c r="DU80" s="382">
        <f t="shared" si="283"/>
        <v>137061.6</v>
      </c>
      <c r="DV80" s="382">
        <f t="shared" si="283"/>
        <v>120885.7</v>
      </c>
      <c r="DW80" s="383">
        <f t="shared" si="283"/>
        <v>141905.4</v>
      </c>
      <c r="DX80" s="382">
        <f t="shared" si="283"/>
        <v>111512.04999999999</v>
      </c>
      <c r="DY80" s="382">
        <f t="shared" si="283"/>
        <v>95410.9</v>
      </c>
      <c r="DZ80" s="382">
        <f t="shared" si="283"/>
        <v>94349.45</v>
      </c>
      <c r="EA80" s="382">
        <f t="shared" si="283"/>
        <v>101525.45</v>
      </c>
      <c r="EB80" s="382">
        <f t="shared" si="283"/>
        <v>73598.849999999991</v>
      </c>
      <c r="EC80" s="382">
        <f t="shared" si="283"/>
        <v>73942.7</v>
      </c>
      <c r="ED80" s="382">
        <f t="shared" si="283"/>
        <v>52908.049999999996</v>
      </c>
      <c r="EE80" s="382">
        <f t="shared" si="283"/>
        <v>36298.6</v>
      </c>
      <c r="EF80" s="382">
        <f t="shared" si="283"/>
        <v>23606.05</v>
      </c>
      <c r="EG80" s="382">
        <f t="shared" si="283"/>
        <v>10375.299999999999</v>
      </c>
      <c r="EH80" s="342">
        <f t="shared" si="280"/>
        <v>8300.24</v>
      </c>
      <c r="EI80" s="346">
        <f t="shared" si="280"/>
        <v>6640.192</v>
      </c>
      <c r="EJ80" s="342">
        <f t="shared" si="227"/>
        <v>5312.1536000000006</v>
      </c>
      <c r="EK80" s="342">
        <f t="shared" si="228"/>
        <v>4249.7228800000003</v>
      </c>
      <c r="EL80" s="342">
        <f t="shared" si="229"/>
        <v>3399.7783040000004</v>
      </c>
      <c r="EM80" s="342">
        <f t="shared" si="230"/>
        <v>2719.8226432000006</v>
      </c>
      <c r="EN80" s="342">
        <f t="shared" si="231"/>
        <v>2175.8581145600006</v>
      </c>
      <c r="EO80" s="342">
        <f t="shared" si="232"/>
        <v>1740.6864916480006</v>
      </c>
      <c r="EP80" s="342">
        <f t="shared" si="233"/>
        <v>1392.5491933184005</v>
      </c>
      <c r="EQ80" s="342">
        <f t="shared" si="234"/>
        <v>1114.0393546547205</v>
      </c>
      <c r="ER80" s="342">
        <f t="shared" si="235"/>
        <v>891.23148372377636</v>
      </c>
      <c r="ES80" s="342">
        <f t="shared" si="236"/>
        <v>712.98518697902114</v>
      </c>
      <c r="ET80" s="342">
        <f t="shared" si="237"/>
        <v>570.38814958321689</v>
      </c>
      <c r="EU80" s="346">
        <f t="shared" si="238"/>
        <v>456.31051966657355</v>
      </c>
      <c r="EV80" s="342">
        <f t="shared" si="239"/>
        <v>365.04841573325888</v>
      </c>
      <c r="EW80" s="342">
        <f t="shared" si="240"/>
        <v>292.03873258660713</v>
      </c>
      <c r="EX80" s="342">
        <f t="shared" si="241"/>
        <v>233.63098606928571</v>
      </c>
      <c r="EY80" s="342">
        <f t="shared" si="242"/>
        <v>186.90478885542859</v>
      </c>
      <c r="EZ80" s="342">
        <f t="shared" si="243"/>
        <v>149.52383108434287</v>
      </c>
      <c r="FA80" s="342">
        <f t="shared" si="244"/>
        <v>119.61906486747431</v>
      </c>
      <c r="FB80" s="342">
        <f t="shared" si="245"/>
        <v>95.695251893979446</v>
      </c>
      <c r="FC80" s="342">
        <f t="shared" si="246"/>
        <v>76.55620151518356</v>
      </c>
      <c r="FD80" s="342">
        <f t="shared" si="247"/>
        <v>61.244961212146848</v>
      </c>
      <c r="FE80" s="342">
        <f t="shared" si="248"/>
        <v>48.995968969717481</v>
      </c>
      <c r="FF80" s="342">
        <f t="shared" si="249"/>
        <v>39.196775175773986</v>
      </c>
      <c r="FG80" s="346">
        <f t="shared" si="250"/>
        <v>31.35742014061919</v>
      </c>
      <c r="FH80" s="342">
        <f t="shared" si="251"/>
        <v>25.085936112495354</v>
      </c>
      <c r="FI80" s="342">
        <f t="shared" si="252"/>
        <v>20.068748889996286</v>
      </c>
      <c r="FJ80" s="342">
        <f t="shared" si="253"/>
        <v>16.054999111997031</v>
      </c>
      <c r="FK80" s="342">
        <f t="shared" si="254"/>
        <v>12.843999289597626</v>
      </c>
      <c r="FL80" s="342">
        <f t="shared" si="255"/>
        <v>10.275199431678102</v>
      </c>
      <c r="FM80" s="342">
        <f t="shared" si="256"/>
        <v>8.2201595453424812</v>
      </c>
      <c r="FN80" s="342">
        <f t="shared" si="257"/>
        <v>6.5761276362739851</v>
      </c>
      <c r="FO80" s="342">
        <f t="shared" si="258"/>
        <v>5.2609021090191881</v>
      </c>
      <c r="FP80" s="342">
        <f t="shared" si="259"/>
        <v>4.208721687215351</v>
      </c>
      <c r="FQ80" s="342">
        <f t="shared" si="260"/>
        <v>3.3669773497722808</v>
      </c>
      <c r="FR80" s="342">
        <f t="shared" si="261"/>
        <v>2.6935818798178248</v>
      </c>
      <c r="FS80" s="346">
        <f t="shared" si="262"/>
        <v>2.1548655038542601</v>
      </c>
      <c r="FT80" s="342">
        <f t="shared" si="263"/>
        <v>1.7238924030834082</v>
      </c>
      <c r="FU80" s="342">
        <f t="shared" si="264"/>
        <v>1.3791139224667266</v>
      </c>
      <c r="FV80" s="342">
        <f t="shared" si="265"/>
        <v>1.1032911379733814</v>
      </c>
      <c r="FW80" s="342">
        <f t="shared" si="266"/>
        <v>0.88263291037870517</v>
      </c>
      <c r="FX80" s="342">
        <f t="shared" si="267"/>
        <v>0.70610632830296416</v>
      </c>
      <c r="FY80" s="342">
        <f t="shared" si="268"/>
        <v>0.56488506264237137</v>
      </c>
      <c r="FZ80" s="342">
        <f t="shared" si="269"/>
        <v>0.45190805011389712</v>
      </c>
      <c r="GA80" s="342">
        <f t="shared" si="270"/>
        <v>0.36152644009111773</v>
      </c>
      <c r="GB80" s="342">
        <f t="shared" si="271"/>
        <v>0.28922115207289417</v>
      </c>
      <c r="GC80" s="342">
        <f t="shared" si="272"/>
        <v>0.23137692165831536</v>
      </c>
      <c r="GD80" s="342">
        <f t="shared" si="273"/>
        <v>0.1851015373266523</v>
      </c>
      <c r="GE80" s="346">
        <f t="shared" si="274"/>
        <v>0.14808122986132186</v>
      </c>
      <c r="GF80" s="397">
        <f t="shared" si="192"/>
        <v>2799371.9576750798</v>
      </c>
    </row>
    <row r="81" spans="1:188" ht="17" thickBot="1" x14ac:dyDescent="0.25">
      <c r="B81" s="399">
        <f t="shared" si="187"/>
        <v>12</v>
      </c>
      <c r="C81" s="399"/>
      <c r="D81" s="399">
        <v>1</v>
      </c>
      <c r="E81" s="399"/>
      <c r="F81" s="399"/>
      <c r="G81" s="406" t="str">
        <f>$G$178</f>
        <v>Avg Performing  Title / App</v>
      </c>
      <c r="H81" s="436"/>
      <c r="I81" s="384"/>
      <c r="J81" s="384"/>
      <c r="K81" s="384"/>
      <c r="L81" s="384"/>
      <c r="M81" s="384"/>
      <c r="N81" s="384"/>
      <c r="O81" s="384"/>
      <c r="P81" s="384"/>
      <c r="Q81" s="384"/>
      <c r="R81" s="384"/>
      <c r="S81" s="385"/>
      <c r="T81" s="384"/>
      <c r="U81" s="384"/>
      <c r="V81" s="384"/>
      <c r="W81" s="384"/>
      <c r="X81" s="384"/>
      <c r="Y81" s="384"/>
      <c r="Z81" s="384"/>
      <c r="AA81" s="384"/>
      <c r="AB81" s="384"/>
      <c r="AC81" s="384"/>
      <c r="AD81" s="384"/>
      <c r="AE81" s="385"/>
      <c r="AF81" s="384"/>
      <c r="AG81" s="384"/>
      <c r="AH81" s="384"/>
      <c r="AI81" s="384"/>
      <c r="AJ81" s="384"/>
      <c r="AK81" s="384"/>
      <c r="AL81" s="384"/>
      <c r="AM81" s="384"/>
      <c r="AN81" s="384"/>
      <c r="AO81" s="384"/>
      <c r="AP81" s="384"/>
      <c r="AQ81" s="385"/>
      <c r="AR81" s="384"/>
      <c r="AS81" s="384"/>
      <c r="AT81" s="384"/>
      <c r="AU81" s="384"/>
      <c r="AV81" s="384"/>
      <c r="AW81" s="384"/>
      <c r="AX81" s="384"/>
      <c r="AY81" s="384"/>
      <c r="AZ81" s="384"/>
      <c r="BA81" s="384"/>
      <c r="BB81" s="384"/>
      <c r="BC81" s="385"/>
      <c r="BD81" s="384"/>
      <c r="BE81" s="384"/>
      <c r="BF81" s="384"/>
      <c r="BG81" s="384"/>
      <c r="BH81" s="384"/>
      <c r="BI81" s="384"/>
      <c r="BJ81" s="384"/>
      <c r="BK81" s="384"/>
      <c r="BL81" s="384"/>
      <c r="BM81" s="384"/>
      <c r="BN81" s="384"/>
      <c r="BO81" s="385"/>
      <c r="BP81" s="384"/>
      <c r="BQ81" s="384"/>
      <c r="BR81" s="384"/>
      <c r="BS81" s="384"/>
      <c r="BT81" s="384"/>
      <c r="BU81" s="384"/>
      <c r="BV81" s="384"/>
      <c r="BW81" s="384"/>
      <c r="BX81" s="384"/>
      <c r="BY81" s="384"/>
      <c r="BZ81" s="384"/>
      <c r="CA81" s="385"/>
      <c r="CB81" s="384"/>
      <c r="CC81" s="384"/>
      <c r="CD81" s="384"/>
      <c r="CE81" s="384"/>
      <c r="CF81" s="384"/>
      <c r="CG81" s="384"/>
      <c r="CH81" s="384"/>
      <c r="CI81" s="384"/>
      <c r="CJ81" s="384"/>
      <c r="CK81" s="384"/>
      <c r="CL81" s="384"/>
      <c r="CM81" s="385"/>
      <c r="CN81" s="384"/>
      <c r="CO81" s="384"/>
      <c r="CP81" s="384"/>
      <c r="CQ81" s="384"/>
      <c r="CR81" s="384"/>
      <c r="CS81" s="384"/>
      <c r="CT81" s="384"/>
      <c r="CU81" s="384"/>
      <c r="CV81" s="384"/>
      <c r="CW81" s="384"/>
      <c r="CX81" s="384"/>
      <c r="CY81" s="385"/>
      <c r="CZ81" s="384"/>
      <c r="DA81" s="384"/>
      <c r="DB81" s="384"/>
      <c r="DC81" s="384"/>
      <c r="DD81" s="384"/>
      <c r="DE81" s="384"/>
      <c r="DF81" s="384"/>
      <c r="DG81" s="384"/>
      <c r="DH81" s="384"/>
      <c r="DI81" s="384"/>
      <c r="DJ81" s="384"/>
      <c r="DK81" s="380">
        <f t="shared" ref="DK81:EH81" si="284">$H$7*H$178</f>
        <v>31125.899999999998</v>
      </c>
      <c r="DL81" s="379">
        <f t="shared" si="284"/>
        <v>100239.75</v>
      </c>
      <c r="DM81" s="379">
        <f t="shared" si="284"/>
        <v>284618.09999999998</v>
      </c>
      <c r="DN81" s="379">
        <f t="shared" si="284"/>
        <v>556962.25</v>
      </c>
      <c r="DO81" s="379">
        <f t="shared" si="284"/>
        <v>680269.85</v>
      </c>
      <c r="DP81" s="379">
        <f t="shared" si="284"/>
        <v>661926.19999999995</v>
      </c>
      <c r="DQ81" s="379">
        <f t="shared" si="284"/>
        <v>673632.04999999993</v>
      </c>
      <c r="DR81" s="379">
        <f t="shared" si="284"/>
        <v>661253.44999999995</v>
      </c>
      <c r="DS81" s="379">
        <f t="shared" si="284"/>
        <v>447274.1</v>
      </c>
      <c r="DT81" s="379">
        <f t="shared" si="284"/>
        <v>485426.5</v>
      </c>
      <c r="DU81" s="379">
        <f t="shared" si="284"/>
        <v>373122.1</v>
      </c>
      <c r="DV81" s="379">
        <f t="shared" si="284"/>
        <v>318121.05</v>
      </c>
      <c r="DW81" s="380">
        <f t="shared" si="284"/>
        <v>411752.89999999997</v>
      </c>
      <c r="DX81" s="379">
        <f t="shared" si="284"/>
        <v>364780</v>
      </c>
      <c r="DY81" s="379">
        <f t="shared" si="284"/>
        <v>316356.95</v>
      </c>
      <c r="DZ81" s="379">
        <f t="shared" si="284"/>
        <v>238153.5</v>
      </c>
      <c r="EA81" s="379">
        <f t="shared" si="284"/>
        <v>221125.44999999998</v>
      </c>
      <c r="EB81" s="379">
        <f t="shared" si="284"/>
        <v>247123.5</v>
      </c>
      <c r="EC81" s="379">
        <f t="shared" si="284"/>
        <v>221170.3</v>
      </c>
      <c r="ED81" s="379">
        <f t="shared" si="284"/>
        <v>171895.1</v>
      </c>
      <c r="EE81" s="379">
        <f t="shared" si="284"/>
        <v>127732.79999999999</v>
      </c>
      <c r="EF81" s="379">
        <f t="shared" si="284"/>
        <v>74660.3</v>
      </c>
      <c r="EG81" s="379">
        <f t="shared" si="284"/>
        <v>65346.45</v>
      </c>
      <c r="EH81" s="379">
        <f t="shared" si="284"/>
        <v>36074.35</v>
      </c>
      <c r="EI81" s="346">
        <f t="shared" ref="EI81:EJ83" si="285">EH81*0.8</f>
        <v>28859.48</v>
      </c>
      <c r="EJ81" s="342">
        <f t="shared" si="285"/>
        <v>23087.584000000003</v>
      </c>
      <c r="EK81" s="342">
        <f t="shared" ref="EK81:EK82" si="286">EJ81*0.8</f>
        <v>18470.067200000001</v>
      </c>
      <c r="EL81" s="342">
        <f t="shared" ref="EL81:EL82" si="287">EK81*0.8</f>
        <v>14776.053760000003</v>
      </c>
      <c r="EM81" s="342">
        <f t="shared" ref="EM81:EM82" si="288">EL81*0.8</f>
        <v>11820.843008000003</v>
      </c>
      <c r="EN81" s="342">
        <f t="shared" ref="EN81:EN82" si="289">EM81*0.8</f>
        <v>9456.6744064000031</v>
      </c>
      <c r="EO81" s="342">
        <f t="shared" ref="EO81:EO82" si="290">EN81*0.8</f>
        <v>7565.3395251200027</v>
      </c>
      <c r="EP81" s="342">
        <f t="shared" ref="EP81:EP82" si="291">EO81*0.8</f>
        <v>6052.2716200960022</v>
      </c>
      <c r="EQ81" s="342">
        <f t="shared" ref="EQ81:EQ82" si="292">EP81*0.8</f>
        <v>4841.8172960768015</v>
      </c>
      <c r="ER81" s="342">
        <f t="shared" ref="ER81:ER82" si="293">EQ81*0.8</f>
        <v>3873.4538368614412</v>
      </c>
      <c r="ES81" s="342">
        <f t="shared" ref="ES81:ES82" si="294">ER81*0.8</f>
        <v>3098.7630694891532</v>
      </c>
      <c r="ET81" s="342">
        <f t="shared" ref="ET81:ET82" si="295">ES81*0.8</f>
        <v>2479.0104555913226</v>
      </c>
      <c r="EU81" s="346">
        <f t="shared" ref="EU81:EU82" si="296">ET81*0.8</f>
        <v>1983.2083644730583</v>
      </c>
      <c r="EV81" s="342">
        <f t="shared" si="239"/>
        <v>1586.5666915784468</v>
      </c>
      <c r="EW81" s="342">
        <f t="shared" si="240"/>
        <v>1269.2533532627576</v>
      </c>
      <c r="EX81" s="342">
        <f t="shared" si="241"/>
        <v>1015.4026826102062</v>
      </c>
      <c r="EY81" s="342">
        <f t="shared" si="242"/>
        <v>812.32214608816503</v>
      </c>
      <c r="EZ81" s="342">
        <f t="shared" si="243"/>
        <v>649.85771687053204</v>
      </c>
      <c r="FA81" s="342">
        <f t="shared" si="244"/>
        <v>519.88617349642561</v>
      </c>
      <c r="FB81" s="342">
        <f t="shared" si="245"/>
        <v>415.90893879714054</v>
      </c>
      <c r="FC81" s="342">
        <f t="shared" si="246"/>
        <v>332.72715103771247</v>
      </c>
      <c r="FD81" s="342">
        <f t="shared" si="247"/>
        <v>266.18172083016998</v>
      </c>
      <c r="FE81" s="342">
        <f t="shared" si="248"/>
        <v>212.94537666413601</v>
      </c>
      <c r="FF81" s="342">
        <f t="shared" si="249"/>
        <v>170.35630133130883</v>
      </c>
      <c r="FG81" s="346">
        <f t="shared" si="250"/>
        <v>136.28504106504707</v>
      </c>
      <c r="FH81" s="342">
        <f t="shared" si="251"/>
        <v>109.02803285203765</v>
      </c>
      <c r="FI81" s="342">
        <f t="shared" si="252"/>
        <v>87.222426281630135</v>
      </c>
      <c r="FJ81" s="342">
        <f t="shared" si="253"/>
        <v>69.777941025304116</v>
      </c>
      <c r="FK81" s="342">
        <f t="shared" si="254"/>
        <v>55.822352820243296</v>
      </c>
      <c r="FL81" s="342">
        <f t="shared" si="255"/>
        <v>44.65788225619464</v>
      </c>
      <c r="FM81" s="342">
        <f t="shared" si="256"/>
        <v>35.726305804955715</v>
      </c>
      <c r="FN81" s="342">
        <f t="shared" si="257"/>
        <v>28.581044643964574</v>
      </c>
      <c r="FO81" s="342">
        <f t="shared" si="258"/>
        <v>22.864835715171662</v>
      </c>
      <c r="FP81" s="342">
        <f t="shared" si="259"/>
        <v>18.291868572137329</v>
      </c>
      <c r="FQ81" s="342">
        <f t="shared" si="260"/>
        <v>14.633494857709863</v>
      </c>
      <c r="FR81" s="342">
        <f t="shared" si="261"/>
        <v>11.706795886167891</v>
      </c>
      <c r="FS81" s="346">
        <f t="shared" si="262"/>
        <v>9.3654367089343129</v>
      </c>
      <c r="FT81" s="342">
        <f t="shared" si="263"/>
        <v>7.492349367147451</v>
      </c>
      <c r="FU81" s="342">
        <f t="shared" si="264"/>
        <v>5.9938794937179614</v>
      </c>
      <c r="FV81" s="342">
        <f t="shared" si="265"/>
        <v>4.7951035949743694</v>
      </c>
      <c r="FW81" s="342">
        <f t="shared" si="266"/>
        <v>3.8360828759794958</v>
      </c>
      <c r="FX81" s="342">
        <f t="shared" si="267"/>
        <v>3.068866300783597</v>
      </c>
      <c r="FY81" s="342">
        <f t="shared" si="268"/>
        <v>2.4550930406268776</v>
      </c>
      <c r="FZ81" s="342">
        <f t="shared" si="269"/>
        <v>1.9640744325015023</v>
      </c>
      <c r="GA81" s="342">
        <f t="shared" si="270"/>
        <v>1.571259546001202</v>
      </c>
      <c r="GB81" s="342">
        <f t="shared" si="271"/>
        <v>1.2570076368009617</v>
      </c>
      <c r="GC81" s="342">
        <f t="shared" si="272"/>
        <v>1.0056061094407693</v>
      </c>
      <c r="GD81" s="342">
        <f t="shared" si="273"/>
        <v>0.80448488755261549</v>
      </c>
      <c r="GE81" s="346">
        <f t="shared" si="274"/>
        <v>0.64358791004209248</v>
      </c>
      <c r="GF81" s="421">
        <f t="shared" si="192"/>
        <v>7914437.7256483575</v>
      </c>
    </row>
    <row r="82" spans="1:188" ht="17" customHeight="1" thickTop="1" x14ac:dyDescent="0.2">
      <c r="A82" s="413" t="s">
        <v>469</v>
      </c>
      <c r="B82" s="414">
        <v>1</v>
      </c>
      <c r="C82" s="414"/>
      <c r="D82" s="414">
        <v>1</v>
      </c>
      <c r="E82" s="414"/>
      <c r="F82" s="414"/>
      <c r="G82" s="409" t="str">
        <f>$G$178</f>
        <v>Avg Performing  Title / App</v>
      </c>
      <c r="H82" s="436"/>
      <c r="I82" s="384"/>
      <c r="J82" s="384"/>
      <c r="K82" s="384"/>
      <c r="L82" s="384"/>
      <c r="M82" s="384"/>
      <c r="N82" s="384"/>
      <c r="O82" s="384"/>
      <c r="P82" s="384"/>
      <c r="Q82" s="384"/>
      <c r="R82" s="384"/>
      <c r="S82" s="385"/>
      <c r="T82" s="384"/>
      <c r="U82" s="384"/>
      <c r="V82" s="384"/>
      <c r="W82" s="384"/>
      <c r="X82" s="384"/>
      <c r="Y82" s="384"/>
      <c r="Z82" s="384"/>
      <c r="AA82" s="384"/>
      <c r="AB82" s="384"/>
      <c r="AC82" s="384"/>
      <c r="AD82" s="384"/>
      <c r="AE82" s="385"/>
      <c r="AF82" s="384"/>
      <c r="AG82" s="384"/>
      <c r="AH82" s="384"/>
      <c r="AI82" s="384"/>
      <c r="AJ82" s="384"/>
      <c r="AK82" s="384"/>
      <c r="AL82" s="384"/>
      <c r="AM82" s="384"/>
      <c r="AN82" s="384"/>
      <c r="AO82" s="384"/>
      <c r="AP82" s="384"/>
      <c r="AQ82" s="385"/>
      <c r="AR82" s="384"/>
      <c r="AS82" s="384"/>
      <c r="AT82" s="384"/>
      <c r="AU82" s="384"/>
      <c r="AV82" s="384"/>
      <c r="AW82" s="384"/>
      <c r="AX82" s="384"/>
      <c r="AY82" s="384"/>
      <c r="AZ82" s="384"/>
      <c r="BA82" s="384"/>
      <c r="BB82" s="384"/>
      <c r="BC82" s="385"/>
      <c r="BD82" s="384"/>
      <c r="BE82" s="384"/>
      <c r="BF82" s="384"/>
      <c r="BG82" s="384"/>
      <c r="BH82" s="384"/>
      <c r="BI82" s="384"/>
      <c r="BJ82" s="384"/>
      <c r="BK82" s="384"/>
      <c r="BL82" s="384"/>
      <c r="BM82" s="384"/>
      <c r="BN82" s="384"/>
      <c r="BO82" s="385"/>
      <c r="BP82" s="384"/>
      <c r="BQ82" s="384"/>
      <c r="BR82" s="384"/>
      <c r="BS82" s="384"/>
      <c r="BT82" s="384"/>
      <c r="BU82" s="384"/>
      <c r="BV82" s="384"/>
      <c r="BW82" s="384"/>
      <c r="BX82" s="384"/>
      <c r="BY82" s="384"/>
      <c r="BZ82" s="384"/>
      <c r="CA82" s="385"/>
      <c r="CB82" s="384"/>
      <c r="CC82" s="384"/>
      <c r="CD82" s="384"/>
      <c r="CE82" s="384"/>
      <c r="CF82" s="384"/>
      <c r="CG82" s="384"/>
      <c r="CH82" s="384"/>
      <c r="CI82" s="384"/>
      <c r="CJ82" s="384"/>
      <c r="CK82" s="384"/>
      <c r="CL82" s="384"/>
      <c r="CM82" s="385"/>
      <c r="CN82" s="384"/>
      <c r="CO82" s="384"/>
      <c r="CP82" s="384"/>
      <c r="CQ82" s="384"/>
      <c r="CR82" s="384"/>
      <c r="CS82" s="384"/>
      <c r="CT82" s="384"/>
      <c r="CU82" s="384"/>
      <c r="CV82" s="384"/>
      <c r="CW82" s="384"/>
      <c r="CX82" s="384"/>
      <c r="CY82" s="385"/>
      <c r="CZ82" s="384"/>
      <c r="DA82" s="384"/>
      <c r="DB82" s="384"/>
      <c r="DC82" s="384"/>
      <c r="DD82" s="384"/>
      <c r="DE82" s="384"/>
      <c r="DF82" s="384"/>
      <c r="DG82" s="384"/>
      <c r="DH82" s="384"/>
      <c r="DI82" s="384"/>
      <c r="DJ82" s="384"/>
      <c r="DK82" s="385"/>
      <c r="DL82" s="379">
        <f t="shared" ref="DL82:DU83" si="297">$H$7*H$178</f>
        <v>31125.899999999998</v>
      </c>
      <c r="DM82" s="379">
        <f t="shared" si="297"/>
        <v>100239.75</v>
      </c>
      <c r="DN82" s="379">
        <f t="shared" si="297"/>
        <v>284618.09999999998</v>
      </c>
      <c r="DO82" s="379">
        <f t="shared" si="297"/>
        <v>556962.25</v>
      </c>
      <c r="DP82" s="379">
        <f t="shared" si="297"/>
        <v>680269.85</v>
      </c>
      <c r="DQ82" s="379">
        <f t="shared" si="297"/>
        <v>661926.19999999995</v>
      </c>
      <c r="DR82" s="379">
        <f t="shared" si="297"/>
        <v>673632.04999999993</v>
      </c>
      <c r="DS82" s="379">
        <f t="shared" si="297"/>
        <v>661253.44999999995</v>
      </c>
      <c r="DT82" s="379">
        <f t="shared" si="297"/>
        <v>447274.1</v>
      </c>
      <c r="DU82" s="379">
        <f t="shared" si="297"/>
        <v>485426.5</v>
      </c>
      <c r="DV82" s="379">
        <f t="shared" ref="DV82:EE83" si="298">$H$7*R$178</f>
        <v>373122.1</v>
      </c>
      <c r="DW82" s="380">
        <f t="shared" si="298"/>
        <v>318121.05</v>
      </c>
      <c r="DX82" s="379">
        <f t="shared" si="298"/>
        <v>411752.89999999997</v>
      </c>
      <c r="DY82" s="379">
        <f t="shared" si="298"/>
        <v>364780</v>
      </c>
      <c r="DZ82" s="379">
        <f t="shared" si="298"/>
        <v>316356.95</v>
      </c>
      <c r="EA82" s="379">
        <f t="shared" si="298"/>
        <v>238153.5</v>
      </c>
      <c r="EB82" s="379">
        <f t="shared" si="298"/>
        <v>221125.44999999998</v>
      </c>
      <c r="EC82" s="379">
        <f t="shared" si="298"/>
        <v>247123.5</v>
      </c>
      <c r="ED82" s="379">
        <f t="shared" si="298"/>
        <v>221170.3</v>
      </c>
      <c r="EE82" s="379">
        <f t="shared" si="298"/>
        <v>171895.1</v>
      </c>
      <c r="EF82" s="379">
        <f t="shared" ref="EF82:EI83" si="299">$H$7*AB$178</f>
        <v>127732.79999999999</v>
      </c>
      <c r="EG82" s="379">
        <f t="shared" si="299"/>
        <v>74660.3</v>
      </c>
      <c r="EH82" s="379">
        <f t="shared" si="299"/>
        <v>65346.45</v>
      </c>
      <c r="EI82" s="380">
        <f t="shared" si="299"/>
        <v>36074.35</v>
      </c>
      <c r="EJ82" s="342">
        <f t="shared" si="285"/>
        <v>28859.48</v>
      </c>
      <c r="EK82" s="342">
        <f t="shared" si="286"/>
        <v>23087.584000000003</v>
      </c>
      <c r="EL82" s="342">
        <f t="shared" si="287"/>
        <v>18470.067200000001</v>
      </c>
      <c r="EM82" s="342">
        <f t="shared" si="288"/>
        <v>14776.053760000003</v>
      </c>
      <c r="EN82" s="342">
        <f t="shared" si="289"/>
        <v>11820.843008000003</v>
      </c>
      <c r="EO82" s="342">
        <f t="shared" si="290"/>
        <v>9456.6744064000031</v>
      </c>
      <c r="EP82" s="342">
        <f t="shared" si="291"/>
        <v>7565.3395251200027</v>
      </c>
      <c r="EQ82" s="342">
        <f t="shared" si="292"/>
        <v>6052.2716200960022</v>
      </c>
      <c r="ER82" s="342">
        <f t="shared" si="293"/>
        <v>4841.8172960768015</v>
      </c>
      <c r="ES82" s="342">
        <f t="shared" si="294"/>
        <v>3873.4538368614412</v>
      </c>
      <c r="ET82" s="342">
        <f t="shared" si="295"/>
        <v>3098.7630694891532</v>
      </c>
      <c r="EU82" s="346">
        <f t="shared" si="296"/>
        <v>2479.0104555913226</v>
      </c>
      <c r="EV82" s="342">
        <f t="shared" si="239"/>
        <v>1983.2083644730583</v>
      </c>
      <c r="EW82" s="342">
        <f t="shared" si="240"/>
        <v>1586.5666915784468</v>
      </c>
      <c r="EX82" s="342">
        <f t="shared" si="241"/>
        <v>1269.2533532627576</v>
      </c>
      <c r="EY82" s="342">
        <f t="shared" si="242"/>
        <v>1015.4026826102062</v>
      </c>
      <c r="EZ82" s="342">
        <f t="shared" si="243"/>
        <v>812.32214608816503</v>
      </c>
      <c r="FA82" s="342">
        <f t="shared" si="244"/>
        <v>649.85771687053204</v>
      </c>
      <c r="FB82" s="342">
        <f t="shared" si="245"/>
        <v>519.88617349642561</v>
      </c>
      <c r="FC82" s="342">
        <f t="shared" si="246"/>
        <v>415.90893879714054</v>
      </c>
      <c r="FD82" s="342">
        <f t="shared" si="247"/>
        <v>332.72715103771247</v>
      </c>
      <c r="FE82" s="342">
        <f t="shared" si="248"/>
        <v>266.18172083016998</v>
      </c>
      <c r="FF82" s="342">
        <f t="shared" si="249"/>
        <v>212.94537666413601</v>
      </c>
      <c r="FG82" s="346">
        <f t="shared" si="250"/>
        <v>170.35630133130883</v>
      </c>
      <c r="FH82" s="342">
        <f t="shared" si="251"/>
        <v>136.28504106504707</v>
      </c>
      <c r="FI82" s="342">
        <f t="shared" si="252"/>
        <v>109.02803285203765</v>
      </c>
      <c r="FJ82" s="342">
        <f t="shared" si="253"/>
        <v>87.222426281630135</v>
      </c>
      <c r="FK82" s="342">
        <f t="shared" si="254"/>
        <v>69.777941025304116</v>
      </c>
      <c r="FL82" s="342">
        <f t="shared" si="255"/>
        <v>55.822352820243296</v>
      </c>
      <c r="FM82" s="342">
        <f t="shared" si="256"/>
        <v>44.65788225619464</v>
      </c>
      <c r="FN82" s="342">
        <f t="shared" si="257"/>
        <v>35.726305804955715</v>
      </c>
      <c r="FO82" s="342">
        <f t="shared" si="258"/>
        <v>28.581044643964574</v>
      </c>
      <c r="FP82" s="342">
        <f t="shared" si="259"/>
        <v>22.864835715171662</v>
      </c>
      <c r="FQ82" s="342">
        <f t="shared" si="260"/>
        <v>18.291868572137329</v>
      </c>
      <c r="FR82" s="342">
        <f t="shared" si="261"/>
        <v>14.633494857709863</v>
      </c>
      <c r="FS82" s="346">
        <f t="shared" si="262"/>
        <v>11.706795886167891</v>
      </c>
      <c r="FT82" s="342">
        <f t="shared" si="263"/>
        <v>9.3654367089343129</v>
      </c>
      <c r="FU82" s="342">
        <f t="shared" si="264"/>
        <v>7.492349367147451</v>
      </c>
      <c r="FV82" s="342">
        <f t="shared" si="265"/>
        <v>5.9938794937179614</v>
      </c>
      <c r="FW82" s="342">
        <f t="shared" si="266"/>
        <v>4.7951035949743694</v>
      </c>
      <c r="FX82" s="342">
        <f t="shared" si="267"/>
        <v>3.8360828759794958</v>
      </c>
      <c r="FY82" s="342">
        <f t="shared" si="268"/>
        <v>3.068866300783597</v>
      </c>
      <c r="FZ82" s="342">
        <f t="shared" si="269"/>
        <v>2.4550930406268776</v>
      </c>
      <c r="GA82" s="342">
        <f t="shared" si="270"/>
        <v>1.9640744325015023</v>
      </c>
      <c r="GB82" s="342">
        <f t="shared" si="271"/>
        <v>1.571259546001202</v>
      </c>
      <c r="GC82" s="342">
        <f t="shared" si="272"/>
        <v>1.2570076368009617</v>
      </c>
      <c r="GD82" s="342">
        <f t="shared" si="273"/>
        <v>1.0056061094407693</v>
      </c>
      <c r="GE82" s="346">
        <f t="shared" si="274"/>
        <v>0.80448488755261549</v>
      </c>
      <c r="GF82" s="422">
        <f t="shared" si="192"/>
        <v>7914437.0820604479</v>
      </c>
    </row>
    <row r="83" spans="1:188" ht="17" customHeight="1" x14ac:dyDescent="0.2">
      <c r="B83" s="399">
        <v>2</v>
      </c>
      <c r="C83" s="498"/>
      <c r="D83" s="498">
        <v>1</v>
      </c>
      <c r="E83" s="399"/>
      <c r="F83" s="399"/>
      <c r="G83" s="340" t="str">
        <f>$G$178</f>
        <v>Avg Performing  Title / App</v>
      </c>
      <c r="H83" s="436"/>
      <c r="I83" s="384"/>
      <c r="J83" s="384"/>
      <c r="K83" s="384"/>
      <c r="L83" s="384"/>
      <c r="M83" s="384"/>
      <c r="N83" s="384"/>
      <c r="O83" s="384"/>
      <c r="P83" s="384"/>
      <c r="Q83" s="384"/>
      <c r="R83" s="384"/>
      <c r="S83" s="385"/>
      <c r="T83" s="384"/>
      <c r="U83" s="384"/>
      <c r="V83" s="384"/>
      <c r="W83" s="384"/>
      <c r="X83" s="384"/>
      <c r="Y83" s="384"/>
      <c r="Z83" s="384"/>
      <c r="AA83" s="384"/>
      <c r="AB83" s="384"/>
      <c r="AC83" s="384"/>
      <c r="AD83" s="384"/>
      <c r="AE83" s="385"/>
      <c r="AF83" s="384"/>
      <c r="AG83" s="384"/>
      <c r="AH83" s="384"/>
      <c r="AI83" s="384"/>
      <c r="AJ83" s="384"/>
      <c r="AK83" s="384"/>
      <c r="AL83" s="384"/>
      <c r="AM83" s="384"/>
      <c r="AN83" s="384"/>
      <c r="AO83" s="384"/>
      <c r="AP83" s="384"/>
      <c r="AQ83" s="385"/>
      <c r="AR83" s="384"/>
      <c r="AS83" s="384"/>
      <c r="AT83" s="384"/>
      <c r="AU83" s="384"/>
      <c r="AV83" s="384"/>
      <c r="AW83" s="384"/>
      <c r="AX83" s="384"/>
      <c r="AY83" s="384"/>
      <c r="AZ83" s="384"/>
      <c r="BA83" s="384"/>
      <c r="BB83" s="384"/>
      <c r="BC83" s="385"/>
      <c r="BD83" s="384"/>
      <c r="BE83" s="384"/>
      <c r="BF83" s="384"/>
      <c r="BG83" s="384"/>
      <c r="BH83" s="384"/>
      <c r="BI83" s="384"/>
      <c r="BJ83" s="384"/>
      <c r="BK83" s="384"/>
      <c r="BL83" s="384"/>
      <c r="BM83" s="384"/>
      <c r="BN83" s="384"/>
      <c r="BO83" s="385"/>
      <c r="BP83" s="384"/>
      <c r="BQ83" s="384"/>
      <c r="BR83" s="384"/>
      <c r="BS83" s="384"/>
      <c r="BT83" s="384"/>
      <c r="BU83" s="384"/>
      <c r="BV83" s="384"/>
      <c r="BW83" s="384"/>
      <c r="BX83" s="384"/>
      <c r="BY83" s="384"/>
      <c r="BZ83" s="384"/>
      <c r="CA83" s="385"/>
      <c r="CB83" s="384"/>
      <c r="CC83" s="384"/>
      <c r="CD83" s="384"/>
      <c r="CE83" s="384"/>
      <c r="CF83" s="384"/>
      <c r="CG83" s="384"/>
      <c r="CH83" s="384"/>
      <c r="CI83" s="384"/>
      <c r="CJ83" s="384"/>
      <c r="CK83" s="384"/>
      <c r="CL83" s="384"/>
      <c r="CM83" s="385"/>
      <c r="CN83" s="384"/>
      <c r="CO83" s="384"/>
      <c r="CP83" s="384"/>
      <c r="CQ83" s="384"/>
      <c r="CR83" s="384"/>
      <c r="CS83" s="384"/>
      <c r="CT83" s="384"/>
      <c r="CU83" s="384"/>
      <c r="CV83" s="384"/>
      <c r="CW83" s="384"/>
      <c r="CX83" s="384"/>
      <c r="CY83" s="385"/>
      <c r="CZ83" s="384"/>
      <c r="DA83" s="384"/>
      <c r="DB83" s="384"/>
      <c r="DC83" s="384"/>
      <c r="DD83" s="384"/>
      <c r="DE83" s="384"/>
      <c r="DF83" s="384"/>
      <c r="DG83" s="384"/>
      <c r="DH83" s="384"/>
      <c r="DI83" s="384"/>
      <c r="DJ83" s="384"/>
      <c r="DK83" s="385"/>
      <c r="DL83" s="379">
        <f t="shared" si="297"/>
        <v>31125.899999999998</v>
      </c>
      <c r="DM83" s="379">
        <f t="shared" si="297"/>
        <v>100239.75</v>
      </c>
      <c r="DN83" s="379">
        <f t="shared" si="297"/>
        <v>284618.09999999998</v>
      </c>
      <c r="DO83" s="379">
        <f t="shared" si="297"/>
        <v>556962.25</v>
      </c>
      <c r="DP83" s="379">
        <f t="shared" si="297"/>
        <v>680269.85</v>
      </c>
      <c r="DQ83" s="379">
        <f t="shared" si="297"/>
        <v>661926.19999999995</v>
      </c>
      <c r="DR83" s="379">
        <f t="shared" si="297"/>
        <v>673632.04999999993</v>
      </c>
      <c r="DS83" s="379">
        <f t="shared" si="297"/>
        <v>661253.44999999995</v>
      </c>
      <c r="DT83" s="379">
        <f t="shared" si="297"/>
        <v>447274.1</v>
      </c>
      <c r="DU83" s="379">
        <f t="shared" si="297"/>
        <v>485426.5</v>
      </c>
      <c r="DV83" s="379">
        <f t="shared" si="298"/>
        <v>373122.1</v>
      </c>
      <c r="DW83" s="380">
        <f t="shared" si="298"/>
        <v>318121.05</v>
      </c>
      <c r="DX83" s="379">
        <f t="shared" si="298"/>
        <v>411752.89999999997</v>
      </c>
      <c r="DY83" s="379">
        <f t="shared" si="298"/>
        <v>364780</v>
      </c>
      <c r="DZ83" s="379">
        <f t="shared" si="298"/>
        <v>316356.95</v>
      </c>
      <c r="EA83" s="379">
        <f t="shared" si="298"/>
        <v>238153.5</v>
      </c>
      <c r="EB83" s="379">
        <f t="shared" si="298"/>
        <v>221125.44999999998</v>
      </c>
      <c r="EC83" s="379">
        <f t="shared" si="298"/>
        <v>247123.5</v>
      </c>
      <c r="ED83" s="379">
        <f t="shared" si="298"/>
        <v>221170.3</v>
      </c>
      <c r="EE83" s="379">
        <f t="shared" si="298"/>
        <v>171895.1</v>
      </c>
      <c r="EF83" s="379">
        <f t="shared" si="299"/>
        <v>127732.79999999999</v>
      </c>
      <c r="EG83" s="379">
        <f t="shared" si="299"/>
        <v>74660.3</v>
      </c>
      <c r="EH83" s="379">
        <f t="shared" si="299"/>
        <v>65346.45</v>
      </c>
      <c r="EI83" s="380">
        <f t="shared" si="299"/>
        <v>36074.35</v>
      </c>
      <c r="EJ83" s="342">
        <f t="shared" si="285"/>
        <v>28859.48</v>
      </c>
      <c r="EK83" s="342">
        <f t="shared" ref="EK83" si="300">EJ83*0.8</f>
        <v>23087.584000000003</v>
      </c>
      <c r="EL83" s="342">
        <f t="shared" ref="EK83:EV95" si="301">EK83*0.8</f>
        <v>18470.067200000001</v>
      </c>
      <c r="EM83" s="342">
        <f t="shared" ref="EM83:EM85" si="302">EL83*0.8</f>
        <v>14776.053760000003</v>
      </c>
      <c r="EN83" s="342">
        <f t="shared" ref="EN83:EN84" si="303">EM83*0.8</f>
        <v>11820.843008000003</v>
      </c>
      <c r="EO83" s="342">
        <f t="shared" ref="EO83:EO85" si="304">EN83*0.8</f>
        <v>9456.6744064000031</v>
      </c>
      <c r="EP83" s="342">
        <f t="shared" ref="EP83:EP87" si="305">EO83*0.8</f>
        <v>7565.3395251200027</v>
      </c>
      <c r="EQ83" s="342">
        <f t="shared" ref="EQ83:EQ86" si="306">EP83*0.8</f>
        <v>6052.2716200960022</v>
      </c>
      <c r="ER83" s="342">
        <f t="shared" ref="ER83:ER87" si="307">EQ83*0.8</f>
        <v>4841.8172960768015</v>
      </c>
      <c r="ES83" s="342">
        <f t="shared" ref="ES83:ES88" si="308">ER83*0.8</f>
        <v>3873.4538368614412</v>
      </c>
      <c r="ET83" s="342">
        <f t="shared" ref="ET83:ET89" si="309">ES83*0.8</f>
        <v>3098.7630694891532</v>
      </c>
      <c r="EU83" s="346">
        <f t="shared" ref="EU83:EU89" si="310">ET83*0.8</f>
        <v>2479.0104555913226</v>
      </c>
      <c r="EV83" s="342">
        <f t="shared" si="239"/>
        <v>1983.2083644730583</v>
      </c>
      <c r="EW83" s="342">
        <f t="shared" si="240"/>
        <v>1586.5666915784468</v>
      </c>
      <c r="EX83" s="342">
        <f t="shared" si="241"/>
        <v>1269.2533532627576</v>
      </c>
      <c r="EY83" s="342">
        <f t="shared" si="242"/>
        <v>1015.4026826102062</v>
      </c>
      <c r="EZ83" s="342">
        <f t="shared" si="243"/>
        <v>812.32214608816503</v>
      </c>
      <c r="FA83" s="342">
        <f t="shared" si="244"/>
        <v>649.85771687053204</v>
      </c>
      <c r="FB83" s="342">
        <f t="shared" si="245"/>
        <v>519.88617349642561</v>
      </c>
      <c r="FC83" s="342">
        <f t="shared" si="246"/>
        <v>415.90893879714054</v>
      </c>
      <c r="FD83" s="342">
        <f t="shared" si="247"/>
        <v>332.72715103771247</v>
      </c>
      <c r="FE83" s="342">
        <f t="shared" si="248"/>
        <v>266.18172083016998</v>
      </c>
      <c r="FF83" s="342">
        <f t="shared" si="249"/>
        <v>212.94537666413601</v>
      </c>
      <c r="FG83" s="346">
        <f t="shared" si="250"/>
        <v>170.35630133130883</v>
      </c>
      <c r="FH83" s="342">
        <f t="shared" si="251"/>
        <v>136.28504106504707</v>
      </c>
      <c r="FI83" s="342">
        <f t="shared" si="252"/>
        <v>109.02803285203765</v>
      </c>
      <c r="FJ83" s="342">
        <f t="shared" si="253"/>
        <v>87.222426281630135</v>
      </c>
      <c r="FK83" s="342">
        <f t="shared" si="254"/>
        <v>69.777941025304116</v>
      </c>
      <c r="FL83" s="342">
        <f t="shared" si="255"/>
        <v>55.822352820243296</v>
      </c>
      <c r="FM83" s="342">
        <f t="shared" si="256"/>
        <v>44.65788225619464</v>
      </c>
      <c r="FN83" s="342">
        <f t="shared" si="257"/>
        <v>35.726305804955715</v>
      </c>
      <c r="FO83" s="342">
        <f t="shared" si="258"/>
        <v>28.581044643964574</v>
      </c>
      <c r="FP83" s="342">
        <f t="shared" si="259"/>
        <v>22.864835715171662</v>
      </c>
      <c r="FQ83" s="342">
        <f t="shared" si="260"/>
        <v>18.291868572137329</v>
      </c>
      <c r="FR83" s="342">
        <f t="shared" si="261"/>
        <v>14.633494857709863</v>
      </c>
      <c r="FS83" s="346">
        <f t="shared" si="262"/>
        <v>11.706795886167891</v>
      </c>
      <c r="FT83" s="342">
        <f t="shared" si="263"/>
        <v>9.3654367089343129</v>
      </c>
      <c r="FU83" s="342">
        <f t="shared" si="264"/>
        <v>7.492349367147451</v>
      </c>
      <c r="FV83" s="342">
        <f t="shared" si="265"/>
        <v>5.9938794937179614</v>
      </c>
      <c r="FW83" s="342">
        <f t="shared" si="266"/>
        <v>4.7951035949743694</v>
      </c>
      <c r="FX83" s="342">
        <f t="shared" si="267"/>
        <v>3.8360828759794958</v>
      </c>
      <c r="FY83" s="342">
        <f t="shared" si="268"/>
        <v>3.068866300783597</v>
      </c>
      <c r="FZ83" s="342">
        <f t="shared" si="269"/>
        <v>2.4550930406268776</v>
      </c>
      <c r="GA83" s="342">
        <f t="shared" si="270"/>
        <v>1.9640744325015023</v>
      </c>
      <c r="GB83" s="342">
        <f t="shared" si="271"/>
        <v>1.571259546001202</v>
      </c>
      <c r="GC83" s="342">
        <f t="shared" si="272"/>
        <v>1.2570076368009617</v>
      </c>
      <c r="GD83" s="342">
        <f t="shared" si="273"/>
        <v>1.0056061094407693</v>
      </c>
      <c r="GE83" s="346">
        <f t="shared" si="274"/>
        <v>0.80448488755261549</v>
      </c>
      <c r="GF83" s="398">
        <f t="shared" ref="GF83:GF100" si="311">SUM(H83:GE83)</f>
        <v>7914437.0820604479</v>
      </c>
    </row>
    <row r="84" spans="1:188" x14ac:dyDescent="0.2">
      <c r="B84" s="399">
        <v>3</v>
      </c>
      <c r="C84" s="399"/>
      <c r="D84" s="399"/>
      <c r="E84" s="399">
        <v>1</v>
      </c>
      <c r="F84" s="399"/>
      <c r="G84" s="339" t="str">
        <f>$G$179</f>
        <v>Low Performing  Title / App</v>
      </c>
      <c r="H84" s="436"/>
      <c r="I84" s="384"/>
      <c r="J84" s="384"/>
      <c r="K84" s="384"/>
      <c r="L84" s="384"/>
      <c r="M84" s="384"/>
      <c r="N84" s="384"/>
      <c r="O84" s="384"/>
      <c r="P84" s="384"/>
      <c r="Q84" s="384"/>
      <c r="R84" s="384"/>
      <c r="S84" s="385"/>
      <c r="T84" s="384"/>
      <c r="U84" s="384"/>
      <c r="V84" s="384"/>
      <c r="W84" s="384"/>
      <c r="X84" s="384"/>
      <c r="Y84" s="384"/>
      <c r="Z84" s="384"/>
      <c r="AA84" s="384"/>
      <c r="AB84" s="384"/>
      <c r="AC84" s="384"/>
      <c r="AD84" s="384"/>
      <c r="AE84" s="385"/>
      <c r="AF84" s="384"/>
      <c r="AG84" s="384"/>
      <c r="AH84" s="384"/>
      <c r="AI84" s="384"/>
      <c r="AJ84" s="384"/>
      <c r="AK84" s="384"/>
      <c r="AL84" s="384"/>
      <c r="AM84" s="384"/>
      <c r="AN84" s="384"/>
      <c r="AO84" s="384"/>
      <c r="AP84" s="384"/>
      <c r="AQ84" s="385"/>
      <c r="AR84" s="384"/>
      <c r="AS84" s="384"/>
      <c r="AT84" s="384"/>
      <c r="AU84" s="384"/>
      <c r="AV84" s="384"/>
      <c r="AW84" s="384"/>
      <c r="AX84" s="384"/>
      <c r="AY84" s="384"/>
      <c r="AZ84" s="384"/>
      <c r="BA84" s="384"/>
      <c r="BB84" s="384"/>
      <c r="BC84" s="385"/>
      <c r="BD84" s="384"/>
      <c r="BE84" s="384"/>
      <c r="BF84" s="384"/>
      <c r="BG84" s="384"/>
      <c r="BH84" s="384"/>
      <c r="BI84" s="384"/>
      <c r="BJ84" s="384"/>
      <c r="BK84" s="384"/>
      <c r="BL84" s="384"/>
      <c r="BM84" s="384"/>
      <c r="BN84" s="384"/>
      <c r="BO84" s="385"/>
      <c r="BP84" s="384"/>
      <c r="BQ84" s="384"/>
      <c r="BR84" s="384"/>
      <c r="BS84" s="384"/>
      <c r="BT84" s="384"/>
      <c r="BU84" s="384"/>
      <c r="BV84" s="384"/>
      <c r="BW84" s="384"/>
      <c r="BX84" s="384"/>
      <c r="BY84" s="384"/>
      <c r="BZ84" s="384"/>
      <c r="CA84" s="385"/>
      <c r="CB84" s="384"/>
      <c r="CC84" s="384"/>
      <c r="CD84" s="384"/>
      <c r="CE84" s="384"/>
      <c r="CF84" s="384"/>
      <c r="CG84" s="384"/>
      <c r="CH84" s="384"/>
      <c r="CI84" s="384"/>
      <c r="CJ84" s="384"/>
      <c r="CK84" s="384"/>
      <c r="CL84" s="384"/>
      <c r="CM84" s="385"/>
      <c r="CN84" s="384"/>
      <c r="CO84" s="384"/>
      <c r="CP84" s="384"/>
      <c r="CQ84" s="384"/>
      <c r="CR84" s="384"/>
      <c r="CS84" s="384"/>
      <c r="CT84" s="384"/>
      <c r="CU84" s="384"/>
      <c r="CV84" s="384"/>
      <c r="CW84" s="384"/>
      <c r="CX84" s="384"/>
      <c r="CY84" s="385"/>
      <c r="CZ84" s="384"/>
      <c r="DA84" s="384"/>
      <c r="DB84" s="384"/>
      <c r="DC84" s="384"/>
      <c r="DD84" s="384"/>
      <c r="DE84" s="384"/>
      <c r="DF84" s="384"/>
      <c r="DG84" s="384"/>
      <c r="DH84" s="384"/>
      <c r="DI84" s="384"/>
      <c r="DJ84" s="384"/>
      <c r="DK84" s="385"/>
      <c r="DL84" s="384"/>
      <c r="DM84" s="382">
        <f t="shared" ref="DM84:EJ84" si="312">$H$7*H$179</f>
        <v>14621.099999999999</v>
      </c>
      <c r="DN84" s="382">
        <f t="shared" si="312"/>
        <v>53894.75</v>
      </c>
      <c r="DO84" s="382">
        <f t="shared" si="312"/>
        <v>98939.099999999991</v>
      </c>
      <c r="DP84" s="382">
        <f t="shared" si="312"/>
        <v>182390</v>
      </c>
      <c r="DQ84" s="382">
        <f t="shared" si="312"/>
        <v>299732.55</v>
      </c>
      <c r="DR84" s="382">
        <f t="shared" si="312"/>
        <v>204665.5</v>
      </c>
      <c r="DS84" s="382">
        <f t="shared" si="312"/>
        <v>175333.6</v>
      </c>
      <c r="DT84" s="382">
        <f t="shared" si="312"/>
        <v>194200.5</v>
      </c>
      <c r="DU84" s="382">
        <f t="shared" si="312"/>
        <v>156765.69999999998</v>
      </c>
      <c r="DV84" s="382">
        <f t="shared" si="312"/>
        <v>155674.35</v>
      </c>
      <c r="DW84" s="383">
        <f t="shared" si="312"/>
        <v>148274.1</v>
      </c>
      <c r="DX84" s="382">
        <f t="shared" si="312"/>
        <v>137061.6</v>
      </c>
      <c r="DY84" s="382">
        <f t="shared" si="312"/>
        <v>120885.7</v>
      </c>
      <c r="DZ84" s="382">
        <f t="shared" si="312"/>
        <v>141905.4</v>
      </c>
      <c r="EA84" s="382">
        <f t="shared" si="312"/>
        <v>111512.04999999999</v>
      </c>
      <c r="EB84" s="382">
        <f t="shared" si="312"/>
        <v>95410.9</v>
      </c>
      <c r="EC84" s="382">
        <f t="shared" si="312"/>
        <v>94349.45</v>
      </c>
      <c r="ED84" s="382">
        <f t="shared" si="312"/>
        <v>101525.45</v>
      </c>
      <c r="EE84" s="382">
        <f t="shared" si="312"/>
        <v>73598.849999999991</v>
      </c>
      <c r="EF84" s="382">
        <f t="shared" si="312"/>
        <v>73942.7</v>
      </c>
      <c r="EG84" s="382">
        <f t="shared" si="312"/>
        <v>52908.049999999996</v>
      </c>
      <c r="EH84" s="382">
        <f t="shared" si="312"/>
        <v>36298.6</v>
      </c>
      <c r="EI84" s="383">
        <f t="shared" si="312"/>
        <v>23606.05</v>
      </c>
      <c r="EJ84" s="382">
        <f t="shared" si="312"/>
        <v>10375.299999999999</v>
      </c>
      <c r="EK84" s="342">
        <f t="shared" si="301"/>
        <v>8300.24</v>
      </c>
      <c r="EL84" s="342">
        <f t="shared" si="301"/>
        <v>6640.192</v>
      </c>
      <c r="EM84" s="342">
        <f t="shared" si="302"/>
        <v>5312.1536000000006</v>
      </c>
      <c r="EN84" s="342">
        <f t="shared" si="303"/>
        <v>4249.7228800000003</v>
      </c>
      <c r="EO84" s="342">
        <f t="shared" si="304"/>
        <v>3399.7783040000004</v>
      </c>
      <c r="EP84" s="342">
        <f t="shared" si="305"/>
        <v>2719.8226432000006</v>
      </c>
      <c r="EQ84" s="342">
        <f t="shared" si="306"/>
        <v>2175.8581145600006</v>
      </c>
      <c r="ER84" s="342">
        <f t="shared" si="307"/>
        <v>1740.6864916480006</v>
      </c>
      <c r="ES84" s="342">
        <f t="shared" si="308"/>
        <v>1392.5491933184005</v>
      </c>
      <c r="ET84" s="342">
        <f t="shared" si="309"/>
        <v>1114.0393546547205</v>
      </c>
      <c r="EU84" s="346">
        <f t="shared" si="310"/>
        <v>891.23148372377636</v>
      </c>
      <c r="EV84" s="342">
        <f t="shared" si="239"/>
        <v>712.98518697902114</v>
      </c>
      <c r="EW84" s="342">
        <f t="shared" si="240"/>
        <v>570.38814958321689</v>
      </c>
      <c r="EX84" s="342">
        <f t="shared" si="241"/>
        <v>456.31051966657355</v>
      </c>
      <c r="EY84" s="342">
        <f t="shared" si="242"/>
        <v>365.04841573325888</v>
      </c>
      <c r="EZ84" s="342">
        <f t="shared" si="243"/>
        <v>292.03873258660713</v>
      </c>
      <c r="FA84" s="342">
        <f t="shared" si="244"/>
        <v>233.63098606928571</v>
      </c>
      <c r="FB84" s="342">
        <f t="shared" si="245"/>
        <v>186.90478885542859</v>
      </c>
      <c r="FC84" s="342">
        <f t="shared" si="246"/>
        <v>149.52383108434287</v>
      </c>
      <c r="FD84" s="342">
        <f t="shared" si="247"/>
        <v>119.61906486747431</v>
      </c>
      <c r="FE84" s="342">
        <f t="shared" si="248"/>
        <v>95.695251893979446</v>
      </c>
      <c r="FF84" s="342">
        <f t="shared" si="249"/>
        <v>76.55620151518356</v>
      </c>
      <c r="FG84" s="346">
        <f t="shared" si="250"/>
        <v>61.244961212146848</v>
      </c>
      <c r="FH84" s="342">
        <f t="shared" si="251"/>
        <v>48.995968969717481</v>
      </c>
      <c r="FI84" s="342">
        <f t="shared" si="252"/>
        <v>39.196775175773986</v>
      </c>
      <c r="FJ84" s="342">
        <f t="shared" si="253"/>
        <v>31.35742014061919</v>
      </c>
      <c r="FK84" s="342">
        <f t="shared" si="254"/>
        <v>25.085936112495354</v>
      </c>
      <c r="FL84" s="342">
        <f t="shared" si="255"/>
        <v>20.068748889996286</v>
      </c>
      <c r="FM84" s="342">
        <f t="shared" si="256"/>
        <v>16.054999111997031</v>
      </c>
      <c r="FN84" s="342">
        <f t="shared" si="257"/>
        <v>12.843999289597626</v>
      </c>
      <c r="FO84" s="342">
        <f t="shared" si="258"/>
        <v>10.275199431678102</v>
      </c>
      <c r="FP84" s="342">
        <f t="shared" si="259"/>
        <v>8.2201595453424812</v>
      </c>
      <c r="FQ84" s="342">
        <f t="shared" si="260"/>
        <v>6.5761276362739851</v>
      </c>
      <c r="FR84" s="342">
        <f t="shared" si="261"/>
        <v>5.2609021090191881</v>
      </c>
      <c r="FS84" s="346">
        <f t="shared" si="262"/>
        <v>4.208721687215351</v>
      </c>
      <c r="FT84" s="342">
        <f t="shared" si="263"/>
        <v>3.3669773497722808</v>
      </c>
      <c r="FU84" s="342">
        <f t="shared" si="264"/>
        <v>2.6935818798178248</v>
      </c>
      <c r="FV84" s="342">
        <f t="shared" si="265"/>
        <v>2.1548655038542601</v>
      </c>
      <c r="FW84" s="342">
        <f t="shared" si="266"/>
        <v>1.7238924030834082</v>
      </c>
      <c r="FX84" s="342">
        <f t="shared" si="267"/>
        <v>1.3791139224667266</v>
      </c>
      <c r="FY84" s="342">
        <f t="shared" si="268"/>
        <v>1.1032911379733814</v>
      </c>
      <c r="FZ84" s="342">
        <f t="shared" si="269"/>
        <v>0.88263291037870517</v>
      </c>
      <c r="GA84" s="342">
        <f t="shared" si="270"/>
        <v>0.70610632830296416</v>
      </c>
      <c r="GB84" s="342">
        <f t="shared" si="271"/>
        <v>0.56488506264237137</v>
      </c>
      <c r="GC84" s="342">
        <f t="shared" si="272"/>
        <v>0.45190805011389712</v>
      </c>
      <c r="GD84" s="342">
        <f t="shared" si="273"/>
        <v>0.36152644009111773</v>
      </c>
      <c r="GE84" s="346">
        <f t="shared" si="274"/>
        <v>0.28922115207289417</v>
      </c>
      <c r="GF84" s="397">
        <f t="shared" si="311"/>
        <v>2799371.3931153906</v>
      </c>
    </row>
    <row r="85" spans="1:188" x14ac:dyDescent="0.2">
      <c r="B85" s="399">
        <f t="shared" si="187"/>
        <v>4</v>
      </c>
      <c r="C85" s="399"/>
      <c r="D85" s="399"/>
      <c r="E85" s="399"/>
      <c r="F85" s="399">
        <v>1</v>
      </c>
      <c r="G85" s="495" t="str">
        <f>$G$180</f>
        <v>Even Performing Title / App</v>
      </c>
      <c r="H85" s="436"/>
      <c r="I85" s="384"/>
      <c r="J85" s="384"/>
      <c r="K85" s="384"/>
      <c r="L85" s="384"/>
      <c r="M85" s="384"/>
      <c r="N85" s="384"/>
      <c r="O85" s="384"/>
      <c r="P85" s="384"/>
      <c r="Q85" s="384"/>
      <c r="R85" s="384"/>
      <c r="S85" s="385"/>
      <c r="T85" s="384"/>
      <c r="U85" s="384"/>
      <c r="V85" s="384"/>
      <c r="W85" s="384"/>
      <c r="X85" s="384"/>
      <c r="Y85" s="384"/>
      <c r="Z85" s="384"/>
      <c r="AA85" s="384"/>
      <c r="AB85" s="384"/>
      <c r="AC85" s="384"/>
      <c r="AD85" s="384"/>
      <c r="AE85" s="385"/>
      <c r="AF85" s="384"/>
      <c r="AG85" s="384"/>
      <c r="AH85" s="384"/>
      <c r="AI85" s="384"/>
      <c r="AJ85" s="384"/>
      <c r="AK85" s="384"/>
      <c r="AL85" s="384"/>
      <c r="AM85" s="384"/>
      <c r="AN85" s="384"/>
      <c r="AO85" s="384"/>
      <c r="AP85" s="384"/>
      <c r="AQ85" s="385"/>
      <c r="AR85" s="384"/>
      <c r="AS85" s="384"/>
      <c r="AT85" s="384"/>
      <c r="AU85" s="384"/>
      <c r="AV85" s="384"/>
      <c r="AW85" s="384"/>
      <c r="AX85" s="384"/>
      <c r="AY85" s="384"/>
      <c r="AZ85" s="384"/>
      <c r="BA85" s="384"/>
      <c r="BB85" s="384"/>
      <c r="BC85" s="385"/>
      <c r="BD85" s="384"/>
      <c r="BE85" s="384"/>
      <c r="BF85" s="384"/>
      <c r="BG85" s="384"/>
      <c r="BH85" s="384"/>
      <c r="BI85" s="384"/>
      <c r="BJ85" s="384"/>
      <c r="BK85" s="384"/>
      <c r="BL85" s="384"/>
      <c r="BM85" s="384"/>
      <c r="BN85" s="384"/>
      <c r="BO85" s="385"/>
      <c r="BP85" s="384"/>
      <c r="BQ85" s="384"/>
      <c r="BR85" s="384"/>
      <c r="BS85" s="384"/>
      <c r="BT85" s="384"/>
      <c r="BU85" s="384"/>
      <c r="BV85" s="384"/>
      <c r="BW85" s="384"/>
      <c r="BX85" s="384"/>
      <c r="BY85" s="384"/>
      <c r="BZ85" s="384"/>
      <c r="CA85" s="385"/>
      <c r="CB85" s="384"/>
      <c r="CC85" s="384"/>
      <c r="CD85" s="384"/>
      <c r="CE85" s="384"/>
      <c r="CF85" s="384"/>
      <c r="CG85" s="384"/>
      <c r="CH85" s="384"/>
      <c r="CI85" s="384"/>
      <c r="CJ85" s="384"/>
      <c r="CK85" s="384"/>
      <c r="CL85" s="384"/>
      <c r="CM85" s="385"/>
      <c r="CN85" s="384"/>
      <c r="CO85" s="384"/>
      <c r="CP85" s="384"/>
      <c r="CQ85" s="384"/>
      <c r="CR85" s="384"/>
      <c r="CS85" s="384"/>
      <c r="CT85" s="384"/>
      <c r="CU85" s="384"/>
      <c r="CV85" s="384"/>
      <c r="CW85" s="384"/>
      <c r="CX85" s="384"/>
      <c r="CY85" s="385"/>
      <c r="CZ85" s="384"/>
      <c r="DA85" s="384"/>
      <c r="DB85" s="384"/>
      <c r="DC85" s="384"/>
      <c r="DD85" s="384"/>
      <c r="DE85" s="384"/>
      <c r="DF85" s="384"/>
      <c r="DG85" s="384"/>
      <c r="DH85" s="384"/>
      <c r="DI85" s="384"/>
      <c r="DJ85" s="384"/>
      <c r="DK85" s="385"/>
      <c r="DL85" s="384"/>
      <c r="DM85" s="384"/>
      <c r="DN85" s="384"/>
      <c r="DO85" s="497">
        <f t="shared" ref="DO85:EL85" si="313">$H$7*H$180</f>
        <v>3114.5833333333339</v>
      </c>
      <c r="DP85" s="497">
        <f t="shared" si="313"/>
        <v>12458.333333333336</v>
      </c>
      <c r="DQ85" s="497">
        <f t="shared" si="313"/>
        <v>31145.833333333336</v>
      </c>
      <c r="DR85" s="497">
        <f t="shared" si="313"/>
        <v>46718.75</v>
      </c>
      <c r="DS85" s="497">
        <f t="shared" si="313"/>
        <v>62291.666666666672</v>
      </c>
      <c r="DT85" s="497">
        <f t="shared" si="313"/>
        <v>59177.083333333328</v>
      </c>
      <c r="DU85" s="497">
        <f t="shared" si="313"/>
        <v>56062.5</v>
      </c>
      <c r="DV85" s="497">
        <f t="shared" si="313"/>
        <v>52947.916666666664</v>
      </c>
      <c r="DW85" s="621">
        <f t="shared" si="313"/>
        <v>49833.333333333343</v>
      </c>
      <c r="DX85" s="497">
        <f t="shared" si="313"/>
        <v>46718.75</v>
      </c>
      <c r="DY85" s="497">
        <f t="shared" si="313"/>
        <v>43604.166666666664</v>
      </c>
      <c r="DZ85" s="497">
        <f t="shared" si="313"/>
        <v>40489.583333333336</v>
      </c>
      <c r="EA85" s="497">
        <f t="shared" si="313"/>
        <v>37375</v>
      </c>
      <c r="EB85" s="497">
        <f t="shared" si="313"/>
        <v>34260.416666666672</v>
      </c>
      <c r="EC85" s="497">
        <f t="shared" si="313"/>
        <v>31145.833333333299</v>
      </c>
      <c r="ED85" s="497">
        <f t="shared" si="313"/>
        <v>28031.249999999967</v>
      </c>
      <c r="EE85" s="497">
        <f t="shared" si="313"/>
        <v>24916.666666666672</v>
      </c>
      <c r="EF85" s="497">
        <f t="shared" si="313"/>
        <v>21802.083333333332</v>
      </c>
      <c r="EG85" s="497">
        <f t="shared" si="313"/>
        <v>18687.5</v>
      </c>
      <c r="EH85" s="497">
        <f t="shared" si="313"/>
        <v>15572.916666666668</v>
      </c>
      <c r="EI85" s="621">
        <f t="shared" si="313"/>
        <v>12458.333333333336</v>
      </c>
      <c r="EJ85" s="497">
        <f t="shared" si="313"/>
        <v>9343.75</v>
      </c>
      <c r="EK85" s="497">
        <f t="shared" si="313"/>
        <v>6229.1666666666679</v>
      </c>
      <c r="EL85" s="497">
        <f t="shared" si="313"/>
        <v>3114.5833333333339</v>
      </c>
      <c r="EM85" s="342">
        <f t="shared" si="302"/>
        <v>2491.6666666666674</v>
      </c>
      <c r="EN85" s="342">
        <f t="shared" si="301"/>
        <v>1993.3333333333339</v>
      </c>
      <c r="EO85" s="342">
        <f t="shared" si="304"/>
        <v>1594.6666666666672</v>
      </c>
      <c r="EP85" s="342">
        <f t="shared" si="305"/>
        <v>1275.7333333333338</v>
      </c>
      <c r="EQ85" s="342">
        <f t="shared" si="306"/>
        <v>1020.586666666667</v>
      </c>
      <c r="ER85" s="342">
        <f t="shared" si="307"/>
        <v>816.46933333333368</v>
      </c>
      <c r="ES85" s="342">
        <f t="shared" si="308"/>
        <v>653.17546666666703</v>
      </c>
      <c r="ET85" s="342">
        <f t="shared" si="309"/>
        <v>522.5403733333336</v>
      </c>
      <c r="EU85" s="346">
        <f t="shared" si="310"/>
        <v>418.03229866666692</v>
      </c>
      <c r="EV85" s="342">
        <f t="shared" si="239"/>
        <v>334.42583893333358</v>
      </c>
      <c r="EW85" s="342">
        <f t="shared" si="240"/>
        <v>267.54067114666685</v>
      </c>
      <c r="EX85" s="342">
        <f t="shared" si="241"/>
        <v>214.03253691733349</v>
      </c>
      <c r="EY85" s="342">
        <f t="shared" si="242"/>
        <v>171.22602953386681</v>
      </c>
      <c r="EZ85" s="342">
        <f t="shared" si="243"/>
        <v>136.98082362709346</v>
      </c>
      <c r="FA85" s="342">
        <f t="shared" si="244"/>
        <v>109.58465890167477</v>
      </c>
      <c r="FB85" s="342">
        <f t="shared" si="245"/>
        <v>87.667727121339823</v>
      </c>
      <c r="FC85" s="342">
        <f t="shared" si="246"/>
        <v>70.134181697071867</v>
      </c>
      <c r="FD85" s="342">
        <f t="shared" si="247"/>
        <v>56.107345357657493</v>
      </c>
      <c r="FE85" s="342">
        <f t="shared" si="248"/>
        <v>44.885876286125999</v>
      </c>
      <c r="FF85" s="342">
        <f t="shared" si="249"/>
        <v>35.908701028900801</v>
      </c>
      <c r="FG85" s="346">
        <f t="shared" si="250"/>
        <v>28.726960823120642</v>
      </c>
      <c r="FH85" s="342">
        <f t="shared" si="251"/>
        <v>22.981568658496514</v>
      </c>
      <c r="FI85" s="342">
        <f t="shared" si="252"/>
        <v>18.385254926797213</v>
      </c>
      <c r="FJ85" s="342">
        <f t="shared" si="253"/>
        <v>14.708203941437771</v>
      </c>
      <c r="FK85" s="342">
        <f t="shared" si="254"/>
        <v>11.766563153150218</v>
      </c>
      <c r="FL85" s="342">
        <f t="shared" si="255"/>
        <v>9.4132505225201744</v>
      </c>
      <c r="FM85" s="342">
        <f t="shared" si="256"/>
        <v>7.5306004180161397</v>
      </c>
      <c r="FN85" s="342">
        <f t="shared" si="257"/>
        <v>6.0244803344129121</v>
      </c>
      <c r="FO85" s="342">
        <f t="shared" si="258"/>
        <v>4.8195842675303302</v>
      </c>
      <c r="FP85" s="342">
        <f t="shared" si="259"/>
        <v>3.8556674140242642</v>
      </c>
      <c r="FQ85" s="342">
        <f t="shared" si="260"/>
        <v>3.0845339312194113</v>
      </c>
      <c r="FR85" s="342">
        <f t="shared" si="261"/>
        <v>2.4676271449755292</v>
      </c>
      <c r="FS85" s="346">
        <f t="shared" si="262"/>
        <v>1.9741017159804235</v>
      </c>
      <c r="FT85" s="342">
        <f t="shared" si="263"/>
        <v>1.5792813727843389</v>
      </c>
      <c r="FU85" s="342">
        <f t="shared" si="264"/>
        <v>1.2634250982274713</v>
      </c>
      <c r="FV85" s="342">
        <f t="shared" si="265"/>
        <v>1.0107400785819771</v>
      </c>
      <c r="FW85" s="342">
        <f t="shared" si="266"/>
        <v>0.80859206286558172</v>
      </c>
      <c r="FX85" s="342">
        <f t="shared" si="267"/>
        <v>0.64687365029246546</v>
      </c>
      <c r="FY85" s="342">
        <f t="shared" si="268"/>
        <v>0.51749892023397237</v>
      </c>
      <c r="FZ85" s="342">
        <f t="shared" si="269"/>
        <v>0.41399913618717793</v>
      </c>
      <c r="GA85" s="342">
        <f t="shared" si="270"/>
        <v>0.33119930894974237</v>
      </c>
      <c r="GB85" s="342">
        <f t="shared" si="271"/>
        <v>0.26495944715979391</v>
      </c>
      <c r="GC85" s="342">
        <f t="shared" si="272"/>
        <v>0.21196755772783515</v>
      </c>
      <c r="GD85" s="342">
        <f t="shared" si="273"/>
        <v>0.16957404618226812</v>
      </c>
      <c r="GE85" s="346">
        <f t="shared" si="274"/>
        <v>0.1356592369458145</v>
      </c>
      <c r="GF85" s="623">
        <f t="shared" si="311"/>
        <v>759957.79069638567</v>
      </c>
    </row>
    <row r="86" spans="1:188" x14ac:dyDescent="0.2">
      <c r="B86" s="399">
        <f t="shared" si="187"/>
        <v>5</v>
      </c>
      <c r="C86" s="399"/>
      <c r="D86" s="399"/>
      <c r="E86" s="399">
        <v>1</v>
      </c>
      <c r="F86" s="399"/>
      <c r="G86" s="339" t="str">
        <f>$G$179</f>
        <v>Low Performing  Title / App</v>
      </c>
      <c r="H86" s="436"/>
      <c r="I86" s="384"/>
      <c r="J86" s="384"/>
      <c r="K86" s="384"/>
      <c r="L86" s="384"/>
      <c r="M86" s="384"/>
      <c r="N86" s="384"/>
      <c r="O86" s="384"/>
      <c r="P86" s="384"/>
      <c r="Q86" s="384"/>
      <c r="R86" s="384"/>
      <c r="S86" s="385"/>
      <c r="T86" s="384"/>
      <c r="U86" s="384"/>
      <c r="V86" s="384"/>
      <c r="W86" s="384"/>
      <c r="X86" s="384"/>
      <c r="Y86" s="384"/>
      <c r="Z86" s="384"/>
      <c r="AA86" s="384"/>
      <c r="AB86" s="384"/>
      <c r="AC86" s="384"/>
      <c r="AD86" s="384"/>
      <c r="AE86" s="385"/>
      <c r="AF86" s="384"/>
      <c r="AG86" s="384"/>
      <c r="AH86" s="384"/>
      <c r="AI86" s="384"/>
      <c r="AJ86" s="384"/>
      <c r="AK86" s="384"/>
      <c r="AL86" s="384"/>
      <c r="AM86" s="384"/>
      <c r="AN86" s="384"/>
      <c r="AO86" s="384"/>
      <c r="AP86" s="384"/>
      <c r="AQ86" s="385"/>
      <c r="AR86" s="384"/>
      <c r="AS86" s="384"/>
      <c r="AT86" s="384"/>
      <c r="AU86" s="384"/>
      <c r="AV86" s="384"/>
      <c r="AW86" s="384"/>
      <c r="AX86" s="384"/>
      <c r="AY86" s="384"/>
      <c r="AZ86" s="384"/>
      <c r="BA86" s="384"/>
      <c r="BB86" s="384"/>
      <c r="BC86" s="385"/>
      <c r="BD86" s="384"/>
      <c r="BE86" s="384"/>
      <c r="BF86" s="384"/>
      <c r="BG86" s="384"/>
      <c r="BH86" s="384"/>
      <c r="BI86" s="384"/>
      <c r="BJ86" s="384"/>
      <c r="BK86" s="384"/>
      <c r="BL86" s="384"/>
      <c r="BM86" s="384"/>
      <c r="BN86" s="384"/>
      <c r="BO86" s="385"/>
      <c r="BP86" s="384"/>
      <c r="BQ86" s="384"/>
      <c r="BR86" s="384"/>
      <c r="BS86" s="384"/>
      <c r="BT86" s="384"/>
      <c r="BU86" s="384"/>
      <c r="BV86" s="384"/>
      <c r="BW86" s="384"/>
      <c r="BX86" s="384"/>
      <c r="BY86" s="384"/>
      <c r="BZ86" s="384"/>
      <c r="CA86" s="385"/>
      <c r="CB86" s="384"/>
      <c r="CC86" s="384"/>
      <c r="CD86" s="384"/>
      <c r="CE86" s="384"/>
      <c r="CF86" s="384"/>
      <c r="CG86" s="384"/>
      <c r="CH86" s="384"/>
      <c r="CI86" s="384"/>
      <c r="CJ86" s="384"/>
      <c r="CK86" s="384"/>
      <c r="CL86" s="384"/>
      <c r="CM86" s="385"/>
      <c r="CN86" s="384"/>
      <c r="CO86" s="384"/>
      <c r="CP86" s="384"/>
      <c r="CQ86" s="384"/>
      <c r="CR86" s="384"/>
      <c r="CS86" s="384"/>
      <c r="CT86" s="384"/>
      <c r="CU86" s="384"/>
      <c r="CV86" s="384"/>
      <c r="CW86" s="384"/>
      <c r="CX86" s="384"/>
      <c r="CY86" s="385"/>
      <c r="CZ86" s="384"/>
      <c r="DA86" s="384"/>
      <c r="DB86" s="384"/>
      <c r="DC86" s="384"/>
      <c r="DD86" s="384"/>
      <c r="DE86" s="384"/>
      <c r="DF86" s="384"/>
      <c r="DG86" s="384"/>
      <c r="DH86" s="384"/>
      <c r="DI86" s="384"/>
      <c r="DJ86" s="384"/>
      <c r="DK86" s="385"/>
      <c r="DL86" s="384"/>
      <c r="DM86" s="384"/>
      <c r="DN86" s="384"/>
      <c r="DO86" s="384"/>
      <c r="DP86" s="384"/>
      <c r="DQ86" s="382">
        <f t="shared" ref="DQ86:EN86" si="314">$H$7*H$179</f>
        <v>14621.099999999999</v>
      </c>
      <c r="DR86" s="382">
        <f t="shared" si="314"/>
        <v>53894.75</v>
      </c>
      <c r="DS86" s="382">
        <f t="shared" si="314"/>
        <v>98939.099999999991</v>
      </c>
      <c r="DT86" s="382">
        <f t="shared" si="314"/>
        <v>182390</v>
      </c>
      <c r="DU86" s="382">
        <f t="shared" si="314"/>
        <v>299732.55</v>
      </c>
      <c r="DV86" s="382">
        <f t="shared" si="314"/>
        <v>204665.5</v>
      </c>
      <c r="DW86" s="383">
        <f t="shared" si="314"/>
        <v>175333.6</v>
      </c>
      <c r="DX86" s="382">
        <f t="shared" si="314"/>
        <v>194200.5</v>
      </c>
      <c r="DY86" s="382">
        <f t="shared" si="314"/>
        <v>156765.69999999998</v>
      </c>
      <c r="DZ86" s="382">
        <f t="shared" si="314"/>
        <v>155674.35</v>
      </c>
      <c r="EA86" s="382">
        <f t="shared" si="314"/>
        <v>148274.1</v>
      </c>
      <c r="EB86" s="382">
        <f t="shared" si="314"/>
        <v>137061.6</v>
      </c>
      <c r="EC86" s="382">
        <f t="shared" si="314"/>
        <v>120885.7</v>
      </c>
      <c r="ED86" s="382">
        <f t="shared" si="314"/>
        <v>141905.4</v>
      </c>
      <c r="EE86" s="382">
        <f t="shared" si="314"/>
        <v>111512.04999999999</v>
      </c>
      <c r="EF86" s="382">
        <f t="shared" si="314"/>
        <v>95410.9</v>
      </c>
      <c r="EG86" s="382">
        <f t="shared" si="314"/>
        <v>94349.45</v>
      </c>
      <c r="EH86" s="382">
        <f t="shared" si="314"/>
        <v>101525.45</v>
      </c>
      <c r="EI86" s="383">
        <f t="shared" si="314"/>
        <v>73598.849999999991</v>
      </c>
      <c r="EJ86" s="382">
        <f t="shared" si="314"/>
        <v>73942.7</v>
      </c>
      <c r="EK86" s="382">
        <f t="shared" si="314"/>
        <v>52908.049999999996</v>
      </c>
      <c r="EL86" s="382">
        <f t="shared" si="314"/>
        <v>36298.6</v>
      </c>
      <c r="EM86" s="382">
        <f t="shared" si="314"/>
        <v>23606.05</v>
      </c>
      <c r="EN86" s="382">
        <f t="shared" si="314"/>
        <v>10375.299999999999</v>
      </c>
      <c r="EO86" s="342">
        <f t="shared" si="301"/>
        <v>8300.24</v>
      </c>
      <c r="EP86" s="342">
        <f t="shared" si="305"/>
        <v>6640.192</v>
      </c>
      <c r="EQ86" s="342">
        <f t="shared" si="306"/>
        <v>5312.1536000000006</v>
      </c>
      <c r="ER86" s="342">
        <f t="shared" si="307"/>
        <v>4249.7228800000003</v>
      </c>
      <c r="ES86" s="342">
        <f t="shared" si="308"/>
        <v>3399.7783040000004</v>
      </c>
      <c r="ET86" s="342">
        <f t="shared" si="309"/>
        <v>2719.8226432000006</v>
      </c>
      <c r="EU86" s="346">
        <f t="shared" si="310"/>
        <v>2175.8581145600006</v>
      </c>
      <c r="EV86" s="342">
        <f t="shared" si="239"/>
        <v>1740.6864916480006</v>
      </c>
      <c r="EW86" s="342">
        <f t="shared" si="240"/>
        <v>1392.5491933184005</v>
      </c>
      <c r="EX86" s="342">
        <f t="shared" si="241"/>
        <v>1114.0393546547205</v>
      </c>
      <c r="EY86" s="342">
        <f t="shared" si="242"/>
        <v>891.23148372377636</v>
      </c>
      <c r="EZ86" s="342">
        <f t="shared" si="243"/>
        <v>712.98518697902114</v>
      </c>
      <c r="FA86" s="342">
        <f t="shared" si="244"/>
        <v>570.38814958321689</v>
      </c>
      <c r="FB86" s="342">
        <f t="shared" si="245"/>
        <v>456.31051966657355</v>
      </c>
      <c r="FC86" s="342">
        <f t="shared" si="246"/>
        <v>365.04841573325888</v>
      </c>
      <c r="FD86" s="342">
        <f t="shared" si="247"/>
        <v>292.03873258660713</v>
      </c>
      <c r="FE86" s="342">
        <f t="shared" si="248"/>
        <v>233.63098606928571</v>
      </c>
      <c r="FF86" s="342">
        <f t="shared" si="249"/>
        <v>186.90478885542859</v>
      </c>
      <c r="FG86" s="346">
        <f t="shared" si="250"/>
        <v>149.52383108434287</v>
      </c>
      <c r="FH86" s="342">
        <f t="shared" si="251"/>
        <v>119.61906486747431</v>
      </c>
      <c r="FI86" s="342">
        <f t="shared" si="252"/>
        <v>95.695251893979446</v>
      </c>
      <c r="FJ86" s="342">
        <f t="shared" si="253"/>
        <v>76.55620151518356</v>
      </c>
      <c r="FK86" s="342">
        <f t="shared" si="254"/>
        <v>61.244961212146848</v>
      </c>
      <c r="FL86" s="342">
        <f t="shared" si="255"/>
        <v>48.995968969717481</v>
      </c>
      <c r="FM86" s="342">
        <f t="shared" si="256"/>
        <v>39.196775175773986</v>
      </c>
      <c r="FN86" s="342">
        <f t="shared" si="257"/>
        <v>31.35742014061919</v>
      </c>
      <c r="FO86" s="342">
        <f t="shared" si="258"/>
        <v>25.085936112495354</v>
      </c>
      <c r="FP86" s="342">
        <f t="shared" si="259"/>
        <v>20.068748889996286</v>
      </c>
      <c r="FQ86" s="342">
        <f t="shared" si="260"/>
        <v>16.054999111997031</v>
      </c>
      <c r="FR86" s="342">
        <f t="shared" si="261"/>
        <v>12.843999289597626</v>
      </c>
      <c r="FS86" s="346">
        <f t="shared" si="262"/>
        <v>10.275199431678102</v>
      </c>
      <c r="FT86" s="342">
        <f t="shared" si="263"/>
        <v>8.2201595453424812</v>
      </c>
      <c r="FU86" s="342">
        <f t="shared" si="264"/>
        <v>6.5761276362739851</v>
      </c>
      <c r="FV86" s="342">
        <f t="shared" si="265"/>
        <v>5.2609021090191881</v>
      </c>
      <c r="FW86" s="342">
        <f t="shared" si="266"/>
        <v>4.208721687215351</v>
      </c>
      <c r="FX86" s="342">
        <f t="shared" si="267"/>
        <v>3.3669773497722808</v>
      </c>
      <c r="FY86" s="342">
        <f t="shared" si="268"/>
        <v>2.6935818798178248</v>
      </c>
      <c r="FZ86" s="342">
        <f t="shared" si="269"/>
        <v>2.1548655038542601</v>
      </c>
      <c r="GA86" s="342">
        <f t="shared" si="270"/>
        <v>1.7238924030834082</v>
      </c>
      <c r="GB86" s="342">
        <f t="shared" si="271"/>
        <v>1.3791139224667266</v>
      </c>
      <c r="GC86" s="342">
        <f t="shared" si="272"/>
        <v>1.1032911379733814</v>
      </c>
      <c r="GD86" s="342">
        <f t="shared" si="273"/>
        <v>0.88263291037870517</v>
      </c>
      <c r="GE86" s="346">
        <f t="shared" si="274"/>
        <v>0.70610632830296416</v>
      </c>
      <c r="GF86" s="397">
        <f t="shared" si="311"/>
        <v>2799369.7255746857</v>
      </c>
    </row>
    <row r="87" spans="1:188" x14ac:dyDescent="0.2">
      <c r="B87" s="399">
        <f t="shared" si="187"/>
        <v>6</v>
      </c>
      <c r="C87" s="399">
        <v>1</v>
      </c>
      <c r="D87" s="399"/>
      <c r="E87" s="399"/>
      <c r="F87" s="399"/>
      <c r="G87" s="341" t="str">
        <f>$G$177</f>
        <v>High Performing Title / App</v>
      </c>
      <c r="H87" s="436"/>
      <c r="I87" s="384"/>
      <c r="J87" s="384"/>
      <c r="K87" s="384"/>
      <c r="L87" s="384"/>
      <c r="M87" s="384"/>
      <c r="N87" s="384"/>
      <c r="O87" s="384"/>
      <c r="P87" s="384"/>
      <c r="Q87" s="384"/>
      <c r="R87" s="384"/>
      <c r="S87" s="385"/>
      <c r="T87" s="384"/>
      <c r="U87" s="384"/>
      <c r="V87" s="384"/>
      <c r="W87" s="384"/>
      <c r="X87" s="384"/>
      <c r="Y87" s="384"/>
      <c r="Z87" s="384"/>
      <c r="AA87" s="384"/>
      <c r="AB87" s="384"/>
      <c r="AC87" s="384"/>
      <c r="AD87" s="384"/>
      <c r="AE87" s="385"/>
      <c r="AF87" s="384"/>
      <c r="AG87" s="384"/>
      <c r="AH87" s="384"/>
      <c r="AI87" s="384"/>
      <c r="AJ87" s="384"/>
      <c r="AK87" s="384"/>
      <c r="AL87" s="384"/>
      <c r="AM87" s="384"/>
      <c r="AN87" s="384"/>
      <c r="AO87" s="384"/>
      <c r="AP87" s="384"/>
      <c r="AQ87" s="385"/>
      <c r="AR87" s="384"/>
      <c r="AS87" s="384"/>
      <c r="AT87" s="384"/>
      <c r="AU87" s="384"/>
      <c r="AV87" s="384"/>
      <c r="AW87" s="384"/>
      <c r="AX87" s="384"/>
      <c r="AY87" s="384"/>
      <c r="AZ87" s="384"/>
      <c r="BA87" s="384"/>
      <c r="BB87" s="384"/>
      <c r="BC87" s="385"/>
      <c r="BD87" s="384"/>
      <c r="BE87" s="384"/>
      <c r="BF87" s="384"/>
      <c r="BG87" s="384"/>
      <c r="BH87" s="384"/>
      <c r="BI87" s="384"/>
      <c r="BJ87" s="384"/>
      <c r="BK87" s="384"/>
      <c r="BL87" s="384"/>
      <c r="BM87" s="384"/>
      <c r="BN87" s="384"/>
      <c r="BO87" s="385"/>
      <c r="BP87" s="384"/>
      <c r="BQ87" s="384"/>
      <c r="BR87" s="384"/>
      <c r="BS87" s="384"/>
      <c r="BT87" s="384"/>
      <c r="BU87" s="384"/>
      <c r="BV87" s="384"/>
      <c r="BW87" s="384"/>
      <c r="BX87" s="384"/>
      <c r="BY87" s="384"/>
      <c r="BZ87" s="384"/>
      <c r="CA87" s="385"/>
      <c r="CB87" s="384"/>
      <c r="CC87" s="384"/>
      <c r="CD87" s="384"/>
      <c r="CE87" s="384"/>
      <c r="CF87" s="384"/>
      <c r="CG87" s="384"/>
      <c r="CH87" s="384"/>
      <c r="CI87" s="384"/>
      <c r="CJ87" s="384"/>
      <c r="CK87" s="384"/>
      <c r="CL87" s="384"/>
      <c r="CM87" s="385"/>
      <c r="CN87" s="384"/>
      <c r="CO87" s="384"/>
      <c r="CP87" s="384"/>
      <c r="CQ87" s="384"/>
      <c r="CR87" s="384"/>
      <c r="CS87" s="384"/>
      <c r="CT87" s="384"/>
      <c r="CU87" s="384"/>
      <c r="CV87" s="384"/>
      <c r="CW87" s="384"/>
      <c r="CX87" s="384"/>
      <c r="CY87" s="385"/>
      <c r="CZ87" s="384"/>
      <c r="DA87" s="384"/>
      <c r="DB87" s="384"/>
      <c r="DC87" s="384"/>
      <c r="DD87" s="384"/>
      <c r="DE87" s="384"/>
      <c r="DF87" s="384"/>
      <c r="DG87" s="384"/>
      <c r="DH87" s="384"/>
      <c r="DI87" s="384"/>
      <c r="DJ87" s="384"/>
      <c r="DK87" s="385"/>
      <c r="DL87" s="384"/>
      <c r="DM87" s="384"/>
      <c r="DN87" s="384"/>
      <c r="DO87" s="384"/>
      <c r="DP87" s="384"/>
      <c r="DQ87" s="384"/>
      <c r="DR87" s="389">
        <f t="shared" ref="DR87:EO87" si="315">$H$7*H$177</f>
        <v>289304.92499999999</v>
      </c>
      <c r="DS87" s="389">
        <f t="shared" si="315"/>
        <v>965956.875</v>
      </c>
      <c r="DT87" s="389">
        <f t="shared" si="315"/>
        <v>1834880.7749999999</v>
      </c>
      <c r="DU87" s="389">
        <f t="shared" si="315"/>
        <v>3106602.5249999999</v>
      </c>
      <c r="DV87" s="389">
        <f t="shared" si="315"/>
        <v>3859006.125</v>
      </c>
      <c r="DW87" s="390">
        <f t="shared" si="315"/>
        <v>4525028.625</v>
      </c>
      <c r="DX87" s="389">
        <f t="shared" si="315"/>
        <v>3728021.6999999997</v>
      </c>
      <c r="DY87" s="389">
        <f t="shared" si="315"/>
        <v>3186637.3499999996</v>
      </c>
      <c r="DZ87" s="389">
        <f t="shared" si="315"/>
        <v>4099648.8</v>
      </c>
      <c r="EA87" s="389">
        <f t="shared" si="315"/>
        <v>3381331.1999999997</v>
      </c>
      <c r="EB87" s="389">
        <f t="shared" si="315"/>
        <v>2932337.85</v>
      </c>
      <c r="EC87" s="389">
        <f t="shared" si="315"/>
        <v>3693307.8</v>
      </c>
      <c r="ED87" s="389">
        <f t="shared" si="315"/>
        <v>3246624.2249999996</v>
      </c>
      <c r="EE87" s="389">
        <f t="shared" si="315"/>
        <v>3039394.8</v>
      </c>
      <c r="EF87" s="389">
        <f t="shared" si="315"/>
        <v>1945772.4</v>
      </c>
      <c r="EG87" s="389">
        <f t="shared" si="315"/>
        <v>2192738.9249999998</v>
      </c>
      <c r="EH87" s="389">
        <f t="shared" si="315"/>
        <v>1824834.375</v>
      </c>
      <c r="EI87" s="390">
        <f t="shared" si="315"/>
        <v>1913368.2749999999</v>
      </c>
      <c r="EJ87" s="389">
        <f t="shared" si="315"/>
        <v>1054782.3</v>
      </c>
      <c r="EK87" s="389">
        <f t="shared" si="315"/>
        <v>940235.39999999991</v>
      </c>
      <c r="EL87" s="389">
        <f t="shared" si="315"/>
        <v>733858.125</v>
      </c>
      <c r="EM87" s="389">
        <f t="shared" si="315"/>
        <v>804519.29999999993</v>
      </c>
      <c r="EN87" s="389">
        <f t="shared" si="315"/>
        <v>509339.02499999997</v>
      </c>
      <c r="EO87" s="389">
        <f t="shared" si="315"/>
        <v>284864.77499999997</v>
      </c>
      <c r="EP87" s="342">
        <f t="shared" si="305"/>
        <v>227891.81999999998</v>
      </c>
      <c r="EQ87" s="342">
        <f t="shared" si="301"/>
        <v>182313.45600000001</v>
      </c>
      <c r="ER87" s="342">
        <f t="shared" si="307"/>
        <v>145850.7648</v>
      </c>
      <c r="ES87" s="342">
        <f t="shared" si="308"/>
        <v>116680.61184000001</v>
      </c>
      <c r="ET87" s="342">
        <f t="shared" si="309"/>
        <v>93344.489472000016</v>
      </c>
      <c r="EU87" s="346">
        <f t="shared" si="310"/>
        <v>74675.591577600018</v>
      </c>
      <c r="EV87" s="342">
        <f t="shared" si="239"/>
        <v>59740.473262080021</v>
      </c>
      <c r="EW87" s="342">
        <f t="shared" si="240"/>
        <v>47792.378609664018</v>
      </c>
      <c r="EX87" s="342">
        <f t="shared" si="241"/>
        <v>38233.902887731216</v>
      </c>
      <c r="EY87" s="342">
        <f t="shared" si="242"/>
        <v>30587.122310184976</v>
      </c>
      <c r="EZ87" s="342">
        <f t="shared" si="243"/>
        <v>24469.697848147982</v>
      </c>
      <c r="FA87" s="342">
        <f t="shared" si="244"/>
        <v>19575.758278518388</v>
      </c>
      <c r="FB87" s="342">
        <f t="shared" si="245"/>
        <v>15660.60662281471</v>
      </c>
      <c r="FC87" s="342">
        <f t="shared" si="246"/>
        <v>12528.48529825177</v>
      </c>
      <c r="FD87" s="342">
        <f t="shared" si="247"/>
        <v>10022.788238601417</v>
      </c>
      <c r="FE87" s="342">
        <f t="shared" si="248"/>
        <v>8018.230590881134</v>
      </c>
      <c r="FF87" s="342">
        <f t="shared" si="249"/>
        <v>6414.584472704908</v>
      </c>
      <c r="FG87" s="346">
        <f t="shared" si="250"/>
        <v>5131.6675781639269</v>
      </c>
      <c r="FH87" s="342">
        <f t="shared" si="251"/>
        <v>4105.3340625311421</v>
      </c>
      <c r="FI87" s="342">
        <f t="shared" si="252"/>
        <v>3284.2672500249137</v>
      </c>
      <c r="FJ87" s="342">
        <f t="shared" si="253"/>
        <v>2627.4138000199309</v>
      </c>
      <c r="FK87" s="342">
        <f t="shared" si="254"/>
        <v>2101.9310400159447</v>
      </c>
      <c r="FL87" s="342">
        <f t="shared" si="255"/>
        <v>1681.5448320127559</v>
      </c>
      <c r="FM87" s="342">
        <f t="shared" si="256"/>
        <v>1345.2358656102049</v>
      </c>
      <c r="FN87" s="342">
        <f t="shared" si="257"/>
        <v>1076.188692488164</v>
      </c>
      <c r="FO87" s="342">
        <f t="shared" si="258"/>
        <v>860.95095399053116</v>
      </c>
      <c r="FP87" s="342">
        <f t="shared" si="259"/>
        <v>688.76076319242497</v>
      </c>
      <c r="FQ87" s="342">
        <f t="shared" si="260"/>
        <v>551.00861055394</v>
      </c>
      <c r="FR87" s="342">
        <f t="shared" si="261"/>
        <v>440.80688844315205</v>
      </c>
      <c r="FS87" s="346">
        <f t="shared" si="262"/>
        <v>352.64551075452164</v>
      </c>
      <c r="FT87" s="342">
        <f t="shared" si="263"/>
        <v>282.11640860361734</v>
      </c>
      <c r="FU87" s="342">
        <f t="shared" si="264"/>
        <v>225.69312688289389</v>
      </c>
      <c r="FV87" s="342">
        <f t="shared" si="265"/>
        <v>180.55450150631512</v>
      </c>
      <c r="FW87" s="342">
        <f t="shared" si="266"/>
        <v>144.44360120505209</v>
      </c>
      <c r="FX87" s="342">
        <f t="shared" si="267"/>
        <v>115.55488096404167</v>
      </c>
      <c r="FY87" s="342">
        <f t="shared" si="268"/>
        <v>92.443904771233349</v>
      </c>
      <c r="FZ87" s="342">
        <f t="shared" si="269"/>
        <v>73.955123816986685</v>
      </c>
      <c r="GA87" s="342">
        <f t="shared" si="270"/>
        <v>59.164099053589354</v>
      </c>
      <c r="GB87" s="342">
        <f t="shared" si="271"/>
        <v>47.331279242871489</v>
      </c>
      <c r="GC87" s="342">
        <f t="shared" si="272"/>
        <v>37.865023394297189</v>
      </c>
      <c r="GD87" s="342">
        <f t="shared" si="273"/>
        <v>30.292018715437752</v>
      </c>
      <c r="GE87" s="346">
        <f t="shared" si="274"/>
        <v>24.233614972350203</v>
      </c>
      <c r="GF87" s="396">
        <f t="shared" si="311"/>
        <v>55231758.640540093</v>
      </c>
    </row>
    <row r="88" spans="1:188" x14ac:dyDescent="0.2">
      <c r="B88" s="399">
        <f t="shared" si="187"/>
        <v>7</v>
      </c>
      <c r="C88" s="399"/>
      <c r="D88" s="399">
        <v>1</v>
      </c>
      <c r="E88" s="399"/>
      <c r="F88" s="399"/>
      <c r="G88" s="340" t="str">
        <f>$G$178</f>
        <v>Avg Performing  Title / App</v>
      </c>
      <c r="H88" s="436"/>
      <c r="I88" s="384"/>
      <c r="J88" s="384"/>
      <c r="K88" s="384"/>
      <c r="L88" s="384"/>
      <c r="M88" s="384"/>
      <c r="N88" s="384"/>
      <c r="O88" s="384"/>
      <c r="P88" s="384"/>
      <c r="Q88" s="384"/>
      <c r="R88" s="384"/>
      <c r="S88" s="385"/>
      <c r="T88" s="384"/>
      <c r="U88" s="384"/>
      <c r="V88" s="384"/>
      <c r="W88" s="384"/>
      <c r="X88" s="384"/>
      <c r="Y88" s="384"/>
      <c r="Z88" s="384"/>
      <c r="AA88" s="384"/>
      <c r="AB88" s="384"/>
      <c r="AC88" s="384"/>
      <c r="AD88" s="384"/>
      <c r="AE88" s="385"/>
      <c r="AF88" s="384"/>
      <c r="AG88" s="384"/>
      <c r="AH88" s="384"/>
      <c r="AI88" s="384"/>
      <c r="AJ88" s="384"/>
      <c r="AK88" s="384"/>
      <c r="AL88" s="384"/>
      <c r="AM88" s="384"/>
      <c r="AN88" s="384"/>
      <c r="AO88" s="384"/>
      <c r="AP88" s="384"/>
      <c r="AQ88" s="385"/>
      <c r="AR88" s="384"/>
      <c r="AS88" s="384"/>
      <c r="AT88" s="384"/>
      <c r="AU88" s="384"/>
      <c r="AV88" s="384"/>
      <c r="AW88" s="384"/>
      <c r="AX88" s="384"/>
      <c r="AY88" s="384"/>
      <c r="AZ88" s="384"/>
      <c r="BA88" s="384"/>
      <c r="BB88" s="384"/>
      <c r="BC88" s="385"/>
      <c r="BD88" s="384"/>
      <c r="BE88" s="384"/>
      <c r="BF88" s="384"/>
      <c r="BG88" s="384"/>
      <c r="BH88" s="384"/>
      <c r="BI88" s="384"/>
      <c r="BJ88" s="384"/>
      <c r="BK88" s="384"/>
      <c r="BL88" s="384"/>
      <c r="BM88" s="384"/>
      <c r="BN88" s="384"/>
      <c r="BO88" s="385"/>
      <c r="BP88" s="384"/>
      <c r="BQ88" s="384"/>
      <c r="BR88" s="384"/>
      <c r="BS88" s="384"/>
      <c r="BT88" s="384"/>
      <c r="BU88" s="384"/>
      <c r="BV88" s="384"/>
      <c r="BW88" s="384"/>
      <c r="BX88" s="384"/>
      <c r="BY88" s="384"/>
      <c r="BZ88" s="384"/>
      <c r="CA88" s="385"/>
      <c r="CB88" s="384"/>
      <c r="CC88" s="384"/>
      <c r="CD88" s="384"/>
      <c r="CE88" s="384"/>
      <c r="CF88" s="384"/>
      <c r="CG88" s="384"/>
      <c r="CH88" s="384"/>
      <c r="CI88" s="384"/>
      <c r="CJ88" s="384"/>
      <c r="CK88" s="384"/>
      <c r="CL88" s="384"/>
      <c r="CM88" s="385"/>
      <c r="CN88" s="384"/>
      <c r="CO88" s="384"/>
      <c r="CP88" s="384"/>
      <c r="CQ88" s="384"/>
      <c r="CR88" s="384"/>
      <c r="CS88" s="384"/>
      <c r="CT88" s="384"/>
      <c r="CU88" s="384"/>
      <c r="CV88" s="384"/>
      <c r="CW88" s="384"/>
      <c r="CX88" s="384"/>
      <c r="CY88" s="385"/>
      <c r="CZ88" s="384"/>
      <c r="DA88" s="384"/>
      <c r="DB88" s="384"/>
      <c r="DC88" s="384"/>
      <c r="DD88" s="384"/>
      <c r="DE88" s="384"/>
      <c r="DF88" s="384"/>
      <c r="DG88" s="384"/>
      <c r="DH88" s="384"/>
      <c r="DI88" s="384"/>
      <c r="DJ88" s="384"/>
      <c r="DK88" s="385"/>
      <c r="DL88" s="384"/>
      <c r="DM88" s="384"/>
      <c r="DN88" s="384"/>
      <c r="DO88" s="384"/>
      <c r="DP88" s="384"/>
      <c r="DQ88" s="384"/>
      <c r="DR88" s="384"/>
      <c r="DS88" s="379">
        <f t="shared" ref="DS88:EP88" si="316">$H$7*H$178</f>
        <v>31125.899999999998</v>
      </c>
      <c r="DT88" s="379">
        <f t="shared" si="316"/>
        <v>100239.75</v>
      </c>
      <c r="DU88" s="379">
        <f t="shared" si="316"/>
        <v>284618.09999999998</v>
      </c>
      <c r="DV88" s="379">
        <f t="shared" si="316"/>
        <v>556962.25</v>
      </c>
      <c r="DW88" s="380">
        <f t="shared" si="316"/>
        <v>680269.85</v>
      </c>
      <c r="DX88" s="379">
        <f t="shared" si="316"/>
        <v>661926.19999999995</v>
      </c>
      <c r="DY88" s="379">
        <f t="shared" si="316"/>
        <v>673632.04999999993</v>
      </c>
      <c r="DZ88" s="379">
        <f t="shared" si="316"/>
        <v>661253.44999999995</v>
      </c>
      <c r="EA88" s="379">
        <f t="shared" si="316"/>
        <v>447274.1</v>
      </c>
      <c r="EB88" s="379">
        <f t="shared" si="316"/>
        <v>485426.5</v>
      </c>
      <c r="EC88" s="379">
        <f t="shared" si="316"/>
        <v>373122.1</v>
      </c>
      <c r="ED88" s="379">
        <f t="shared" si="316"/>
        <v>318121.05</v>
      </c>
      <c r="EE88" s="379">
        <f t="shared" si="316"/>
        <v>411752.89999999997</v>
      </c>
      <c r="EF88" s="379">
        <f t="shared" si="316"/>
        <v>364780</v>
      </c>
      <c r="EG88" s="379">
        <f t="shared" si="316"/>
        <v>316356.95</v>
      </c>
      <c r="EH88" s="379">
        <f t="shared" si="316"/>
        <v>238153.5</v>
      </c>
      <c r="EI88" s="380">
        <f t="shared" si="316"/>
        <v>221125.44999999998</v>
      </c>
      <c r="EJ88" s="379">
        <f t="shared" si="316"/>
        <v>247123.5</v>
      </c>
      <c r="EK88" s="379">
        <f t="shared" si="316"/>
        <v>221170.3</v>
      </c>
      <c r="EL88" s="379">
        <f t="shared" si="316"/>
        <v>171895.1</v>
      </c>
      <c r="EM88" s="379">
        <f t="shared" si="316"/>
        <v>127732.79999999999</v>
      </c>
      <c r="EN88" s="379">
        <f t="shared" si="316"/>
        <v>74660.3</v>
      </c>
      <c r="EO88" s="379">
        <f t="shared" si="316"/>
        <v>65346.45</v>
      </c>
      <c r="EP88" s="379">
        <f t="shared" si="316"/>
        <v>36074.35</v>
      </c>
      <c r="EQ88" s="342">
        <f t="shared" si="301"/>
        <v>28859.48</v>
      </c>
      <c r="ER88" s="342">
        <f t="shared" si="301"/>
        <v>23087.584000000003</v>
      </c>
      <c r="ES88" s="342">
        <f t="shared" si="308"/>
        <v>18470.067200000001</v>
      </c>
      <c r="ET88" s="342">
        <f t="shared" si="309"/>
        <v>14776.053760000003</v>
      </c>
      <c r="EU88" s="346">
        <f t="shared" si="310"/>
        <v>11820.843008000003</v>
      </c>
      <c r="EV88" s="342">
        <f t="shared" si="239"/>
        <v>9456.6744064000031</v>
      </c>
      <c r="EW88" s="342">
        <f t="shared" si="240"/>
        <v>7565.3395251200027</v>
      </c>
      <c r="EX88" s="342">
        <f t="shared" si="241"/>
        <v>6052.2716200960022</v>
      </c>
      <c r="EY88" s="342">
        <f t="shared" si="242"/>
        <v>4841.8172960768015</v>
      </c>
      <c r="EZ88" s="342">
        <f t="shared" si="243"/>
        <v>3873.4538368614412</v>
      </c>
      <c r="FA88" s="342">
        <f t="shared" si="244"/>
        <v>3098.7630694891532</v>
      </c>
      <c r="FB88" s="342">
        <f t="shared" si="245"/>
        <v>2479.0104555913226</v>
      </c>
      <c r="FC88" s="342">
        <f t="shared" si="246"/>
        <v>1983.2083644730583</v>
      </c>
      <c r="FD88" s="342">
        <f t="shared" si="247"/>
        <v>1586.5666915784468</v>
      </c>
      <c r="FE88" s="342">
        <f t="shared" si="248"/>
        <v>1269.2533532627576</v>
      </c>
      <c r="FF88" s="342">
        <f t="shared" si="249"/>
        <v>1015.4026826102062</v>
      </c>
      <c r="FG88" s="346">
        <f t="shared" si="250"/>
        <v>812.32214608816503</v>
      </c>
      <c r="FH88" s="342">
        <f t="shared" si="251"/>
        <v>649.85771687053204</v>
      </c>
      <c r="FI88" s="342">
        <f t="shared" si="252"/>
        <v>519.88617349642561</v>
      </c>
      <c r="FJ88" s="342">
        <f t="shared" si="253"/>
        <v>415.90893879714054</v>
      </c>
      <c r="FK88" s="342">
        <f t="shared" si="254"/>
        <v>332.72715103771247</v>
      </c>
      <c r="FL88" s="342">
        <f t="shared" si="255"/>
        <v>266.18172083016998</v>
      </c>
      <c r="FM88" s="342">
        <f t="shared" si="256"/>
        <v>212.94537666413601</v>
      </c>
      <c r="FN88" s="342">
        <f t="shared" si="257"/>
        <v>170.35630133130883</v>
      </c>
      <c r="FO88" s="342">
        <f t="shared" si="258"/>
        <v>136.28504106504707</v>
      </c>
      <c r="FP88" s="342">
        <f t="shared" si="259"/>
        <v>109.02803285203765</v>
      </c>
      <c r="FQ88" s="342">
        <f t="shared" si="260"/>
        <v>87.222426281630135</v>
      </c>
      <c r="FR88" s="342">
        <f t="shared" si="261"/>
        <v>69.777941025304116</v>
      </c>
      <c r="FS88" s="346">
        <f t="shared" si="262"/>
        <v>55.822352820243296</v>
      </c>
      <c r="FT88" s="342">
        <f t="shared" si="263"/>
        <v>44.65788225619464</v>
      </c>
      <c r="FU88" s="342">
        <f t="shared" si="264"/>
        <v>35.726305804955715</v>
      </c>
      <c r="FV88" s="342">
        <f t="shared" si="265"/>
        <v>28.581044643964574</v>
      </c>
      <c r="FW88" s="342">
        <f t="shared" si="266"/>
        <v>22.864835715171662</v>
      </c>
      <c r="FX88" s="342">
        <f t="shared" si="267"/>
        <v>18.291868572137329</v>
      </c>
      <c r="FY88" s="342">
        <f t="shared" si="268"/>
        <v>14.633494857709863</v>
      </c>
      <c r="FZ88" s="342">
        <f t="shared" si="269"/>
        <v>11.706795886167891</v>
      </c>
      <c r="GA88" s="342">
        <f t="shared" si="270"/>
        <v>9.3654367089343129</v>
      </c>
      <c r="GB88" s="342">
        <f t="shared" si="271"/>
        <v>7.492349367147451</v>
      </c>
      <c r="GC88" s="342">
        <f t="shared" si="272"/>
        <v>5.9938794937179614</v>
      </c>
      <c r="GD88" s="342">
        <f t="shared" si="273"/>
        <v>4.7951035949743694</v>
      </c>
      <c r="GE88" s="346">
        <f t="shared" si="274"/>
        <v>3.8360828759794958</v>
      </c>
      <c r="GF88" s="398">
        <f t="shared" si="311"/>
        <v>7914424.9556684932</v>
      </c>
    </row>
    <row r="89" spans="1:188" x14ac:dyDescent="0.2">
      <c r="B89" s="399">
        <f t="shared" si="187"/>
        <v>8</v>
      </c>
      <c r="C89" s="399"/>
      <c r="D89" s="399"/>
      <c r="E89" s="399">
        <v>1</v>
      </c>
      <c r="F89" s="399"/>
      <c r="G89" s="339" t="str">
        <f>$G$179</f>
        <v>Low Performing  Title / App</v>
      </c>
      <c r="H89" s="436"/>
      <c r="I89" s="384"/>
      <c r="J89" s="384"/>
      <c r="K89" s="384"/>
      <c r="L89" s="384"/>
      <c r="M89" s="384"/>
      <c r="N89" s="384"/>
      <c r="O89" s="384"/>
      <c r="P89" s="384"/>
      <c r="Q89" s="384"/>
      <c r="R89" s="384"/>
      <c r="S89" s="385"/>
      <c r="T89" s="384"/>
      <c r="U89" s="384"/>
      <c r="V89" s="384"/>
      <c r="W89" s="384"/>
      <c r="X89" s="384"/>
      <c r="Y89" s="384"/>
      <c r="Z89" s="384"/>
      <c r="AA89" s="384"/>
      <c r="AB89" s="384"/>
      <c r="AC89" s="384"/>
      <c r="AD89" s="384"/>
      <c r="AE89" s="385"/>
      <c r="AF89" s="384"/>
      <c r="AG89" s="384"/>
      <c r="AH89" s="384"/>
      <c r="AI89" s="384"/>
      <c r="AJ89" s="384"/>
      <c r="AK89" s="384"/>
      <c r="AL89" s="384"/>
      <c r="AM89" s="384"/>
      <c r="AN89" s="384"/>
      <c r="AO89" s="384"/>
      <c r="AP89" s="384"/>
      <c r="AQ89" s="385"/>
      <c r="AR89" s="384"/>
      <c r="AS89" s="384"/>
      <c r="AT89" s="384"/>
      <c r="AU89" s="384"/>
      <c r="AV89" s="384"/>
      <c r="AW89" s="384"/>
      <c r="AX89" s="384"/>
      <c r="AY89" s="384"/>
      <c r="AZ89" s="384"/>
      <c r="BA89" s="384"/>
      <c r="BB89" s="384"/>
      <c r="BC89" s="385"/>
      <c r="BD89" s="384"/>
      <c r="BE89" s="384"/>
      <c r="BF89" s="384"/>
      <c r="BG89" s="384"/>
      <c r="BH89" s="384"/>
      <c r="BI89" s="384"/>
      <c r="BJ89" s="384"/>
      <c r="BK89" s="384"/>
      <c r="BL89" s="384"/>
      <c r="BM89" s="384"/>
      <c r="BN89" s="384"/>
      <c r="BO89" s="385"/>
      <c r="BP89" s="384"/>
      <c r="BQ89" s="384"/>
      <c r="BR89" s="384"/>
      <c r="BS89" s="384"/>
      <c r="BT89" s="384"/>
      <c r="BU89" s="384"/>
      <c r="BV89" s="384"/>
      <c r="BW89" s="384"/>
      <c r="BX89" s="384"/>
      <c r="BY89" s="384"/>
      <c r="BZ89" s="384"/>
      <c r="CA89" s="385"/>
      <c r="CB89" s="384"/>
      <c r="CC89" s="384"/>
      <c r="CD89" s="384"/>
      <c r="CE89" s="384"/>
      <c r="CF89" s="384"/>
      <c r="CG89" s="384"/>
      <c r="CH89" s="384"/>
      <c r="CI89" s="384"/>
      <c r="CJ89" s="384"/>
      <c r="CK89" s="384"/>
      <c r="CL89" s="384"/>
      <c r="CM89" s="385"/>
      <c r="CN89" s="384"/>
      <c r="CO89" s="384"/>
      <c r="CP89" s="384"/>
      <c r="CQ89" s="384"/>
      <c r="CR89" s="384"/>
      <c r="CS89" s="384"/>
      <c r="CT89" s="384"/>
      <c r="CU89" s="384"/>
      <c r="CV89" s="384"/>
      <c r="CW89" s="384"/>
      <c r="CX89" s="384"/>
      <c r="CY89" s="385"/>
      <c r="CZ89" s="384"/>
      <c r="DA89" s="384"/>
      <c r="DB89" s="384"/>
      <c r="DC89" s="384"/>
      <c r="DD89" s="384"/>
      <c r="DE89" s="384"/>
      <c r="DF89" s="384"/>
      <c r="DG89" s="384"/>
      <c r="DH89" s="384"/>
      <c r="DI89" s="384"/>
      <c r="DJ89" s="384"/>
      <c r="DK89" s="385"/>
      <c r="DL89" s="384"/>
      <c r="DM89" s="384"/>
      <c r="DN89" s="384"/>
      <c r="DO89" s="384"/>
      <c r="DP89" s="384"/>
      <c r="DQ89" s="384"/>
      <c r="DR89" s="384"/>
      <c r="DS89" s="384"/>
      <c r="DT89" s="382">
        <f t="shared" ref="DT89:EQ89" si="317">$H$7*H$179</f>
        <v>14621.099999999999</v>
      </c>
      <c r="DU89" s="382">
        <f t="shared" si="317"/>
        <v>53894.75</v>
      </c>
      <c r="DV89" s="382">
        <f t="shared" si="317"/>
        <v>98939.099999999991</v>
      </c>
      <c r="DW89" s="383">
        <f t="shared" si="317"/>
        <v>182390</v>
      </c>
      <c r="DX89" s="382">
        <f t="shared" si="317"/>
        <v>299732.55</v>
      </c>
      <c r="DY89" s="382">
        <f t="shared" si="317"/>
        <v>204665.5</v>
      </c>
      <c r="DZ89" s="382">
        <f t="shared" si="317"/>
        <v>175333.6</v>
      </c>
      <c r="EA89" s="382">
        <f t="shared" si="317"/>
        <v>194200.5</v>
      </c>
      <c r="EB89" s="382">
        <f t="shared" si="317"/>
        <v>156765.69999999998</v>
      </c>
      <c r="EC89" s="382">
        <f t="shared" si="317"/>
        <v>155674.35</v>
      </c>
      <c r="ED89" s="382">
        <f t="shared" si="317"/>
        <v>148274.1</v>
      </c>
      <c r="EE89" s="382">
        <f t="shared" si="317"/>
        <v>137061.6</v>
      </c>
      <c r="EF89" s="382">
        <f t="shared" si="317"/>
        <v>120885.7</v>
      </c>
      <c r="EG89" s="382">
        <f t="shared" si="317"/>
        <v>141905.4</v>
      </c>
      <c r="EH89" s="382">
        <f t="shared" si="317"/>
        <v>111512.04999999999</v>
      </c>
      <c r="EI89" s="383">
        <f t="shared" si="317"/>
        <v>95410.9</v>
      </c>
      <c r="EJ89" s="382">
        <f t="shared" si="317"/>
        <v>94349.45</v>
      </c>
      <c r="EK89" s="382">
        <f t="shared" si="317"/>
        <v>101525.45</v>
      </c>
      <c r="EL89" s="382">
        <f t="shared" si="317"/>
        <v>73598.849999999991</v>
      </c>
      <c r="EM89" s="382">
        <f t="shared" si="317"/>
        <v>73942.7</v>
      </c>
      <c r="EN89" s="382">
        <f t="shared" si="317"/>
        <v>52908.049999999996</v>
      </c>
      <c r="EO89" s="382">
        <f t="shared" si="317"/>
        <v>36298.6</v>
      </c>
      <c r="EP89" s="382">
        <f t="shared" si="317"/>
        <v>23606.05</v>
      </c>
      <c r="EQ89" s="382">
        <f t="shared" si="317"/>
        <v>10375.299999999999</v>
      </c>
      <c r="ER89" s="342">
        <f t="shared" si="301"/>
        <v>8300.24</v>
      </c>
      <c r="ES89" s="342">
        <f t="shared" si="301"/>
        <v>6640.192</v>
      </c>
      <c r="ET89" s="342">
        <f t="shared" si="309"/>
        <v>5312.1536000000006</v>
      </c>
      <c r="EU89" s="346">
        <f t="shared" si="310"/>
        <v>4249.7228800000003</v>
      </c>
      <c r="EV89" s="342">
        <f t="shared" si="239"/>
        <v>3399.7783040000004</v>
      </c>
      <c r="EW89" s="342">
        <f t="shared" si="240"/>
        <v>2719.8226432000006</v>
      </c>
      <c r="EX89" s="342">
        <f t="shared" si="241"/>
        <v>2175.8581145600006</v>
      </c>
      <c r="EY89" s="342">
        <f t="shared" si="242"/>
        <v>1740.6864916480006</v>
      </c>
      <c r="EZ89" s="342">
        <f t="shared" si="243"/>
        <v>1392.5491933184005</v>
      </c>
      <c r="FA89" s="342">
        <f t="shared" si="244"/>
        <v>1114.0393546547205</v>
      </c>
      <c r="FB89" s="342">
        <f t="shared" si="245"/>
        <v>891.23148372377636</v>
      </c>
      <c r="FC89" s="342">
        <f t="shared" si="246"/>
        <v>712.98518697902114</v>
      </c>
      <c r="FD89" s="342">
        <f t="shared" si="247"/>
        <v>570.38814958321689</v>
      </c>
      <c r="FE89" s="342">
        <f t="shared" si="248"/>
        <v>456.31051966657355</v>
      </c>
      <c r="FF89" s="342">
        <f t="shared" si="249"/>
        <v>365.04841573325888</v>
      </c>
      <c r="FG89" s="346">
        <f t="shared" si="250"/>
        <v>292.03873258660713</v>
      </c>
      <c r="FH89" s="342">
        <f t="shared" si="251"/>
        <v>233.63098606928571</v>
      </c>
      <c r="FI89" s="342">
        <f t="shared" si="252"/>
        <v>186.90478885542859</v>
      </c>
      <c r="FJ89" s="342">
        <f t="shared" si="253"/>
        <v>149.52383108434287</v>
      </c>
      <c r="FK89" s="342">
        <f t="shared" si="254"/>
        <v>119.61906486747431</v>
      </c>
      <c r="FL89" s="342">
        <f t="shared" si="255"/>
        <v>95.695251893979446</v>
      </c>
      <c r="FM89" s="342">
        <f t="shared" si="256"/>
        <v>76.55620151518356</v>
      </c>
      <c r="FN89" s="342">
        <f t="shared" si="257"/>
        <v>61.244961212146848</v>
      </c>
      <c r="FO89" s="342">
        <f t="shared" si="258"/>
        <v>48.995968969717481</v>
      </c>
      <c r="FP89" s="342">
        <f t="shared" si="259"/>
        <v>39.196775175773986</v>
      </c>
      <c r="FQ89" s="342">
        <f t="shared" si="260"/>
        <v>31.35742014061919</v>
      </c>
      <c r="FR89" s="342">
        <f t="shared" si="261"/>
        <v>25.085936112495354</v>
      </c>
      <c r="FS89" s="346">
        <f t="shared" si="262"/>
        <v>20.068748889996286</v>
      </c>
      <c r="FT89" s="342">
        <f t="shared" si="263"/>
        <v>16.054999111997031</v>
      </c>
      <c r="FU89" s="342">
        <f t="shared" si="264"/>
        <v>12.843999289597626</v>
      </c>
      <c r="FV89" s="342">
        <f t="shared" si="265"/>
        <v>10.275199431678102</v>
      </c>
      <c r="FW89" s="342">
        <f t="shared" si="266"/>
        <v>8.2201595453424812</v>
      </c>
      <c r="FX89" s="342">
        <f t="shared" si="267"/>
        <v>6.5761276362739851</v>
      </c>
      <c r="FY89" s="342">
        <f t="shared" si="268"/>
        <v>5.2609021090191881</v>
      </c>
      <c r="FZ89" s="342">
        <f t="shared" si="269"/>
        <v>4.208721687215351</v>
      </c>
      <c r="GA89" s="342">
        <f t="shared" si="270"/>
        <v>3.3669773497722808</v>
      </c>
      <c r="GB89" s="342">
        <f t="shared" si="271"/>
        <v>2.6935818798178248</v>
      </c>
      <c r="GC89" s="342">
        <f t="shared" si="272"/>
        <v>2.1548655038542601</v>
      </c>
      <c r="GD89" s="342">
        <f t="shared" si="273"/>
        <v>1.7238924030834082</v>
      </c>
      <c r="GE89" s="346">
        <f t="shared" si="274"/>
        <v>1.3791139224667266</v>
      </c>
      <c r="GF89" s="397">
        <f t="shared" si="311"/>
        <v>2799367.033544309</v>
      </c>
    </row>
    <row r="90" spans="1:188" x14ac:dyDescent="0.2">
      <c r="B90" s="399">
        <f t="shared" si="187"/>
        <v>9</v>
      </c>
      <c r="C90" s="399"/>
      <c r="D90" s="399"/>
      <c r="E90" s="399"/>
      <c r="F90" s="399">
        <v>1</v>
      </c>
      <c r="G90" s="495" t="str">
        <f>$G$180</f>
        <v>Even Performing Title / App</v>
      </c>
      <c r="H90" s="436"/>
      <c r="I90" s="384"/>
      <c r="J90" s="384"/>
      <c r="K90" s="384"/>
      <c r="L90" s="384"/>
      <c r="M90" s="384"/>
      <c r="N90" s="384"/>
      <c r="O90" s="384"/>
      <c r="P90" s="384"/>
      <c r="Q90" s="384"/>
      <c r="R90" s="384"/>
      <c r="S90" s="385"/>
      <c r="T90" s="384"/>
      <c r="U90" s="384"/>
      <c r="V90" s="384"/>
      <c r="W90" s="384"/>
      <c r="X90" s="384"/>
      <c r="Y90" s="384"/>
      <c r="Z90" s="384"/>
      <c r="AA90" s="384"/>
      <c r="AB90" s="384"/>
      <c r="AC90" s="384"/>
      <c r="AD90" s="384"/>
      <c r="AE90" s="385"/>
      <c r="AF90" s="384"/>
      <c r="AG90" s="384"/>
      <c r="AH90" s="384"/>
      <c r="AI90" s="384"/>
      <c r="AJ90" s="384"/>
      <c r="AK90" s="384"/>
      <c r="AL90" s="384"/>
      <c r="AM90" s="384"/>
      <c r="AN90" s="384"/>
      <c r="AO90" s="384"/>
      <c r="AP90" s="384"/>
      <c r="AQ90" s="385"/>
      <c r="AR90" s="384"/>
      <c r="AS90" s="384"/>
      <c r="AT90" s="384"/>
      <c r="AU90" s="384"/>
      <c r="AV90" s="384"/>
      <c r="AW90" s="384"/>
      <c r="AX90" s="384"/>
      <c r="AY90" s="384"/>
      <c r="AZ90" s="384"/>
      <c r="BA90" s="384"/>
      <c r="BB90" s="384"/>
      <c r="BC90" s="385"/>
      <c r="BD90" s="384"/>
      <c r="BE90" s="384"/>
      <c r="BF90" s="384"/>
      <c r="BG90" s="384"/>
      <c r="BH90" s="384"/>
      <c r="BI90" s="384"/>
      <c r="BJ90" s="384"/>
      <c r="BK90" s="384"/>
      <c r="BL90" s="384"/>
      <c r="BM90" s="384"/>
      <c r="BN90" s="384"/>
      <c r="BO90" s="385"/>
      <c r="BP90" s="384"/>
      <c r="BQ90" s="384"/>
      <c r="BR90" s="384"/>
      <c r="BS90" s="384"/>
      <c r="BT90" s="384"/>
      <c r="BU90" s="384"/>
      <c r="BV90" s="384"/>
      <c r="BW90" s="384"/>
      <c r="BX90" s="384"/>
      <c r="BY90" s="384"/>
      <c r="BZ90" s="384"/>
      <c r="CA90" s="385"/>
      <c r="CB90" s="384"/>
      <c r="CC90" s="384"/>
      <c r="CD90" s="384"/>
      <c r="CE90" s="384"/>
      <c r="CF90" s="384"/>
      <c r="CG90" s="384"/>
      <c r="CH90" s="384"/>
      <c r="CI90" s="384"/>
      <c r="CJ90" s="384"/>
      <c r="CK90" s="384"/>
      <c r="CL90" s="384"/>
      <c r="CM90" s="385"/>
      <c r="CN90" s="384"/>
      <c r="CO90" s="384"/>
      <c r="CP90" s="384"/>
      <c r="CQ90" s="384"/>
      <c r="CR90" s="384"/>
      <c r="CS90" s="384"/>
      <c r="CT90" s="384"/>
      <c r="CU90" s="384"/>
      <c r="CV90" s="384"/>
      <c r="CW90" s="384"/>
      <c r="CX90" s="384"/>
      <c r="CY90" s="385"/>
      <c r="CZ90" s="384"/>
      <c r="DA90" s="384"/>
      <c r="DB90" s="384"/>
      <c r="DC90" s="384"/>
      <c r="DD90" s="384"/>
      <c r="DE90" s="384"/>
      <c r="DF90" s="384"/>
      <c r="DG90" s="384"/>
      <c r="DH90" s="384"/>
      <c r="DI90" s="384"/>
      <c r="DJ90" s="384"/>
      <c r="DK90" s="385"/>
      <c r="DL90" s="384"/>
      <c r="DM90" s="384"/>
      <c r="DN90" s="384"/>
      <c r="DO90" s="384"/>
      <c r="DP90" s="384"/>
      <c r="DQ90" s="384"/>
      <c r="DR90" s="384"/>
      <c r="DS90" s="384"/>
      <c r="DT90" s="384"/>
      <c r="DU90" s="497">
        <f t="shared" ref="DU90:ER90" si="318">$H$7*H$180</f>
        <v>3114.5833333333339</v>
      </c>
      <c r="DV90" s="497">
        <f t="shared" si="318"/>
        <v>12458.333333333336</v>
      </c>
      <c r="DW90" s="621">
        <f t="shared" si="318"/>
        <v>31145.833333333336</v>
      </c>
      <c r="DX90" s="497">
        <f t="shared" si="318"/>
        <v>46718.75</v>
      </c>
      <c r="DY90" s="497">
        <f t="shared" si="318"/>
        <v>62291.666666666672</v>
      </c>
      <c r="DZ90" s="497">
        <f t="shared" si="318"/>
        <v>59177.083333333328</v>
      </c>
      <c r="EA90" s="497">
        <f t="shared" si="318"/>
        <v>56062.5</v>
      </c>
      <c r="EB90" s="497">
        <f t="shared" si="318"/>
        <v>52947.916666666664</v>
      </c>
      <c r="EC90" s="497">
        <f t="shared" si="318"/>
        <v>49833.333333333343</v>
      </c>
      <c r="ED90" s="497">
        <f t="shared" si="318"/>
        <v>46718.75</v>
      </c>
      <c r="EE90" s="497">
        <f t="shared" si="318"/>
        <v>43604.166666666664</v>
      </c>
      <c r="EF90" s="497">
        <f t="shared" si="318"/>
        <v>40489.583333333336</v>
      </c>
      <c r="EG90" s="497">
        <f t="shared" si="318"/>
        <v>37375</v>
      </c>
      <c r="EH90" s="497">
        <f t="shared" si="318"/>
        <v>34260.416666666672</v>
      </c>
      <c r="EI90" s="621">
        <f t="shared" si="318"/>
        <v>31145.833333333299</v>
      </c>
      <c r="EJ90" s="497">
        <f t="shared" si="318"/>
        <v>28031.249999999967</v>
      </c>
      <c r="EK90" s="497">
        <f t="shared" si="318"/>
        <v>24916.666666666672</v>
      </c>
      <c r="EL90" s="497">
        <f t="shared" si="318"/>
        <v>21802.083333333332</v>
      </c>
      <c r="EM90" s="497">
        <f t="shared" si="318"/>
        <v>18687.5</v>
      </c>
      <c r="EN90" s="497">
        <f t="shared" si="318"/>
        <v>15572.916666666668</v>
      </c>
      <c r="EO90" s="497">
        <f t="shared" si="318"/>
        <v>12458.333333333336</v>
      </c>
      <c r="EP90" s="497">
        <f t="shared" si="318"/>
        <v>9343.75</v>
      </c>
      <c r="EQ90" s="497">
        <f t="shared" si="318"/>
        <v>6229.1666666666679</v>
      </c>
      <c r="ER90" s="497">
        <f t="shared" si="318"/>
        <v>3114.5833333333339</v>
      </c>
      <c r="ES90" s="342">
        <f t="shared" si="301"/>
        <v>2491.6666666666674</v>
      </c>
      <c r="ET90" s="342">
        <f t="shared" si="301"/>
        <v>1993.3333333333339</v>
      </c>
      <c r="EU90" s="346">
        <f t="shared" si="301"/>
        <v>1594.6666666666672</v>
      </c>
      <c r="EV90" s="342">
        <f t="shared" si="239"/>
        <v>1275.7333333333338</v>
      </c>
      <c r="EW90" s="342">
        <f t="shared" si="240"/>
        <v>1020.586666666667</v>
      </c>
      <c r="EX90" s="342">
        <f t="shared" si="241"/>
        <v>816.46933333333368</v>
      </c>
      <c r="EY90" s="342">
        <f t="shared" si="242"/>
        <v>653.17546666666703</v>
      </c>
      <c r="EZ90" s="342">
        <f t="shared" si="243"/>
        <v>522.5403733333336</v>
      </c>
      <c r="FA90" s="342">
        <f t="shared" si="244"/>
        <v>418.03229866666692</v>
      </c>
      <c r="FB90" s="342">
        <f t="shared" si="245"/>
        <v>334.42583893333358</v>
      </c>
      <c r="FC90" s="342">
        <f t="shared" si="246"/>
        <v>267.54067114666685</v>
      </c>
      <c r="FD90" s="342">
        <f t="shared" si="247"/>
        <v>214.03253691733349</v>
      </c>
      <c r="FE90" s="342">
        <f t="shared" si="248"/>
        <v>171.22602953386681</v>
      </c>
      <c r="FF90" s="342">
        <f t="shared" si="249"/>
        <v>136.98082362709346</v>
      </c>
      <c r="FG90" s="346">
        <f t="shared" si="250"/>
        <v>109.58465890167477</v>
      </c>
      <c r="FH90" s="342">
        <f t="shared" si="251"/>
        <v>87.667727121339823</v>
      </c>
      <c r="FI90" s="342">
        <f t="shared" si="252"/>
        <v>70.134181697071867</v>
      </c>
      <c r="FJ90" s="342">
        <f t="shared" si="253"/>
        <v>56.107345357657493</v>
      </c>
      <c r="FK90" s="342">
        <f t="shared" si="254"/>
        <v>44.885876286125999</v>
      </c>
      <c r="FL90" s="342">
        <f t="shared" si="255"/>
        <v>35.908701028900801</v>
      </c>
      <c r="FM90" s="342">
        <f t="shared" si="256"/>
        <v>28.726960823120642</v>
      </c>
      <c r="FN90" s="342">
        <f t="shared" si="257"/>
        <v>22.981568658496514</v>
      </c>
      <c r="FO90" s="342">
        <f t="shared" si="258"/>
        <v>18.385254926797213</v>
      </c>
      <c r="FP90" s="342">
        <f t="shared" si="259"/>
        <v>14.708203941437771</v>
      </c>
      <c r="FQ90" s="342">
        <f t="shared" si="260"/>
        <v>11.766563153150218</v>
      </c>
      <c r="FR90" s="342">
        <f t="shared" si="261"/>
        <v>9.4132505225201744</v>
      </c>
      <c r="FS90" s="346">
        <f t="shared" si="262"/>
        <v>7.5306004180161397</v>
      </c>
      <c r="FT90" s="342">
        <f t="shared" si="263"/>
        <v>6.0244803344129121</v>
      </c>
      <c r="FU90" s="342">
        <f t="shared" si="264"/>
        <v>4.8195842675303302</v>
      </c>
      <c r="FV90" s="342">
        <f t="shared" si="265"/>
        <v>3.8556674140242642</v>
      </c>
      <c r="FW90" s="342">
        <f t="shared" si="266"/>
        <v>3.0845339312194113</v>
      </c>
      <c r="FX90" s="342">
        <f t="shared" si="267"/>
        <v>2.4676271449755292</v>
      </c>
      <c r="FY90" s="342">
        <f t="shared" si="268"/>
        <v>1.9741017159804235</v>
      </c>
      <c r="FZ90" s="342">
        <f t="shared" si="269"/>
        <v>1.5792813727843389</v>
      </c>
      <c r="GA90" s="342">
        <f t="shared" si="270"/>
        <v>1.2634250982274713</v>
      </c>
      <c r="GB90" s="342">
        <f t="shared" si="271"/>
        <v>1.0107400785819771</v>
      </c>
      <c r="GC90" s="342">
        <f t="shared" si="272"/>
        <v>0.80859206286558172</v>
      </c>
      <c r="GD90" s="342">
        <f t="shared" si="273"/>
        <v>0.64687365029246546</v>
      </c>
      <c r="GE90" s="346">
        <f t="shared" si="274"/>
        <v>0.51749892023397237</v>
      </c>
      <c r="GF90" s="623">
        <f t="shared" si="311"/>
        <v>759956.26333765243</v>
      </c>
    </row>
    <row r="91" spans="1:188" x14ac:dyDescent="0.2">
      <c r="B91" s="399">
        <f t="shared" si="187"/>
        <v>10</v>
      </c>
      <c r="C91" s="399"/>
      <c r="D91" s="399">
        <v>1</v>
      </c>
      <c r="E91" s="399"/>
      <c r="F91" s="399"/>
      <c r="G91" s="340" t="str">
        <f>$G$178</f>
        <v>Avg Performing  Title / App</v>
      </c>
      <c r="H91" s="436"/>
      <c r="I91" s="384"/>
      <c r="J91" s="384"/>
      <c r="K91" s="384"/>
      <c r="L91" s="384"/>
      <c r="M91" s="384"/>
      <c r="N91" s="384"/>
      <c r="O91" s="384"/>
      <c r="P91" s="384"/>
      <c r="Q91" s="384"/>
      <c r="R91" s="384"/>
      <c r="S91" s="385"/>
      <c r="T91" s="384"/>
      <c r="U91" s="384"/>
      <c r="V91" s="384"/>
      <c r="W91" s="384"/>
      <c r="X91" s="384"/>
      <c r="Y91" s="384"/>
      <c r="Z91" s="384"/>
      <c r="AA91" s="384"/>
      <c r="AB91" s="384"/>
      <c r="AC91" s="384"/>
      <c r="AD91" s="384"/>
      <c r="AE91" s="385"/>
      <c r="AF91" s="384"/>
      <c r="AG91" s="384"/>
      <c r="AH91" s="384"/>
      <c r="AI91" s="384"/>
      <c r="AJ91" s="384"/>
      <c r="AK91" s="384"/>
      <c r="AL91" s="384"/>
      <c r="AM91" s="384"/>
      <c r="AN91" s="384"/>
      <c r="AO91" s="384"/>
      <c r="AP91" s="384"/>
      <c r="AQ91" s="385"/>
      <c r="AR91" s="384"/>
      <c r="AS91" s="384"/>
      <c r="AT91" s="384"/>
      <c r="AU91" s="384"/>
      <c r="AV91" s="384"/>
      <c r="AW91" s="384"/>
      <c r="AX91" s="384"/>
      <c r="AY91" s="384"/>
      <c r="AZ91" s="384"/>
      <c r="BA91" s="384"/>
      <c r="BB91" s="384"/>
      <c r="BC91" s="385"/>
      <c r="BD91" s="384"/>
      <c r="BE91" s="384"/>
      <c r="BF91" s="384"/>
      <c r="BG91" s="384"/>
      <c r="BH91" s="384"/>
      <c r="BI91" s="384"/>
      <c r="BJ91" s="384"/>
      <c r="BK91" s="384"/>
      <c r="BL91" s="384"/>
      <c r="BM91" s="384"/>
      <c r="BN91" s="384"/>
      <c r="BO91" s="385"/>
      <c r="BP91" s="384"/>
      <c r="BQ91" s="384"/>
      <c r="BR91" s="384"/>
      <c r="BS91" s="384"/>
      <c r="BT91" s="384"/>
      <c r="BU91" s="384"/>
      <c r="BV91" s="384"/>
      <c r="BW91" s="384"/>
      <c r="BX91" s="384"/>
      <c r="BY91" s="384"/>
      <c r="BZ91" s="384"/>
      <c r="CA91" s="385"/>
      <c r="CB91" s="384"/>
      <c r="CC91" s="384"/>
      <c r="CD91" s="384"/>
      <c r="CE91" s="384"/>
      <c r="CF91" s="384"/>
      <c r="CG91" s="384"/>
      <c r="CH91" s="384"/>
      <c r="CI91" s="384"/>
      <c r="CJ91" s="384"/>
      <c r="CK91" s="384"/>
      <c r="CL91" s="384"/>
      <c r="CM91" s="385"/>
      <c r="CN91" s="384"/>
      <c r="CO91" s="384"/>
      <c r="CP91" s="384"/>
      <c r="CQ91" s="384"/>
      <c r="CR91" s="384"/>
      <c r="CS91" s="384"/>
      <c r="CT91" s="384"/>
      <c r="CU91" s="384"/>
      <c r="CV91" s="384"/>
      <c r="CW91" s="384"/>
      <c r="CX91" s="384"/>
      <c r="CY91" s="385"/>
      <c r="CZ91" s="384"/>
      <c r="DA91" s="384"/>
      <c r="DB91" s="384"/>
      <c r="DC91" s="384"/>
      <c r="DD91" s="384"/>
      <c r="DE91" s="384"/>
      <c r="DF91" s="384"/>
      <c r="DG91" s="384"/>
      <c r="DH91" s="384"/>
      <c r="DI91" s="384"/>
      <c r="DJ91" s="384"/>
      <c r="DK91" s="385"/>
      <c r="DL91" s="384"/>
      <c r="DM91" s="384"/>
      <c r="DN91" s="384"/>
      <c r="DO91" s="384"/>
      <c r="DP91" s="384"/>
      <c r="DQ91" s="384"/>
      <c r="DR91" s="384"/>
      <c r="DS91" s="384"/>
      <c r="DT91" s="384"/>
      <c r="DU91" s="379">
        <f t="shared" ref="DU91:ER91" si="319">$H$7*H$178</f>
        <v>31125.899999999998</v>
      </c>
      <c r="DV91" s="379">
        <f t="shared" si="319"/>
        <v>100239.75</v>
      </c>
      <c r="DW91" s="380">
        <f t="shared" si="319"/>
        <v>284618.09999999998</v>
      </c>
      <c r="DX91" s="379">
        <f t="shared" si="319"/>
        <v>556962.25</v>
      </c>
      <c r="DY91" s="379">
        <f t="shared" si="319"/>
        <v>680269.85</v>
      </c>
      <c r="DZ91" s="379">
        <f t="shared" si="319"/>
        <v>661926.19999999995</v>
      </c>
      <c r="EA91" s="379">
        <f t="shared" si="319"/>
        <v>673632.04999999993</v>
      </c>
      <c r="EB91" s="379">
        <f t="shared" si="319"/>
        <v>661253.44999999995</v>
      </c>
      <c r="EC91" s="379">
        <f t="shared" si="319"/>
        <v>447274.1</v>
      </c>
      <c r="ED91" s="379">
        <f t="shared" si="319"/>
        <v>485426.5</v>
      </c>
      <c r="EE91" s="379">
        <f t="shared" si="319"/>
        <v>373122.1</v>
      </c>
      <c r="EF91" s="379">
        <f t="shared" si="319"/>
        <v>318121.05</v>
      </c>
      <c r="EG91" s="379">
        <f t="shared" si="319"/>
        <v>411752.89999999997</v>
      </c>
      <c r="EH91" s="379">
        <f t="shared" si="319"/>
        <v>364780</v>
      </c>
      <c r="EI91" s="380">
        <f t="shared" si="319"/>
        <v>316356.95</v>
      </c>
      <c r="EJ91" s="379">
        <f t="shared" si="319"/>
        <v>238153.5</v>
      </c>
      <c r="EK91" s="379">
        <f t="shared" si="319"/>
        <v>221125.44999999998</v>
      </c>
      <c r="EL91" s="379">
        <f t="shared" si="319"/>
        <v>247123.5</v>
      </c>
      <c r="EM91" s="379">
        <f t="shared" si="319"/>
        <v>221170.3</v>
      </c>
      <c r="EN91" s="379">
        <f t="shared" si="319"/>
        <v>171895.1</v>
      </c>
      <c r="EO91" s="379">
        <f t="shared" si="319"/>
        <v>127732.79999999999</v>
      </c>
      <c r="EP91" s="379">
        <f t="shared" si="319"/>
        <v>74660.3</v>
      </c>
      <c r="EQ91" s="379">
        <f t="shared" si="319"/>
        <v>65346.45</v>
      </c>
      <c r="ER91" s="379">
        <f t="shared" si="319"/>
        <v>36074.35</v>
      </c>
      <c r="ES91" s="342">
        <f t="shared" si="301"/>
        <v>28859.48</v>
      </c>
      <c r="ET91" s="342">
        <f t="shared" si="301"/>
        <v>23087.584000000003</v>
      </c>
      <c r="EU91" s="346">
        <f t="shared" si="301"/>
        <v>18470.067200000001</v>
      </c>
      <c r="EV91" s="342">
        <f t="shared" si="239"/>
        <v>14776.053760000003</v>
      </c>
      <c r="EW91" s="342">
        <f t="shared" si="240"/>
        <v>11820.843008000003</v>
      </c>
      <c r="EX91" s="342">
        <f t="shared" si="241"/>
        <v>9456.6744064000031</v>
      </c>
      <c r="EY91" s="342">
        <f t="shared" si="242"/>
        <v>7565.3395251200027</v>
      </c>
      <c r="EZ91" s="342">
        <f t="shared" si="243"/>
        <v>6052.2716200960022</v>
      </c>
      <c r="FA91" s="342">
        <f t="shared" si="244"/>
        <v>4841.8172960768015</v>
      </c>
      <c r="FB91" s="342">
        <f t="shared" si="245"/>
        <v>3873.4538368614412</v>
      </c>
      <c r="FC91" s="342">
        <f t="shared" si="246"/>
        <v>3098.7630694891532</v>
      </c>
      <c r="FD91" s="342">
        <f t="shared" si="247"/>
        <v>2479.0104555913226</v>
      </c>
      <c r="FE91" s="342">
        <f t="shared" si="248"/>
        <v>1983.2083644730583</v>
      </c>
      <c r="FF91" s="342">
        <f t="shared" si="249"/>
        <v>1586.5666915784468</v>
      </c>
      <c r="FG91" s="346">
        <f t="shared" si="250"/>
        <v>1269.2533532627576</v>
      </c>
      <c r="FH91" s="342">
        <f t="shared" si="251"/>
        <v>1015.4026826102062</v>
      </c>
      <c r="FI91" s="342">
        <f t="shared" si="252"/>
        <v>812.32214608816503</v>
      </c>
      <c r="FJ91" s="342">
        <f t="shared" si="253"/>
        <v>649.85771687053204</v>
      </c>
      <c r="FK91" s="342">
        <f t="shared" si="254"/>
        <v>519.88617349642561</v>
      </c>
      <c r="FL91" s="342">
        <f t="shared" si="255"/>
        <v>415.90893879714054</v>
      </c>
      <c r="FM91" s="342">
        <f t="shared" si="256"/>
        <v>332.72715103771247</v>
      </c>
      <c r="FN91" s="342">
        <f t="shared" si="257"/>
        <v>266.18172083016998</v>
      </c>
      <c r="FO91" s="342">
        <f t="shared" si="258"/>
        <v>212.94537666413601</v>
      </c>
      <c r="FP91" s="342">
        <f t="shared" si="259"/>
        <v>170.35630133130883</v>
      </c>
      <c r="FQ91" s="342">
        <f t="shared" si="260"/>
        <v>136.28504106504707</v>
      </c>
      <c r="FR91" s="342">
        <f t="shared" si="261"/>
        <v>109.02803285203765</v>
      </c>
      <c r="FS91" s="346">
        <f t="shared" si="262"/>
        <v>87.222426281630135</v>
      </c>
      <c r="FT91" s="342">
        <f t="shared" si="263"/>
        <v>69.777941025304116</v>
      </c>
      <c r="FU91" s="342">
        <f t="shared" si="264"/>
        <v>55.822352820243296</v>
      </c>
      <c r="FV91" s="342">
        <f t="shared" si="265"/>
        <v>44.65788225619464</v>
      </c>
      <c r="FW91" s="342">
        <f t="shared" si="266"/>
        <v>35.726305804955715</v>
      </c>
      <c r="FX91" s="342">
        <f t="shared" si="267"/>
        <v>28.581044643964574</v>
      </c>
      <c r="FY91" s="342">
        <f t="shared" si="268"/>
        <v>22.864835715171662</v>
      </c>
      <c r="FZ91" s="342">
        <f t="shared" si="269"/>
        <v>18.291868572137329</v>
      </c>
      <c r="GA91" s="342">
        <f t="shared" si="270"/>
        <v>14.633494857709863</v>
      </c>
      <c r="GB91" s="342">
        <f t="shared" si="271"/>
        <v>11.706795886167891</v>
      </c>
      <c r="GC91" s="342">
        <f t="shared" si="272"/>
        <v>9.3654367089343129</v>
      </c>
      <c r="GD91" s="342">
        <f t="shared" si="273"/>
        <v>7.492349367147451</v>
      </c>
      <c r="GE91" s="346">
        <f t="shared" si="274"/>
        <v>5.9938794937179614</v>
      </c>
      <c r="GF91" s="398">
        <f t="shared" si="311"/>
        <v>7914416.3244820228</v>
      </c>
    </row>
    <row r="92" spans="1:188" x14ac:dyDescent="0.2">
      <c r="B92" s="399">
        <v>11</v>
      </c>
      <c r="C92" s="399"/>
      <c r="D92" s="399"/>
      <c r="E92" s="399">
        <v>1</v>
      </c>
      <c r="F92" s="399"/>
      <c r="G92" s="339" t="str">
        <f>$G$179</f>
        <v>Low Performing  Title / App</v>
      </c>
      <c r="H92" s="436"/>
      <c r="I92" s="384"/>
      <c r="J92" s="384"/>
      <c r="K92" s="384"/>
      <c r="L92" s="384"/>
      <c r="M92" s="384"/>
      <c r="N92" s="384"/>
      <c r="O92" s="384"/>
      <c r="P92" s="384"/>
      <c r="Q92" s="384"/>
      <c r="R92" s="384"/>
      <c r="S92" s="385"/>
      <c r="T92" s="384"/>
      <c r="U92" s="384"/>
      <c r="V92" s="384"/>
      <c r="W92" s="384"/>
      <c r="X92" s="384"/>
      <c r="Y92" s="384"/>
      <c r="Z92" s="384"/>
      <c r="AA92" s="384"/>
      <c r="AB92" s="384"/>
      <c r="AC92" s="384"/>
      <c r="AD92" s="384"/>
      <c r="AE92" s="385"/>
      <c r="AF92" s="384"/>
      <c r="AG92" s="384"/>
      <c r="AH92" s="384"/>
      <c r="AI92" s="384"/>
      <c r="AJ92" s="384"/>
      <c r="AK92" s="384"/>
      <c r="AL92" s="384"/>
      <c r="AM92" s="384"/>
      <c r="AN92" s="384"/>
      <c r="AO92" s="384"/>
      <c r="AP92" s="384"/>
      <c r="AQ92" s="385"/>
      <c r="AR92" s="384"/>
      <c r="AS92" s="384"/>
      <c r="AT92" s="384"/>
      <c r="AU92" s="384"/>
      <c r="AV92" s="384"/>
      <c r="AW92" s="384"/>
      <c r="AX92" s="384"/>
      <c r="AY92" s="384"/>
      <c r="AZ92" s="384"/>
      <c r="BA92" s="384"/>
      <c r="BB92" s="384"/>
      <c r="BC92" s="385"/>
      <c r="BD92" s="384"/>
      <c r="BE92" s="384"/>
      <c r="BF92" s="384"/>
      <c r="BG92" s="384"/>
      <c r="BH92" s="384"/>
      <c r="BI92" s="384"/>
      <c r="BJ92" s="384"/>
      <c r="BK92" s="384"/>
      <c r="BL92" s="384"/>
      <c r="BM92" s="384"/>
      <c r="BN92" s="384"/>
      <c r="BO92" s="385"/>
      <c r="BP92" s="384"/>
      <c r="BQ92" s="384"/>
      <c r="BR92" s="384"/>
      <c r="BS92" s="384"/>
      <c r="BT92" s="384"/>
      <c r="BU92" s="384"/>
      <c r="BV92" s="384"/>
      <c r="BW92" s="384"/>
      <c r="BX92" s="384"/>
      <c r="BY92" s="384"/>
      <c r="BZ92" s="384"/>
      <c r="CA92" s="385"/>
      <c r="CB92" s="384"/>
      <c r="CC92" s="384"/>
      <c r="CD92" s="384"/>
      <c r="CE92" s="384"/>
      <c r="CF92" s="384"/>
      <c r="CG92" s="384"/>
      <c r="CH92" s="384"/>
      <c r="CI92" s="384"/>
      <c r="CJ92" s="384"/>
      <c r="CK92" s="384"/>
      <c r="CL92" s="384"/>
      <c r="CM92" s="385"/>
      <c r="CN92" s="384"/>
      <c r="CO92" s="384"/>
      <c r="CP92" s="384"/>
      <c r="CQ92" s="384"/>
      <c r="CR92" s="384"/>
      <c r="CS92" s="384"/>
      <c r="CT92" s="384"/>
      <c r="CU92" s="384"/>
      <c r="CV92" s="384"/>
      <c r="CW92" s="384"/>
      <c r="CX92" s="384"/>
      <c r="CY92" s="385"/>
      <c r="CZ92" s="384"/>
      <c r="DA92" s="384"/>
      <c r="DB92" s="384"/>
      <c r="DC92" s="384"/>
      <c r="DD92" s="384"/>
      <c r="DE92" s="384"/>
      <c r="DF92" s="384"/>
      <c r="DG92" s="384"/>
      <c r="DH92" s="384"/>
      <c r="DI92" s="384"/>
      <c r="DJ92" s="384"/>
      <c r="DK92" s="385"/>
      <c r="DL92" s="384"/>
      <c r="DM92" s="384"/>
      <c r="DN92" s="384"/>
      <c r="DO92" s="384"/>
      <c r="DP92" s="384"/>
      <c r="DQ92" s="384"/>
      <c r="DR92" s="384"/>
      <c r="DS92" s="384"/>
      <c r="DT92" s="384"/>
      <c r="DU92" s="384"/>
      <c r="DV92" s="382">
        <f t="shared" ref="DV92:ES92" si="320">$H$7*H$179</f>
        <v>14621.099999999999</v>
      </c>
      <c r="DW92" s="383">
        <f t="shared" si="320"/>
        <v>53894.75</v>
      </c>
      <c r="DX92" s="382">
        <f t="shared" si="320"/>
        <v>98939.099999999991</v>
      </c>
      <c r="DY92" s="382">
        <f t="shared" si="320"/>
        <v>182390</v>
      </c>
      <c r="DZ92" s="382">
        <f t="shared" si="320"/>
        <v>299732.55</v>
      </c>
      <c r="EA92" s="382">
        <f t="shared" si="320"/>
        <v>204665.5</v>
      </c>
      <c r="EB92" s="382">
        <f t="shared" si="320"/>
        <v>175333.6</v>
      </c>
      <c r="EC92" s="382">
        <f t="shared" si="320"/>
        <v>194200.5</v>
      </c>
      <c r="ED92" s="382">
        <f t="shared" si="320"/>
        <v>156765.69999999998</v>
      </c>
      <c r="EE92" s="382">
        <f t="shared" si="320"/>
        <v>155674.35</v>
      </c>
      <c r="EF92" s="382">
        <f t="shared" si="320"/>
        <v>148274.1</v>
      </c>
      <c r="EG92" s="382">
        <f t="shared" si="320"/>
        <v>137061.6</v>
      </c>
      <c r="EH92" s="382">
        <f t="shared" si="320"/>
        <v>120885.7</v>
      </c>
      <c r="EI92" s="383">
        <f t="shared" si="320"/>
        <v>141905.4</v>
      </c>
      <c r="EJ92" s="382">
        <f t="shared" si="320"/>
        <v>111512.04999999999</v>
      </c>
      <c r="EK92" s="382">
        <f t="shared" si="320"/>
        <v>95410.9</v>
      </c>
      <c r="EL92" s="382">
        <f t="shared" si="320"/>
        <v>94349.45</v>
      </c>
      <c r="EM92" s="382">
        <f t="shared" si="320"/>
        <v>101525.45</v>
      </c>
      <c r="EN92" s="382">
        <f t="shared" si="320"/>
        <v>73598.849999999991</v>
      </c>
      <c r="EO92" s="382">
        <f t="shared" si="320"/>
        <v>73942.7</v>
      </c>
      <c r="EP92" s="382">
        <f t="shared" si="320"/>
        <v>52908.049999999996</v>
      </c>
      <c r="EQ92" s="382">
        <f t="shared" si="320"/>
        <v>36298.6</v>
      </c>
      <c r="ER92" s="382">
        <f t="shared" si="320"/>
        <v>23606.05</v>
      </c>
      <c r="ES92" s="382">
        <f t="shared" si="320"/>
        <v>10375.299999999999</v>
      </c>
      <c r="ET92" s="342">
        <f t="shared" si="301"/>
        <v>8300.24</v>
      </c>
      <c r="EU92" s="346">
        <f t="shared" si="301"/>
        <v>6640.192</v>
      </c>
      <c r="EV92" s="342">
        <f t="shared" si="239"/>
        <v>5312.1536000000006</v>
      </c>
      <c r="EW92" s="342">
        <f t="shared" si="240"/>
        <v>4249.7228800000003</v>
      </c>
      <c r="EX92" s="342">
        <f t="shared" si="241"/>
        <v>3399.7783040000004</v>
      </c>
      <c r="EY92" s="342">
        <f t="shared" si="242"/>
        <v>2719.8226432000006</v>
      </c>
      <c r="EZ92" s="342">
        <f t="shared" si="243"/>
        <v>2175.8581145600006</v>
      </c>
      <c r="FA92" s="342">
        <f t="shared" si="244"/>
        <v>1740.6864916480006</v>
      </c>
      <c r="FB92" s="342">
        <f t="shared" si="245"/>
        <v>1392.5491933184005</v>
      </c>
      <c r="FC92" s="342">
        <f t="shared" si="246"/>
        <v>1114.0393546547205</v>
      </c>
      <c r="FD92" s="342">
        <f t="shared" si="247"/>
        <v>891.23148372377636</v>
      </c>
      <c r="FE92" s="342">
        <f t="shared" si="248"/>
        <v>712.98518697902114</v>
      </c>
      <c r="FF92" s="342">
        <f t="shared" si="249"/>
        <v>570.38814958321689</v>
      </c>
      <c r="FG92" s="346">
        <f t="shared" si="250"/>
        <v>456.31051966657355</v>
      </c>
      <c r="FH92" s="342">
        <f t="shared" si="251"/>
        <v>365.04841573325888</v>
      </c>
      <c r="FI92" s="342">
        <f t="shared" si="252"/>
        <v>292.03873258660713</v>
      </c>
      <c r="FJ92" s="342">
        <f t="shared" si="253"/>
        <v>233.63098606928571</v>
      </c>
      <c r="FK92" s="342">
        <f t="shared" si="254"/>
        <v>186.90478885542859</v>
      </c>
      <c r="FL92" s="342">
        <f t="shared" si="255"/>
        <v>149.52383108434287</v>
      </c>
      <c r="FM92" s="342">
        <f t="shared" si="256"/>
        <v>119.61906486747431</v>
      </c>
      <c r="FN92" s="342">
        <f t="shared" si="257"/>
        <v>95.695251893979446</v>
      </c>
      <c r="FO92" s="342">
        <f t="shared" si="258"/>
        <v>76.55620151518356</v>
      </c>
      <c r="FP92" s="342">
        <f t="shared" si="259"/>
        <v>61.244961212146848</v>
      </c>
      <c r="FQ92" s="342">
        <f t="shared" si="260"/>
        <v>48.995968969717481</v>
      </c>
      <c r="FR92" s="342">
        <f t="shared" si="261"/>
        <v>39.196775175773986</v>
      </c>
      <c r="FS92" s="346">
        <f t="shared" si="262"/>
        <v>31.35742014061919</v>
      </c>
      <c r="FT92" s="342">
        <f t="shared" si="263"/>
        <v>25.085936112495354</v>
      </c>
      <c r="FU92" s="342">
        <f t="shared" si="264"/>
        <v>20.068748889996286</v>
      </c>
      <c r="FV92" s="342">
        <f t="shared" si="265"/>
        <v>16.054999111997031</v>
      </c>
      <c r="FW92" s="342">
        <f t="shared" si="266"/>
        <v>12.843999289597626</v>
      </c>
      <c r="FX92" s="342">
        <f t="shared" si="267"/>
        <v>10.275199431678102</v>
      </c>
      <c r="FY92" s="342">
        <f t="shared" si="268"/>
        <v>8.2201595453424812</v>
      </c>
      <c r="FZ92" s="342">
        <f t="shared" si="269"/>
        <v>6.5761276362739851</v>
      </c>
      <c r="GA92" s="342">
        <f t="shared" si="270"/>
        <v>5.2609021090191881</v>
      </c>
      <c r="GB92" s="342">
        <f t="shared" si="271"/>
        <v>4.208721687215351</v>
      </c>
      <c r="GC92" s="342">
        <f t="shared" si="272"/>
        <v>3.3669773497722808</v>
      </c>
      <c r="GD92" s="342">
        <f t="shared" si="273"/>
        <v>2.6935818798178248</v>
      </c>
      <c r="GE92" s="346">
        <f t="shared" si="274"/>
        <v>2.1548655038542601</v>
      </c>
      <c r="GF92" s="397">
        <f t="shared" si="311"/>
        <v>2799363.9305379833</v>
      </c>
    </row>
    <row r="93" spans="1:188" ht="17" thickBot="1" x14ac:dyDescent="0.25">
      <c r="B93" s="399">
        <f t="shared" si="187"/>
        <v>12</v>
      </c>
      <c r="C93" s="399"/>
      <c r="D93" s="399">
        <v>1</v>
      </c>
      <c r="E93" s="399"/>
      <c r="F93" s="399"/>
      <c r="G93" s="406" t="str">
        <f>$G$178</f>
        <v>Avg Performing  Title / App</v>
      </c>
      <c r="H93" s="436"/>
      <c r="I93" s="384"/>
      <c r="J93" s="384"/>
      <c r="K93" s="384"/>
      <c r="L93" s="384"/>
      <c r="M93" s="384"/>
      <c r="N93" s="384"/>
      <c r="O93" s="384"/>
      <c r="P93" s="384"/>
      <c r="Q93" s="384"/>
      <c r="R93" s="384"/>
      <c r="S93" s="385"/>
      <c r="T93" s="384"/>
      <c r="U93" s="384"/>
      <c r="V93" s="384"/>
      <c r="W93" s="384"/>
      <c r="X93" s="384"/>
      <c r="Y93" s="384"/>
      <c r="Z93" s="384"/>
      <c r="AA93" s="384"/>
      <c r="AB93" s="384"/>
      <c r="AC93" s="384"/>
      <c r="AD93" s="384"/>
      <c r="AE93" s="385"/>
      <c r="AF93" s="384"/>
      <c r="AG93" s="384"/>
      <c r="AH93" s="384"/>
      <c r="AI93" s="384"/>
      <c r="AJ93" s="384"/>
      <c r="AK93" s="384"/>
      <c r="AL93" s="384"/>
      <c r="AM93" s="384"/>
      <c r="AN93" s="384"/>
      <c r="AO93" s="384"/>
      <c r="AP93" s="384"/>
      <c r="AQ93" s="385"/>
      <c r="AR93" s="384"/>
      <c r="AS93" s="384"/>
      <c r="AT93" s="384"/>
      <c r="AU93" s="384"/>
      <c r="AV93" s="384"/>
      <c r="AW93" s="384"/>
      <c r="AX93" s="384"/>
      <c r="AY93" s="384"/>
      <c r="AZ93" s="384"/>
      <c r="BA93" s="384"/>
      <c r="BB93" s="384"/>
      <c r="BC93" s="385"/>
      <c r="BD93" s="384"/>
      <c r="BE93" s="384"/>
      <c r="BF93" s="384"/>
      <c r="BG93" s="384"/>
      <c r="BH93" s="384"/>
      <c r="BI93" s="384"/>
      <c r="BJ93" s="384"/>
      <c r="BK93" s="384"/>
      <c r="BL93" s="384"/>
      <c r="BM93" s="384"/>
      <c r="BN93" s="384"/>
      <c r="BO93" s="385"/>
      <c r="BP93" s="384"/>
      <c r="BQ93" s="384"/>
      <c r="BR93" s="384"/>
      <c r="BS93" s="384"/>
      <c r="BT93" s="384"/>
      <c r="BU93" s="384"/>
      <c r="BV93" s="384"/>
      <c r="BW93" s="384"/>
      <c r="BX93" s="384"/>
      <c r="BY93" s="384"/>
      <c r="BZ93" s="384"/>
      <c r="CA93" s="385"/>
      <c r="CB93" s="384"/>
      <c r="CC93" s="384"/>
      <c r="CD93" s="384"/>
      <c r="CE93" s="384"/>
      <c r="CF93" s="384"/>
      <c r="CG93" s="384"/>
      <c r="CH93" s="384"/>
      <c r="CI93" s="384"/>
      <c r="CJ93" s="384"/>
      <c r="CK93" s="384"/>
      <c r="CL93" s="384"/>
      <c r="CM93" s="385"/>
      <c r="CN93" s="384"/>
      <c r="CO93" s="384"/>
      <c r="CP93" s="384"/>
      <c r="CQ93" s="384"/>
      <c r="CR93" s="384"/>
      <c r="CS93" s="384"/>
      <c r="CT93" s="384"/>
      <c r="CU93" s="384"/>
      <c r="CV93" s="384"/>
      <c r="CW93" s="384"/>
      <c r="CX93" s="384"/>
      <c r="CY93" s="385"/>
      <c r="CZ93" s="384"/>
      <c r="DA93" s="384"/>
      <c r="DB93" s="384"/>
      <c r="DC93" s="384"/>
      <c r="DD93" s="384"/>
      <c r="DE93" s="384"/>
      <c r="DF93" s="384"/>
      <c r="DG93" s="384"/>
      <c r="DH93" s="384"/>
      <c r="DI93" s="384"/>
      <c r="DJ93" s="384"/>
      <c r="DK93" s="385"/>
      <c r="DL93" s="384"/>
      <c r="DM93" s="384"/>
      <c r="DN93" s="384"/>
      <c r="DO93" s="384"/>
      <c r="DP93" s="384"/>
      <c r="DQ93" s="384"/>
      <c r="DR93" s="384"/>
      <c r="DS93" s="384"/>
      <c r="DT93" s="384"/>
      <c r="DU93" s="384"/>
      <c r="DV93" s="384"/>
      <c r="DW93" s="380">
        <f t="shared" ref="DW93:ET93" si="321">$H$7*H$178</f>
        <v>31125.899999999998</v>
      </c>
      <c r="DX93" s="379">
        <f t="shared" si="321"/>
        <v>100239.75</v>
      </c>
      <c r="DY93" s="379">
        <f t="shared" si="321"/>
        <v>284618.09999999998</v>
      </c>
      <c r="DZ93" s="379">
        <f t="shared" si="321"/>
        <v>556962.25</v>
      </c>
      <c r="EA93" s="379">
        <f t="shared" si="321"/>
        <v>680269.85</v>
      </c>
      <c r="EB93" s="379">
        <f t="shared" si="321"/>
        <v>661926.19999999995</v>
      </c>
      <c r="EC93" s="379">
        <f t="shared" si="321"/>
        <v>673632.04999999993</v>
      </c>
      <c r="ED93" s="379">
        <f t="shared" si="321"/>
        <v>661253.44999999995</v>
      </c>
      <c r="EE93" s="379">
        <f t="shared" si="321"/>
        <v>447274.1</v>
      </c>
      <c r="EF93" s="379">
        <f t="shared" si="321"/>
        <v>485426.5</v>
      </c>
      <c r="EG93" s="379">
        <f t="shared" si="321"/>
        <v>373122.1</v>
      </c>
      <c r="EH93" s="379">
        <f t="shared" si="321"/>
        <v>318121.05</v>
      </c>
      <c r="EI93" s="380">
        <f t="shared" si="321"/>
        <v>411752.89999999997</v>
      </c>
      <c r="EJ93" s="379">
        <f t="shared" si="321"/>
        <v>364780</v>
      </c>
      <c r="EK93" s="379">
        <f t="shared" si="321"/>
        <v>316356.95</v>
      </c>
      <c r="EL93" s="379">
        <f t="shared" si="321"/>
        <v>238153.5</v>
      </c>
      <c r="EM93" s="379">
        <f t="shared" si="321"/>
        <v>221125.44999999998</v>
      </c>
      <c r="EN93" s="379">
        <f t="shared" si="321"/>
        <v>247123.5</v>
      </c>
      <c r="EO93" s="379">
        <f t="shared" si="321"/>
        <v>221170.3</v>
      </c>
      <c r="EP93" s="379">
        <f t="shared" si="321"/>
        <v>171895.1</v>
      </c>
      <c r="EQ93" s="379">
        <f t="shared" si="321"/>
        <v>127732.79999999999</v>
      </c>
      <c r="ER93" s="379">
        <f t="shared" si="321"/>
        <v>74660.3</v>
      </c>
      <c r="ES93" s="379">
        <f t="shared" si="321"/>
        <v>65346.45</v>
      </c>
      <c r="ET93" s="379">
        <f t="shared" si="321"/>
        <v>36074.35</v>
      </c>
      <c r="EU93" s="346">
        <f t="shared" si="301"/>
        <v>28859.48</v>
      </c>
      <c r="EV93" s="342">
        <f t="shared" si="239"/>
        <v>23087.584000000003</v>
      </c>
      <c r="EW93" s="342">
        <f t="shared" si="240"/>
        <v>18470.067200000001</v>
      </c>
      <c r="EX93" s="342">
        <f t="shared" si="241"/>
        <v>14776.053760000003</v>
      </c>
      <c r="EY93" s="342">
        <f t="shared" si="242"/>
        <v>11820.843008000003</v>
      </c>
      <c r="EZ93" s="342">
        <f t="shared" si="243"/>
        <v>9456.6744064000031</v>
      </c>
      <c r="FA93" s="342">
        <f t="shared" si="244"/>
        <v>7565.3395251200027</v>
      </c>
      <c r="FB93" s="342">
        <f t="shared" si="245"/>
        <v>6052.2716200960022</v>
      </c>
      <c r="FC93" s="342">
        <f t="shared" si="246"/>
        <v>4841.8172960768015</v>
      </c>
      <c r="FD93" s="342">
        <f t="shared" si="247"/>
        <v>3873.4538368614412</v>
      </c>
      <c r="FE93" s="342">
        <f t="shared" si="248"/>
        <v>3098.7630694891532</v>
      </c>
      <c r="FF93" s="342">
        <f t="shared" si="249"/>
        <v>2479.0104555913226</v>
      </c>
      <c r="FG93" s="346">
        <f t="shared" si="250"/>
        <v>1983.2083644730583</v>
      </c>
      <c r="FH93" s="342">
        <f t="shared" si="251"/>
        <v>1586.5666915784468</v>
      </c>
      <c r="FI93" s="342">
        <f t="shared" si="252"/>
        <v>1269.2533532627576</v>
      </c>
      <c r="FJ93" s="342">
        <f t="shared" si="253"/>
        <v>1015.4026826102062</v>
      </c>
      <c r="FK93" s="342">
        <f t="shared" si="254"/>
        <v>812.32214608816503</v>
      </c>
      <c r="FL93" s="342">
        <f t="shared" si="255"/>
        <v>649.85771687053204</v>
      </c>
      <c r="FM93" s="342">
        <f t="shared" si="256"/>
        <v>519.88617349642561</v>
      </c>
      <c r="FN93" s="342">
        <f t="shared" si="257"/>
        <v>415.90893879714054</v>
      </c>
      <c r="FO93" s="342">
        <f t="shared" si="258"/>
        <v>332.72715103771247</v>
      </c>
      <c r="FP93" s="342">
        <f t="shared" si="259"/>
        <v>266.18172083016998</v>
      </c>
      <c r="FQ93" s="342">
        <f t="shared" si="260"/>
        <v>212.94537666413601</v>
      </c>
      <c r="FR93" s="342">
        <f t="shared" si="261"/>
        <v>170.35630133130883</v>
      </c>
      <c r="FS93" s="346">
        <f t="shared" si="262"/>
        <v>136.28504106504707</v>
      </c>
      <c r="FT93" s="342">
        <f t="shared" si="263"/>
        <v>109.02803285203765</v>
      </c>
      <c r="FU93" s="342">
        <f t="shared" si="264"/>
        <v>87.222426281630135</v>
      </c>
      <c r="FV93" s="342">
        <f t="shared" si="265"/>
        <v>69.777941025304116</v>
      </c>
      <c r="FW93" s="342">
        <f t="shared" si="266"/>
        <v>55.822352820243296</v>
      </c>
      <c r="FX93" s="342">
        <f t="shared" si="267"/>
        <v>44.65788225619464</v>
      </c>
      <c r="FY93" s="342">
        <f t="shared" si="268"/>
        <v>35.726305804955715</v>
      </c>
      <c r="FZ93" s="342">
        <f t="shared" si="269"/>
        <v>28.581044643964574</v>
      </c>
      <c r="GA93" s="342">
        <f t="shared" si="270"/>
        <v>22.864835715171662</v>
      </c>
      <c r="GB93" s="342">
        <f t="shared" si="271"/>
        <v>18.291868572137329</v>
      </c>
      <c r="GC93" s="342">
        <f t="shared" si="272"/>
        <v>14.633494857709863</v>
      </c>
      <c r="GD93" s="342">
        <f t="shared" si="273"/>
        <v>11.706795886167891</v>
      </c>
      <c r="GE93" s="346">
        <f t="shared" si="274"/>
        <v>9.3654367089343129</v>
      </c>
      <c r="GF93" s="421">
        <f t="shared" si="311"/>
        <v>7914402.8382531619</v>
      </c>
    </row>
    <row r="94" spans="1:188" ht="17" customHeight="1" thickTop="1" x14ac:dyDescent="0.2">
      <c r="A94" s="413" t="s">
        <v>468</v>
      </c>
      <c r="B94" s="414">
        <v>1</v>
      </c>
      <c r="C94" s="414"/>
      <c r="D94" s="414"/>
      <c r="E94" s="414">
        <v>1</v>
      </c>
      <c r="F94" s="414"/>
      <c r="G94" s="407" t="str">
        <f>$G$179</f>
        <v>Low Performing  Title / App</v>
      </c>
      <c r="H94" s="436"/>
      <c r="I94" s="384"/>
      <c r="J94" s="384"/>
      <c r="K94" s="384"/>
      <c r="L94" s="384"/>
      <c r="M94" s="384"/>
      <c r="N94" s="384"/>
      <c r="O94" s="384"/>
      <c r="P94" s="384"/>
      <c r="Q94" s="384"/>
      <c r="R94" s="384"/>
      <c r="S94" s="385"/>
      <c r="T94" s="384"/>
      <c r="U94" s="384"/>
      <c r="V94" s="384"/>
      <c r="W94" s="384"/>
      <c r="X94" s="384"/>
      <c r="Y94" s="384"/>
      <c r="Z94" s="384"/>
      <c r="AA94" s="384"/>
      <c r="AB94" s="384"/>
      <c r="AC94" s="384"/>
      <c r="AD94" s="384"/>
      <c r="AE94" s="385"/>
      <c r="AF94" s="384"/>
      <c r="AG94" s="384"/>
      <c r="AH94" s="384"/>
      <c r="AI94" s="384"/>
      <c r="AJ94" s="384"/>
      <c r="AK94" s="384"/>
      <c r="AL94" s="384"/>
      <c r="AM94" s="384"/>
      <c r="AN94" s="384"/>
      <c r="AO94" s="384"/>
      <c r="AP94" s="384"/>
      <c r="AQ94" s="385"/>
      <c r="AR94" s="384"/>
      <c r="AS94" s="384"/>
      <c r="AT94" s="384"/>
      <c r="AU94" s="384"/>
      <c r="AV94" s="384"/>
      <c r="AW94" s="384"/>
      <c r="AX94" s="384"/>
      <c r="AY94" s="384"/>
      <c r="AZ94" s="384"/>
      <c r="BA94" s="384"/>
      <c r="BB94" s="384"/>
      <c r="BC94" s="385"/>
      <c r="BD94" s="384"/>
      <c r="BE94" s="384"/>
      <c r="BF94" s="384"/>
      <c r="BG94" s="384"/>
      <c r="BH94" s="384"/>
      <c r="BI94" s="384"/>
      <c r="BJ94" s="384"/>
      <c r="BK94" s="384"/>
      <c r="BL94" s="384"/>
      <c r="BM94" s="384"/>
      <c r="BN94" s="384"/>
      <c r="BO94" s="385"/>
      <c r="BP94" s="384"/>
      <c r="BQ94" s="384"/>
      <c r="BR94" s="384"/>
      <c r="BS94" s="384"/>
      <c r="BT94" s="384"/>
      <c r="BU94" s="384"/>
      <c r="BV94" s="384"/>
      <c r="BW94" s="384"/>
      <c r="BX94" s="384"/>
      <c r="BY94" s="384"/>
      <c r="BZ94" s="384"/>
      <c r="CA94" s="385"/>
      <c r="CB94" s="384"/>
      <c r="CC94" s="384"/>
      <c r="CD94" s="384"/>
      <c r="CE94" s="384"/>
      <c r="CF94" s="384"/>
      <c r="CG94" s="384"/>
      <c r="CH94" s="384"/>
      <c r="CI94" s="384"/>
      <c r="CJ94" s="384"/>
      <c r="CK94" s="384"/>
      <c r="CL94" s="384"/>
      <c r="CM94" s="385"/>
      <c r="CN94" s="384"/>
      <c r="CO94" s="384"/>
      <c r="CP94" s="384"/>
      <c r="CQ94" s="384"/>
      <c r="CR94" s="384"/>
      <c r="CS94" s="384"/>
      <c r="CT94" s="384"/>
      <c r="CU94" s="384"/>
      <c r="CV94" s="384"/>
      <c r="CW94" s="384"/>
      <c r="CX94" s="384"/>
      <c r="CY94" s="385"/>
      <c r="CZ94" s="384"/>
      <c r="DA94" s="384"/>
      <c r="DB94" s="384"/>
      <c r="DC94" s="384"/>
      <c r="DD94" s="384"/>
      <c r="DE94" s="384"/>
      <c r="DF94" s="384"/>
      <c r="DG94" s="384"/>
      <c r="DH94" s="384"/>
      <c r="DI94" s="384"/>
      <c r="DJ94" s="384"/>
      <c r="DK94" s="385"/>
      <c r="DL94" s="29"/>
      <c r="DM94" s="29"/>
      <c r="DN94" s="29"/>
      <c r="DO94" s="29"/>
      <c r="DP94" s="29"/>
      <c r="DQ94" s="29"/>
      <c r="DR94" s="29"/>
      <c r="DS94" s="29"/>
      <c r="DT94" s="29"/>
      <c r="DU94" s="29"/>
      <c r="DV94" s="29"/>
      <c r="DW94" s="343"/>
      <c r="DX94" s="382">
        <f t="shared" ref="DX94:EU94" si="322">$H$7*H$179</f>
        <v>14621.099999999999</v>
      </c>
      <c r="DY94" s="382">
        <f t="shared" si="322"/>
        <v>53894.75</v>
      </c>
      <c r="DZ94" s="382">
        <f t="shared" si="322"/>
        <v>98939.099999999991</v>
      </c>
      <c r="EA94" s="382">
        <f t="shared" si="322"/>
        <v>182390</v>
      </c>
      <c r="EB94" s="382">
        <f t="shared" si="322"/>
        <v>299732.55</v>
      </c>
      <c r="EC94" s="382">
        <f t="shared" si="322"/>
        <v>204665.5</v>
      </c>
      <c r="ED94" s="382">
        <f t="shared" si="322"/>
        <v>175333.6</v>
      </c>
      <c r="EE94" s="382">
        <f t="shared" si="322"/>
        <v>194200.5</v>
      </c>
      <c r="EF94" s="382">
        <f t="shared" si="322"/>
        <v>156765.69999999998</v>
      </c>
      <c r="EG94" s="382">
        <f t="shared" si="322"/>
        <v>155674.35</v>
      </c>
      <c r="EH94" s="382">
        <f t="shared" si="322"/>
        <v>148274.1</v>
      </c>
      <c r="EI94" s="383">
        <f t="shared" si="322"/>
        <v>137061.6</v>
      </c>
      <c r="EJ94" s="382">
        <f t="shared" si="322"/>
        <v>120885.7</v>
      </c>
      <c r="EK94" s="382">
        <f t="shared" si="322"/>
        <v>141905.4</v>
      </c>
      <c r="EL94" s="382">
        <f t="shared" si="322"/>
        <v>111512.04999999999</v>
      </c>
      <c r="EM94" s="382">
        <f t="shared" si="322"/>
        <v>95410.9</v>
      </c>
      <c r="EN94" s="382">
        <f t="shared" si="322"/>
        <v>94349.45</v>
      </c>
      <c r="EO94" s="382">
        <f t="shared" si="322"/>
        <v>101525.45</v>
      </c>
      <c r="EP94" s="382">
        <f t="shared" si="322"/>
        <v>73598.849999999991</v>
      </c>
      <c r="EQ94" s="382">
        <f t="shared" si="322"/>
        <v>73942.7</v>
      </c>
      <c r="ER94" s="382">
        <f t="shared" si="322"/>
        <v>52908.049999999996</v>
      </c>
      <c r="ES94" s="382">
        <f t="shared" si="322"/>
        <v>36298.6</v>
      </c>
      <c r="ET94" s="382">
        <f t="shared" si="322"/>
        <v>23606.05</v>
      </c>
      <c r="EU94" s="383">
        <f t="shared" si="322"/>
        <v>10375.299999999999</v>
      </c>
      <c r="EV94" s="342">
        <f t="shared" si="301"/>
        <v>8300.24</v>
      </c>
      <c r="EW94" s="342">
        <f t="shared" si="240"/>
        <v>6640.192</v>
      </c>
      <c r="EX94" s="342">
        <f t="shared" si="241"/>
        <v>5312.1536000000006</v>
      </c>
      <c r="EY94" s="342">
        <f t="shared" si="242"/>
        <v>4249.7228800000003</v>
      </c>
      <c r="EZ94" s="342">
        <f t="shared" si="243"/>
        <v>3399.7783040000004</v>
      </c>
      <c r="FA94" s="342">
        <f t="shared" si="244"/>
        <v>2719.8226432000006</v>
      </c>
      <c r="FB94" s="342">
        <f t="shared" si="245"/>
        <v>2175.8581145600006</v>
      </c>
      <c r="FC94" s="342">
        <f t="shared" si="246"/>
        <v>1740.6864916480006</v>
      </c>
      <c r="FD94" s="342">
        <f t="shared" si="247"/>
        <v>1392.5491933184005</v>
      </c>
      <c r="FE94" s="342">
        <f t="shared" si="248"/>
        <v>1114.0393546547205</v>
      </c>
      <c r="FF94" s="342">
        <f t="shared" si="249"/>
        <v>891.23148372377636</v>
      </c>
      <c r="FG94" s="346">
        <f t="shared" si="250"/>
        <v>712.98518697902114</v>
      </c>
      <c r="FH94" s="342">
        <f t="shared" si="251"/>
        <v>570.38814958321689</v>
      </c>
      <c r="FI94" s="342">
        <f t="shared" si="252"/>
        <v>456.31051966657355</v>
      </c>
      <c r="FJ94" s="342">
        <f t="shared" si="253"/>
        <v>365.04841573325888</v>
      </c>
      <c r="FK94" s="342">
        <f t="shared" si="254"/>
        <v>292.03873258660713</v>
      </c>
      <c r="FL94" s="342">
        <f t="shared" si="255"/>
        <v>233.63098606928571</v>
      </c>
      <c r="FM94" s="342">
        <f t="shared" si="256"/>
        <v>186.90478885542859</v>
      </c>
      <c r="FN94" s="342">
        <f t="shared" si="257"/>
        <v>149.52383108434287</v>
      </c>
      <c r="FO94" s="342">
        <f t="shared" si="258"/>
        <v>119.61906486747431</v>
      </c>
      <c r="FP94" s="342">
        <f t="shared" si="259"/>
        <v>95.695251893979446</v>
      </c>
      <c r="FQ94" s="342">
        <f t="shared" si="260"/>
        <v>76.55620151518356</v>
      </c>
      <c r="FR94" s="342">
        <f t="shared" si="261"/>
        <v>61.244961212146848</v>
      </c>
      <c r="FS94" s="346">
        <f t="shared" si="262"/>
        <v>48.995968969717481</v>
      </c>
      <c r="FT94" s="342">
        <f t="shared" si="263"/>
        <v>39.196775175773986</v>
      </c>
      <c r="FU94" s="342">
        <f t="shared" si="264"/>
        <v>31.35742014061919</v>
      </c>
      <c r="FV94" s="342">
        <f t="shared" si="265"/>
        <v>25.085936112495354</v>
      </c>
      <c r="FW94" s="342">
        <f t="shared" si="266"/>
        <v>20.068748889996286</v>
      </c>
      <c r="FX94" s="342">
        <f t="shared" si="267"/>
        <v>16.054999111997031</v>
      </c>
      <c r="FY94" s="342">
        <f t="shared" si="268"/>
        <v>12.843999289597626</v>
      </c>
      <c r="FZ94" s="342">
        <f t="shared" si="269"/>
        <v>10.275199431678102</v>
      </c>
      <c r="GA94" s="342">
        <f t="shared" si="270"/>
        <v>8.2201595453424812</v>
      </c>
      <c r="GB94" s="342">
        <f t="shared" si="271"/>
        <v>6.5761276362739851</v>
      </c>
      <c r="GC94" s="342">
        <f t="shared" si="272"/>
        <v>5.2609021090191881</v>
      </c>
      <c r="GD94" s="342">
        <f t="shared" si="273"/>
        <v>4.208721687215351</v>
      </c>
      <c r="GE94" s="346">
        <f t="shared" si="274"/>
        <v>3.3669773497722808</v>
      </c>
      <c r="GF94" s="425">
        <f t="shared" si="311"/>
        <v>2799359.0820905999</v>
      </c>
    </row>
    <row r="95" spans="1:188" ht="17" customHeight="1" x14ac:dyDescent="0.2">
      <c r="B95" s="399">
        <v>2</v>
      </c>
      <c r="C95" s="399"/>
      <c r="D95" s="399">
        <v>1</v>
      </c>
      <c r="E95" s="399"/>
      <c r="F95" s="399"/>
      <c r="G95" s="340" t="str">
        <f>$G$178</f>
        <v>Avg Performing  Title / App</v>
      </c>
      <c r="H95" s="436"/>
      <c r="I95" s="384"/>
      <c r="J95" s="384"/>
      <c r="K95" s="384"/>
      <c r="L95" s="384"/>
      <c r="M95" s="384"/>
      <c r="N95" s="384"/>
      <c r="O95" s="384"/>
      <c r="P95" s="384"/>
      <c r="Q95" s="384"/>
      <c r="R95" s="384"/>
      <c r="S95" s="385"/>
      <c r="T95" s="384"/>
      <c r="U95" s="384"/>
      <c r="V95" s="384"/>
      <c r="W95" s="384"/>
      <c r="X95" s="384"/>
      <c r="Y95" s="384"/>
      <c r="Z95" s="384"/>
      <c r="AA95" s="384"/>
      <c r="AB95" s="384"/>
      <c r="AC95" s="384"/>
      <c r="AD95" s="384"/>
      <c r="AE95" s="385"/>
      <c r="AF95" s="384"/>
      <c r="AG95" s="384"/>
      <c r="AH95" s="384"/>
      <c r="AI95" s="384"/>
      <c r="AJ95" s="384"/>
      <c r="AK95" s="384"/>
      <c r="AL95" s="384"/>
      <c r="AM95" s="384"/>
      <c r="AN95" s="384"/>
      <c r="AO95" s="384"/>
      <c r="AP95" s="384"/>
      <c r="AQ95" s="385"/>
      <c r="AR95" s="384"/>
      <c r="AS95" s="384"/>
      <c r="AT95" s="384"/>
      <c r="AU95" s="384"/>
      <c r="AV95" s="384"/>
      <c r="AW95" s="384"/>
      <c r="AX95" s="384"/>
      <c r="AY95" s="384"/>
      <c r="AZ95" s="384"/>
      <c r="BA95" s="384"/>
      <c r="BB95" s="384"/>
      <c r="BC95" s="385"/>
      <c r="BD95" s="384"/>
      <c r="BE95" s="384"/>
      <c r="BF95" s="384"/>
      <c r="BG95" s="384"/>
      <c r="BH95" s="384"/>
      <c r="BI95" s="384"/>
      <c r="BJ95" s="384"/>
      <c r="BK95" s="384"/>
      <c r="BL95" s="384"/>
      <c r="BM95" s="384"/>
      <c r="BN95" s="384"/>
      <c r="BO95" s="385"/>
      <c r="BP95" s="384"/>
      <c r="BQ95" s="384"/>
      <c r="BR95" s="384"/>
      <c r="BS95" s="384"/>
      <c r="BT95" s="384"/>
      <c r="BU95" s="384"/>
      <c r="BV95" s="384"/>
      <c r="BW95" s="384"/>
      <c r="BX95" s="384"/>
      <c r="BY95" s="384"/>
      <c r="BZ95" s="384"/>
      <c r="CA95" s="385"/>
      <c r="CB95" s="384"/>
      <c r="CC95" s="384"/>
      <c r="CD95" s="384"/>
      <c r="CE95" s="384"/>
      <c r="CF95" s="384"/>
      <c r="CG95" s="384"/>
      <c r="CH95" s="384"/>
      <c r="CI95" s="384"/>
      <c r="CJ95" s="384"/>
      <c r="CK95" s="384"/>
      <c r="CL95" s="384"/>
      <c r="CM95" s="385"/>
      <c r="CN95" s="384"/>
      <c r="CO95" s="384"/>
      <c r="CP95" s="384"/>
      <c r="CQ95" s="384"/>
      <c r="CR95" s="384"/>
      <c r="CS95" s="384"/>
      <c r="CT95" s="384"/>
      <c r="CU95" s="384"/>
      <c r="CV95" s="384"/>
      <c r="CW95" s="384"/>
      <c r="CX95" s="384"/>
      <c r="CY95" s="385"/>
      <c r="CZ95" s="384"/>
      <c r="DA95" s="384"/>
      <c r="DB95" s="384"/>
      <c r="DC95" s="384"/>
      <c r="DD95" s="384"/>
      <c r="DE95" s="384"/>
      <c r="DF95" s="384"/>
      <c r="DG95" s="384"/>
      <c r="DH95" s="384"/>
      <c r="DI95" s="384"/>
      <c r="DJ95" s="384"/>
      <c r="DK95" s="385"/>
      <c r="DL95" s="29"/>
      <c r="DM95" s="29"/>
      <c r="DN95" s="29"/>
      <c r="DO95" s="29"/>
      <c r="DP95" s="29"/>
      <c r="DQ95" s="29"/>
      <c r="DR95" s="29"/>
      <c r="DS95" s="29"/>
      <c r="DT95" s="29"/>
      <c r="DU95" s="29"/>
      <c r="DV95" s="29"/>
      <c r="DW95" s="343"/>
      <c r="DX95" s="379">
        <f t="shared" ref="DX95:EU95" si="323">$H$7*H$178</f>
        <v>31125.899999999998</v>
      </c>
      <c r="DY95" s="379">
        <f t="shared" si="323"/>
        <v>100239.75</v>
      </c>
      <c r="DZ95" s="379">
        <f t="shared" si="323"/>
        <v>284618.09999999998</v>
      </c>
      <c r="EA95" s="379">
        <f t="shared" si="323"/>
        <v>556962.25</v>
      </c>
      <c r="EB95" s="379">
        <f t="shared" si="323"/>
        <v>680269.85</v>
      </c>
      <c r="EC95" s="379">
        <f t="shared" si="323"/>
        <v>661926.19999999995</v>
      </c>
      <c r="ED95" s="379">
        <f t="shared" si="323"/>
        <v>673632.04999999993</v>
      </c>
      <c r="EE95" s="379">
        <f t="shared" si="323"/>
        <v>661253.44999999995</v>
      </c>
      <c r="EF95" s="379">
        <f t="shared" si="323"/>
        <v>447274.1</v>
      </c>
      <c r="EG95" s="379">
        <f t="shared" si="323"/>
        <v>485426.5</v>
      </c>
      <c r="EH95" s="379">
        <f t="shared" si="323"/>
        <v>373122.1</v>
      </c>
      <c r="EI95" s="380">
        <f t="shared" si="323"/>
        <v>318121.05</v>
      </c>
      <c r="EJ95" s="379">
        <f t="shared" si="323"/>
        <v>411752.89999999997</v>
      </c>
      <c r="EK95" s="379">
        <f t="shared" si="323"/>
        <v>364780</v>
      </c>
      <c r="EL95" s="379">
        <f t="shared" si="323"/>
        <v>316356.95</v>
      </c>
      <c r="EM95" s="379">
        <f t="shared" si="323"/>
        <v>238153.5</v>
      </c>
      <c r="EN95" s="379">
        <f t="shared" si="323"/>
        <v>221125.44999999998</v>
      </c>
      <c r="EO95" s="379">
        <f t="shared" si="323"/>
        <v>247123.5</v>
      </c>
      <c r="EP95" s="379">
        <f t="shared" si="323"/>
        <v>221170.3</v>
      </c>
      <c r="EQ95" s="379">
        <f t="shared" si="323"/>
        <v>171895.1</v>
      </c>
      <c r="ER95" s="379">
        <f t="shared" si="323"/>
        <v>127732.79999999999</v>
      </c>
      <c r="ES95" s="379">
        <f t="shared" si="323"/>
        <v>74660.3</v>
      </c>
      <c r="ET95" s="379">
        <f t="shared" si="323"/>
        <v>65346.45</v>
      </c>
      <c r="EU95" s="380">
        <f t="shared" si="323"/>
        <v>36074.35</v>
      </c>
      <c r="EV95" s="342">
        <f t="shared" si="301"/>
        <v>28859.48</v>
      </c>
      <c r="EW95" s="342">
        <f t="shared" si="240"/>
        <v>23087.584000000003</v>
      </c>
      <c r="EX95" s="342">
        <f t="shared" si="241"/>
        <v>18470.067200000001</v>
      </c>
      <c r="EY95" s="342">
        <f t="shared" si="242"/>
        <v>14776.053760000003</v>
      </c>
      <c r="EZ95" s="342">
        <f t="shared" si="243"/>
        <v>11820.843008000003</v>
      </c>
      <c r="FA95" s="342">
        <f t="shared" si="244"/>
        <v>9456.6744064000031</v>
      </c>
      <c r="FB95" s="342">
        <f t="shared" si="245"/>
        <v>7565.3395251200027</v>
      </c>
      <c r="FC95" s="342">
        <f t="shared" si="246"/>
        <v>6052.2716200960022</v>
      </c>
      <c r="FD95" s="342">
        <f t="shared" si="247"/>
        <v>4841.8172960768015</v>
      </c>
      <c r="FE95" s="342">
        <f t="shared" si="248"/>
        <v>3873.4538368614412</v>
      </c>
      <c r="FF95" s="342">
        <f t="shared" si="249"/>
        <v>3098.7630694891532</v>
      </c>
      <c r="FG95" s="346">
        <f t="shared" si="250"/>
        <v>2479.0104555913226</v>
      </c>
      <c r="FH95" s="342">
        <f t="shared" si="251"/>
        <v>1983.2083644730583</v>
      </c>
      <c r="FI95" s="342">
        <f t="shared" si="252"/>
        <v>1586.5666915784468</v>
      </c>
      <c r="FJ95" s="342">
        <f t="shared" si="253"/>
        <v>1269.2533532627576</v>
      </c>
      <c r="FK95" s="342">
        <f t="shared" si="254"/>
        <v>1015.4026826102062</v>
      </c>
      <c r="FL95" s="342">
        <f t="shared" si="255"/>
        <v>812.32214608816503</v>
      </c>
      <c r="FM95" s="342">
        <f t="shared" si="256"/>
        <v>649.85771687053204</v>
      </c>
      <c r="FN95" s="342">
        <f t="shared" si="257"/>
        <v>519.88617349642561</v>
      </c>
      <c r="FO95" s="342">
        <f t="shared" si="258"/>
        <v>415.90893879714054</v>
      </c>
      <c r="FP95" s="342">
        <f t="shared" si="259"/>
        <v>332.72715103771247</v>
      </c>
      <c r="FQ95" s="342">
        <f t="shared" si="260"/>
        <v>266.18172083016998</v>
      </c>
      <c r="FR95" s="342">
        <f t="shared" si="261"/>
        <v>212.94537666413601</v>
      </c>
      <c r="FS95" s="346">
        <f t="shared" si="262"/>
        <v>170.35630133130883</v>
      </c>
      <c r="FT95" s="342">
        <f t="shared" si="263"/>
        <v>136.28504106504707</v>
      </c>
      <c r="FU95" s="342">
        <f t="shared" si="264"/>
        <v>109.02803285203765</v>
      </c>
      <c r="FV95" s="342">
        <f t="shared" si="265"/>
        <v>87.222426281630135</v>
      </c>
      <c r="FW95" s="342">
        <f t="shared" si="266"/>
        <v>69.777941025304116</v>
      </c>
      <c r="FX95" s="342">
        <f t="shared" si="267"/>
        <v>55.822352820243296</v>
      </c>
      <c r="FY95" s="342">
        <f t="shared" si="268"/>
        <v>44.65788225619464</v>
      </c>
      <c r="FZ95" s="342">
        <f t="shared" si="269"/>
        <v>35.726305804955715</v>
      </c>
      <c r="GA95" s="342">
        <f t="shared" si="270"/>
        <v>28.581044643964574</v>
      </c>
      <c r="GB95" s="342">
        <f t="shared" si="271"/>
        <v>22.864835715171662</v>
      </c>
      <c r="GC95" s="342">
        <f t="shared" si="272"/>
        <v>18.291868572137329</v>
      </c>
      <c r="GD95" s="342">
        <f t="shared" si="273"/>
        <v>14.633494857709863</v>
      </c>
      <c r="GE95" s="346">
        <f t="shared" si="274"/>
        <v>11.706795886167891</v>
      </c>
      <c r="GF95" s="398">
        <f t="shared" si="311"/>
        <v>7914393.4728164533</v>
      </c>
    </row>
    <row r="96" spans="1:188" x14ac:dyDescent="0.2">
      <c r="B96" s="399">
        <v>3</v>
      </c>
      <c r="C96" s="399"/>
      <c r="D96" s="399"/>
      <c r="E96" s="399">
        <v>1</v>
      </c>
      <c r="F96" s="399"/>
      <c r="G96" s="339" t="str">
        <f>$G$179</f>
        <v>Low Performing  Title / App</v>
      </c>
      <c r="H96" s="436"/>
      <c r="I96" s="384"/>
      <c r="J96" s="384"/>
      <c r="K96" s="384"/>
      <c r="L96" s="384"/>
      <c r="M96" s="384"/>
      <c r="N96" s="384"/>
      <c r="O96" s="384"/>
      <c r="P96" s="384"/>
      <c r="Q96" s="384"/>
      <c r="R96" s="384"/>
      <c r="S96" s="385"/>
      <c r="T96" s="384"/>
      <c r="U96" s="384"/>
      <c r="V96" s="384"/>
      <c r="W96" s="384"/>
      <c r="X96" s="384"/>
      <c r="Y96" s="384"/>
      <c r="Z96" s="384"/>
      <c r="AA96" s="384"/>
      <c r="AB96" s="384"/>
      <c r="AC96" s="384"/>
      <c r="AD96" s="384"/>
      <c r="AE96" s="385"/>
      <c r="AF96" s="384"/>
      <c r="AG96" s="384"/>
      <c r="AH96" s="384"/>
      <c r="AI96" s="384"/>
      <c r="AJ96" s="384"/>
      <c r="AK96" s="384"/>
      <c r="AL96" s="384"/>
      <c r="AM96" s="384"/>
      <c r="AN96" s="384"/>
      <c r="AO96" s="384"/>
      <c r="AP96" s="384"/>
      <c r="AQ96" s="385"/>
      <c r="AR96" s="384"/>
      <c r="AS96" s="384"/>
      <c r="AT96" s="384"/>
      <c r="AU96" s="384"/>
      <c r="AV96" s="384"/>
      <c r="AW96" s="384"/>
      <c r="AX96" s="384"/>
      <c r="AY96" s="384"/>
      <c r="AZ96" s="384"/>
      <c r="BA96" s="384"/>
      <c r="BB96" s="384"/>
      <c r="BC96" s="385"/>
      <c r="BD96" s="384"/>
      <c r="BE96" s="384"/>
      <c r="BF96" s="384"/>
      <c r="BG96" s="384"/>
      <c r="BH96" s="384"/>
      <c r="BI96" s="384"/>
      <c r="BJ96" s="384"/>
      <c r="BK96" s="384"/>
      <c r="BL96" s="384"/>
      <c r="BM96" s="384"/>
      <c r="BN96" s="384"/>
      <c r="BO96" s="385"/>
      <c r="BP96" s="384"/>
      <c r="BQ96" s="384"/>
      <c r="BR96" s="384"/>
      <c r="BS96" s="384"/>
      <c r="BT96" s="384"/>
      <c r="BU96" s="384"/>
      <c r="BV96" s="384"/>
      <c r="BW96" s="384"/>
      <c r="BX96" s="384"/>
      <c r="BY96" s="384"/>
      <c r="BZ96" s="384"/>
      <c r="CA96" s="385"/>
      <c r="CB96" s="384"/>
      <c r="CC96" s="384"/>
      <c r="CD96" s="384"/>
      <c r="CE96" s="384"/>
      <c r="CF96" s="384"/>
      <c r="CG96" s="384"/>
      <c r="CH96" s="384"/>
      <c r="CI96" s="384"/>
      <c r="CJ96" s="384"/>
      <c r="CK96" s="384"/>
      <c r="CL96" s="384"/>
      <c r="CM96" s="385"/>
      <c r="CN96" s="384"/>
      <c r="CO96" s="384"/>
      <c r="CP96" s="384"/>
      <c r="CQ96" s="384"/>
      <c r="CR96" s="384"/>
      <c r="CS96" s="384"/>
      <c r="CT96" s="384"/>
      <c r="CU96" s="384"/>
      <c r="CV96" s="384"/>
      <c r="CW96" s="384"/>
      <c r="CX96" s="384"/>
      <c r="CY96" s="385"/>
      <c r="CZ96" s="384"/>
      <c r="DA96" s="384"/>
      <c r="DB96" s="384"/>
      <c r="DC96" s="384"/>
      <c r="DD96" s="384"/>
      <c r="DE96" s="384"/>
      <c r="DF96" s="384"/>
      <c r="DG96" s="384"/>
      <c r="DH96" s="384"/>
      <c r="DI96" s="384"/>
      <c r="DJ96" s="384"/>
      <c r="DK96" s="385"/>
      <c r="DL96" s="29"/>
      <c r="DM96" s="29"/>
      <c r="DN96" s="29"/>
      <c r="DO96" s="29"/>
      <c r="DP96" s="29"/>
      <c r="DQ96" s="29"/>
      <c r="DR96" s="29"/>
      <c r="DS96" s="29"/>
      <c r="DT96" s="29"/>
      <c r="DU96" s="29"/>
      <c r="DV96" s="29"/>
      <c r="DW96" s="343"/>
      <c r="DX96" s="384"/>
      <c r="DY96" s="382">
        <f t="shared" ref="DY96:EV96" si="324">$H$7*H$179</f>
        <v>14621.099999999999</v>
      </c>
      <c r="DZ96" s="382">
        <f t="shared" si="324"/>
        <v>53894.75</v>
      </c>
      <c r="EA96" s="382">
        <f t="shared" si="324"/>
        <v>98939.099999999991</v>
      </c>
      <c r="EB96" s="382">
        <f t="shared" si="324"/>
        <v>182390</v>
      </c>
      <c r="EC96" s="382">
        <f t="shared" si="324"/>
        <v>299732.55</v>
      </c>
      <c r="ED96" s="382">
        <f t="shared" si="324"/>
        <v>204665.5</v>
      </c>
      <c r="EE96" s="382">
        <f t="shared" si="324"/>
        <v>175333.6</v>
      </c>
      <c r="EF96" s="382">
        <f t="shared" si="324"/>
        <v>194200.5</v>
      </c>
      <c r="EG96" s="382">
        <f t="shared" si="324"/>
        <v>156765.69999999998</v>
      </c>
      <c r="EH96" s="382">
        <f t="shared" si="324"/>
        <v>155674.35</v>
      </c>
      <c r="EI96" s="383">
        <f t="shared" si="324"/>
        <v>148274.1</v>
      </c>
      <c r="EJ96" s="382">
        <f t="shared" si="324"/>
        <v>137061.6</v>
      </c>
      <c r="EK96" s="382">
        <f t="shared" si="324"/>
        <v>120885.7</v>
      </c>
      <c r="EL96" s="382">
        <f t="shared" si="324"/>
        <v>141905.4</v>
      </c>
      <c r="EM96" s="382">
        <f t="shared" si="324"/>
        <v>111512.04999999999</v>
      </c>
      <c r="EN96" s="382">
        <f t="shared" si="324"/>
        <v>95410.9</v>
      </c>
      <c r="EO96" s="382">
        <f t="shared" si="324"/>
        <v>94349.45</v>
      </c>
      <c r="EP96" s="382">
        <f t="shared" si="324"/>
        <v>101525.45</v>
      </c>
      <c r="EQ96" s="382">
        <f t="shared" si="324"/>
        <v>73598.849999999991</v>
      </c>
      <c r="ER96" s="382">
        <f t="shared" si="324"/>
        <v>73942.7</v>
      </c>
      <c r="ES96" s="382">
        <f t="shared" si="324"/>
        <v>52908.049999999996</v>
      </c>
      <c r="ET96" s="382">
        <f t="shared" si="324"/>
        <v>36298.6</v>
      </c>
      <c r="EU96" s="383">
        <f t="shared" si="324"/>
        <v>23606.05</v>
      </c>
      <c r="EV96" s="382">
        <f t="shared" si="324"/>
        <v>10375.299999999999</v>
      </c>
      <c r="EW96" s="342">
        <f t="shared" si="240"/>
        <v>8300.24</v>
      </c>
      <c r="EX96" s="342">
        <f t="shared" si="240"/>
        <v>6640.192</v>
      </c>
      <c r="EY96" s="342">
        <f t="shared" si="240"/>
        <v>5312.1536000000006</v>
      </c>
      <c r="EZ96" s="342">
        <f t="shared" si="240"/>
        <v>4249.7228800000003</v>
      </c>
      <c r="FA96" s="342">
        <f t="shared" si="240"/>
        <v>3399.7783040000004</v>
      </c>
      <c r="FB96" s="342">
        <f t="shared" si="240"/>
        <v>2719.8226432000006</v>
      </c>
      <c r="FC96" s="342">
        <f t="shared" si="240"/>
        <v>2175.8581145600006</v>
      </c>
      <c r="FD96" s="342">
        <f t="shared" si="240"/>
        <v>1740.6864916480006</v>
      </c>
      <c r="FE96" s="342">
        <f t="shared" si="240"/>
        <v>1392.5491933184005</v>
      </c>
      <c r="FF96" s="342">
        <f t="shared" si="240"/>
        <v>1114.0393546547205</v>
      </c>
      <c r="FG96" s="346">
        <f t="shared" si="240"/>
        <v>891.23148372377636</v>
      </c>
      <c r="FH96" s="342">
        <f t="shared" si="240"/>
        <v>712.98518697902114</v>
      </c>
      <c r="FI96" s="342">
        <f t="shared" si="240"/>
        <v>570.38814958321689</v>
      </c>
      <c r="FJ96" s="342">
        <f t="shared" si="253"/>
        <v>456.31051966657355</v>
      </c>
      <c r="FK96" s="342">
        <f t="shared" si="254"/>
        <v>365.04841573325888</v>
      </c>
      <c r="FL96" s="342">
        <f t="shared" si="255"/>
        <v>292.03873258660713</v>
      </c>
      <c r="FM96" s="342">
        <f t="shared" si="256"/>
        <v>233.63098606928571</v>
      </c>
      <c r="FN96" s="342">
        <f t="shared" si="257"/>
        <v>186.90478885542859</v>
      </c>
      <c r="FO96" s="342">
        <f t="shared" si="258"/>
        <v>149.52383108434287</v>
      </c>
      <c r="FP96" s="342">
        <f t="shared" si="259"/>
        <v>119.61906486747431</v>
      </c>
      <c r="FQ96" s="342">
        <f t="shared" si="260"/>
        <v>95.695251893979446</v>
      </c>
      <c r="FR96" s="342">
        <f t="shared" si="261"/>
        <v>76.55620151518356</v>
      </c>
      <c r="FS96" s="346">
        <f t="shared" si="262"/>
        <v>61.244961212146848</v>
      </c>
      <c r="FT96" s="342">
        <f t="shared" si="263"/>
        <v>48.995968969717481</v>
      </c>
      <c r="FU96" s="342">
        <f t="shared" si="264"/>
        <v>39.196775175773986</v>
      </c>
      <c r="FV96" s="342">
        <f t="shared" si="265"/>
        <v>31.35742014061919</v>
      </c>
      <c r="FW96" s="342">
        <f t="shared" si="266"/>
        <v>25.085936112495354</v>
      </c>
      <c r="FX96" s="342">
        <f t="shared" si="267"/>
        <v>20.068748889996286</v>
      </c>
      <c r="FY96" s="342">
        <f t="shared" si="268"/>
        <v>16.054999111997031</v>
      </c>
      <c r="FZ96" s="342">
        <f t="shared" si="269"/>
        <v>12.843999289597626</v>
      </c>
      <c r="GA96" s="342">
        <f t="shared" si="270"/>
        <v>10.275199431678102</v>
      </c>
      <c r="GB96" s="342">
        <f t="shared" si="271"/>
        <v>8.2201595453424812</v>
      </c>
      <c r="GC96" s="342">
        <f t="shared" si="272"/>
        <v>6.5761276362739851</v>
      </c>
      <c r="GD96" s="342">
        <f t="shared" si="273"/>
        <v>5.2609021090191881</v>
      </c>
      <c r="GE96" s="346">
        <f t="shared" si="274"/>
        <v>4.208721687215351</v>
      </c>
      <c r="GF96" s="397">
        <f t="shared" si="311"/>
        <v>2799355.7151132501</v>
      </c>
    </row>
    <row r="97" spans="1:188" x14ac:dyDescent="0.2">
      <c r="B97" s="399">
        <f t="shared" ref="B97:B105" si="325">B96+1</f>
        <v>4</v>
      </c>
      <c r="C97" s="399"/>
      <c r="D97" s="399">
        <v>1</v>
      </c>
      <c r="E97" s="399"/>
      <c r="F97" s="399"/>
      <c r="G97" s="340" t="str">
        <f>$G$178</f>
        <v>Avg Performing  Title / App</v>
      </c>
      <c r="H97" s="436"/>
      <c r="I97" s="384"/>
      <c r="J97" s="384"/>
      <c r="K97" s="384"/>
      <c r="L97" s="384"/>
      <c r="M97" s="384"/>
      <c r="N97" s="384"/>
      <c r="O97" s="384"/>
      <c r="P97" s="384"/>
      <c r="Q97" s="384"/>
      <c r="R97" s="384"/>
      <c r="S97" s="385"/>
      <c r="T97" s="384"/>
      <c r="U97" s="384"/>
      <c r="V97" s="384"/>
      <c r="W97" s="384"/>
      <c r="X97" s="384"/>
      <c r="Y97" s="384"/>
      <c r="Z97" s="384"/>
      <c r="AA97" s="384"/>
      <c r="AB97" s="384"/>
      <c r="AC97" s="384"/>
      <c r="AD97" s="384"/>
      <c r="AE97" s="385"/>
      <c r="AF97" s="384"/>
      <c r="AG97" s="384"/>
      <c r="AH97" s="384"/>
      <c r="AI97" s="384"/>
      <c r="AJ97" s="384"/>
      <c r="AK97" s="384"/>
      <c r="AL97" s="384"/>
      <c r="AM97" s="384"/>
      <c r="AN97" s="384"/>
      <c r="AO97" s="384"/>
      <c r="AP97" s="384"/>
      <c r="AQ97" s="385"/>
      <c r="AR97" s="384"/>
      <c r="AS97" s="384"/>
      <c r="AT97" s="384"/>
      <c r="AU97" s="384"/>
      <c r="AV97" s="384"/>
      <c r="AW97" s="384"/>
      <c r="AX97" s="384"/>
      <c r="AY97" s="384"/>
      <c r="AZ97" s="384"/>
      <c r="BA97" s="384"/>
      <c r="BB97" s="384"/>
      <c r="BC97" s="385"/>
      <c r="BD97" s="384"/>
      <c r="BE97" s="384"/>
      <c r="BF97" s="384"/>
      <c r="BG97" s="384"/>
      <c r="BH97" s="384"/>
      <c r="BI97" s="384"/>
      <c r="BJ97" s="384"/>
      <c r="BK97" s="384"/>
      <c r="BL97" s="384"/>
      <c r="BM97" s="384"/>
      <c r="BN97" s="384"/>
      <c r="BO97" s="385"/>
      <c r="BP97" s="384"/>
      <c r="BQ97" s="384"/>
      <c r="BR97" s="384"/>
      <c r="BS97" s="384"/>
      <c r="BT97" s="384"/>
      <c r="BU97" s="384"/>
      <c r="BV97" s="384"/>
      <c r="BW97" s="384"/>
      <c r="BX97" s="384"/>
      <c r="BY97" s="384"/>
      <c r="BZ97" s="384"/>
      <c r="CA97" s="385"/>
      <c r="CB97" s="384"/>
      <c r="CC97" s="384"/>
      <c r="CD97" s="384"/>
      <c r="CE97" s="384"/>
      <c r="CF97" s="384"/>
      <c r="CG97" s="384"/>
      <c r="CH97" s="384"/>
      <c r="CI97" s="384"/>
      <c r="CJ97" s="384"/>
      <c r="CK97" s="384"/>
      <c r="CL97" s="384"/>
      <c r="CM97" s="385"/>
      <c r="CN97" s="384"/>
      <c r="CO97" s="384"/>
      <c r="CP97" s="384"/>
      <c r="CQ97" s="384"/>
      <c r="CR97" s="384"/>
      <c r="CS97" s="384"/>
      <c r="CT97" s="384"/>
      <c r="CU97" s="384"/>
      <c r="CV97" s="384"/>
      <c r="CW97" s="384"/>
      <c r="CX97" s="384"/>
      <c r="CY97" s="385"/>
      <c r="CZ97" s="384"/>
      <c r="DA97" s="384"/>
      <c r="DB97" s="384"/>
      <c r="DC97" s="384"/>
      <c r="DD97" s="384"/>
      <c r="DE97" s="384"/>
      <c r="DF97" s="384"/>
      <c r="DG97" s="384"/>
      <c r="DH97" s="384"/>
      <c r="DI97" s="384"/>
      <c r="DJ97" s="384"/>
      <c r="DK97" s="385"/>
      <c r="DL97" s="29"/>
      <c r="DM97" s="29"/>
      <c r="DN97" s="29"/>
      <c r="DO97" s="29"/>
      <c r="DP97" s="29"/>
      <c r="DQ97" s="29"/>
      <c r="DR97" s="29"/>
      <c r="DS97" s="29"/>
      <c r="DT97" s="29"/>
      <c r="DU97" s="29"/>
      <c r="DV97" s="29"/>
      <c r="DW97" s="343"/>
      <c r="DX97" s="384"/>
      <c r="DY97" s="384"/>
      <c r="DZ97" s="384"/>
      <c r="EA97" s="379">
        <f t="shared" ref="EA97:EX97" si="326">$H$7*H$178</f>
        <v>31125.899999999998</v>
      </c>
      <c r="EB97" s="379">
        <f t="shared" si="326"/>
        <v>100239.75</v>
      </c>
      <c r="EC97" s="379">
        <f t="shared" si="326"/>
        <v>284618.09999999998</v>
      </c>
      <c r="ED97" s="379">
        <f t="shared" si="326"/>
        <v>556962.25</v>
      </c>
      <c r="EE97" s="379">
        <f t="shared" si="326"/>
        <v>680269.85</v>
      </c>
      <c r="EF97" s="379">
        <f t="shared" si="326"/>
        <v>661926.19999999995</v>
      </c>
      <c r="EG97" s="379">
        <f t="shared" si="326"/>
        <v>673632.04999999993</v>
      </c>
      <c r="EH97" s="379">
        <f t="shared" si="326"/>
        <v>661253.44999999995</v>
      </c>
      <c r="EI97" s="380">
        <f t="shared" si="326"/>
        <v>447274.1</v>
      </c>
      <c r="EJ97" s="379">
        <f t="shared" si="326"/>
        <v>485426.5</v>
      </c>
      <c r="EK97" s="379">
        <f t="shared" si="326"/>
        <v>373122.1</v>
      </c>
      <c r="EL97" s="379">
        <f t="shared" si="326"/>
        <v>318121.05</v>
      </c>
      <c r="EM97" s="379">
        <f t="shared" si="326"/>
        <v>411752.89999999997</v>
      </c>
      <c r="EN97" s="379">
        <f t="shared" si="326"/>
        <v>364780</v>
      </c>
      <c r="EO97" s="379">
        <f t="shared" si="326"/>
        <v>316356.95</v>
      </c>
      <c r="EP97" s="379">
        <f t="shared" si="326"/>
        <v>238153.5</v>
      </c>
      <c r="EQ97" s="379">
        <f t="shared" si="326"/>
        <v>221125.44999999998</v>
      </c>
      <c r="ER97" s="379">
        <f t="shared" si="326"/>
        <v>247123.5</v>
      </c>
      <c r="ES97" s="379">
        <f t="shared" si="326"/>
        <v>221170.3</v>
      </c>
      <c r="ET97" s="379">
        <f t="shared" si="326"/>
        <v>171895.1</v>
      </c>
      <c r="EU97" s="380">
        <f t="shared" si="326"/>
        <v>127732.79999999999</v>
      </c>
      <c r="EV97" s="379">
        <f t="shared" si="326"/>
        <v>74660.3</v>
      </c>
      <c r="EW97" s="379">
        <f t="shared" si="326"/>
        <v>65346.45</v>
      </c>
      <c r="EX97" s="379">
        <f t="shared" si="326"/>
        <v>36074.35</v>
      </c>
      <c r="EY97" s="342">
        <f t="shared" ref="EY97" si="327">EX97*0.8</f>
        <v>28859.48</v>
      </c>
      <c r="EZ97" s="342">
        <f t="shared" ref="EZ97" si="328">EY97*0.8</f>
        <v>23087.584000000003</v>
      </c>
      <c r="FA97" s="342">
        <f t="shared" ref="FA97:FD101" si="329">EZ97*0.8</f>
        <v>18470.067200000001</v>
      </c>
      <c r="FB97" s="342">
        <f t="shared" ref="FB97:FB98" si="330">FA97*0.8</f>
        <v>14776.053760000003</v>
      </c>
      <c r="FC97" s="342">
        <f t="shared" ref="FC97:FC99" si="331">FB97*0.8</f>
        <v>11820.843008000003</v>
      </c>
      <c r="FD97" s="342">
        <f t="shared" ref="FD97:FD100" si="332">FC97*0.8</f>
        <v>9456.6744064000031</v>
      </c>
      <c r="FE97" s="342">
        <f t="shared" ref="FE97:FE102" si="333">FD97*0.8</f>
        <v>7565.3395251200027</v>
      </c>
      <c r="FF97" s="342">
        <f t="shared" ref="FF97:FF104" si="334">FE97*0.8</f>
        <v>6052.2716200960022</v>
      </c>
      <c r="FG97" s="346">
        <f t="shared" ref="FG97:FG105" si="335">FF97*0.8</f>
        <v>4841.8172960768015</v>
      </c>
      <c r="FH97" s="342">
        <f t="shared" ref="FH97:FH106" si="336">FG97*0.8</f>
        <v>3873.4538368614412</v>
      </c>
      <c r="FI97" s="342">
        <f t="shared" ref="FI97:FI108" si="337">FH97*0.8</f>
        <v>3098.7630694891532</v>
      </c>
      <c r="FJ97" s="342">
        <f t="shared" ref="FJ97:FJ110" si="338">FI97*0.8</f>
        <v>2479.0104555913226</v>
      </c>
      <c r="FK97" s="342">
        <f t="shared" ref="FK97:FK111" si="339">FJ97*0.8</f>
        <v>1983.2083644730583</v>
      </c>
      <c r="FL97" s="342">
        <f t="shared" ref="FL97:FL110" si="340">FK97*0.8</f>
        <v>1586.5666915784468</v>
      </c>
      <c r="FM97" s="342">
        <f t="shared" ref="FM97:FM110" si="341">FL97*0.8</f>
        <v>1269.2533532627576</v>
      </c>
      <c r="FN97" s="342">
        <f t="shared" ref="FN97:FN110" si="342">FM97*0.8</f>
        <v>1015.4026826102062</v>
      </c>
      <c r="FO97" s="342">
        <f t="shared" ref="FO97:FO110" si="343">FN97*0.8</f>
        <v>812.32214608816503</v>
      </c>
      <c r="FP97" s="342">
        <f t="shared" ref="FP97:FP110" si="344">FO97*0.8</f>
        <v>649.85771687053204</v>
      </c>
      <c r="FQ97" s="342">
        <f t="shared" ref="FQ97:FQ110" si="345">FP97*0.8</f>
        <v>519.88617349642561</v>
      </c>
      <c r="FR97" s="342">
        <f t="shared" ref="FR97:FR110" si="346">FQ97*0.8</f>
        <v>415.90893879714054</v>
      </c>
      <c r="FS97" s="346">
        <f t="shared" ref="FS97:FS110" si="347">FR97*0.8</f>
        <v>332.72715103771247</v>
      </c>
      <c r="FT97" s="342">
        <f t="shared" ref="FT97:FT110" si="348">FS97*0.8</f>
        <v>266.18172083016998</v>
      </c>
      <c r="FU97" s="342">
        <f t="shared" ref="FU97:FU117" si="349">FT97*0.8</f>
        <v>212.94537666413601</v>
      </c>
      <c r="FV97" s="342">
        <f t="shared" ref="FV97:FV117" si="350">FU97*0.8</f>
        <v>170.35630133130883</v>
      </c>
      <c r="FW97" s="342">
        <f t="shared" ref="FW97:FW117" si="351">FV97*0.8</f>
        <v>136.28504106504707</v>
      </c>
      <c r="FX97" s="342">
        <f t="shared" ref="FX97:FX117" si="352">FW97*0.8</f>
        <v>109.02803285203765</v>
      </c>
      <c r="FY97" s="342">
        <f t="shared" ref="FY97:FY117" si="353">FX97*0.8</f>
        <v>87.222426281630135</v>
      </c>
      <c r="FZ97" s="342">
        <f t="shared" ref="FZ97:FZ125" si="354">FY97*0.8</f>
        <v>69.777941025304116</v>
      </c>
      <c r="GA97" s="342">
        <f t="shared" ref="GA97:GA124" si="355">FZ97*0.8</f>
        <v>55.822352820243296</v>
      </c>
      <c r="GB97" s="342">
        <f t="shared" ref="GB97:GB124" si="356">GA97*0.8</f>
        <v>44.65788225619464</v>
      </c>
      <c r="GC97" s="342">
        <f t="shared" ref="GC97:GC124" si="357">GB97*0.8</f>
        <v>35.726305804955715</v>
      </c>
      <c r="GD97" s="342">
        <f t="shared" ref="GD97:GD124" si="358">GC97*0.8</f>
        <v>28.581044643964574</v>
      </c>
      <c r="GE97" s="346">
        <f t="shared" ref="GE97:GE124" si="359">GD97*0.8</f>
        <v>22.864835715171662</v>
      </c>
      <c r="GF97" s="398">
        <f t="shared" si="311"/>
        <v>7914348.8406571373</v>
      </c>
    </row>
    <row r="98" spans="1:188" x14ac:dyDescent="0.2">
      <c r="B98" s="399">
        <f t="shared" si="325"/>
        <v>5</v>
      </c>
      <c r="C98" s="399"/>
      <c r="D98" s="399"/>
      <c r="E98" s="399"/>
      <c r="F98" s="399">
        <v>1</v>
      </c>
      <c r="G98" s="495" t="str">
        <f>$G$180</f>
        <v>Even Performing Title / App</v>
      </c>
      <c r="H98" s="436"/>
      <c r="I98" s="384"/>
      <c r="J98" s="384"/>
      <c r="K98" s="384"/>
      <c r="L98" s="384"/>
      <c r="M98" s="384"/>
      <c r="N98" s="384"/>
      <c r="O98" s="384"/>
      <c r="P98" s="384"/>
      <c r="Q98" s="384"/>
      <c r="R98" s="384"/>
      <c r="S98" s="385"/>
      <c r="T98" s="384"/>
      <c r="U98" s="384"/>
      <c r="V98" s="384"/>
      <c r="W98" s="384"/>
      <c r="X98" s="384"/>
      <c r="Y98" s="384"/>
      <c r="Z98" s="384"/>
      <c r="AA98" s="384"/>
      <c r="AB98" s="384"/>
      <c r="AC98" s="384"/>
      <c r="AD98" s="384"/>
      <c r="AE98" s="385"/>
      <c r="AF98" s="384"/>
      <c r="AG98" s="384"/>
      <c r="AH98" s="384"/>
      <c r="AI98" s="384"/>
      <c r="AJ98" s="384"/>
      <c r="AK98" s="384"/>
      <c r="AL98" s="384"/>
      <c r="AM98" s="384"/>
      <c r="AN98" s="384"/>
      <c r="AO98" s="384"/>
      <c r="AP98" s="384"/>
      <c r="AQ98" s="385"/>
      <c r="AR98" s="384"/>
      <c r="AS98" s="384"/>
      <c r="AT98" s="384"/>
      <c r="AU98" s="384"/>
      <c r="AV98" s="384"/>
      <c r="AW98" s="384"/>
      <c r="AX98" s="384"/>
      <c r="AY98" s="384"/>
      <c r="AZ98" s="384"/>
      <c r="BA98" s="384"/>
      <c r="BB98" s="384"/>
      <c r="BC98" s="385"/>
      <c r="BD98" s="384"/>
      <c r="BE98" s="384"/>
      <c r="BF98" s="384"/>
      <c r="BG98" s="384"/>
      <c r="BH98" s="384"/>
      <c r="BI98" s="384"/>
      <c r="BJ98" s="384"/>
      <c r="BK98" s="384"/>
      <c r="BL98" s="384"/>
      <c r="BM98" s="384"/>
      <c r="BN98" s="384"/>
      <c r="BO98" s="385"/>
      <c r="BP98" s="384"/>
      <c r="BQ98" s="384"/>
      <c r="BR98" s="384"/>
      <c r="BS98" s="384"/>
      <c r="BT98" s="384"/>
      <c r="BU98" s="384"/>
      <c r="BV98" s="384"/>
      <c r="BW98" s="384"/>
      <c r="BX98" s="384"/>
      <c r="BY98" s="384"/>
      <c r="BZ98" s="384"/>
      <c r="CA98" s="385"/>
      <c r="CB98" s="384"/>
      <c r="CC98" s="384"/>
      <c r="CD98" s="384"/>
      <c r="CE98" s="384"/>
      <c r="CF98" s="384"/>
      <c r="CG98" s="384"/>
      <c r="CH98" s="384"/>
      <c r="CI98" s="384"/>
      <c r="CJ98" s="384"/>
      <c r="CK98" s="384"/>
      <c r="CL98" s="384"/>
      <c r="CM98" s="385"/>
      <c r="CN98" s="384"/>
      <c r="CO98" s="384"/>
      <c r="CP98" s="384"/>
      <c r="CQ98" s="384"/>
      <c r="CR98" s="384"/>
      <c r="CS98" s="384"/>
      <c r="CT98" s="384"/>
      <c r="CU98" s="384"/>
      <c r="CV98" s="384"/>
      <c r="CW98" s="384"/>
      <c r="CX98" s="384"/>
      <c r="CY98" s="385"/>
      <c r="CZ98" s="384"/>
      <c r="DA98" s="384"/>
      <c r="DB98" s="384"/>
      <c r="DC98" s="384"/>
      <c r="DD98" s="384"/>
      <c r="DE98" s="384"/>
      <c r="DF98" s="384"/>
      <c r="DG98" s="384"/>
      <c r="DH98" s="384"/>
      <c r="DI98" s="384"/>
      <c r="DJ98" s="384"/>
      <c r="DK98" s="385"/>
      <c r="DL98" s="29"/>
      <c r="DM98" s="29"/>
      <c r="DN98" s="29"/>
      <c r="DO98" s="29"/>
      <c r="DP98" s="29"/>
      <c r="DQ98" s="29"/>
      <c r="DR98" s="29"/>
      <c r="DS98" s="29"/>
      <c r="DT98" s="29"/>
      <c r="DU98" s="29"/>
      <c r="DV98" s="29"/>
      <c r="DW98" s="343"/>
      <c r="DX98" s="384"/>
      <c r="DY98" s="384"/>
      <c r="DZ98" s="384"/>
      <c r="EA98" s="384"/>
      <c r="EB98" s="384"/>
      <c r="EC98" s="497">
        <f t="shared" ref="EC98:EZ98" si="360">$H$7*H$180</f>
        <v>3114.5833333333339</v>
      </c>
      <c r="ED98" s="497">
        <f t="shared" si="360"/>
        <v>12458.333333333336</v>
      </c>
      <c r="EE98" s="497">
        <f t="shared" si="360"/>
        <v>31145.833333333336</v>
      </c>
      <c r="EF98" s="497">
        <f t="shared" si="360"/>
        <v>46718.75</v>
      </c>
      <c r="EG98" s="497">
        <f t="shared" si="360"/>
        <v>62291.666666666672</v>
      </c>
      <c r="EH98" s="497">
        <f t="shared" si="360"/>
        <v>59177.083333333328</v>
      </c>
      <c r="EI98" s="621">
        <f t="shared" si="360"/>
        <v>56062.5</v>
      </c>
      <c r="EJ98" s="497">
        <f t="shared" si="360"/>
        <v>52947.916666666664</v>
      </c>
      <c r="EK98" s="497">
        <f t="shared" si="360"/>
        <v>49833.333333333343</v>
      </c>
      <c r="EL98" s="497">
        <f t="shared" si="360"/>
        <v>46718.75</v>
      </c>
      <c r="EM98" s="497">
        <f t="shared" si="360"/>
        <v>43604.166666666664</v>
      </c>
      <c r="EN98" s="497">
        <f t="shared" si="360"/>
        <v>40489.583333333336</v>
      </c>
      <c r="EO98" s="497">
        <f t="shared" si="360"/>
        <v>37375</v>
      </c>
      <c r="EP98" s="497">
        <f t="shared" si="360"/>
        <v>34260.416666666672</v>
      </c>
      <c r="EQ98" s="497">
        <f t="shared" si="360"/>
        <v>31145.833333333299</v>
      </c>
      <c r="ER98" s="497">
        <f t="shared" si="360"/>
        <v>28031.249999999967</v>
      </c>
      <c r="ES98" s="497">
        <f t="shared" si="360"/>
        <v>24916.666666666672</v>
      </c>
      <c r="ET98" s="497">
        <f t="shared" si="360"/>
        <v>21802.083333333332</v>
      </c>
      <c r="EU98" s="621">
        <f t="shared" si="360"/>
        <v>18687.5</v>
      </c>
      <c r="EV98" s="497">
        <f t="shared" si="360"/>
        <v>15572.916666666668</v>
      </c>
      <c r="EW98" s="497">
        <f t="shared" si="360"/>
        <v>12458.333333333336</v>
      </c>
      <c r="EX98" s="497">
        <f t="shared" si="360"/>
        <v>9343.75</v>
      </c>
      <c r="EY98" s="497">
        <f t="shared" si="360"/>
        <v>6229.1666666666679</v>
      </c>
      <c r="EZ98" s="497">
        <f t="shared" si="360"/>
        <v>3114.5833333333339</v>
      </c>
      <c r="FA98" s="342">
        <f t="shared" si="329"/>
        <v>2491.6666666666674</v>
      </c>
      <c r="FB98" s="342">
        <f t="shared" si="330"/>
        <v>1993.3333333333339</v>
      </c>
      <c r="FC98" s="342">
        <f t="shared" si="331"/>
        <v>1594.6666666666672</v>
      </c>
      <c r="FD98" s="342">
        <f t="shared" si="332"/>
        <v>1275.7333333333338</v>
      </c>
      <c r="FE98" s="342">
        <f t="shared" si="333"/>
        <v>1020.586666666667</v>
      </c>
      <c r="FF98" s="342">
        <f t="shared" si="334"/>
        <v>816.46933333333368</v>
      </c>
      <c r="FG98" s="346">
        <f t="shared" si="335"/>
        <v>653.17546666666703</v>
      </c>
      <c r="FH98" s="342">
        <f t="shared" si="336"/>
        <v>522.5403733333336</v>
      </c>
      <c r="FI98" s="342">
        <f t="shared" si="337"/>
        <v>418.03229866666692</v>
      </c>
      <c r="FJ98" s="342">
        <f t="shared" si="338"/>
        <v>334.42583893333358</v>
      </c>
      <c r="FK98" s="342">
        <f t="shared" si="339"/>
        <v>267.54067114666685</v>
      </c>
      <c r="FL98" s="342">
        <f t="shared" si="340"/>
        <v>214.03253691733349</v>
      </c>
      <c r="FM98" s="342">
        <f t="shared" si="341"/>
        <v>171.22602953386681</v>
      </c>
      <c r="FN98" s="342">
        <f t="shared" si="342"/>
        <v>136.98082362709346</v>
      </c>
      <c r="FO98" s="342">
        <f t="shared" si="343"/>
        <v>109.58465890167477</v>
      </c>
      <c r="FP98" s="342">
        <f t="shared" si="344"/>
        <v>87.667727121339823</v>
      </c>
      <c r="FQ98" s="342">
        <f t="shared" si="345"/>
        <v>70.134181697071867</v>
      </c>
      <c r="FR98" s="342">
        <f t="shared" si="346"/>
        <v>56.107345357657493</v>
      </c>
      <c r="FS98" s="346">
        <f t="shared" si="347"/>
        <v>44.885876286125999</v>
      </c>
      <c r="FT98" s="342">
        <f t="shared" si="348"/>
        <v>35.908701028900801</v>
      </c>
      <c r="FU98" s="342">
        <f t="shared" si="349"/>
        <v>28.726960823120642</v>
      </c>
      <c r="FV98" s="342">
        <f t="shared" si="350"/>
        <v>22.981568658496514</v>
      </c>
      <c r="FW98" s="342">
        <f t="shared" si="351"/>
        <v>18.385254926797213</v>
      </c>
      <c r="FX98" s="342">
        <f t="shared" si="352"/>
        <v>14.708203941437771</v>
      </c>
      <c r="FY98" s="342">
        <f t="shared" si="353"/>
        <v>11.766563153150218</v>
      </c>
      <c r="FZ98" s="342">
        <f t="shared" si="354"/>
        <v>9.4132505225201744</v>
      </c>
      <c r="GA98" s="342">
        <f t="shared" si="355"/>
        <v>7.5306004180161397</v>
      </c>
      <c r="GB98" s="342">
        <f t="shared" si="356"/>
        <v>6.0244803344129121</v>
      </c>
      <c r="GC98" s="342">
        <f t="shared" si="357"/>
        <v>4.8195842675303302</v>
      </c>
      <c r="GD98" s="342">
        <f t="shared" si="358"/>
        <v>3.8556674140242642</v>
      </c>
      <c r="GE98" s="346">
        <f t="shared" si="359"/>
        <v>3.0845339312194113</v>
      </c>
      <c r="GF98" s="623">
        <f t="shared" si="311"/>
        <v>759945.99519760837</v>
      </c>
    </row>
    <row r="99" spans="1:188" x14ac:dyDescent="0.2">
      <c r="B99" s="399">
        <f t="shared" si="325"/>
        <v>6</v>
      </c>
      <c r="C99" s="399">
        <v>1</v>
      </c>
      <c r="D99" s="399"/>
      <c r="E99" s="399"/>
      <c r="F99" s="399"/>
      <c r="G99" s="341" t="str">
        <f>$G$177</f>
        <v>High Performing Title / App</v>
      </c>
      <c r="H99" s="436"/>
      <c r="I99" s="384"/>
      <c r="J99" s="384"/>
      <c r="K99" s="384"/>
      <c r="L99" s="384"/>
      <c r="M99" s="384"/>
      <c r="N99" s="384"/>
      <c r="O99" s="384"/>
      <c r="P99" s="384"/>
      <c r="Q99" s="384"/>
      <c r="R99" s="384"/>
      <c r="S99" s="385"/>
      <c r="T99" s="384"/>
      <c r="U99" s="384"/>
      <c r="V99" s="384"/>
      <c r="W99" s="384"/>
      <c r="X99" s="384"/>
      <c r="Y99" s="384"/>
      <c r="Z99" s="384"/>
      <c r="AA99" s="384"/>
      <c r="AB99" s="384"/>
      <c r="AC99" s="384"/>
      <c r="AD99" s="384"/>
      <c r="AE99" s="385"/>
      <c r="AF99" s="384"/>
      <c r="AG99" s="384"/>
      <c r="AH99" s="384"/>
      <c r="AI99" s="384"/>
      <c r="AJ99" s="384"/>
      <c r="AK99" s="384"/>
      <c r="AL99" s="384"/>
      <c r="AM99" s="384"/>
      <c r="AN99" s="384"/>
      <c r="AO99" s="384"/>
      <c r="AP99" s="384"/>
      <c r="AQ99" s="385"/>
      <c r="AR99" s="384"/>
      <c r="AS99" s="384"/>
      <c r="AT99" s="384"/>
      <c r="AU99" s="384"/>
      <c r="AV99" s="384"/>
      <c r="AW99" s="384"/>
      <c r="AX99" s="384"/>
      <c r="AY99" s="384"/>
      <c r="AZ99" s="384"/>
      <c r="BA99" s="384"/>
      <c r="BB99" s="384"/>
      <c r="BC99" s="385"/>
      <c r="BD99" s="384"/>
      <c r="BE99" s="384"/>
      <c r="BF99" s="384"/>
      <c r="BG99" s="384"/>
      <c r="BH99" s="384"/>
      <c r="BI99" s="384"/>
      <c r="BJ99" s="384"/>
      <c r="BK99" s="384"/>
      <c r="BL99" s="384"/>
      <c r="BM99" s="384"/>
      <c r="BN99" s="384"/>
      <c r="BO99" s="385"/>
      <c r="BP99" s="384"/>
      <c r="BQ99" s="384"/>
      <c r="BR99" s="384"/>
      <c r="BS99" s="384"/>
      <c r="BT99" s="384"/>
      <c r="BU99" s="384"/>
      <c r="BV99" s="384"/>
      <c r="BW99" s="384"/>
      <c r="BX99" s="384"/>
      <c r="BY99" s="384"/>
      <c r="BZ99" s="384"/>
      <c r="CA99" s="385"/>
      <c r="CB99" s="384"/>
      <c r="CC99" s="384"/>
      <c r="CD99" s="384"/>
      <c r="CE99" s="384"/>
      <c r="CF99" s="384"/>
      <c r="CG99" s="384"/>
      <c r="CH99" s="384"/>
      <c r="CI99" s="384"/>
      <c r="CJ99" s="384"/>
      <c r="CK99" s="384"/>
      <c r="CL99" s="384"/>
      <c r="CM99" s="385"/>
      <c r="CN99" s="384"/>
      <c r="CO99" s="384"/>
      <c r="CP99" s="384"/>
      <c r="CQ99" s="384"/>
      <c r="CR99" s="384"/>
      <c r="CS99" s="384"/>
      <c r="CT99" s="384"/>
      <c r="CU99" s="384"/>
      <c r="CV99" s="384"/>
      <c r="CW99" s="384"/>
      <c r="CX99" s="384"/>
      <c r="CY99" s="385"/>
      <c r="CZ99" s="384"/>
      <c r="DA99" s="384"/>
      <c r="DB99" s="384"/>
      <c r="DC99" s="384"/>
      <c r="DD99" s="384"/>
      <c r="DE99" s="384"/>
      <c r="DF99" s="384"/>
      <c r="DG99" s="384"/>
      <c r="DH99" s="384"/>
      <c r="DI99" s="384"/>
      <c r="DJ99" s="384"/>
      <c r="DK99" s="385"/>
      <c r="DL99" s="29"/>
      <c r="DM99" s="29"/>
      <c r="DN99" s="29"/>
      <c r="DO99" s="29"/>
      <c r="DP99" s="29"/>
      <c r="DQ99" s="29"/>
      <c r="DR99" s="29"/>
      <c r="DS99" s="29"/>
      <c r="DT99" s="29"/>
      <c r="DU99" s="29"/>
      <c r="DV99" s="29"/>
      <c r="DW99" s="343"/>
      <c r="DX99" s="384"/>
      <c r="DY99" s="384"/>
      <c r="DZ99" s="384"/>
      <c r="EA99" s="384"/>
      <c r="EB99" s="384"/>
      <c r="EC99" s="384"/>
      <c r="ED99" s="389">
        <f t="shared" ref="ED99:FA99" si="361">$H$7*H$177</f>
        <v>289304.92499999999</v>
      </c>
      <c r="EE99" s="389">
        <f t="shared" si="361"/>
        <v>965956.875</v>
      </c>
      <c r="EF99" s="389">
        <f t="shared" si="361"/>
        <v>1834880.7749999999</v>
      </c>
      <c r="EG99" s="389">
        <f t="shared" si="361"/>
        <v>3106602.5249999999</v>
      </c>
      <c r="EH99" s="389">
        <f t="shared" si="361"/>
        <v>3859006.125</v>
      </c>
      <c r="EI99" s="390">
        <f t="shared" si="361"/>
        <v>4525028.625</v>
      </c>
      <c r="EJ99" s="389">
        <f t="shared" si="361"/>
        <v>3728021.6999999997</v>
      </c>
      <c r="EK99" s="389">
        <f t="shared" si="361"/>
        <v>3186637.3499999996</v>
      </c>
      <c r="EL99" s="389">
        <f t="shared" si="361"/>
        <v>4099648.8</v>
      </c>
      <c r="EM99" s="389">
        <f t="shared" si="361"/>
        <v>3381331.1999999997</v>
      </c>
      <c r="EN99" s="389">
        <f t="shared" si="361"/>
        <v>2932337.85</v>
      </c>
      <c r="EO99" s="389">
        <f t="shared" si="361"/>
        <v>3693307.8</v>
      </c>
      <c r="EP99" s="389">
        <f t="shared" si="361"/>
        <v>3246624.2249999996</v>
      </c>
      <c r="EQ99" s="389">
        <f t="shared" si="361"/>
        <v>3039394.8</v>
      </c>
      <c r="ER99" s="389">
        <f t="shared" si="361"/>
        <v>1945772.4</v>
      </c>
      <c r="ES99" s="389">
        <f t="shared" si="361"/>
        <v>2192738.9249999998</v>
      </c>
      <c r="ET99" s="389">
        <f t="shared" si="361"/>
        <v>1824834.375</v>
      </c>
      <c r="EU99" s="390">
        <f t="shared" si="361"/>
        <v>1913368.2749999999</v>
      </c>
      <c r="EV99" s="389">
        <f t="shared" si="361"/>
        <v>1054782.3</v>
      </c>
      <c r="EW99" s="389">
        <f t="shared" si="361"/>
        <v>940235.39999999991</v>
      </c>
      <c r="EX99" s="389">
        <f t="shared" si="361"/>
        <v>733858.125</v>
      </c>
      <c r="EY99" s="389">
        <f t="shared" si="361"/>
        <v>804519.29999999993</v>
      </c>
      <c r="EZ99" s="389">
        <f t="shared" si="361"/>
        <v>509339.02499999997</v>
      </c>
      <c r="FA99" s="389">
        <f t="shared" si="361"/>
        <v>284864.77499999997</v>
      </c>
      <c r="FB99" s="342">
        <f t="shared" si="329"/>
        <v>227891.81999999998</v>
      </c>
      <c r="FC99" s="342">
        <f t="shared" si="331"/>
        <v>182313.45600000001</v>
      </c>
      <c r="FD99" s="342">
        <f t="shared" si="332"/>
        <v>145850.7648</v>
      </c>
      <c r="FE99" s="342">
        <f t="shared" si="333"/>
        <v>116680.61184000001</v>
      </c>
      <c r="FF99" s="342">
        <f t="shared" si="334"/>
        <v>93344.489472000016</v>
      </c>
      <c r="FG99" s="346">
        <f t="shared" si="335"/>
        <v>74675.591577600018</v>
      </c>
      <c r="FH99" s="342">
        <f t="shared" si="336"/>
        <v>59740.473262080021</v>
      </c>
      <c r="FI99" s="342">
        <f t="shared" si="337"/>
        <v>47792.378609664018</v>
      </c>
      <c r="FJ99" s="342">
        <f t="shared" si="338"/>
        <v>38233.902887731216</v>
      </c>
      <c r="FK99" s="342">
        <f t="shared" si="339"/>
        <v>30587.122310184976</v>
      </c>
      <c r="FL99" s="342">
        <f t="shared" si="340"/>
        <v>24469.697848147982</v>
      </c>
      <c r="FM99" s="342">
        <f t="shared" si="341"/>
        <v>19575.758278518388</v>
      </c>
      <c r="FN99" s="342">
        <f t="shared" si="342"/>
        <v>15660.60662281471</v>
      </c>
      <c r="FO99" s="342">
        <f t="shared" si="343"/>
        <v>12528.48529825177</v>
      </c>
      <c r="FP99" s="342">
        <f t="shared" si="344"/>
        <v>10022.788238601417</v>
      </c>
      <c r="FQ99" s="342">
        <f t="shared" si="345"/>
        <v>8018.230590881134</v>
      </c>
      <c r="FR99" s="342">
        <f t="shared" si="346"/>
        <v>6414.584472704908</v>
      </c>
      <c r="FS99" s="346">
        <f t="shared" si="347"/>
        <v>5131.6675781639269</v>
      </c>
      <c r="FT99" s="342">
        <f t="shared" si="348"/>
        <v>4105.3340625311421</v>
      </c>
      <c r="FU99" s="342">
        <f t="shared" si="349"/>
        <v>3284.2672500249137</v>
      </c>
      <c r="FV99" s="342">
        <f t="shared" si="350"/>
        <v>2627.4138000199309</v>
      </c>
      <c r="FW99" s="342">
        <f t="shared" si="351"/>
        <v>2101.9310400159447</v>
      </c>
      <c r="FX99" s="342">
        <f t="shared" si="352"/>
        <v>1681.5448320127559</v>
      </c>
      <c r="FY99" s="342">
        <f t="shared" si="353"/>
        <v>1345.2358656102049</v>
      </c>
      <c r="FZ99" s="342">
        <f t="shared" si="354"/>
        <v>1076.188692488164</v>
      </c>
      <c r="GA99" s="342">
        <f t="shared" si="355"/>
        <v>860.95095399053116</v>
      </c>
      <c r="GB99" s="342">
        <f t="shared" si="356"/>
        <v>688.76076319242497</v>
      </c>
      <c r="GC99" s="342">
        <f t="shared" si="357"/>
        <v>551.00861055394</v>
      </c>
      <c r="GD99" s="342">
        <f t="shared" si="358"/>
        <v>440.80688844315205</v>
      </c>
      <c r="GE99" s="346">
        <f t="shared" si="359"/>
        <v>352.64551075452164</v>
      </c>
      <c r="GF99" s="396">
        <f t="shared" si="311"/>
        <v>55230444.992956966</v>
      </c>
    </row>
    <row r="100" spans="1:188" x14ac:dyDescent="0.2">
      <c r="B100" s="399">
        <f t="shared" si="325"/>
        <v>7</v>
      </c>
      <c r="C100" s="399"/>
      <c r="D100" s="399">
        <v>1</v>
      </c>
      <c r="E100" s="399"/>
      <c r="F100" s="399"/>
      <c r="G100" s="340" t="str">
        <f>$G$178</f>
        <v>Avg Performing  Title / App</v>
      </c>
      <c r="H100" s="436"/>
      <c r="I100" s="384"/>
      <c r="J100" s="384"/>
      <c r="K100" s="384"/>
      <c r="L100" s="384"/>
      <c r="M100" s="384"/>
      <c r="N100" s="384"/>
      <c r="O100" s="384"/>
      <c r="P100" s="384"/>
      <c r="Q100" s="384"/>
      <c r="R100" s="384"/>
      <c r="S100" s="385"/>
      <c r="T100" s="384"/>
      <c r="U100" s="384"/>
      <c r="V100" s="384"/>
      <c r="W100" s="384"/>
      <c r="X100" s="384"/>
      <c r="Y100" s="384"/>
      <c r="Z100" s="384"/>
      <c r="AA100" s="384"/>
      <c r="AB100" s="384"/>
      <c r="AC100" s="384"/>
      <c r="AD100" s="384"/>
      <c r="AE100" s="385"/>
      <c r="AF100" s="384"/>
      <c r="AG100" s="384"/>
      <c r="AH100" s="384"/>
      <c r="AI100" s="384"/>
      <c r="AJ100" s="384"/>
      <c r="AK100" s="384"/>
      <c r="AL100" s="384"/>
      <c r="AM100" s="384"/>
      <c r="AN100" s="384"/>
      <c r="AO100" s="384"/>
      <c r="AP100" s="384"/>
      <c r="AQ100" s="385"/>
      <c r="AR100" s="384"/>
      <c r="AS100" s="384"/>
      <c r="AT100" s="384"/>
      <c r="AU100" s="384"/>
      <c r="AV100" s="384"/>
      <c r="AW100" s="384"/>
      <c r="AX100" s="384"/>
      <c r="AY100" s="384"/>
      <c r="AZ100" s="384"/>
      <c r="BA100" s="384"/>
      <c r="BB100" s="384"/>
      <c r="BC100" s="385"/>
      <c r="BD100" s="384"/>
      <c r="BE100" s="384"/>
      <c r="BF100" s="384"/>
      <c r="BG100" s="384"/>
      <c r="BH100" s="384"/>
      <c r="BI100" s="384"/>
      <c r="BJ100" s="384"/>
      <c r="BK100" s="384"/>
      <c r="BL100" s="384"/>
      <c r="BM100" s="384"/>
      <c r="BN100" s="384"/>
      <c r="BO100" s="385"/>
      <c r="BP100" s="384"/>
      <c r="BQ100" s="384"/>
      <c r="BR100" s="384"/>
      <c r="BS100" s="384"/>
      <c r="BT100" s="384"/>
      <c r="BU100" s="384"/>
      <c r="BV100" s="384"/>
      <c r="BW100" s="384"/>
      <c r="BX100" s="384"/>
      <c r="BY100" s="384"/>
      <c r="BZ100" s="384"/>
      <c r="CA100" s="385"/>
      <c r="CB100" s="384"/>
      <c r="CC100" s="384"/>
      <c r="CD100" s="384"/>
      <c r="CE100" s="384"/>
      <c r="CF100" s="384"/>
      <c r="CG100" s="384"/>
      <c r="CH100" s="384"/>
      <c r="CI100" s="384"/>
      <c r="CJ100" s="384"/>
      <c r="CK100" s="384"/>
      <c r="CL100" s="384"/>
      <c r="CM100" s="385"/>
      <c r="CN100" s="384"/>
      <c r="CO100" s="384"/>
      <c r="CP100" s="384"/>
      <c r="CQ100" s="384"/>
      <c r="CR100" s="384"/>
      <c r="CS100" s="384"/>
      <c r="CT100" s="384"/>
      <c r="CU100" s="384"/>
      <c r="CV100" s="384"/>
      <c r="CW100" s="384"/>
      <c r="CX100" s="384"/>
      <c r="CY100" s="385"/>
      <c r="CZ100" s="384"/>
      <c r="DA100" s="384"/>
      <c r="DB100" s="384"/>
      <c r="DC100" s="384"/>
      <c r="DD100" s="384"/>
      <c r="DE100" s="384"/>
      <c r="DF100" s="384"/>
      <c r="DG100" s="384"/>
      <c r="DH100" s="384"/>
      <c r="DI100" s="384"/>
      <c r="DJ100" s="384"/>
      <c r="DK100" s="385"/>
      <c r="DL100" s="29"/>
      <c r="DM100" s="29"/>
      <c r="DN100" s="29"/>
      <c r="DO100" s="29"/>
      <c r="DP100" s="29"/>
      <c r="DQ100" s="29"/>
      <c r="DR100" s="29"/>
      <c r="DS100" s="29"/>
      <c r="DT100" s="29"/>
      <c r="DU100" s="29"/>
      <c r="DV100" s="29"/>
      <c r="DW100" s="343"/>
      <c r="DX100" s="384"/>
      <c r="DY100" s="384"/>
      <c r="DZ100" s="384"/>
      <c r="EA100" s="384"/>
      <c r="EB100" s="384"/>
      <c r="EC100" s="384"/>
      <c r="ED100" s="384"/>
      <c r="EE100" s="379">
        <f t="shared" ref="EE100:FB100" si="362">$H$7*H$178</f>
        <v>31125.899999999998</v>
      </c>
      <c r="EF100" s="379">
        <f t="shared" si="362"/>
        <v>100239.75</v>
      </c>
      <c r="EG100" s="379">
        <f t="shared" si="362"/>
        <v>284618.09999999998</v>
      </c>
      <c r="EH100" s="379">
        <f t="shared" si="362"/>
        <v>556962.25</v>
      </c>
      <c r="EI100" s="380">
        <f t="shared" si="362"/>
        <v>680269.85</v>
      </c>
      <c r="EJ100" s="379">
        <f t="shared" si="362"/>
        <v>661926.19999999995</v>
      </c>
      <c r="EK100" s="379">
        <f t="shared" si="362"/>
        <v>673632.04999999993</v>
      </c>
      <c r="EL100" s="379">
        <f t="shared" si="362"/>
        <v>661253.44999999995</v>
      </c>
      <c r="EM100" s="379">
        <f t="shared" si="362"/>
        <v>447274.1</v>
      </c>
      <c r="EN100" s="379">
        <f t="shared" si="362"/>
        <v>485426.5</v>
      </c>
      <c r="EO100" s="379">
        <f t="shared" si="362"/>
        <v>373122.1</v>
      </c>
      <c r="EP100" s="379">
        <f t="shared" si="362"/>
        <v>318121.05</v>
      </c>
      <c r="EQ100" s="379">
        <f t="shared" si="362"/>
        <v>411752.89999999997</v>
      </c>
      <c r="ER100" s="379">
        <f t="shared" si="362"/>
        <v>364780</v>
      </c>
      <c r="ES100" s="379">
        <f t="shared" si="362"/>
        <v>316356.95</v>
      </c>
      <c r="ET100" s="379">
        <f t="shared" si="362"/>
        <v>238153.5</v>
      </c>
      <c r="EU100" s="380">
        <f t="shared" si="362"/>
        <v>221125.44999999998</v>
      </c>
      <c r="EV100" s="379">
        <f t="shared" si="362"/>
        <v>247123.5</v>
      </c>
      <c r="EW100" s="379">
        <f t="shared" si="362"/>
        <v>221170.3</v>
      </c>
      <c r="EX100" s="379">
        <f t="shared" si="362"/>
        <v>171895.1</v>
      </c>
      <c r="EY100" s="379">
        <f t="shared" si="362"/>
        <v>127732.79999999999</v>
      </c>
      <c r="EZ100" s="379">
        <f t="shared" si="362"/>
        <v>74660.3</v>
      </c>
      <c r="FA100" s="379">
        <f t="shared" si="362"/>
        <v>65346.45</v>
      </c>
      <c r="FB100" s="379">
        <f t="shared" si="362"/>
        <v>36074.35</v>
      </c>
      <c r="FC100" s="342">
        <f t="shared" si="329"/>
        <v>28859.48</v>
      </c>
      <c r="FD100" s="342">
        <f t="shared" si="332"/>
        <v>23087.584000000003</v>
      </c>
      <c r="FE100" s="342">
        <f t="shared" si="333"/>
        <v>18470.067200000001</v>
      </c>
      <c r="FF100" s="342">
        <f t="shared" si="334"/>
        <v>14776.053760000003</v>
      </c>
      <c r="FG100" s="346">
        <f t="shared" si="335"/>
        <v>11820.843008000003</v>
      </c>
      <c r="FH100" s="342">
        <f t="shared" si="336"/>
        <v>9456.6744064000031</v>
      </c>
      <c r="FI100" s="342">
        <f t="shared" si="337"/>
        <v>7565.3395251200027</v>
      </c>
      <c r="FJ100" s="342">
        <f t="shared" si="338"/>
        <v>6052.2716200960022</v>
      </c>
      <c r="FK100" s="342">
        <f t="shared" si="339"/>
        <v>4841.8172960768015</v>
      </c>
      <c r="FL100" s="342">
        <f t="shared" si="340"/>
        <v>3873.4538368614412</v>
      </c>
      <c r="FM100" s="342">
        <f t="shared" si="341"/>
        <v>3098.7630694891532</v>
      </c>
      <c r="FN100" s="342">
        <f t="shared" si="342"/>
        <v>2479.0104555913226</v>
      </c>
      <c r="FO100" s="342">
        <f t="shared" si="343"/>
        <v>1983.2083644730583</v>
      </c>
      <c r="FP100" s="342">
        <f t="shared" si="344"/>
        <v>1586.5666915784468</v>
      </c>
      <c r="FQ100" s="342">
        <f t="shared" si="345"/>
        <v>1269.2533532627576</v>
      </c>
      <c r="FR100" s="342">
        <f t="shared" si="346"/>
        <v>1015.4026826102062</v>
      </c>
      <c r="FS100" s="346">
        <f t="shared" si="347"/>
        <v>812.32214608816503</v>
      </c>
      <c r="FT100" s="342">
        <f t="shared" si="348"/>
        <v>649.85771687053204</v>
      </c>
      <c r="FU100" s="342">
        <f t="shared" si="349"/>
        <v>519.88617349642561</v>
      </c>
      <c r="FV100" s="342">
        <f t="shared" si="350"/>
        <v>415.90893879714054</v>
      </c>
      <c r="FW100" s="342">
        <f t="shared" si="351"/>
        <v>332.72715103771247</v>
      </c>
      <c r="FX100" s="342">
        <f t="shared" si="352"/>
        <v>266.18172083016998</v>
      </c>
      <c r="FY100" s="342">
        <f t="shared" si="353"/>
        <v>212.94537666413601</v>
      </c>
      <c r="FZ100" s="342">
        <f t="shared" si="354"/>
        <v>170.35630133130883</v>
      </c>
      <c r="GA100" s="342">
        <f t="shared" si="355"/>
        <v>136.28504106504707</v>
      </c>
      <c r="GB100" s="342">
        <f t="shared" si="356"/>
        <v>109.02803285203765</v>
      </c>
      <c r="GC100" s="342">
        <f t="shared" si="357"/>
        <v>87.222426281630135</v>
      </c>
      <c r="GD100" s="342">
        <f t="shared" si="358"/>
        <v>69.777941025304116</v>
      </c>
      <c r="GE100" s="346">
        <f t="shared" si="359"/>
        <v>55.822352820243296</v>
      </c>
      <c r="GF100" s="398">
        <f t="shared" si="311"/>
        <v>7914217.0105887167</v>
      </c>
    </row>
    <row r="101" spans="1:188" x14ac:dyDescent="0.2">
      <c r="B101" s="399">
        <f t="shared" si="325"/>
        <v>8</v>
      </c>
      <c r="C101" s="399"/>
      <c r="D101" s="399"/>
      <c r="E101" s="399">
        <v>1</v>
      </c>
      <c r="F101" s="399"/>
      <c r="G101" s="339" t="str">
        <f>$G$179</f>
        <v>Low Performing  Title / App</v>
      </c>
      <c r="H101" s="436"/>
      <c r="I101" s="384"/>
      <c r="J101" s="384"/>
      <c r="K101" s="384"/>
      <c r="L101" s="384"/>
      <c r="M101" s="384"/>
      <c r="N101" s="384"/>
      <c r="O101" s="384"/>
      <c r="P101" s="384"/>
      <c r="Q101" s="384"/>
      <c r="R101" s="384"/>
      <c r="S101" s="385"/>
      <c r="T101" s="384"/>
      <c r="U101" s="384"/>
      <c r="V101" s="384"/>
      <c r="W101" s="384"/>
      <c r="X101" s="384"/>
      <c r="Y101" s="384"/>
      <c r="Z101" s="384"/>
      <c r="AA101" s="384"/>
      <c r="AB101" s="384"/>
      <c r="AC101" s="384"/>
      <c r="AD101" s="384"/>
      <c r="AE101" s="385"/>
      <c r="AF101" s="384"/>
      <c r="AG101" s="384"/>
      <c r="AH101" s="384"/>
      <c r="AI101" s="384"/>
      <c r="AJ101" s="384"/>
      <c r="AK101" s="384"/>
      <c r="AL101" s="384"/>
      <c r="AM101" s="384"/>
      <c r="AN101" s="384"/>
      <c r="AO101" s="384"/>
      <c r="AP101" s="384"/>
      <c r="AQ101" s="385"/>
      <c r="AR101" s="384"/>
      <c r="AS101" s="384"/>
      <c r="AT101" s="384"/>
      <c r="AU101" s="384"/>
      <c r="AV101" s="384"/>
      <c r="AW101" s="384"/>
      <c r="AX101" s="384"/>
      <c r="AY101" s="384"/>
      <c r="AZ101" s="384"/>
      <c r="BA101" s="384"/>
      <c r="BB101" s="384"/>
      <c r="BC101" s="385"/>
      <c r="BD101" s="384"/>
      <c r="BE101" s="384"/>
      <c r="BF101" s="384"/>
      <c r="BG101" s="384"/>
      <c r="BH101" s="384"/>
      <c r="BI101" s="384"/>
      <c r="BJ101" s="384"/>
      <c r="BK101" s="384"/>
      <c r="BL101" s="384"/>
      <c r="BM101" s="384"/>
      <c r="BN101" s="384"/>
      <c r="BO101" s="385"/>
      <c r="BP101" s="384"/>
      <c r="BQ101" s="384"/>
      <c r="BR101" s="384"/>
      <c r="BS101" s="384"/>
      <c r="BT101" s="384"/>
      <c r="BU101" s="384"/>
      <c r="BV101" s="384"/>
      <c r="BW101" s="384"/>
      <c r="BX101" s="384"/>
      <c r="BY101" s="384"/>
      <c r="BZ101" s="384"/>
      <c r="CA101" s="385"/>
      <c r="CB101" s="384"/>
      <c r="CC101" s="384"/>
      <c r="CD101" s="384"/>
      <c r="CE101" s="384"/>
      <c r="CF101" s="384"/>
      <c r="CG101" s="384"/>
      <c r="CH101" s="384"/>
      <c r="CI101" s="384"/>
      <c r="CJ101" s="384"/>
      <c r="CK101" s="384"/>
      <c r="CL101" s="384"/>
      <c r="CM101" s="385"/>
      <c r="CN101" s="384"/>
      <c r="CO101" s="384"/>
      <c r="CP101" s="384"/>
      <c r="CQ101" s="384"/>
      <c r="CR101" s="384"/>
      <c r="CS101" s="384"/>
      <c r="CT101" s="384"/>
      <c r="CU101" s="384"/>
      <c r="CV101" s="384"/>
      <c r="CW101" s="384"/>
      <c r="CX101" s="384"/>
      <c r="CY101" s="385"/>
      <c r="CZ101" s="384"/>
      <c r="DA101" s="384"/>
      <c r="DB101" s="384"/>
      <c r="DC101" s="384"/>
      <c r="DD101" s="384"/>
      <c r="DE101" s="384"/>
      <c r="DF101" s="384"/>
      <c r="DG101" s="384"/>
      <c r="DH101" s="384"/>
      <c r="DI101" s="384"/>
      <c r="DJ101" s="384"/>
      <c r="DK101" s="385"/>
      <c r="DL101" s="29"/>
      <c r="DM101" s="29"/>
      <c r="DN101" s="29"/>
      <c r="DO101" s="29"/>
      <c r="DP101" s="29"/>
      <c r="DQ101" s="29"/>
      <c r="DR101" s="29"/>
      <c r="DS101" s="29"/>
      <c r="DT101" s="29"/>
      <c r="DU101" s="29"/>
      <c r="DV101" s="29"/>
      <c r="DW101" s="343"/>
      <c r="DX101" s="384"/>
      <c r="DY101" s="384"/>
      <c r="DZ101" s="384"/>
      <c r="EA101" s="384"/>
      <c r="EB101" s="384"/>
      <c r="EC101" s="384"/>
      <c r="ED101" s="384"/>
      <c r="EE101" s="384"/>
      <c r="EF101" s="382">
        <f t="shared" ref="EF101:FC101" si="363">$H$7*H$179</f>
        <v>14621.099999999999</v>
      </c>
      <c r="EG101" s="382">
        <f t="shared" si="363"/>
        <v>53894.75</v>
      </c>
      <c r="EH101" s="382">
        <f t="shared" si="363"/>
        <v>98939.099999999991</v>
      </c>
      <c r="EI101" s="383">
        <f t="shared" si="363"/>
        <v>182390</v>
      </c>
      <c r="EJ101" s="382">
        <f t="shared" si="363"/>
        <v>299732.55</v>
      </c>
      <c r="EK101" s="382">
        <f t="shared" si="363"/>
        <v>204665.5</v>
      </c>
      <c r="EL101" s="382">
        <f t="shared" si="363"/>
        <v>175333.6</v>
      </c>
      <c r="EM101" s="382">
        <f t="shared" si="363"/>
        <v>194200.5</v>
      </c>
      <c r="EN101" s="382">
        <f t="shared" si="363"/>
        <v>156765.69999999998</v>
      </c>
      <c r="EO101" s="382">
        <f t="shared" si="363"/>
        <v>155674.35</v>
      </c>
      <c r="EP101" s="382">
        <f t="shared" si="363"/>
        <v>148274.1</v>
      </c>
      <c r="EQ101" s="382">
        <f t="shared" si="363"/>
        <v>137061.6</v>
      </c>
      <c r="ER101" s="382">
        <f t="shared" si="363"/>
        <v>120885.7</v>
      </c>
      <c r="ES101" s="382">
        <f t="shared" si="363"/>
        <v>141905.4</v>
      </c>
      <c r="ET101" s="382">
        <f t="shared" si="363"/>
        <v>111512.04999999999</v>
      </c>
      <c r="EU101" s="383">
        <f t="shared" si="363"/>
        <v>95410.9</v>
      </c>
      <c r="EV101" s="382">
        <f t="shared" si="363"/>
        <v>94349.45</v>
      </c>
      <c r="EW101" s="382">
        <f t="shared" si="363"/>
        <v>101525.45</v>
      </c>
      <c r="EX101" s="382">
        <f t="shared" si="363"/>
        <v>73598.849999999991</v>
      </c>
      <c r="EY101" s="382">
        <f t="shared" si="363"/>
        <v>73942.7</v>
      </c>
      <c r="EZ101" s="382">
        <f t="shared" si="363"/>
        <v>52908.049999999996</v>
      </c>
      <c r="FA101" s="382">
        <f t="shared" si="363"/>
        <v>36298.6</v>
      </c>
      <c r="FB101" s="382">
        <f t="shared" si="363"/>
        <v>23606.05</v>
      </c>
      <c r="FC101" s="382">
        <f t="shared" si="363"/>
        <v>10375.299999999999</v>
      </c>
      <c r="FD101" s="342">
        <f t="shared" si="329"/>
        <v>8300.24</v>
      </c>
      <c r="FE101" s="342">
        <f t="shared" si="333"/>
        <v>6640.192</v>
      </c>
      <c r="FF101" s="342">
        <f t="shared" si="334"/>
        <v>5312.1536000000006</v>
      </c>
      <c r="FG101" s="346">
        <f t="shared" si="335"/>
        <v>4249.7228800000003</v>
      </c>
      <c r="FH101" s="342">
        <f t="shared" si="336"/>
        <v>3399.7783040000004</v>
      </c>
      <c r="FI101" s="342">
        <f t="shared" si="337"/>
        <v>2719.8226432000006</v>
      </c>
      <c r="FJ101" s="342">
        <f t="shared" si="338"/>
        <v>2175.8581145600006</v>
      </c>
      <c r="FK101" s="342">
        <f t="shared" si="339"/>
        <v>1740.6864916480006</v>
      </c>
      <c r="FL101" s="342">
        <f t="shared" si="340"/>
        <v>1392.5491933184005</v>
      </c>
      <c r="FM101" s="342">
        <f t="shared" si="341"/>
        <v>1114.0393546547205</v>
      </c>
      <c r="FN101" s="342">
        <f t="shared" si="342"/>
        <v>891.23148372377636</v>
      </c>
      <c r="FO101" s="342">
        <f t="shared" si="343"/>
        <v>712.98518697902114</v>
      </c>
      <c r="FP101" s="342">
        <f t="shared" si="344"/>
        <v>570.38814958321689</v>
      </c>
      <c r="FQ101" s="342">
        <f t="shared" si="345"/>
        <v>456.31051966657355</v>
      </c>
      <c r="FR101" s="342">
        <f t="shared" si="346"/>
        <v>365.04841573325888</v>
      </c>
      <c r="FS101" s="346">
        <f t="shared" si="347"/>
        <v>292.03873258660713</v>
      </c>
      <c r="FT101" s="342">
        <f t="shared" si="348"/>
        <v>233.63098606928571</v>
      </c>
      <c r="FU101" s="342">
        <f t="shared" si="349"/>
        <v>186.90478885542859</v>
      </c>
      <c r="FV101" s="342">
        <f t="shared" si="350"/>
        <v>149.52383108434287</v>
      </c>
      <c r="FW101" s="342">
        <f t="shared" si="351"/>
        <v>119.61906486747431</v>
      </c>
      <c r="FX101" s="342">
        <f t="shared" si="352"/>
        <v>95.695251893979446</v>
      </c>
      <c r="FY101" s="342">
        <f t="shared" si="353"/>
        <v>76.55620151518356</v>
      </c>
      <c r="FZ101" s="342">
        <f t="shared" si="354"/>
        <v>61.244961212146848</v>
      </c>
      <c r="GA101" s="342">
        <f t="shared" si="355"/>
        <v>48.995968969717481</v>
      </c>
      <c r="GB101" s="342">
        <f t="shared" si="356"/>
        <v>39.196775175773986</v>
      </c>
      <c r="GC101" s="342">
        <f t="shared" si="357"/>
        <v>31.35742014061919</v>
      </c>
      <c r="GD101" s="342">
        <f t="shared" si="358"/>
        <v>25.085936112495354</v>
      </c>
      <c r="GE101" s="346">
        <f t="shared" si="359"/>
        <v>20.068748889996286</v>
      </c>
      <c r="GF101" s="397">
        <f t="shared" ref="GF101:GF132" si="364">SUM(H101:GE101)</f>
        <v>2799292.2750044391</v>
      </c>
    </row>
    <row r="102" spans="1:188" x14ac:dyDescent="0.2">
      <c r="B102" s="399">
        <f t="shared" si="325"/>
        <v>9</v>
      </c>
      <c r="C102" s="399"/>
      <c r="D102" s="399"/>
      <c r="E102" s="399">
        <v>1</v>
      </c>
      <c r="F102" s="399"/>
      <c r="G102" s="339" t="str">
        <f>$G$179</f>
        <v>Low Performing  Title / App</v>
      </c>
      <c r="H102" s="436"/>
      <c r="I102" s="384"/>
      <c r="J102" s="384"/>
      <c r="K102" s="384"/>
      <c r="L102" s="384"/>
      <c r="M102" s="384"/>
      <c r="N102" s="384"/>
      <c r="O102" s="384"/>
      <c r="P102" s="384"/>
      <c r="Q102" s="384"/>
      <c r="R102" s="384"/>
      <c r="S102" s="385"/>
      <c r="T102" s="384"/>
      <c r="U102" s="384"/>
      <c r="V102" s="384"/>
      <c r="W102" s="384"/>
      <c r="X102" s="384"/>
      <c r="Y102" s="384"/>
      <c r="Z102" s="384"/>
      <c r="AA102" s="384"/>
      <c r="AB102" s="384"/>
      <c r="AC102" s="384"/>
      <c r="AD102" s="384"/>
      <c r="AE102" s="385"/>
      <c r="AF102" s="384"/>
      <c r="AG102" s="384"/>
      <c r="AH102" s="384"/>
      <c r="AI102" s="384"/>
      <c r="AJ102" s="384"/>
      <c r="AK102" s="384"/>
      <c r="AL102" s="384"/>
      <c r="AM102" s="384"/>
      <c r="AN102" s="384"/>
      <c r="AO102" s="384"/>
      <c r="AP102" s="384"/>
      <c r="AQ102" s="385"/>
      <c r="AR102" s="384"/>
      <c r="AS102" s="384"/>
      <c r="AT102" s="384"/>
      <c r="AU102" s="384"/>
      <c r="AV102" s="384"/>
      <c r="AW102" s="384"/>
      <c r="AX102" s="384"/>
      <c r="AY102" s="384"/>
      <c r="AZ102" s="384"/>
      <c r="BA102" s="384"/>
      <c r="BB102" s="384"/>
      <c r="BC102" s="385"/>
      <c r="BD102" s="384"/>
      <c r="BE102" s="384"/>
      <c r="BF102" s="384"/>
      <c r="BG102" s="384"/>
      <c r="BH102" s="384"/>
      <c r="BI102" s="384"/>
      <c r="BJ102" s="384"/>
      <c r="BK102" s="384"/>
      <c r="BL102" s="384"/>
      <c r="BM102" s="384"/>
      <c r="BN102" s="384"/>
      <c r="BO102" s="385"/>
      <c r="BP102" s="384"/>
      <c r="BQ102" s="384"/>
      <c r="BR102" s="384"/>
      <c r="BS102" s="384"/>
      <c r="BT102" s="384"/>
      <c r="BU102" s="384"/>
      <c r="BV102" s="384"/>
      <c r="BW102" s="384"/>
      <c r="BX102" s="384"/>
      <c r="BY102" s="384"/>
      <c r="BZ102" s="384"/>
      <c r="CA102" s="385"/>
      <c r="CB102" s="384"/>
      <c r="CC102" s="384"/>
      <c r="CD102" s="384"/>
      <c r="CE102" s="384"/>
      <c r="CF102" s="384"/>
      <c r="CG102" s="384"/>
      <c r="CH102" s="384"/>
      <c r="CI102" s="384"/>
      <c r="CJ102" s="384"/>
      <c r="CK102" s="384"/>
      <c r="CL102" s="384"/>
      <c r="CM102" s="385"/>
      <c r="CN102" s="384"/>
      <c r="CO102" s="384"/>
      <c r="CP102" s="384"/>
      <c r="CQ102" s="384"/>
      <c r="CR102" s="384"/>
      <c r="CS102" s="384"/>
      <c r="CT102" s="384"/>
      <c r="CU102" s="384"/>
      <c r="CV102" s="384"/>
      <c r="CW102" s="384"/>
      <c r="CX102" s="384"/>
      <c r="CY102" s="385"/>
      <c r="CZ102" s="384"/>
      <c r="DA102" s="384"/>
      <c r="DB102" s="384"/>
      <c r="DC102" s="384"/>
      <c r="DD102" s="384"/>
      <c r="DE102" s="384"/>
      <c r="DF102" s="384"/>
      <c r="DG102" s="384"/>
      <c r="DH102" s="384"/>
      <c r="DI102" s="384"/>
      <c r="DJ102" s="384"/>
      <c r="DK102" s="385"/>
      <c r="DL102" s="29"/>
      <c r="DM102" s="29"/>
      <c r="DN102" s="29"/>
      <c r="DO102" s="29"/>
      <c r="DP102" s="29"/>
      <c r="DQ102" s="29"/>
      <c r="DR102" s="29"/>
      <c r="DS102" s="29"/>
      <c r="DT102" s="29"/>
      <c r="DU102" s="29"/>
      <c r="DV102" s="29"/>
      <c r="DW102" s="343"/>
      <c r="DX102" s="384"/>
      <c r="DY102" s="384"/>
      <c r="DZ102" s="384"/>
      <c r="EA102" s="384"/>
      <c r="EB102" s="384"/>
      <c r="EC102" s="384"/>
      <c r="ED102" s="384"/>
      <c r="EE102" s="384"/>
      <c r="EF102" s="384"/>
      <c r="EG102" s="382">
        <f t="shared" ref="EG102:FD102" si="365">$H$7*H$179</f>
        <v>14621.099999999999</v>
      </c>
      <c r="EH102" s="382">
        <f t="shared" si="365"/>
        <v>53894.75</v>
      </c>
      <c r="EI102" s="383">
        <f t="shared" si="365"/>
        <v>98939.099999999991</v>
      </c>
      <c r="EJ102" s="382">
        <f t="shared" si="365"/>
        <v>182390</v>
      </c>
      <c r="EK102" s="382">
        <f t="shared" si="365"/>
        <v>299732.55</v>
      </c>
      <c r="EL102" s="382">
        <f t="shared" si="365"/>
        <v>204665.5</v>
      </c>
      <c r="EM102" s="382">
        <f t="shared" si="365"/>
        <v>175333.6</v>
      </c>
      <c r="EN102" s="382">
        <f t="shared" si="365"/>
        <v>194200.5</v>
      </c>
      <c r="EO102" s="382">
        <f t="shared" si="365"/>
        <v>156765.69999999998</v>
      </c>
      <c r="EP102" s="382">
        <f t="shared" si="365"/>
        <v>155674.35</v>
      </c>
      <c r="EQ102" s="382">
        <f t="shared" si="365"/>
        <v>148274.1</v>
      </c>
      <c r="ER102" s="382">
        <f t="shared" si="365"/>
        <v>137061.6</v>
      </c>
      <c r="ES102" s="382">
        <f t="shared" si="365"/>
        <v>120885.7</v>
      </c>
      <c r="ET102" s="382">
        <f t="shared" si="365"/>
        <v>141905.4</v>
      </c>
      <c r="EU102" s="383">
        <f t="shared" si="365"/>
        <v>111512.04999999999</v>
      </c>
      <c r="EV102" s="382">
        <f t="shared" si="365"/>
        <v>95410.9</v>
      </c>
      <c r="EW102" s="382">
        <f t="shared" si="365"/>
        <v>94349.45</v>
      </c>
      <c r="EX102" s="382">
        <f t="shared" si="365"/>
        <v>101525.45</v>
      </c>
      <c r="EY102" s="382">
        <f t="shared" si="365"/>
        <v>73598.849999999991</v>
      </c>
      <c r="EZ102" s="382">
        <f t="shared" si="365"/>
        <v>73942.7</v>
      </c>
      <c r="FA102" s="382">
        <f t="shared" si="365"/>
        <v>52908.049999999996</v>
      </c>
      <c r="FB102" s="382">
        <f t="shared" si="365"/>
        <v>36298.6</v>
      </c>
      <c r="FC102" s="382">
        <f t="shared" si="365"/>
        <v>23606.05</v>
      </c>
      <c r="FD102" s="382">
        <f t="shared" si="365"/>
        <v>10375.299999999999</v>
      </c>
      <c r="FE102" s="342">
        <f t="shared" si="333"/>
        <v>8300.24</v>
      </c>
      <c r="FF102" s="342">
        <f t="shared" si="334"/>
        <v>6640.192</v>
      </c>
      <c r="FG102" s="346">
        <f t="shared" si="335"/>
        <v>5312.1536000000006</v>
      </c>
      <c r="FH102" s="342">
        <f t="shared" si="336"/>
        <v>4249.7228800000003</v>
      </c>
      <c r="FI102" s="342">
        <f t="shared" si="337"/>
        <v>3399.7783040000004</v>
      </c>
      <c r="FJ102" s="342">
        <f t="shared" si="338"/>
        <v>2719.8226432000006</v>
      </c>
      <c r="FK102" s="342">
        <f t="shared" si="339"/>
        <v>2175.8581145600006</v>
      </c>
      <c r="FL102" s="342">
        <f t="shared" si="340"/>
        <v>1740.6864916480006</v>
      </c>
      <c r="FM102" s="342">
        <f t="shared" si="341"/>
        <v>1392.5491933184005</v>
      </c>
      <c r="FN102" s="342">
        <f t="shared" si="342"/>
        <v>1114.0393546547205</v>
      </c>
      <c r="FO102" s="342">
        <f t="shared" si="343"/>
        <v>891.23148372377636</v>
      </c>
      <c r="FP102" s="342">
        <f t="shared" si="344"/>
        <v>712.98518697902114</v>
      </c>
      <c r="FQ102" s="342">
        <f t="shared" si="345"/>
        <v>570.38814958321689</v>
      </c>
      <c r="FR102" s="342">
        <f t="shared" si="346"/>
        <v>456.31051966657355</v>
      </c>
      <c r="FS102" s="346">
        <f t="shared" si="347"/>
        <v>365.04841573325888</v>
      </c>
      <c r="FT102" s="342">
        <f t="shared" si="348"/>
        <v>292.03873258660713</v>
      </c>
      <c r="FU102" s="342">
        <f t="shared" si="349"/>
        <v>233.63098606928571</v>
      </c>
      <c r="FV102" s="342">
        <f t="shared" si="350"/>
        <v>186.90478885542859</v>
      </c>
      <c r="FW102" s="342">
        <f t="shared" si="351"/>
        <v>149.52383108434287</v>
      </c>
      <c r="FX102" s="342">
        <f t="shared" si="352"/>
        <v>119.61906486747431</v>
      </c>
      <c r="FY102" s="342">
        <f t="shared" si="353"/>
        <v>95.695251893979446</v>
      </c>
      <c r="FZ102" s="342">
        <f t="shared" si="354"/>
        <v>76.55620151518356</v>
      </c>
      <c r="GA102" s="342">
        <f t="shared" si="355"/>
        <v>61.244961212146848</v>
      </c>
      <c r="GB102" s="342">
        <f t="shared" si="356"/>
        <v>48.995968969717481</v>
      </c>
      <c r="GC102" s="342">
        <f t="shared" si="357"/>
        <v>39.196775175773986</v>
      </c>
      <c r="GD102" s="342">
        <f t="shared" si="358"/>
        <v>31.35742014061919</v>
      </c>
      <c r="GE102" s="346">
        <f t="shared" si="359"/>
        <v>25.085936112495354</v>
      </c>
      <c r="GF102" s="397">
        <f t="shared" si="364"/>
        <v>2799272.2062555491</v>
      </c>
    </row>
    <row r="103" spans="1:188" x14ac:dyDescent="0.2">
      <c r="B103" s="399">
        <f t="shared" si="325"/>
        <v>10</v>
      </c>
      <c r="C103" s="399"/>
      <c r="D103" s="399"/>
      <c r="E103" s="399"/>
      <c r="F103" s="399">
        <v>1</v>
      </c>
      <c r="G103" s="495" t="str">
        <f>$G$180</f>
        <v>Even Performing Title / App</v>
      </c>
      <c r="H103" s="436"/>
      <c r="I103" s="384"/>
      <c r="J103" s="384"/>
      <c r="K103" s="384"/>
      <c r="L103" s="384"/>
      <c r="M103" s="384"/>
      <c r="N103" s="384"/>
      <c r="O103" s="384"/>
      <c r="P103" s="384"/>
      <c r="Q103" s="384"/>
      <c r="R103" s="384"/>
      <c r="S103" s="385"/>
      <c r="T103" s="384"/>
      <c r="U103" s="384"/>
      <c r="V103" s="384"/>
      <c r="W103" s="384"/>
      <c r="X103" s="384"/>
      <c r="Y103" s="384"/>
      <c r="Z103" s="384"/>
      <c r="AA103" s="384"/>
      <c r="AB103" s="384"/>
      <c r="AC103" s="384"/>
      <c r="AD103" s="384"/>
      <c r="AE103" s="385"/>
      <c r="AF103" s="384"/>
      <c r="AG103" s="384"/>
      <c r="AH103" s="384"/>
      <c r="AI103" s="384"/>
      <c r="AJ103" s="384"/>
      <c r="AK103" s="384"/>
      <c r="AL103" s="384"/>
      <c r="AM103" s="384"/>
      <c r="AN103" s="384"/>
      <c r="AO103" s="384"/>
      <c r="AP103" s="384"/>
      <c r="AQ103" s="385"/>
      <c r="AR103" s="384"/>
      <c r="AS103" s="384"/>
      <c r="AT103" s="384"/>
      <c r="AU103" s="384"/>
      <c r="AV103" s="384"/>
      <c r="AW103" s="384"/>
      <c r="AX103" s="384"/>
      <c r="AY103" s="384"/>
      <c r="AZ103" s="384"/>
      <c r="BA103" s="384"/>
      <c r="BB103" s="384"/>
      <c r="BC103" s="385"/>
      <c r="BD103" s="384"/>
      <c r="BE103" s="384"/>
      <c r="BF103" s="384"/>
      <c r="BG103" s="384"/>
      <c r="BH103" s="384"/>
      <c r="BI103" s="384"/>
      <c r="BJ103" s="384"/>
      <c r="BK103" s="384"/>
      <c r="BL103" s="384"/>
      <c r="BM103" s="384"/>
      <c r="BN103" s="384"/>
      <c r="BO103" s="385"/>
      <c r="BP103" s="384"/>
      <c r="BQ103" s="384"/>
      <c r="BR103" s="384"/>
      <c r="BS103" s="384"/>
      <c r="BT103" s="384"/>
      <c r="BU103" s="384"/>
      <c r="BV103" s="384"/>
      <c r="BW103" s="384"/>
      <c r="BX103" s="384"/>
      <c r="BY103" s="384"/>
      <c r="BZ103" s="384"/>
      <c r="CA103" s="385"/>
      <c r="CB103" s="384"/>
      <c r="CC103" s="384"/>
      <c r="CD103" s="384"/>
      <c r="CE103" s="384"/>
      <c r="CF103" s="384"/>
      <c r="CG103" s="384"/>
      <c r="CH103" s="384"/>
      <c r="CI103" s="384"/>
      <c r="CJ103" s="384"/>
      <c r="CK103" s="384"/>
      <c r="CL103" s="384"/>
      <c r="CM103" s="385"/>
      <c r="CN103" s="384"/>
      <c r="CO103" s="384"/>
      <c r="CP103" s="384"/>
      <c r="CQ103" s="384"/>
      <c r="CR103" s="384"/>
      <c r="CS103" s="384"/>
      <c r="CT103" s="384"/>
      <c r="CU103" s="384"/>
      <c r="CV103" s="384"/>
      <c r="CW103" s="384"/>
      <c r="CX103" s="384"/>
      <c r="CY103" s="385"/>
      <c r="CZ103" s="384"/>
      <c r="DA103" s="384"/>
      <c r="DB103" s="384"/>
      <c r="DC103" s="384"/>
      <c r="DD103" s="384"/>
      <c r="DE103" s="384"/>
      <c r="DF103" s="384"/>
      <c r="DG103" s="384"/>
      <c r="DH103" s="384"/>
      <c r="DI103" s="384"/>
      <c r="DJ103" s="384"/>
      <c r="DK103" s="385"/>
      <c r="DL103" s="29"/>
      <c r="DM103" s="29"/>
      <c r="DN103" s="29"/>
      <c r="DO103" s="29"/>
      <c r="DP103" s="29"/>
      <c r="DQ103" s="29"/>
      <c r="DR103" s="29"/>
      <c r="DS103" s="29"/>
      <c r="DT103" s="29"/>
      <c r="DU103" s="29"/>
      <c r="DV103" s="29"/>
      <c r="DW103" s="343"/>
      <c r="DX103" s="384"/>
      <c r="DY103" s="384"/>
      <c r="DZ103" s="384"/>
      <c r="EA103" s="384"/>
      <c r="EB103" s="384"/>
      <c r="EC103" s="384"/>
      <c r="ED103" s="384"/>
      <c r="EE103" s="384"/>
      <c r="EF103" s="384"/>
      <c r="EG103" s="497">
        <f t="shared" ref="EG103:FD103" si="366">$H$7*H$180</f>
        <v>3114.5833333333339</v>
      </c>
      <c r="EH103" s="497">
        <f t="shared" si="366"/>
        <v>12458.333333333336</v>
      </c>
      <c r="EI103" s="621">
        <f t="shared" si="366"/>
        <v>31145.833333333336</v>
      </c>
      <c r="EJ103" s="497">
        <f t="shared" si="366"/>
        <v>46718.75</v>
      </c>
      <c r="EK103" s="497">
        <f t="shared" si="366"/>
        <v>62291.666666666672</v>
      </c>
      <c r="EL103" s="497">
        <f t="shared" si="366"/>
        <v>59177.083333333328</v>
      </c>
      <c r="EM103" s="497">
        <f t="shared" si="366"/>
        <v>56062.5</v>
      </c>
      <c r="EN103" s="497">
        <f t="shared" si="366"/>
        <v>52947.916666666664</v>
      </c>
      <c r="EO103" s="497">
        <f t="shared" si="366"/>
        <v>49833.333333333343</v>
      </c>
      <c r="EP103" s="497">
        <f t="shared" si="366"/>
        <v>46718.75</v>
      </c>
      <c r="EQ103" s="497">
        <f t="shared" si="366"/>
        <v>43604.166666666664</v>
      </c>
      <c r="ER103" s="497">
        <f t="shared" si="366"/>
        <v>40489.583333333336</v>
      </c>
      <c r="ES103" s="497">
        <f t="shared" si="366"/>
        <v>37375</v>
      </c>
      <c r="ET103" s="497">
        <f t="shared" si="366"/>
        <v>34260.416666666672</v>
      </c>
      <c r="EU103" s="621">
        <f t="shared" si="366"/>
        <v>31145.833333333299</v>
      </c>
      <c r="EV103" s="497">
        <f t="shared" si="366"/>
        <v>28031.249999999967</v>
      </c>
      <c r="EW103" s="497">
        <f t="shared" si="366"/>
        <v>24916.666666666672</v>
      </c>
      <c r="EX103" s="497">
        <f t="shared" si="366"/>
        <v>21802.083333333332</v>
      </c>
      <c r="EY103" s="497">
        <f t="shared" si="366"/>
        <v>18687.5</v>
      </c>
      <c r="EZ103" s="497">
        <f t="shared" si="366"/>
        <v>15572.916666666668</v>
      </c>
      <c r="FA103" s="497">
        <f t="shared" si="366"/>
        <v>12458.333333333336</v>
      </c>
      <c r="FB103" s="497">
        <f t="shared" si="366"/>
        <v>9343.75</v>
      </c>
      <c r="FC103" s="497">
        <f t="shared" si="366"/>
        <v>6229.1666666666679</v>
      </c>
      <c r="FD103" s="497">
        <f t="shared" si="366"/>
        <v>3114.5833333333339</v>
      </c>
      <c r="FE103" s="342">
        <f t="shared" ref="FE103" si="367">FD103*0.8</f>
        <v>2491.6666666666674</v>
      </c>
      <c r="FF103" s="342">
        <f t="shared" si="334"/>
        <v>1993.3333333333339</v>
      </c>
      <c r="FG103" s="346">
        <f t="shared" si="335"/>
        <v>1594.6666666666672</v>
      </c>
      <c r="FH103" s="342">
        <f t="shared" si="336"/>
        <v>1275.7333333333338</v>
      </c>
      <c r="FI103" s="342">
        <f t="shared" si="337"/>
        <v>1020.586666666667</v>
      </c>
      <c r="FJ103" s="342">
        <f t="shared" si="338"/>
        <v>816.46933333333368</v>
      </c>
      <c r="FK103" s="342">
        <f t="shared" si="339"/>
        <v>653.17546666666703</v>
      </c>
      <c r="FL103" s="342">
        <f t="shared" si="340"/>
        <v>522.5403733333336</v>
      </c>
      <c r="FM103" s="342">
        <f t="shared" si="341"/>
        <v>418.03229866666692</v>
      </c>
      <c r="FN103" s="342">
        <f t="shared" si="342"/>
        <v>334.42583893333358</v>
      </c>
      <c r="FO103" s="342">
        <f t="shared" si="343"/>
        <v>267.54067114666685</v>
      </c>
      <c r="FP103" s="342">
        <f t="shared" si="344"/>
        <v>214.03253691733349</v>
      </c>
      <c r="FQ103" s="342">
        <f t="shared" si="345"/>
        <v>171.22602953386681</v>
      </c>
      <c r="FR103" s="342">
        <f t="shared" si="346"/>
        <v>136.98082362709346</v>
      </c>
      <c r="FS103" s="346">
        <f t="shared" si="347"/>
        <v>109.58465890167477</v>
      </c>
      <c r="FT103" s="342">
        <f t="shared" si="348"/>
        <v>87.667727121339823</v>
      </c>
      <c r="FU103" s="342">
        <f t="shared" si="349"/>
        <v>70.134181697071867</v>
      </c>
      <c r="FV103" s="342">
        <f t="shared" si="350"/>
        <v>56.107345357657493</v>
      </c>
      <c r="FW103" s="342">
        <f t="shared" si="351"/>
        <v>44.885876286125999</v>
      </c>
      <c r="FX103" s="342">
        <f t="shared" si="352"/>
        <v>35.908701028900801</v>
      </c>
      <c r="FY103" s="342">
        <f t="shared" si="353"/>
        <v>28.726960823120642</v>
      </c>
      <c r="FZ103" s="342">
        <f t="shared" si="354"/>
        <v>22.981568658496514</v>
      </c>
      <c r="GA103" s="342">
        <f t="shared" si="355"/>
        <v>18.385254926797213</v>
      </c>
      <c r="GB103" s="342">
        <f t="shared" si="356"/>
        <v>14.708203941437771</v>
      </c>
      <c r="GC103" s="342">
        <f t="shared" si="357"/>
        <v>11.766563153150218</v>
      </c>
      <c r="GD103" s="342">
        <f t="shared" si="358"/>
        <v>9.4132505225201744</v>
      </c>
      <c r="GE103" s="346">
        <f t="shared" si="359"/>
        <v>7.5306004180161397</v>
      </c>
      <c r="GF103" s="623">
        <f t="shared" si="364"/>
        <v>759928.21093166119</v>
      </c>
    </row>
    <row r="104" spans="1:188" x14ac:dyDescent="0.2">
      <c r="B104" s="399">
        <v>11</v>
      </c>
      <c r="C104" s="399"/>
      <c r="D104" s="399"/>
      <c r="E104" s="399">
        <v>1</v>
      </c>
      <c r="F104" s="399"/>
      <c r="G104" s="339" t="str">
        <f>$G$179</f>
        <v>Low Performing  Title / App</v>
      </c>
      <c r="H104" s="436"/>
      <c r="I104" s="384"/>
      <c r="J104" s="384"/>
      <c r="K104" s="384"/>
      <c r="L104" s="384"/>
      <c r="M104" s="384"/>
      <c r="N104" s="384"/>
      <c r="O104" s="384"/>
      <c r="P104" s="384"/>
      <c r="Q104" s="384"/>
      <c r="R104" s="384"/>
      <c r="S104" s="385"/>
      <c r="T104" s="384"/>
      <c r="U104" s="384"/>
      <c r="V104" s="384"/>
      <c r="W104" s="384"/>
      <c r="X104" s="384"/>
      <c r="Y104" s="384"/>
      <c r="Z104" s="384"/>
      <c r="AA104" s="384"/>
      <c r="AB104" s="384"/>
      <c r="AC104" s="384"/>
      <c r="AD104" s="384"/>
      <c r="AE104" s="385"/>
      <c r="AF104" s="384"/>
      <c r="AG104" s="384"/>
      <c r="AH104" s="384"/>
      <c r="AI104" s="384"/>
      <c r="AJ104" s="384"/>
      <c r="AK104" s="384"/>
      <c r="AL104" s="384"/>
      <c r="AM104" s="384"/>
      <c r="AN104" s="384"/>
      <c r="AO104" s="384"/>
      <c r="AP104" s="384"/>
      <c r="AQ104" s="385"/>
      <c r="AR104" s="384"/>
      <c r="AS104" s="384"/>
      <c r="AT104" s="384"/>
      <c r="AU104" s="384"/>
      <c r="AV104" s="384"/>
      <c r="AW104" s="384"/>
      <c r="AX104" s="384"/>
      <c r="AY104" s="384"/>
      <c r="AZ104" s="384"/>
      <c r="BA104" s="384"/>
      <c r="BB104" s="384"/>
      <c r="BC104" s="385"/>
      <c r="BD104" s="384"/>
      <c r="BE104" s="384"/>
      <c r="BF104" s="384"/>
      <c r="BG104" s="384"/>
      <c r="BH104" s="384"/>
      <c r="BI104" s="384"/>
      <c r="BJ104" s="384"/>
      <c r="BK104" s="384"/>
      <c r="BL104" s="384"/>
      <c r="BM104" s="384"/>
      <c r="BN104" s="384"/>
      <c r="BO104" s="385"/>
      <c r="BP104" s="384"/>
      <c r="BQ104" s="384"/>
      <c r="BR104" s="384"/>
      <c r="BS104" s="384"/>
      <c r="BT104" s="384"/>
      <c r="BU104" s="384"/>
      <c r="BV104" s="384"/>
      <c r="BW104" s="384"/>
      <c r="BX104" s="384"/>
      <c r="BY104" s="384"/>
      <c r="BZ104" s="384"/>
      <c r="CA104" s="385"/>
      <c r="CB104" s="384"/>
      <c r="CC104" s="384"/>
      <c r="CD104" s="384"/>
      <c r="CE104" s="384"/>
      <c r="CF104" s="384"/>
      <c r="CG104" s="384"/>
      <c r="CH104" s="384"/>
      <c r="CI104" s="384"/>
      <c r="CJ104" s="384"/>
      <c r="CK104" s="384"/>
      <c r="CL104" s="384"/>
      <c r="CM104" s="385"/>
      <c r="CN104" s="384"/>
      <c r="CO104" s="384"/>
      <c r="CP104" s="384"/>
      <c r="CQ104" s="384"/>
      <c r="CR104" s="384"/>
      <c r="CS104" s="384"/>
      <c r="CT104" s="384"/>
      <c r="CU104" s="384"/>
      <c r="CV104" s="384"/>
      <c r="CW104" s="384"/>
      <c r="CX104" s="384"/>
      <c r="CY104" s="385"/>
      <c r="CZ104" s="384"/>
      <c r="DA104" s="384"/>
      <c r="DB104" s="384"/>
      <c r="DC104" s="384"/>
      <c r="DD104" s="384"/>
      <c r="DE104" s="384"/>
      <c r="DF104" s="384"/>
      <c r="DG104" s="384"/>
      <c r="DH104" s="384"/>
      <c r="DI104" s="384"/>
      <c r="DJ104" s="384"/>
      <c r="DK104" s="385"/>
      <c r="DL104" s="29"/>
      <c r="DM104" s="29"/>
      <c r="DN104" s="29"/>
      <c r="DO104" s="29"/>
      <c r="DP104" s="29"/>
      <c r="DQ104" s="29"/>
      <c r="DR104" s="29"/>
      <c r="DS104" s="29"/>
      <c r="DT104" s="29"/>
      <c r="DU104" s="29"/>
      <c r="DV104" s="29"/>
      <c r="DW104" s="343"/>
      <c r="DX104" s="384"/>
      <c r="DY104" s="384"/>
      <c r="DZ104" s="384"/>
      <c r="EA104" s="384"/>
      <c r="EB104" s="384"/>
      <c r="EC104" s="384"/>
      <c r="ED104" s="384"/>
      <c r="EE104" s="384"/>
      <c r="EF104" s="384"/>
      <c r="EG104" s="384"/>
      <c r="EH104" s="382">
        <f t="shared" ref="EH104:FE104" si="368">$H$7*H$179</f>
        <v>14621.099999999999</v>
      </c>
      <c r="EI104" s="383">
        <f t="shared" si="368"/>
        <v>53894.75</v>
      </c>
      <c r="EJ104" s="382">
        <f t="shared" si="368"/>
        <v>98939.099999999991</v>
      </c>
      <c r="EK104" s="382">
        <f t="shared" si="368"/>
        <v>182390</v>
      </c>
      <c r="EL104" s="382">
        <f t="shared" si="368"/>
        <v>299732.55</v>
      </c>
      <c r="EM104" s="382">
        <f t="shared" si="368"/>
        <v>204665.5</v>
      </c>
      <c r="EN104" s="382">
        <f t="shared" si="368"/>
        <v>175333.6</v>
      </c>
      <c r="EO104" s="382">
        <f t="shared" si="368"/>
        <v>194200.5</v>
      </c>
      <c r="EP104" s="382">
        <f t="shared" si="368"/>
        <v>156765.69999999998</v>
      </c>
      <c r="EQ104" s="382">
        <f t="shared" si="368"/>
        <v>155674.35</v>
      </c>
      <c r="ER104" s="382">
        <f t="shared" si="368"/>
        <v>148274.1</v>
      </c>
      <c r="ES104" s="382">
        <f t="shared" si="368"/>
        <v>137061.6</v>
      </c>
      <c r="ET104" s="382">
        <f t="shared" si="368"/>
        <v>120885.7</v>
      </c>
      <c r="EU104" s="383">
        <f t="shared" si="368"/>
        <v>141905.4</v>
      </c>
      <c r="EV104" s="382">
        <f t="shared" si="368"/>
        <v>111512.04999999999</v>
      </c>
      <c r="EW104" s="382">
        <f t="shared" si="368"/>
        <v>95410.9</v>
      </c>
      <c r="EX104" s="382">
        <f t="shared" si="368"/>
        <v>94349.45</v>
      </c>
      <c r="EY104" s="382">
        <f t="shared" si="368"/>
        <v>101525.45</v>
      </c>
      <c r="EZ104" s="382">
        <f t="shared" si="368"/>
        <v>73598.849999999991</v>
      </c>
      <c r="FA104" s="382">
        <f t="shared" si="368"/>
        <v>73942.7</v>
      </c>
      <c r="FB104" s="382">
        <f t="shared" si="368"/>
        <v>52908.049999999996</v>
      </c>
      <c r="FC104" s="382">
        <f t="shared" si="368"/>
        <v>36298.6</v>
      </c>
      <c r="FD104" s="382">
        <f t="shared" si="368"/>
        <v>23606.05</v>
      </c>
      <c r="FE104" s="382">
        <f t="shared" si="368"/>
        <v>10375.299999999999</v>
      </c>
      <c r="FF104" s="342">
        <f t="shared" si="334"/>
        <v>8300.24</v>
      </c>
      <c r="FG104" s="346">
        <f t="shared" si="335"/>
        <v>6640.192</v>
      </c>
      <c r="FH104" s="342">
        <f t="shared" si="336"/>
        <v>5312.1536000000006</v>
      </c>
      <c r="FI104" s="342">
        <f t="shared" si="337"/>
        <v>4249.7228800000003</v>
      </c>
      <c r="FJ104" s="342">
        <f t="shared" si="338"/>
        <v>3399.7783040000004</v>
      </c>
      <c r="FK104" s="342">
        <f t="shared" si="339"/>
        <v>2719.8226432000006</v>
      </c>
      <c r="FL104" s="342">
        <f t="shared" si="340"/>
        <v>2175.8581145600006</v>
      </c>
      <c r="FM104" s="342">
        <f t="shared" si="341"/>
        <v>1740.6864916480006</v>
      </c>
      <c r="FN104" s="342">
        <f t="shared" si="342"/>
        <v>1392.5491933184005</v>
      </c>
      <c r="FO104" s="342">
        <f t="shared" si="343"/>
        <v>1114.0393546547205</v>
      </c>
      <c r="FP104" s="342">
        <f t="shared" si="344"/>
        <v>891.23148372377636</v>
      </c>
      <c r="FQ104" s="342">
        <f t="shared" si="345"/>
        <v>712.98518697902114</v>
      </c>
      <c r="FR104" s="342">
        <f t="shared" si="346"/>
        <v>570.38814958321689</v>
      </c>
      <c r="FS104" s="346">
        <f t="shared" si="347"/>
        <v>456.31051966657355</v>
      </c>
      <c r="FT104" s="342">
        <f t="shared" si="348"/>
        <v>365.04841573325888</v>
      </c>
      <c r="FU104" s="342">
        <f t="shared" si="349"/>
        <v>292.03873258660713</v>
      </c>
      <c r="FV104" s="342">
        <f t="shared" si="350"/>
        <v>233.63098606928571</v>
      </c>
      <c r="FW104" s="342">
        <f t="shared" si="351"/>
        <v>186.90478885542859</v>
      </c>
      <c r="FX104" s="342">
        <f t="shared" si="352"/>
        <v>149.52383108434287</v>
      </c>
      <c r="FY104" s="342">
        <f t="shared" si="353"/>
        <v>119.61906486747431</v>
      </c>
      <c r="FZ104" s="342">
        <f t="shared" si="354"/>
        <v>95.695251893979446</v>
      </c>
      <c r="GA104" s="342">
        <f t="shared" si="355"/>
        <v>76.55620151518356</v>
      </c>
      <c r="GB104" s="342">
        <f t="shared" si="356"/>
        <v>61.244961212146848</v>
      </c>
      <c r="GC104" s="342">
        <f t="shared" si="357"/>
        <v>48.995968969717481</v>
      </c>
      <c r="GD104" s="342">
        <f t="shared" si="358"/>
        <v>39.196775175773986</v>
      </c>
      <c r="GE104" s="346">
        <f t="shared" si="359"/>
        <v>31.35742014061919</v>
      </c>
      <c r="GF104" s="397">
        <f t="shared" si="364"/>
        <v>2799247.1203194368</v>
      </c>
    </row>
    <row r="105" spans="1:188" ht="17" thickBot="1" x14ac:dyDescent="0.25">
      <c r="B105" s="399">
        <f t="shared" si="325"/>
        <v>12</v>
      </c>
      <c r="C105" s="399"/>
      <c r="D105" s="399">
        <v>1</v>
      </c>
      <c r="E105" s="399"/>
      <c r="F105" s="399"/>
      <c r="G105" s="406" t="str">
        <f>$G$178</f>
        <v>Avg Performing  Title / App</v>
      </c>
      <c r="H105" s="436"/>
      <c r="I105" s="384"/>
      <c r="J105" s="384"/>
      <c r="K105" s="384"/>
      <c r="L105" s="384"/>
      <c r="M105" s="384"/>
      <c r="N105" s="384"/>
      <c r="O105" s="384"/>
      <c r="P105" s="384"/>
      <c r="Q105" s="384"/>
      <c r="R105" s="384"/>
      <c r="S105" s="385"/>
      <c r="T105" s="384"/>
      <c r="U105" s="384"/>
      <c r="V105" s="384"/>
      <c r="W105" s="384"/>
      <c r="X105" s="384"/>
      <c r="Y105" s="384"/>
      <c r="Z105" s="384"/>
      <c r="AA105" s="384"/>
      <c r="AB105" s="384"/>
      <c r="AC105" s="384"/>
      <c r="AD105" s="384"/>
      <c r="AE105" s="385"/>
      <c r="AF105" s="384"/>
      <c r="AG105" s="384"/>
      <c r="AH105" s="384"/>
      <c r="AI105" s="384"/>
      <c r="AJ105" s="384"/>
      <c r="AK105" s="384"/>
      <c r="AL105" s="384"/>
      <c r="AM105" s="384"/>
      <c r="AN105" s="384"/>
      <c r="AO105" s="384"/>
      <c r="AP105" s="384"/>
      <c r="AQ105" s="385"/>
      <c r="AR105" s="384"/>
      <c r="AS105" s="384"/>
      <c r="AT105" s="384"/>
      <c r="AU105" s="384"/>
      <c r="AV105" s="384"/>
      <c r="AW105" s="384"/>
      <c r="AX105" s="384"/>
      <c r="AY105" s="384"/>
      <c r="AZ105" s="384"/>
      <c r="BA105" s="384"/>
      <c r="BB105" s="384"/>
      <c r="BC105" s="385"/>
      <c r="BD105" s="384"/>
      <c r="BE105" s="384"/>
      <c r="BF105" s="384"/>
      <c r="BG105" s="384"/>
      <c r="BH105" s="384"/>
      <c r="BI105" s="384"/>
      <c r="BJ105" s="384"/>
      <c r="BK105" s="384"/>
      <c r="BL105" s="384"/>
      <c r="BM105" s="384"/>
      <c r="BN105" s="384"/>
      <c r="BO105" s="385"/>
      <c r="BP105" s="384"/>
      <c r="BQ105" s="384"/>
      <c r="BR105" s="384"/>
      <c r="BS105" s="384"/>
      <c r="BT105" s="384"/>
      <c r="BU105" s="384"/>
      <c r="BV105" s="384"/>
      <c r="BW105" s="384"/>
      <c r="BX105" s="384"/>
      <c r="BY105" s="384"/>
      <c r="BZ105" s="384"/>
      <c r="CA105" s="385"/>
      <c r="CB105" s="384"/>
      <c r="CC105" s="384"/>
      <c r="CD105" s="384"/>
      <c r="CE105" s="384"/>
      <c r="CF105" s="384"/>
      <c r="CG105" s="384"/>
      <c r="CH105" s="384"/>
      <c r="CI105" s="384"/>
      <c r="CJ105" s="384"/>
      <c r="CK105" s="384"/>
      <c r="CL105" s="384"/>
      <c r="CM105" s="385"/>
      <c r="CN105" s="384"/>
      <c r="CO105" s="384"/>
      <c r="CP105" s="384"/>
      <c r="CQ105" s="384"/>
      <c r="CR105" s="384"/>
      <c r="CS105" s="384"/>
      <c r="CT105" s="384"/>
      <c r="CU105" s="384"/>
      <c r="CV105" s="384"/>
      <c r="CW105" s="384"/>
      <c r="CX105" s="384"/>
      <c r="CY105" s="385"/>
      <c r="CZ105" s="384"/>
      <c r="DA105" s="384"/>
      <c r="DB105" s="384"/>
      <c r="DC105" s="384"/>
      <c r="DD105" s="384"/>
      <c r="DE105" s="384"/>
      <c r="DF105" s="384"/>
      <c r="DG105" s="384"/>
      <c r="DH105" s="384"/>
      <c r="DI105" s="384"/>
      <c r="DJ105" s="384"/>
      <c r="DK105" s="385"/>
      <c r="DL105" s="29"/>
      <c r="DM105" s="29"/>
      <c r="DN105" s="29"/>
      <c r="DO105" s="29"/>
      <c r="DP105" s="29"/>
      <c r="DQ105" s="29"/>
      <c r="DR105" s="29"/>
      <c r="DS105" s="29"/>
      <c r="DT105" s="29"/>
      <c r="DU105" s="29"/>
      <c r="DV105" s="29"/>
      <c r="DW105" s="343"/>
      <c r="DX105" s="384"/>
      <c r="DY105" s="384"/>
      <c r="DZ105" s="384"/>
      <c r="EA105" s="384"/>
      <c r="EB105" s="384"/>
      <c r="EC105" s="384"/>
      <c r="ED105" s="384"/>
      <c r="EE105" s="384"/>
      <c r="EF105" s="384"/>
      <c r="EG105" s="384"/>
      <c r="EH105" s="384"/>
      <c r="EI105" s="380">
        <f t="shared" ref="EI105:FF105" si="369">$H$7*H$178</f>
        <v>31125.899999999998</v>
      </c>
      <c r="EJ105" s="379">
        <f t="shared" si="369"/>
        <v>100239.75</v>
      </c>
      <c r="EK105" s="379">
        <f t="shared" si="369"/>
        <v>284618.09999999998</v>
      </c>
      <c r="EL105" s="379">
        <f t="shared" si="369"/>
        <v>556962.25</v>
      </c>
      <c r="EM105" s="379">
        <f t="shared" si="369"/>
        <v>680269.85</v>
      </c>
      <c r="EN105" s="379">
        <f t="shared" si="369"/>
        <v>661926.19999999995</v>
      </c>
      <c r="EO105" s="379">
        <f t="shared" si="369"/>
        <v>673632.04999999993</v>
      </c>
      <c r="EP105" s="379">
        <f t="shared" si="369"/>
        <v>661253.44999999995</v>
      </c>
      <c r="EQ105" s="379">
        <f t="shared" si="369"/>
        <v>447274.1</v>
      </c>
      <c r="ER105" s="379">
        <f t="shared" si="369"/>
        <v>485426.5</v>
      </c>
      <c r="ES105" s="379">
        <f t="shared" si="369"/>
        <v>373122.1</v>
      </c>
      <c r="ET105" s="379">
        <f t="shared" si="369"/>
        <v>318121.05</v>
      </c>
      <c r="EU105" s="380">
        <f t="shared" si="369"/>
        <v>411752.89999999997</v>
      </c>
      <c r="EV105" s="379">
        <f t="shared" si="369"/>
        <v>364780</v>
      </c>
      <c r="EW105" s="379">
        <f t="shared" si="369"/>
        <v>316356.95</v>
      </c>
      <c r="EX105" s="379">
        <f t="shared" si="369"/>
        <v>238153.5</v>
      </c>
      <c r="EY105" s="379">
        <f t="shared" si="369"/>
        <v>221125.44999999998</v>
      </c>
      <c r="EZ105" s="379">
        <f t="shared" si="369"/>
        <v>247123.5</v>
      </c>
      <c r="FA105" s="379">
        <f t="shared" si="369"/>
        <v>221170.3</v>
      </c>
      <c r="FB105" s="379">
        <f t="shared" si="369"/>
        <v>171895.1</v>
      </c>
      <c r="FC105" s="379">
        <f t="shared" si="369"/>
        <v>127732.79999999999</v>
      </c>
      <c r="FD105" s="379">
        <f t="shared" si="369"/>
        <v>74660.3</v>
      </c>
      <c r="FE105" s="379">
        <f t="shared" si="369"/>
        <v>65346.45</v>
      </c>
      <c r="FF105" s="379">
        <f t="shared" si="369"/>
        <v>36074.35</v>
      </c>
      <c r="FG105" s="346">
        <f t="shared" si="335"/>
        <v>28859.48</v>
      </c>
      <c r="FH105" s="342">
        <f t="shared" si="336"/>
        <v>23087.584000000003</v>
      </c>
      <c r="FI105" s="342">
        <f t="shared" si="337"/>
        <v>18470.067200000001</v>
      </c>
      <c r="FJ105" s="342">
        <f t="shared" si="338"/>
        <v>14776.053760000003</v>
      </c>
      <c r="FK105" s="342">
        <f t="shared" si="339"/>
        <v>11820.843008000003</v>
      </c>
      <c r="FL105" s="342">
        <f t="shared" si="340"/>
        <v>9456.6744064000031</v>
      </c>
      <c r="FM105" s="342">
        <f t="shared" si="341"/>
        <v>7565.3395251200027</v>
      </c>
      <c r="FN105" s="342">
        <f t="shared" si="342"/>
        <v>6052.2716200960022</v>
      </c>
      <c r="FO105" s="342">
        <f t="shared" si="343"/>
        <v>4841.8172960768015</v>
      </c>
      <c r="FP105" s="342">
        <f t="shared" si="344"/>
        <v>3873.4538368614412</v>
      </c>
      <c r="FQ105" s="342">
        <f t="shared" si="345"/>
        <v>3098.7630694891532</v>
      </c>
      <c r="FR105" s="342">
        <f t="shared" si="346"/>
        <v>2479.0104555913226</v>
      </c>
      <c r="FS105" s="346">
        <f t="shared" si="347"/>
        <v>1983.2083644730583</v>
      </c>
      <c r="FT105" s="342">
        <f t="shared" si="348"/>
        <v>1586.5666915784468</v>
      </c>
      <c r="FU105" s="342">
        <f t="shared" si="349"/>
        <v>1269.2533532627576</v>
      </c>
      <c r="FV105" s="342">
        <f t="shared" si="350"/>
        <v>1015.4026826102062</v>
      </c>
      <c r="FW105" s="342">
        <f t="shared" si="351"/>
        <v>812.32214608816503</v>
      </c>
      <c r="FX105" s="342">
        <f t="shared" si="352"/>
        <v>649.85771687053204</v>
      </c>
      <c r="FY105" s="342">
        <f t="shared" si="353"/>
        <v>519.88617349642561</v>
      </c>
      <c r="FZ105" s="342">
        <f t="shared" si="354"/>
        <v>415.90893879714054</v>
      </c>
      <c r="GA105" s="342">
        <f t="shared" si="355"/>
        <v>332.72715103771247</v>
      </c>
      <c r="GB105" s="342">
        <f t="shared" si="356"/>
        <v>266.18172083016998</v>
      </c>
      <c r="GC105" s="342">
        <f t="shared" si="357"/>
        <v>212.94537666413601</v>
      </c>
      <c r="GD105" s="342">
        <f t="shared" si="358"/>
        <v>170.35630133130883</v>
      </c>
      <c r="GE105" s="346">
        <f t="shared" si="359"/>
        <v>136.28504106504707</v>
      </c>
      <c r="GF105" s="421">
        <f t="shared" si="364"/>
        <v>7913895.1598357381</v>
      </c>
    </row>
    <row r="106" spans="1:188" ht="17" customHeight="1" thickTop="1" x14ac:dyDescent="0.2">
      <c r="A106" s="413" t="s">
        <v>467</v>
      </c>
      <c r="B106" s="414">
        <v>1</v>
      </c>
      <c r="C106" s="414"/>
      <c r="D106" s="414">
        <v>1</v>
      </c>
      <c r="E106" s="414"/>
      <c r="F106" s="414"/>
      <c r="G106" s="405" t="str">
        <f>$G$178</f>
        <v>Avg Performing  Title / App</v>
      </c>
      <c r="H106" s="436"/>
      <c r="I106" s="384"/>
      <c r="J106" s="384"/>
      <c r="K106" s="384"/>
      <c r="L106" s="384"/>
      <c r="M106" s="384"/>
      <c r="N106" s="384"/>
      <c r="O106" s="384"/>
      <c r="P106" s="384"/>
      <c r="Q106" s="384"/>
      <c r="R106" s="384"/>
      <c r="S106" s="385"/>
      <c r="T106" s="384"/>
      <c r="U106" s="384"/>
      <c r="V106" s="384"/>
      <c r="W106" s="384"/>
      <c r="X106" s="384"/>
      <c r="Y106" s="384"/>
      <c r="Z106" s="384"/>
      <c r="AA106" s="384"/>
      <c r="AB106" s="384"/>
      <c r="AC106" s="384"/>
      <c r="AD106" s="384"/>
      <c r="AE106" s="385"/>
      <c r="AF106" s="384"/>
      <c r="AG106" s="384"/>
      <c r="AH106" s="384"/>
      <c r="AI106" s="384"/>
      <c r="AJ106" s="384"/>
      <c r="AK106" s="384"/>
      <c r="AL106" s="384"/>
      <c r="AM106" s="384"/>
      <c r="AN106" s="384"/>
      <c r="AO106" s="384"/>
      <c r="AP106" s="384"/>
      <c r="AQ106" s="385"/>
      <c r="AR106" s="384"/>
      <c r="AS106" s="384"/>
      <c r="AT106" s="384"/>
      <c r="AU106" s="384"/>
      <c r="AV106" s="384"/>
      <c r="AW106" s="384"/>
      <c r="AX106" s="384"/>
      <c r="AY106" s="384"/>
      <c r="AZ106" s="384"/>
      <c r="BA106" s="384"/>
      <c r="BB106" s="384"/>
      <c r="BC106" s="385"/>
      <c r="BD106" s="384"/>
      <c r="BE106" s="384"/>
      <c r="BF106" s="384"/>
      <c r="BG106" s="384"/>
      <c r="BH106" s="384"/>
      <c r="BI106" s="384"/>
      <c r="BJ106" s="384"/>
      <c r="BK106" s="384"/>
      <c r="BL106" s="384"/>
      <c r="BM106" s="384"/>
      <c r="BN106" s="384"/>
      <c r="BO106" s="385"/>
      <c r="BP106" s="384"/>
      <c r="BQ106" s="384"/>
      <c r="BR106" s="384"/>
      <c r="BS106" s="384"/>
      <c r="BT106" s="384"/>
      <c r="BU106" s="384"/>
      <c r="BV106" s="384"/>
      <c r="BW106" s="384"/>
      <c r="BX106" s="384"/>
      <c r="BY106" s="384"/>
      <c r="BZ106" s="384"/>
      <c r="CA106" s="385"/>
      <c r="CB106" s="384"/>
      <c r="CC106" s="384"/>
      <c r="CD106" s="384"/>
      <c r="CE106" s="384"/>
      <c r="CF106" s="384"/>
      <c r="CG106" s="384"/>
      <c r="CH106" s="384"/>
      <c r="CI106" s="384"/>
      <c r="CJ106" s="384"/>
      <c r="CK106" s="384"/>
      <c r="CL106" s="384"/>
      <c r="CM106" s="385"/>
      <c r="CN106" s="384"/>
      <c r="CO106" s="384"/>
      <c r="CP106" s="384"/>
      <c r="CQ106" s="384"/>
      <c r="CR106" s="384"/>
      <c r="CS106" s="384"/>
      <c r="CT106" s="384"/>
      <c r="CU106" s="384"/>
      <c r="CV106" s="384"/>
      <c r="CW106" s="384"/>
      <c r="CX106" s="384"/>
      <c r="CY106" s="385"/>
      <c r="CZ106" s="29"/>
      <c r="DA106" s="29"/>
      <c r="DB106" s="29"/>
      <c r="DC106" s="29"/>
      <c r="DD106" s="29"/>
      <c r="DE106" s="29"/>
      <c r="DF106" s="29"/>
      <c r="DG106" s="29"/>
      <c r="DH106" s="29"/>
      <c r="DI106" s="29"/>
      <c r="DJ106" s="29"/>
      <c r="DK106" s="343"/>
      <c r="DL106" s="384"/>
      <c r="DM106" s="384"/>
      <c r="DN106" s="384"/>
      <c r="DO106" s="384"/>
      <c r="DP106" s="384"/>
      <c r="DQ106" s="384"/>
      <c r="DR106" s="384"/>
      <c r="DS106" s="384"/>
      <c r="DT106" s="384"/>
      <c r="DU106" s="384"/>
      <c r="DV106" s="384"/>
      <c r="DW106" s="385"/>
      <c r="DX106" s="29"/>
      <c r="DY106" s="29"/>
      <c r="DZ106" s="29"/>
      <c r="EA106" s="29"/>
      <c r="EB106" s="29"/>
      <c r="EC106" s="29"/>
      <c r="ED106" s="29"/>
      <c r="EE106" s="29"/>
      <c r="EF106" s="29"/>
      <c r="EG106" s="29"/>
      <c r="EH106" s="29"/>
      <c r="EI106" s="343"/>
      <c r="EJ106" s="379">
        <f t="shared" ref="EJ106:FG106" si="370">$H$7*H$178</f>
        <v>31125.899999999998</v>
      </c>
      <c r="EK106" s="379">
        <f t="shared" si="370"/>
        <v>100239.75</v>
      </c>
      <c r="EL106" s="379">
        <f t="shared" si="370"/>
        <v>284618.09999999998</v>
      </c>
      <c r="EM106" s="379">
        <f t="shared" si="370"/>
        <v>556962.25</v>
      </c>
      <c r="EN106" s="379">
        <f t="shared" si="370"/>
        <v>680269.85</v>
      </c>
      <c r="EO106" s="379">
        <f t="shared" si="370"/>
        <v>661926.19999999995</v>
      </c>
      <c r="EP106" s="379">
        <f t="shared" si="370"/>
        <v>673632.04999999993</v>
      </c>
      <c r="EQ106" s="379">
        <f t="shared" si="370"/>
        <v>661253.44999999995</v>
      </c>
      <c r="ER106" s="379">
        <f t="shared" si="370"/>
        <v>447274.1</v>
      </c>
      <c r="ES106" s="379">
        <f t="shared" si="370"/>
        <v>485426.5</v>
      </c>
      <c r="ET106" s="379">
        <f t="shared" si="370"/>
        <v>373122.1</v>
      </c>
      <c r="EU106" s="380">
        <f t="shared" si="370"/>
        <v>318121.05</v>
      </c>
      <c r="EV106" s="379">
        <f t="shared" si="370"/>
        <v>411752.89999999997</v>
      </c>
      <c r="EW106" s="379">
        <f t="shared" si="370"/>
        <v>364780</v>
      </c>
      <c r="EX106" s="379">
        <f t="shared" si="370"/>
        <v>316356.95</v>
      </c>
      <c r="EY106" s="379">
        <f t="shared" si="370"/>
        <v>238153.5</v>
      </c>
      <c r="EZ106" s="379">
        <f t="shared" si="370"/>
        <v>221125.44999999998</v>
      </c>
      <c r="FA106" s="379">
        <f t="shared" si="370"/>
        <v>247123.5</v>
      </c>
      <c r="FB106" s="379">
        <f t="shared" si="370"/>
        <v>221170.3</v>
      </c>
      <c r="FC106" s="379">
        <f t="shared" si="370"/>
        <v>171895.1</v>
      </c>
      <c r="FD106" s="379">
        <f t="shared" si="370"/>
        <v>127732.79999999999</v>
      </c>
      <c r="FE106" s="379">
        <f t="shared" si="370"/>
        <v>74660.3</v>
      </c>
      <c r="FF106" s="379">
        <f t="shared" si="370"/>
        <v>65346.45</v>
      </c>
      <c r="FG106" s="380">
        <f t="shared" si="370"/>
        <v>36074.35</v>
      </c>
      <c r="FH106" s="342">
        <f t="shared" si="336"/>
        <v>28859.48</v>
      </c>
      <c r="FI106" s="342">
        <f t="shared" si="337"/>
        <v>23087.584000000003</v>
      </c>
      <c r="FJ106" s="342">
        <f t="shared" si="338"/>
        <v>18470.067200000001</v>
      </c>
      <c r="FK106" s="342">
        <f t="shared" si="339"/>
        <v>14776.053760000003</v>
      </c>
      <c r="FL106" s="342">
        <f t="shared" si="340"/>
        <v>11820.843008000003</v>
      </c>
      <c r="FM106" s="342">
        <f t="shared" si="341"/>
        <v>9456.6744064000031</v>
      </c>
      <c r="FN106" s="342">
        <f t="shared" si="342"/>
        <v>7565.3395251200027</v>
      </c>
      <c r="FO106" s="342">
        <f t="shared" si="343"/>
        <v>6052.2716200960022</v>
      </c>
      <c r="FP106" s="342">
        <f t="shared" si="344"/>
        <v>4841.8172960768015</v>
      </c>
      <c r="FQ106" s="342">
        <f t="shared" si="345"/>
        <v>3873.4538368614412</v>
      </c>
      <c r="FR106" s="342">
        <f t="shared" si="346"/>
        <v>3098.7630694891532</v>
      </c>
      <c r="FS106" s="346">
        <f t="shared" si="347"/>
        <v>2479.0104555913226</v>
      </c>
      <c r="FT106" s="342">
        <f t="shared" si="348"/>
        <v>1983.2083644730583</v>
      </c>
      <c r="FU106" s="342">
        <f t="shared" si="349"/>
        <v>1586.5666915784468</v>
      </c>
      <c r="FV106" s="342">
        <f t="shared" si="350"/>
        <v>1269.2533532627576</v>
      </c>
      <c r="FW106" s="342">
        <f t="shared" si="351"/>
        <v>1015.4026826102062</v>
      </c>
      <c r="FX106" s="342">
        <f t="shared" si="352"/>
        <v>812.32214608816503</v>
      </c>
      <c r="FY106" s="342">
        <f t="shared" si="353"/>
        <v>649.85771687053204</v>
      </c>
      <c r="FZ106" s="342">
        <f t="shared" si="354"/>
        <v>519.88617349642561</v>
      </c>
      <c r="GA106" s="342">
        <f t="shared" si="355"/>
        <v>415.90893879714054</v>
      </c>
      <c r="GB106" s="342">
        <f t="shared" si="356"/>
        <v>332.72715103771247</v>
      </c>
      <c r="GC106" s="342">
        <f t="shared" si="357"/>
        <v>266.18172083016998</v>
      </c>
      <c r="GD106" s="342">
        <f t="shared" si="358"/>
        <v>212.94537666413601</v>
      </c>
      <c r="GE106" s="346">
        <f t="shared" si="359"/>
        <v>170.35630133130883</v>
      </c>
      <c r="GF106" s="422">
        <f t="shared" si="364"/>
        <v>7913758.8747946732</v>
      </c>
    </row>
    <row r="107" spans="1:188" ht="17" customHeight="1" x14ac:dyDescent="0.2">
      <c r="B107" s="399">
        <v>2</v>
      </c>
      <c r="C107" s="399"/>
      <c r="D107" s="399"/>
      <c r="E107" s="399">
        <v>1</v>
      </c>
      <c r="F107" s="399"/>
      <c r="G107" s="339" t="str">
        <f>$G$179</f>
        <v>Low Performing  Title / App</v>
      </c>
      <c r="H107" s="436"/>
      <c r="I107" s="384"/>
      <c r="J107" s="384"/>
      <c r="K107" s="384"/>
      <c r="L107" s="384"/>
      <c r="M107" s="384"/>
      <c r="N107" s="384"/>
      <c r="O107" s="384"/>
      <c r="P107" s="384"/>
      <c r="Q107" s="384"/>
      <c r="R107" s="384"/>
      <c r="S107" s="385"/>
      <c r="T107" s="384"/>
      <c r="U107" s="384"/>
      <c r="V107" s="384"/>
      <c r="W107" s="384"/>
      <c r="X107" s="384"/>
      <c r="Y107" s="384"/>
      <c r="Z107" s="384"/>
      <c r="AA107" s="384"/>
      <c r="AB107" s="384"/>
      <c r="AC107" s="384"/>
      <c r="AD107" s="384"/>
      <c r="AE107" s="385"/>
      <c r="AF107" s="384"/>
      <c r="AG107" s="384"/>
      <c r="AH107" s="384"/>
      <c r="AI107" s="384"/>
      <c r="AJ107" s="384"/>
      <c r="AK107" s="384"/>
      <c r="AL107" s="384"/>
      <c r="AM107" s="384"/>
      <c r="AN107" s="384"/>
      <c r="AO107" s="384"/>
      <c r="AP107" s="384"/>
      <c r="AQ107" s="385"/>
      <c r="AR107" s="384"/>
      <c r="AS107" s="384"/>
      <c r="AT107" s="384"/>
      <c r="AU107" s="384"/>
      <c r="AV107" s="384"/>
      <c r="AW107" s="384"/>
      <c r="AX107" s="384"/>
      <c r="AY107" s="384"/>
      <c r="AZ107" s="384"/>
      <c r="BA107" s="384"/>
      <c r="BB107" s="384"/>
      <c r="BC107" s="385"/>
      <c r="BD107" s="384"/>
      <c r="BE107" s="384"/>
      <c r="BF107" s="384"/>
      <c r="BG107" s="384"/>
      <c r="BH107" s="384"/>
      <c r="BI107" s="384"/>
      <c r="BJ107" s="384"/>
      <c r="BK107" s="384"/>
      <c r="BL107" s="384"/>
      <c r="BM107" s="384"/>
      <c r="BN107" s="384"/>
      <c r="BO107" s="385"/>
      <c r="BP107" s="384"/>
      <c r="BQ107" s="384"/>
      <c r="BR107" s="384"/>
      <c r="BS107" s="384"/>
      <c r="BT107" s="384"/>
      <c r="BU107" s="384"/>
      <c r="BV107" s="384"/>
      <c r="BW107" s="384"/>
      <c r="BX107" s="384"/>
      <c r="BY107" s="384"/>
      <c r="BZ107" s="384"/>
      <c r="CA107" s="385"/>
      <c r="CB107" s="384"/>
      <c r="CC107" s="384"/>
      <c r="CD107" s="384"/>
      <c r="CE107" s="384"/>
      <c r="CF107" s="384"/>
      <c r="CG107" s="384"/>
      <c r="CH107" s="384"/>
      <c r="CI107" s="384"/>
      <c r="CJ107" s="384"/>
      <c r="CK107" s="384"/>
      <c r="CL107" s="384"/>
      <c r="CM107" s="385"/>
      <c r="CN107" s="384"/>
      <c r="CO107" s="384"/>
      <c r="CP107" s="384"/>
      <c r="CQ107" s="384"/>
      <c r="CR107" s="384"/>
      <c r="CS107" s="384"/>
      <c r="CT107" s="384"/>
      <c r="CU107" s="384"/>
      <c r="CV107" s="384"/>
      <c r="CW107" s="384"/>
      <c r="CX107" s="384"/>
      <c r="CY107" s="385"/>
      <c r="CZ107" s="29"/>
      <c r="DA107" s="29"/>
      <c r="DB107" s="29"/>
      <c r="DC107" s="29"/>
      <c r="DD107" s="29"/>
      <c r="DE107" s="29"/>
      <c r="DF107" s="29"/>
      <c r="DG107" s="29"/>
      <c r="DH107" s="29"/>
      <c r="DI107" s="29"/>
      <c r="DJ107" s="29"/>
      <c r="DK107" s="343"/>
      <c r="DL107" s="384"/>
      <c r="DM107" s="384"/>
      <c r="DN107" s="384"/>
      <c r="DO107" s="384"/>
      <c r="DP107" s="384"/>
      <c r="DQ107" s="384"/>
      <c r="DR107" s="384"/>
      <c r="DS107" s="384"/>
      <c r="DT107" s="384"/>
      <c r="DU107" s="384"/>
      <c r="DV107" s="384"/>
      <c r="DW107" s="385"/>
      <c r="DX107" s="29"/>
      <c r="DY107" s="29"/>
      <c r="DZ107" s="29"/>
      <c r="EA107" s="29"/>
      <c r="EB107" s="29"/>
      <c r="EC107" s="29"/>
      <c r="ED107" s="29"/>
      <c r="EE107" s="29"/>
      <c r="EF107" s="29"/>
      <c r="EG107" s="29"/>
      <c r="EH107" s="29"/>
      <c r="EI107" s="343"/>
      <c r="EJ107" s="382">
        <f t="shared" ref="EJ107:FG107" si="371">$H$7*H$179</f>
        <v>14621.099999999999</v>
      </c>
      <c r="EK107" s="382">
        <f t="shared" si="371"/>
        <v>53894.75</v>
      </c>
      <c r="EL107" s="382">
        <f t="shared" si="371"/>
        <v>98939.099999999991</v>
      </c>
      <c r="EM107" s="382">
        <f t="shared" si="371"/>
        <v>182390</v>
      </c>
      <c r="EN107" s="382">
        <f t="shared" si="371"/>
        <v>299732.55</v>
      </c>
      <c r="EO107" s="382">
        <f t="shared" si="371"/>
        <v>204665.5</v>
      </c>
      <c r="EP107" s="382">
        <f t="shared" si="371"/>
        <v>175333.6</v>
      </c>
      <c r="EQ107" s="382">
        <f t="shared" si="371"/>
        <v>194200.5</v>
      </c>
      <c r="ER107" s="382">
        <f t="shared" si="371"/>
        <v>156765.69999999998</v>
      </c>
      <c r="ES107" s="382">
        <f t="shared" si="371"/>
        <v>155674.35</v>
      </c>
      <c r="ET107" s="382">
        <f t="shared" si="371"/>
        <v>148274.1</v>
      </c>
      <c r="EU107" s="383">
        <f t="shared" si="371"/>
        <v>137061.6</v>
      </c>
      <c r="EV107" s="382">
        <f t="shared" si="371"/>
        <v>120885.7</v>
      </c>
      <c r="EW107" s="382">
        <f t="shared" si="371"/>
        <v>141905.4</v>
      </c>
      <c r="EX107" s="382">
        <f t="shared" si="371"/>
        <v>111512.04999999999</v>
      </c>
      <c r="EY107" s="382">
        <f t="shared" si="371"/>
        <v>95410.9</v>
      </c>
      <c r="EZ107" s="382">
        <f t="shared" si="371"/>
        <v>94349.45</v>
      </c>
      <c r="FA107" s="382">
        <f t="shared" si="371"/>
        <v>101525.45</v>
      </c>
      <c r="FB107" s="382">
        <f t="shared" si="371"/>
        <v>73598.849999999991</v>
      </c>
      <c r="FC107" s="382">
        <f t="shared" si="371"/>
        <v>73942.7</v>
      </c>
      <c r="FD107" s="382">
        <f t="shared" si="371"/>
        <v>52908.049999999996</v>
      </c>
      <c r="FE107" s="382">
        <f t="shared" si="371"/>
        <v>36298.6</v>
      </c>
      <c r="FF107" s="382">
        <f t="shared" si="371"/>
        <v>23606.05</v>
      </c>
      <c r="FG107" s="383">
        <f t="shared" si="371"/>
        <v>10375.299999999999</v>
      </c>
      <c r="FH107" s="342">
        <f t="shared" ref="FH107" si="372">FG107*0.8</f>
        <v>8300.24</v>
      </c>
      <c r="FI107" s="342">
        <f t="shared" si="337"/>
        <v>6640.192</v>
      </c>
      <c r="FJ107" s="342">
        <f t="shared" si="338"/>
        <v>5312.1536000000006</v>
      </c>
      <c r="FK107" s="342">
        <f t="shared" si="339"/>
        <v>4249.7228800000003</v>
      </c>
      <c r="FL107" s="342">
        <f t="shared" si="340"/>
        <v>3399.7783040000004</v>
      </c>
      <c r="FM107" s="342">
        <f t="shared" si="341"/>
        <v>2719.8226432000006</v>
      </c>
      <c r="FN107" s="342">
        <f t="shared" si="342"/>
        <v>2175.8581145600006</v>
      </c>
      <c r="FO107" s="342">
        <f t="shared" si="343"/>
        <v>1740.6864916480006</v>
      </c>
      <c r="FP107" s="342">
        <f t="shared" si="344"/>
        <v>1392.5491933184005</v>
      </c>
      <c r="FQ107" s="342">
        <f t="shared" si="345"/>
        <v>1114.0393546547205</v>
      </c>
      <c r="FR107" s="342">
        <f t="shared" si="346"/>
        <v>891.23148372377636</v>
      </c>
      <c r="FS107" s="346">
        <f t="shared" si="347"/>
        <v>712.98518697902114</v>
      </c>
      <c r="FT107" s="342">
        <f t="shared" si="348"/>
        <v>570.38814958321689</v>
      </c>
      <c r="FU107" s="342">
        <f t="shared" si="349"/>
        <v>456.31051966657355</v>
      </c>
      <c r="FV107" s="342">
        <f t="shared" si="350"/>
        <v>365.04841573325888</v>
      </c>
      <c r="FW107" s="342">
        <f t="shared" si="351"/>
        <v>292.03873258660713</v>
      </c>
      <c r="FX107" s="342">
        <f t="shared" si="352"/>
        <v>233.63098606928571</v>
      </c>
      <c r="FY107" s="342">
        <f t="shared" si="353"/>
        <v>186.90478885542859</v>
      </c>
      <c r="FZ107" s="342">
        <f t="shared" si="354"/>
        <v>149.52383108434287</v>
      </c>
      <c r="GA107" s="342">
        <f t="shared" si="355"/>
        <v>119.61906486747431</v>
      </c>
      <c r="GB107" s="342">
        <f t="shared" si="356"/>
        <v>95.695251893979446</v>
      </c>
      <c r="GC107" s="342">
        <f t="shared" si="357"/>
        <v>76.55620151518356</v>
      </c>
      <c r="GD107" s="342">
        <f t="shared" si="358"/>
        <v>61.244961212146848</v>
      </c>
      <c r="GE107" s="346">
        <f t="shared" si="359"/>
        <v>48.995968969717481</v>
      </c>
      <c r="GF107" s="397">
        <f t="shared" si="364"/>
        <v>2799176.5661241207</v>
      </c>
    </row>
    <row r="108" spans="1:188" ht="17" customHeight="1" x14ac:dyDescent="0.2">
      <c r="B108" s="399">
        <v>3</v>
      </c>
      <c r="C108" s="399"/>
      <c r="D108" s="399">
        <v>1</v>
      </c>
      <c r="E108" s="399"/>
      <c r="F108" s="399"/>
      <c r="G108" s="340" t="str">
        <f>$G$178</f>
        <v>Avg Performing  Title / App</v>
      </c>
      <c r="H108" s="436"/>
      <c r="I108" s="384"/>
      <c r="J108" s="384"/>
      <c r="K108" s="384"/>
      <c r="L108" s="384"/>
      <c r="M108" s="384"/>
      <c r="N108" s="384"/>
      <c r="O108" s="384"/>
      <c r="P108" s="384"/>
      <c r="Q108" s="384"/>
      <c r="R108" s="384"/>
      <c r="S108" s="385"/>
      <c r="T108" s="384"/>
      <c r="U108" s="384"/>
      <c r="V108" s="384"/>
      <c r="W108" s="384"/>
      <c r="X108" s="384"/>
      <c r="Y108" s="384"/>
      <c r="Z108" s="384"/>
      <c r="AA108" s="384"/>
      <c r="AB108" s="384"/>
      <c r="AC108" s="384"/>
      <c r="AD108" s="384"/>
      <c r="AE108" s="385"/>
      <c r="AF108" s="384"/>
      <c r="AG108" s="384"/>
      <c r="AH108" s="384"/>
      <c r="AI108" s="384"/>
      <c r="AJ108" s="384"/>
      <c r="AK108" s="384"/>
      <c r="AL108" s="384"/>
      <c r="AM108" s="384"/>
      <c r="AN108" s="384"/>
      <c r="AO108" s="384"/>
      <c r="AP108" s="384"/>
      <c r="AQ108" s="385"/>
      <c r="AR108" s="384"/>
      <c r="AS108" s="384"/>
      <c r="AT108" s="384"/>
      <c r="AU108" s="384"/>
      <c r="AV108" s="384"/>
      <c r="AW108" s="384"/>
      <c r="AX108" s="384"/>
      <c r="AY108" s="384"/>
      <c r="AZ108" s="384"/>
      <c r="BA108" s="384"/>
      <c r="BB108" s="384"/>
      <c r="BC108" s="385"/>
      <c r="BD108" s="384"/>
      <c r="BE108" s="384"/>
      <c r="BF108" s="384"/>
      <c r="BG108" s="384"/>
      <c r="BH108" s="384"/>
      <c r="BI108" s="384"/>
      <c r="BJ108" s="384"/>
      <c r="BK108" s="384"/>
      <c r="BL108" s="384"/>
      <c r="BM108" s="384"/>
      <c r="BN108" s="384"/>
      <c r="BO108" s="385"/>
      <c r="BP108" s="384"/>
      <c r="BQ108" s="384"/>
      <c r="BR108" s="384"/>
      <c r="BS108" s="384"/>
      <c r="BT108" s="384"/>
      <c r="BU108" s="384"/>
      <c r="BV108" s="384"/>
      <c r="BW108" s="384"/>
      <c r="BX108" s="384"/>
      <c r="BY108" s="384"/>
      <c r="BZ108" s="384"/>
      <c r="CA108" s="385"/>
      <c r="CB108" s="384"/>
      <c r="CC108" s="384"/>
      <c r="CD108" s="384"/>
      <c r="CE108" s="384"/>
      <c r="CF108" s="384"/>
      <c r="CG108" s="384"/>
      <c r="CH108" s="384"/>
      <c r="CI108" s="384"/>
      <c r="CJ108" s="384"/>
      <c r="CK108" s="384"/>
      <c r="CL108" s="384"/>
      <c r="CM108" s="385"/>
      <c r="CN108" s="384"/>
      <c r="CO108" s="384"/>
      <c r="CP108" s="384"/>
      <c r="CQ108" s="384"/>
      <c r="CR108" s="384"/>
      <c r="CS108" s="384"/>
      <c r="CT108" s="384"/>
      <c r="CU108" s="384"/>
      <c r="CV108" s="384"/>
      <c r="CW108" s="384"/>
      <c r="CX108" s="384"/>
      <c r="CY108" s="385"/>
      <c r="CZ108" s="29"/>
      <c r="DA108" s="29"/>
      <c r="DB108" s="29"/>
      <c r="DC108" s="29"/>
      <c r="DD108" s="29"/>
      <c r="DE108" s="29"/>
      <c r="DF108" s="29"/>
      <c r="DG108" s="29"/>
      <c r="DH108" s="29"/>
      <c r="DI108" s="29"/>
      <c r="DJ108" s="29"/>
      <c r="DK108" s="343"/>
      <c r="DL108" s="384"/>
      <c r="DM108" s="384"/>
      <c r="DN108" s="384"/>
      <c r="DO108" s="384"/>
      <c r="DP108" s="384"/>
      <c r="DQ108" s="384"/>
      <c r="DR108" s="384"/>
      <c r="DS108" s="384"/>
      <c r="DT108" s="384"/>
      <c r="DU108" s="384"/>
      <c r="DV108" s="384"/>
      <c r="DW108" s="385"/>
      <c r="DX108" s="29"/>
      <c r="DY108" s="29"/>
      <c r="DZ108" s="29"/>
      <c r="EA108" s="29"/>
      <c r="EB108" s="29"/>
      <c r="EC108" s="29"/>
      <c r="ED108" s="29"/>
      <c r="EE108" s="29"/>
      <c r="EF108" s="29"/>
      <c r="EG108" s="29"/>
      <c r="EH108" s="29"/>
      <c r="EI108" s="343"/>
      <c r="EJ108" s="384"/>
      <c r="EK108" s="379">
        <f t="shared" ref="EK108:FH108" si="373">$H$7*H$178</f>
        <v>31125.899999999998</v>
      </c>
      <c r="EL108" s="379">
        <f t="shared" si="373"/>
        <v>100239.75</v>
      </c>
      <c r="EM108" s="379">
        <f t="shared" si="373"/>
        <v>284618.09999999998</v>
      </c>
      <c r="EN108" s="379">
        <f t="shared" si="373"/>
        <v>556962.25</v>
      </c>
      <c r="EO108" s="379">
        <f t="shared" si="373"/>
        <v>680269.85</v>
      </c>
      <c r="EP108" s="379">
        <f t="shared" si="373"/>
        <v>661926.19999999995</v>
      </c>
      <c r="EQ108" s="379">
        <f t="shared" si="373"/>
        <v>673632.04999999993</v>
      </c>
      <c r="ER108" s="379">
        <f t="shared" si="373"/>
        <v>661253.44999999995</v>
      </c>
      <c r="ES108" s="379">
        <f t="shared" si="373"/>
        <v>447274.1</v>
      </c>
      <c r="ET108" s="379">
        <f t="shared" si="373"/>
        <v>485426.5</v>
      </c>
      <c r="EU108" s="380">
        <f t="shared" si="373"/>
        <v>373122.1</v>
      </c>
      <c r="EV108" s="379">
        <f t="shared" si="373"/>
        <v>318121.05</v>
      </c>
      <c r="EW108" s="379">
        <f t="shared" si="373"/>
        <v>411752.89999999997</v>
      </c>
      <c r="EX108" s="379">
        <f t="shared" si="373"/>
        <v>364780</v>
      </c>
      <c r="EY108" s="379">
        <f t="shared" si="373"/>
        <v>316356.95</v>
      </c>
      <c r="EZ108" s="379">
        <f t="shared" si="373"/>
        <v>238153.5</v>
      </c>
      <c r="FA108" s="379">
        <f t="shared" si="373"/>
        <v>221125.44999999998</v>
      </c>
      <c r="FB108" s="379">
        <f t="shared" si="373"/>
        <v>247123.5</v>
      </c>
      <c r="FC108" s="379">
        <f t="shared" si="373"/>
        <v>221170.3</v>
      </c>
      <c r="FD108" s="379">
        <f t="shared" si="373"/>
        <v>171895.1</v>
      </c>
      <c r="FE108" s="379">
        <f t="shared" si="373"/>
        <v>127732.79999999999</v>
      </c>
      <c r="FF108" s="379">
        <f t="shared" si="373"/>
        <v>74660.3</v>
      </c>
      <c r="FG108" s="380">
        <f t="shared" si="373"/>
        <v>65346.45</v>
      </c>
      <c r="FH108" s="379">
        <f t="shared" si="373"/>
        <v>36074.35</v>
      </c>
      <c r="FI108" s="342">
        <f t="shared" si="337"/>
        <v>28859.48</v>
      </c>
      <c r="FJ108" s="342">
        <f t="shared" si="338"/>
        <v>23087.584000000003</v>
      </c>
      <c r="FK108" s="342">
        <f t="shared" si="339"/>
        <v>18470.067200000001</v>
      </c>
      <c r="FL108" s="342">
        <f t="shared" si="340"/>
        <v>14776.053760000003</v>
      </c>
      <c r="FM108" s="342">
        <f t="shared" si="341"/>
        <v>11820.843008000003</v>
      </c>
      <c r="FN108" s="342">
        <f t="shared" si="342"/>
        <v>9456.6744064000031</v>
      </c>
      <c r="FO108" s="342">
        <f t="shared" si="343"/>
        <v>7565.3395251200027</v>
      </c>
      <c r="FP108" s="342">
        <f t="shared" si="344"/>
        <v>6052.2716200960022</v>
      </c>
      <c r="FQ108" s="342">
        <f t="shared" si="345"/>
        <v>4841.8172960768015</v>
      </c>
      <c r="FR108" s="342">
        <f t="shared" si="346"/>
        <v>3873.4538368614412</v>
      </c>
      <c r="FS108" s="346">
        <f t="shared" si="347"/>
        <v>3098.7630694891532</v>
      </c>
      <c r="FT108" s="342">
        <f t="shared" si="348"/>
        <v>2479.0104555913226</v>
      </c>
      <c r="FU108" s="342">
        <f t="shared" si="349"/>
        <v>1983.2083644730583</v>
      </c>
      <c r="FV108" s="342">
        <f t="shared" si="350"/>
        <v>1586.5666915784468</v>
      </c>
      <c r="FW108" s="342">
        <f t="shared" si="351"/>
        <v>1269.2533532627576</v>
      </c>
      <c r="FX108" s="342">
        <f t="shared" si="352"/>
        <v>1015.4026826102062</v>
      </c>
      <c r="FY108" s="342">
        <f t="shared" si="353"/>
        <v>812.32214608816503</v>
      </c>
      <c r="FZ108" s="342">
        <f t="shared" si="354"/>
        <v>649.85771687053204</v>
      </c>
      <c r="GA108" s="342">
        <f t="shared" si="355"/>
        <v>519.88617349642561</v>
      </c>
      <c r="GB108" s="342">
        <f t="shared" si="356"/>
        <v>415.90893879714054</v>
      </c>
      <c r="GC108" s="342">
        <f t="shared" si="357"/>
        <v>332.72715103771247</v>
      </c>
      <c r="GD108" s="342">
        <f t="shared" si="358"/>
        <v>266.18172083016998</v>
      </c>
      <c r="GE108" s="346">
        <f t="shared" si="359"/>
        <v>212.94537666413601</v>
      </c>
      <c r="GF108" s="398">
        <f t="shared" si="364"/>
        <v>7913588.5184933422</v>
      </c>
    </row>
    <row r="109" spans="1:188" x14ac:dyDescent="0.2">
      <c r="B109" s="399">
        <v>4</v>
      </c>
      <c r="C109" s="399"/>
      <c r="D109" s="399"/>
      <c r="E109" s="399">
        <v>1</v>
      </c>
      <c r="F109" s="399"/>
      <c r="G109" s="339" t="str">
        <f>$G$179</f>
        <v>Low Performing  Title / App</v>
      </c>
      <c r="H109" s="436"/>
      <c r="I109" s="384"/>
      <c r="J109" s="384"/>
      <c r="K109" s="384"/>
      <c r="L109" s="384"/>
      <c r="M109" s="384"/>
      <c r="N109" s="384"/>
      <c r="O109" s="384"/>
      <c r="P109" s="384"/>
      <c r="Q109" s="384"/>
      <c r="R109" s="384"/>
      <c r="S109" s="385"/>
      <c r="T109" s="384"/>
      <c r="U109" s="384"/>
      <c r="V109" s="384"/>
      <c r="W109" s="384"/>
      <c r="X109" s="384"/>
      <c r="Y109" s="384"/>
      <c r="Z109" s="384"/>
      <c r="AA109" s="384"/>
      <c r="AB109" s="384"/>
      <c r="AC109" s="384"/>
      <c r="AD109" s="384"/>
      <c r="AE109" s="385"/>
      <c r="AF109" s="384"/>
      <c r="AG109" s="384"/>
      <c r="AH109" s="384"/>
      <c r="AI109" s="384"/>
      <c r="AJ109" s="384"/>
      <c r="AK109" s="384"/>
      <c r="AL109" s="384"/>
      <c r="AM109" s="384"/>
      <c r="AN109" s="384"/>
      <c r="AO109" s="384"/>
      <c r="AP109" s="384"/>
      <c r="AQ109" s="385"/>
      <c r="AR109" s="384"/>
      <c r="AS109" s="384"/>
      <c r="AT109" s="384"/>
      <c r="AU109" s="384"/>
      <c r="AV109" s="384"/>
      <c r="AW109" s="384"/>
      <c r="AX109" s="384"/>
      <c r="AY109" s="384"/>
      <c r="AZ109" s="384"/>
      <c r="BA109" s="384"/>
      <c r="BB109" s="384"/>
      <c r="BC109" s="385"/>
      <c r="BD109" s="384"/>
      <c r="BE109" s="384"/>
      <c r="BF109" s="384"/>
      <c r="BG109" s="384"/>
      <c r="BH109" s="384"/>
      <c r="BI109" s="384"/>
      <c r="BJ109" s="384"/>
      <c r="BK109" s="384"/>
      <c r="BL109" s="384"/>
      <c r="BM109" s="384"/>
      <c r="BN109" s="384"/>
      <c r="BO109" s="385"/>
      <c r="BP109" s="384"/>
      <c r="BQ109" s="384"/>
      <c r="BR109" s="384"/>
      <c r="BS109" s="384"/>
      <c r="BT109" s="384"/>
      <c r="BU109" s="384"/>
      <c r="BV109" s="384"/>
      <c r="BW109" s="384"/>
      <c r="BX109" s="384"/>
      <c r="BY109" s="384"/>
      <c r="BZ109" s="384"/>
      <c r="CA109" s="385"/>
      <c r="CB109" s="384"/>
      <c r="CC109" s="384"/>
      <c r="CD109" s="384"/>
      <c r="CE109" s="384"/>
      <c r="CF109" s="384"/>
      <c r="CG109" s="384"/>
      <c r="CH109" s="384"/>
      <c r="CI109" s="384"/>
      <c r="CJ109" s="384"/>
      <c r="CK109" s="384"/>
      <c r="CL109" s="384"/>
      <c r="CM109" s="385"/>
      <c r="CN109" s="384"/>
      <c r="CO109" s="384"/>
      <c r="CP109" s="384"/>
      <c r="CQ109" s="384"/>
      <c r="CR109" s="384"/>
      <c r="CS109" s="384"/>
      <c r="CT109" s="384"/>
      <c r="CU109" s="384"/>
      <c r="CV109" s="384"/>
      <c r="CW109" s="384"/>
      <c r="CX109" s="384"/>
      <c r="CY109" s="385"/>
      <c r="CZ109" s="29"/>
      <c r="DA109" s="29"/>
      <c r="DB109" s="29"/>
      <c r="DC109" s="29"/>
      <c r="DD109" s="29"/>
      <c r="DE109" s="29"/>
      <c r="DF109" s="29"/>
      <c r="DG109" s="29"/>
      <c r="DH109" s="29"/>
      <c r="DI109" s="29"/>
      <c r="DJ109" s="29"/>
      <c r="DK109" s="343"/>
      <c r="DL109" s="384"/>
      <c r="DM109" s="384"/>
      <c r="DN109" s="384"/>
      <c r="DO109" s="384"/>
      <c r="DP109" s="384"/>
      <c r="DQ109" s="384"/>
      <c r="DR109" s="384"/>
      <c r="DS109" s="384"/>
      <c r="DT109" s="384"/>
      <c r="DU109" s="384"/>
      <c r="DV109" s="384"/>
      <c r="DW109" s="385"/>
      <c r="DX109" s="29"/>
      <c r="DY109" s="29"/>
      <c r="DZ109" s="29"/>
      <c r="EA109" s="29"/>
      <c r="EB109" s="29"/>
      <c r="EC109" s="29"/>
      <c r="ED109" s="29"/>
      <c r="EE109" s="29"/>
      <c r="EF109" s="29"/>
      <c r="EG109" s="29"/>
      <c r="EH109" s="29"/>
      <c r="EI109" s="343"/>
      <c r="EJ109" s="384"/>
      <c r="EK109" s="382">
        <f t="shared" ref="EK109:FH109" si="374">$H$7*H$179</f>
        <v>14621.099999999999</v>
      </c>
      <c r="EL109" s="382">
        <f t="shared" si="374"/>
        <v>53894.75</v>
      </c>
      <c r="EM109" s="382">
        <f t="shared" si="374"/>
        <v>98939.099999999991</v>
      </c>
      <c r="EN109" s="382">
        <f t="shared" si="374"/>
        <v>182390</v>
      </c>
      <c r="EO109" s="382">
        <f t="shared" si="374"/>
        <v>299732.55</v>
      </c>
      <c r="EP109" s="382">
        <f t="shared" si="374"/>
        <v>204665.5</v>
      </c>
      <c r="EQ109" s="382">
        <f t="shared" si="374"/>
        <v>175333.6</v>
      </c>
      <c r="ER109" s="382">
        <f t="shared" si="374"/>
        <v>194200.5</v>
      </c>
      <c r="ES109" s="382">
        <f t="shared" si="374"/>
        <v>156765.69999999998</v>
      </c>
      <c r="ET109" s="382">
        <f t="shared" si="374"/>
        <v>155674.35</v>
      </c>
      <c r="EU109" s="383">
        <f t="shared" si="374"/>
        <v>148274.1</v>
      </c>
      <c r="EV109" s="382">
        <f t="shared" si="374"/>
        <v>137061.6</v>
      </c>
      <c r="EW109" s="382">
        <f t="shared" si="374"/>
        <v>120885.7</v>
      </c>
      <c r="EX109" s="382">
        <f t="shared" si="374"/>
        <v>141905.4</v>
      </c>
      <c r="EY109" s="382">
        <f t="shared" si="374"/>
        <v>111512.04999999999</v>
      </c>
      <c r="EZ109" s="382">
        <f t="shared" si="374"/>
        <v>95410.9</v>
      </c>
      <c r="FA109" s="382">
        <f t="shared" si="374"/>
        <v>94349.45</v>
      </c>
      <c r="FB109" s="382">
        <f t="shared" si="374"/>
        <v>101525.45</v>
      </c>
      <c r="FC109" s="382">
        <f t="shared" si="374"/>
        <v>73598.849999999991</v>
      </c>
      <c r="FD109" s="382">
        <f t="shared" si="374"/>
        <v>73942.7</v>
      </c>
      <c r="FE109" s="382">
        <f t="shared" si="374"/>
        <v>52908.049999999996</v>
      </c>
      <c r="FF109" s="382">
        <f t="shared" si="374"/>
        <v>36298.6</v>
      </c>
      <c r="FG109" s="383">
        <f t="shared" si="374"/>
        <v>23606.05</v>
      </c>
      <c r="FH109" s="382">
        <f t="shared" si="374"/>
        <v>10375.299999999999</v>
      </c>
      <c r="FI109" s="342">
        <f t="shared" ref="FI109" si="375">FH109*0.8</f>
        <v>8300.24</v>
      </c>
      <c r="FJ109" s="342">
        <f t="shared" si="338"/>
        <v>6640.192</v>
      </c>
      <c r="FK109" s="342">
        <f t="shared" si="339"/>
        <v>5312.1536000000006</v>
      </c>
      <c r="FL109" s="342">
        <f t="shared" si="340"/>
        <v>4249.7228800000003</v>
      </c>
      <c r="FM109" s="342">
        <f t="shared" si="341"/>
        <v>3399.7783040000004</v>
      </c>
      <c r="FN109" s="342">
        <f t="shared" si="342"/>
        <v>2719.8226432000006</v>
      </c>
      <c r="FO109" s="342">
        <f t="shared" si="343"/>
        <v>2175.8581145600006</v>
      </c>
      <c r="FP109" s="342">
        <f t="shared" si="344"/>
        <v>1740.6864916480006</v>
      </c>
      <c r="FQ109" s="342">
        <f t="shared" si="345"/>
        <v>1392.5491933184005</v>
      </c>
      <c r="FR109" s="342">
        <f t="shared" si="346"/>
        <v>1114.0393546547205</v>
      </c>
      <c r="FS109" s="346">
        <f t="shared" si="347"/>
        <v>891.23148372377636</v>
      </c>
      <c r="FT109" s="342">
        <f t="shared" si="348"/>
        <v>712.98518697902114</v>
      </c>
      <c r="FU109" s="342">
        <f t="shared" si="349"/>
        <v>570.38814958321689</v>
      </c>
      <c r="FV109" s="342">
        <f t="shared" si="350"/>
        <v>456.31051966657355</v>
      </c>
      <c r="FW109" s="342">
        <f t="shared" si="351"/>
        <v>365.04841573325888</v>
      </c>
      <c r="FX109" s="342">
        <f t="shared" si="352"/>
        <v>292.03873258660713</v>
      </c>
      <c r="FY109" s="342">
        <f t="shared" si="353"/>
        <v>233.63098606928571</v>
      </c>
      <c r="FZ109" s="342">
        <f t="shared" si="354"/>
        <v>186.90478885542859</v>
      </c>
      <c r="GA109" s="342">
        <f t="shared" si="355"/>
        <v>149.52383108434287</v>
      </c>
      <c r="GB109" s="342">
        <f t="shared" si="356"/>
        <v>119.61906486747431</v>
      </c>
      <c r="GC109" s="342">
        <f t="shared" si="357"/>
        <v>95.695251893979446</v>
      </c>
      <c r="GD109" s="342">
        <f t="shared" si="358"/>
        <v>76.55620151518356</v>
      </c>
      <c r="GE109" s="346">
        <f t="shared" si="359"/>
        <v>61.244961212146848</v>
      </c>
      <c r="GF109" s="397">
        <f t="shared" si="364"/>
        <v>2799127.5701551512</v>
      </c>
    </row>
    <row r="110" spans="1:188" x14ac:dyDescent="0.2">
      <c r="B110" s="399">
        <v>5</v>
      </c>
      <c r="C110" s="399"/>
      <c r="D110" s="399">
        <v>1</v>
      </c>
      <c r="E110" s="399"/>
      <c r="F110" s="399"/>
      <c r="G110" s="340" t="str">
        <f>$G$178</f>
        <v>Avg Performing  Title / App</v>
      </c>
      <c r="H110" s="436"/>
      <c r="I110" s="384"/>
      <c r="J110" s="384"/>
      <c r="K110" s="384"/>
      <c r="L110" s="384"/>
      <c r="M110" s="384"/>
      <c r="N110" s="384"/>
      <c r="O110" s="384"/>
      <c r="P110" s="384"/>
      <c r="Q110" s="384"/>
      <c r="R110" s="384"/>
      <c r="S110" s="385"/>
      <c r="T110" s="384"/>
      <c r="U110" s="384"/>
      <c r="V110" s="384"/>
      <c r="W110" s="384"/>
      <c r="X110" s="384"/>
      <c r="Y110" s="384"/>
      <c r="Z110" s="384"/>
      <c r="AA110" s="384"/>
      <c r="AB110" s="384"/>
      <c r="AC110" s="384"/>
      <c r="AD110" s="384"/>
      <c r="AE110" s="385"/>
      <c r="AF110" s="384"/>
      <c r="AG110" s="384"/>
      <c r="AH110" s="384"/>
      <c r="AI110" s="384"/>
      <c r="AJ110" s="384"/>
      <c r="AK110" s="384"/>
      <c r="AL110" s="384"/>
      <c r="AM110" s="384"/>
      <c r="AN110" s="384"/>
      <c r="AO110" s="384"/>
      <c r="AP110" s="384"/>
      <c r="AQ110" s="385"/>
      <c r="AR110" s="384"/>
      <c r="AS110" s="384"/>
      <c r="AT110" s="384"/>
      <c r="AU110" s="384"/>
      <c r="AV110" s="384"/>
      <c r="AW110" s="384"/>
      <c r="AX110" s="384"/>
      <c r="AY110" s="384"/>
      <c r="AZ110" s="384"/>
      <c r="BA110" s="384"/>
      <c r="BB110" s="384"/>
      <c r="BC110" s="385"/>
      <c r="BD110" s="384"/>
      <c r="BE110" s="384"/>
      <c r="BF110" s="384"/>
      <c r="BG110" s="384"/>
      <c r="BH110" s="384"/>
      <c r="BI110" s="384"/>
      <c r="BJ110" s="384"/>
      <c r="BK110" s="384"/>
      <c r="BL110" s="384"/>
      <c r="BM110" s="384"/>
      <c r="BN110" s="384"/>
      <c r="BO110" s="385"/>
      <c r="BP110" s="384"/>
      <c r="BQ110" s="384"/>
      <c r="BR110" s="384"/>
      <c r="BS110" s="384"/>
      <c r="BT110" s="384"/>
      <c r="BU110" s="384"/>
      <c r="BV110" s="384"/>
      <c r="BW110" s="384"/>
      <c r="BX110" s="384"/>
      <c r="BY110" s="384"/>
      <c r="BZ110" s="384"/>
      <c r="CA110" s="385"/>
      <c r="CB110" s="384"/>
      <c r="CC110" s="384"/>
      <c r="CD110" s="384"/>
      <c r="CE110" s="384"/>
      <c r="CF110" s="384"/>
      <c r="CG110" s="384"/>
      <c r="CH110" s="384"/>
      <c r="CI110" s="384"/>
      <c r="CJ110" s="384"/>
      <c r="CK110" s="384"/>
      <c r="CL110" s="384"/>
      <c r="CM110" s="385"/>
      <c r="CN110" s="384"/>
      <c r="CO110" s="384"/>
      <c r="CP110" s="384"/>
      <c r="CQ110" s="384"/>
      <c r="CR110" s="384"/>
      <c r="CS110" s="384"/>
      <c r="CT110" s="384"/>
      <c r="CU110" s="384"/>
      <c r="CV110" s="384"/>
      <c r="CW110" s="384"/>
      <c r="CX110" s="384"/>
      <c r="CY110" s="385"/>
      <c r="CZ110" s="29"/>
      <c r="DA110" s="29"/>
      <c r="DB110" s="29"/>
      <c r="DC110" s="29"/>
      <c r="DD110" s="29"/>
      <c r="DE110" s="29"/>
      <c r="DF110" s="29"/>
      <c r="DG110" s="29"/>
      <c r="DH110" s="29"/>
      <c r="DI110" s="29"/>
      <c r="DJ110" s="29"/>
      <c r="DK110" s="343"/>
      <c r="DL110" s="384"/>
      <c r="DM110" s="384"/>
      <c r="DN110" s="384"/>
      <c r="DO110" s="384"/>
      <c r="DP110" s="384"/>
      <c r="DQ110" s="384"/>
      <c r="DR110" s="384"/>
      <c r="DS110" s="384"/>
      <c r="DT110" s="384"/>
      <c r="DU110" s="384"/>
      <c r="DV110" s="384"/>
      <c r="DW110" s="385"/>
      <c r="DX110" s="29"/>
      <c r="DY110" s="29"/>
      <c r="DZ110" s="29"/>
      <c r="EA110" s="29"/>
      <c r="EB110" s="29"/>
      <c r="EC110" s="29"/>
      <c r="ED110" s="29"/>
      <c r="EE110" s="29"/>
      <c r="EF110" s="29"/>
      <c r="EG110" s="29"/>
      <c r="EH110" s="29"/>
      <c r="EI110" s="343"/>
      <c r="EJ110" s="384"/>
      <c r="EK110" s="379">
        <f t="shared" ref="EK110:FH110" si="376">$H$7*H$178</f>
        <v>31125.899999999998</v>
      </c>
      <c r="EL110" s="379">
        <f t="shared" si="376"/>
        <v>100239.75</v>
      </c>
      <c r="EM110" s="379">
        <f t="shared" si="376"/>
        <v>284618.09999999998</v>
      </c>
      <c r="EN110" s="379">
        <f t="shared" si="376"/>
        <v>556962.25</v>
      </c>
      <c r="EO110" s="379">
        <f t="shared" si="376"/>
        <v>680269.85</v>
      </c>
      <c r="EP110" s="379">
        <f t="shared" si="376"/>
        <v>661926.19999999995</v>
      </c>
      <c r="EQ110" s="379">
        <f t="shared" si="376"/>
        <v>673632.04999999993</v>
      </c>
      <c r="ER110" s="379">
        <f t="shared" si="376"/>
        <v>661253.44999999995</v>
      </c>
      <c r="ES110" s="379">
        <f t="shared" si="376"/>
        <v>447274.1</v>
      </c>
      <c r="ET110" s="379">
        <f t="shared" si="376"/>
        <v>485426.5</v>
      </c>
      <c r="EU110" s="380">
        <f t="shared" si="376"/>
        <v>373122.1</v>
      </c>
      <c r="EV110" s="379">
        <f t="shared" si="376"/>
        <v>318121.05</v>
      </c>
      <c r="EW110" s="379">
        <f t="shared" si="376"/>
        <v>411752.89999999997</v>
      </c>
      <c r="EX110" s="379">
        <f t="shared" si="376"/>
        <v>364780</v>
      </c>
      <c r="EY110" s="379">
        <f t="shared" si="376"/>
        <v>316356.95</v>
      </c>
      <c r="EZ110" s="379">
        <f t="shared" si="376"/>
        <v>238153.5</v>
      </c>
      <c r="FA110" s="379">
        <f t="shared" si="376"/>
        <v>221125.44999999998</v>
      </c>
      <c r="FB110" s="379">
        <f t="shared" si="376"/>
        <v>247123.5</v>
      </c>
      <c r="FC110" s="379">
        <f t="shared" si="376"/>
        <v>221170.3</v>
      </c>
      <c r="FD110" s="379">
        <f t="shared" si="376"/>
        <v>171895.1</v>
      </c>
      <c r="FE110" s="379">
        <f t="shared" si="376"/>
        <v>127732.79999999999</v>
      </c>
      <c r="FF110" s="379">
        <f t="shared" si="376"/>
        <v>74660.3</v>
      </c>
      <c r="FG110" s="380">
        <f t="shared" si="376"/>
        <v>65346.45</v>
      </c>
      <c r="FH110" s="379">
        <f t="shared" si="376"/>
        <v>36074.35</v>
      </c>
      <c r="FI110" s="342">
        <f t="shared" ref="FI110" si="377">FH110*0.8</f>
        <v>28859.48</v>
      </c>
      <c r="FJ110" s="342">
        <f t="shared" si="338"/>
        <v>23087.584000000003</v>
      </c>
      <c r="FK110" s="342">
        <f t="shared" si="339"/>
        <v>18470.067200000001</v>
      </c>
      <c r="FL110" s="342">
        <f t="shared" si="340"/>
        <v>14776.053760000003</v>
      </c>
      <c r="FM110" s="342">
        <f t="shared" si="341"/>
        <v>11820.843008000003</v>
      </c>
      <c r="FN110" s="342">
        <f t="shared" si="342"/>
        <v>9456.6744064000031</v>
      </c>
      <c r="FO110" s="342">
        <f t="shared" si="343"/>
        <v>7565.3395251200027</v>
      </c>
      <c r="FP110" s="342">
        <f t="shared" si="344"/>
        <v>6052.2716200960022</v>
      </c>
      <c r="FQ110" s="342">
        <f t="shared" si="345"/>
        <v>4841.8172960768015</v>
      </c>
      <c r="FR110" s="342">
        <f t="shared" si="346"/>
        <v>3873.4538368614412</v>
      </c>
      <c r="FS110" s="346">
        <f t="shared" si="347"/>
        <v>3098.7630694891532</v>
      </c>
      <c r="FT110" s="342">
        <f t="shared" si="348"/>
        <v>2479.0104555913226</v>
      </c>
      <c r="FU110" s="342">
        <f t="shared" si="349"/>
        <v>1983.2083644730583</v>
      </c>
      <c r="FV110" s="342">
        <f t="shared" si="350"/>
        <v>1586.5666915784468</v>
      </c>
      <c r="FW110" s="342">
        <f t="shared" si="351"/>
        <v>1269.2533532627576</v>
      </c>
      <c r="FX110" s="342">
        <f t="shared" si="352"/>
        <v>1015.4026826102062</v>
      </c>
      <c r="FY110" s="342">
        <f t="shared" si="353"/>
        <v>812.32214608816503</v>
      </c>
      <c r="FZ110" s="342">
        <f t="shared" si="354"/>
        <v>649.85771687053204</v>
      </c>
      <c r="GA110" s="342">
        <f t="shared" si="355"/>
        <v>519.88617349642561</v>
      </c>
      <c r="GB110" s="342">
        <f t="shared" si="356"/>
        <v>415.90893879714054</v>
      </c>
      <c r="GC110" s="342">
        <f t="shared" si="357"/>
        <v>332.72715103771247</v>
      </c>
      <c r="GD110" s="342">
        <f t="shared" si="358"/>
        <v>266.18172083016998</v>
      </c>
      <c r="GE110" s="346">
        <f t="shared" si="359"/>
        <v>212.94537666413601</v>
      </c>
      <c r="GF110" s="398">
        <f t="shared" si="364"/>
        <v>7913588.5184933422</v>
      </c>
    </row>
    <row r="111" spans="1:188" ht="17" customHeight="1" x14ac:dyDescent="0.2">
      <c r="B111" s="399">
        <v>6</v>
      </c>
      <c r="C111" s="399"/>
      <c r="D111" s="399"/>
      <c r="E111" s="399"/>
      <c r="F111" s="399">
        <v>1</v>
      </c>
      <c r="G111" s="495" t="str">
        <f>$G$180</f>
        <v>Even Performing Title / App</v>
      </c>
      <c r="H111" s="436"/>
      <c r="I111" s="384"/>
      <c r="J111" s="384"/>
      <c r="K111" s="384"/>
      <c r="L111" s="384"/>
      <c r="M111" s="384"/>
      <c r="N111" s="384"/>
      <c r="O111" s="384"/>
      <c r="P111" s="384"/>
      <c r="Q111" s="384"/>
      <c r="R111" s="384"/>
      <c r="S111" s="385"/>
      <c r="T111" s="384"/>
      <c r="U111" s="384"/>
      <c r="V111" s="384"/>
      <c r="W111" s="384"/>
      <c r="X111" s="384"/>
      <c r="Y111" s="384"/>
      <c r="Z111" s="384"/>
      <c r="AA111" s="384"/>
      <c r="AB111" s="384"/>
      <c r="AC111" s="384"/>
      <c r="AD111" s="384"/>
      <c r="AE111" s="385"/>
      <c r="AF111" s="384"/>
      <c r="AG111" s="384"/>
      <c r="AH111" s="384"/>
      <c r="AI111" s="384"/>
      <c r="AJ111" s="384"/>
      <c r="AK111" s="384"/>
      <c r="AL111" s="384"/>
      <c r="AM111" s="384"/>
      <c r="AN111" s="384"/>
      <c r="AO111" s="384"/>
      <c r="AP111" s="384"/>
      <c r="AQ111" s="385"/>
      <c r="AR111" s="384"/>
      <c r="AS111" s="384"/>
      <c r="AT111" s="384"/>
      <c r="AU111" s="384"/>
      <c r="AV111" s="384"/>
      <c r="AW111" s="384"/>
      <c r="AX111" s="384"/>
      <c r="AY111" s="384"/>
      <c r="AZ111" s="384"/>
      <c r="BA111" s="384"/>
      <c r="BB111" s="384"/>
      <c r="BC111" s="385"/>
      <c r="BD111" s="384"/>
      <c r="BE111" s="384"/>
      <c r="BF111" s="384"/>
      <c r="BG111" s="384"/>
      <c r="BH111" s="384"/>
      <c r="BI111" s="384"/>
      <c r="BJ111" s="384"/>
      <c r="BK111" s="384"/>
      <c r="BL111" s="384"/>
      <c r="BM111" s="384"/>
      <c r="BN111" s="384"/>
      <c r="BO111" s="385"/>
      <c r="BP111" s="384"/>
      <c r="BQ111" s="384"/>
      <c r="BR111" s="384"/>
      <c r="BS111" s="384"/>
      <c r="BT111" s="384"/>
      <c r="BU111" s="384"/>
      <c r="BV111" s="384"/>
      <c r="BW111" s="384"/>
      <c r="BX111" s="384"/>
      <c r="BY111" s="384"/>
      <c r="BZ111" s="384"/>
      <c r="CA111" s="385"/>
      <c r="CB111" s="384"/>
      <c r="CC111" s="384"/>
      <c r="CD111" s="384"/>
      <c r="CE111" s="384"/>
      <c r="CF111" s="384"/>
      <c r="CG111" s="384"/>
      <c r="CH111" s="384"/>
      <c r="CI111" s="384"/>
      <c r="CJ111" s="384"/>
      <c r="CK111" s="384"/>
      <c r="CL111" s="384"/>
      <c r="CM111" s="385"/>
      <c r="CN111" s="384"/>
      <c r="CO111" s="384"/>
      <c r="CP111" s="384"/>
      <c r="CQ111" s="384"/>
      <c r="CR111" s="384"/>
      <c r="CS111" s="384"/>
      <c r="CT111" s="384"/>
      <c r="CU111" s="384"/>
      <c r="CV111" s="384"/>
      <c r="CW111" s="384"/>
      <c r="CX111" s="384"/>
      <c r="CY111" s="385"/>
      <c r="CZ111" s="29"/>
      <c r="DA111" s="29"/>
      <c r="DB111" s="29"/>
      <c r="DC111" s="29"/>
      <c r="DD111" s="29"/>
      <c r="DE111" s="29"/>
      <c r="DF111" s="29"/>
      <c r="DG111" s="29"/>
      <c r="DH111" s="29"/>
      <c r="DI111" s="29"/>
      <c r="DJ111" s="29"/>
      <c r="DK111" s="343"/>
      <c r="DL111" s="384"/>
      <c r="DM111" s="384"/>
      <c r="DN111" s="384"/>
      <c r="DO111" s="384"/>
      <c r="DP111" s="384"/>
      <c r="DQ111" s="384"/>
      <c r="DR111" s="384"/>
      <c r="DS111" s="384"/>
      <c r="DT111" s="384"/>
      <c r="DU111" s="384"/>
      <c r="DV111" s="384"/>
      <c r="DW111" s="385"/>
      <c r="DX111" s="29"/>
      <c r="DY111" s="29"/>
      <c r="DZ111" s="29"/>
      <c r="EA111" s="29"/>
      <c r="EB111" s="29"/>
      <c r="EC111" s="29"/>
      <c r="ED111" s="29"/>
      <c r="EE111" s="29"/>
      <c r="EF111" s="29"/>
      <c r="EG111" s="29"/>
      <c r="EH111" s="29"/>
      <c r="EI111" s="343"/>
      <c r="EJ111" s="384"/>
      <c r="EK111" s="384"/>
      <c r="EL111" s="384"/>
      <c r="EM111" s="497">
        <f t="shared" ref="EM111:FJ111" si="378">$H$7*H$180</f>
        <v>3114.5833333333339</v>
      </c>
      <c r="EN111" s="497">
        <f t="shared" si="378"/>
        <v>12458.333333333336</v>
      </c>
      <c r="EO111" s="497">
        <f t="shared" si="378"/>
        <v>31145.833333333336</v>
      </c>
      <c r="EP111" s="497">
        <f t="shared" si="378"/>
        <v>46718.75</v>
      </c>
      <c r="EQ111" s="497">
        <f t="shared" si="378"/>
        <v>62291.666666666672</v>
      </c>
      <c r="ER111" s="497">
        <f t="shared" si="378"/>
        <v>59177.083333333328</v>
      </c>
      <c r="ES111" s="497">
        <f t="shared" si="378"/>
        <v>56062.5</v>
      </c>
      <c r="ET111" s="497">
        <f t="shared" si="378"/>
        <v>52947.916666666664</v>
      </c>
      <c r="EU111" s="621">
        <f t="shared" si="378"/>
        <v>49833.333333333343</v>
      </c>
      <c r="EV111" s="497">
        <f t="shared" si="378"/>
        <v>46718.75</v>
      </c>
      <c r="EW111" s="497">
        <f t="shared" si="378"/>
        <v>43604.166666666664</v>
      </c>
      <c r="EX111" s="497">
        <f t="shared" si="378"/>
        <v>40489.583333333336</v>
      </c>
      <c r="EY111" s="497">
        <f t="shared" si="378"/>
        <v>37375</v>
      </c>
      <c r="EZ111" s="497">
        <f t="shared" si="378"/>
        <v>34260.416666666672</v>
      </c>
      <c r="FA111" s="497">
        <f t="shared" si="378"/>
        <v>31145.833333333299</v>
      </c>
      <c r="FB111" s="497">
        <f t="shared" si="378"/>
        <v>28031.249999999967</v>
      </c>
      <c r="FC111" s="497">
        <f t="shared" si="378"/>
        <v>24916.666666666672</v>
      </c>
      <c r="FD111" s="497">
        <f t="shared" si="378"/>
        <v>21802.083333333332</v>
      </c>
      <c r="FE111" s="497">
        <f t="shared" si="378"/>
        <v>18687.5</v>
      </c>
      <c r="FF111" s="497">
        <f t="shared" si="378"/>
        <v>15572.916666666668</v>
      </c>
      <c r="FG111" s="621">
        <f t="shared" si="378"/>
        <v>12458.333333333336</v>
      </c>
      <c r="FH111" s="497">
        <f t="shared" si="378"/>
        <v>9343.75</v>
      </c>
      <c r="FI111" s="497">
        <f t="shared" si="378"/>
        <v>6229.1666666666679</v>
      </c>
      <c r="FJ111" s="497">
        <f t="shared" si="378"/>
        <v>3114.5833333333339</v>
      </c>
      <c r="FK111" s="342">
        <f t="shared" si="339"/>
        <v>2491.6666666666674</v>
      </c>
      <c r="FL111" s="342">
        <f t="shared" ref="FL111:FL112" si="379">FK111*0.8</f>
        <v>1993.3333333333339</v>
      </c>
      <c r="FM111" s="342">
        <f t="shared" ref="FM111:FM112" si="380">FL111*0.8</f>
        <v>1594.6666666666672</v>
      </c>
      <c r="FN111" s="342">
        <f t="shared" ref="FN111:FN113" si="381">FM111*0.8</f>
        <v>1275.7333333333338</v>
      </c>
      <c r="FO111" s="342">
        <f t="shared" ref="FO111:FO114" si="382">FN111*0.8</f>
        <v>1020.586666666667</v>
      </c>
      <c r="FP111" s="342">
        <f t="shared" ref="FP111:FP114" si="383">FO111*0.8</f>
        <v>816.46933333333368</v>
      </c>
      <c r="FQ111" s="342">
        <f t="shared" ref="FQ111:FQ115" si="384">FP111*0.8</f>
        <v>653.17546666666703</v>
      </c>
      <c r="FR111" s="342">
        <f t="shared" ref="FR111:FR116" si="385">FQ111*0.8</f>
        <v>522.5403733333336</v>
      </c>
      <c r="FS111" s="346">
        <f t="shared" ref="FS111:FS117" si="386">FR111*0.8</f>
        <v>418.03229866666692</v>
      </c>
      <c r="FT111" s="342">
        <f t="shared" ref="FT111:FU121" si="387">FS111*0.8</f>
        <v>334.42583893333358</v>
      </c>
      <c r="FU111" s="342">
        <f t="shared" si="349"/>
        <v>267.54067114666685</v>
      </c>
      <c r="FV111" s="342">
        <f t="shared" si="350"/>
        <v>214.03253691733349</v>
      </c>
      <c r="FW111" s="342">
        <f t="shared" si="351"/>
        <v>171.22602953386681</v>
      </c>
      <c r="FX111" s="342">
        <f t="shared" si="352"/>
        <v>136.98082362709346</v>
      </c>
      <c r="FY111" s="342">
        <f t="shared" si="353"/>
        <v>109.58465890167477</v>
      </c>
      <c r="FZ111" s="342">
        <f t="shared" si="354"/>
        <v>87.667727121339823</v>
      </c>
      <c r="GA111" s="342">
        <f t="shared" si="355"/>
        <v>70.134181697071867</v>
      </c>
      <c r="GB111" s="342">
        <f t="shared" si="356"/>
        <v>56.107345357657493</v>
      </c>
      <c r="GC111" s="342">
        <f t="shared" si="357"/>
        <v>44.885876286125999</v>
      </c>
      <c r="GD111" s="342">
        <f t="shared" si="358"/>
        <v>35.908701028900801</v>
      </c>
      <c r="GE111" s="346">
        <f t="shared" si="359"/>
        <v>28.726960823120642</v>
      </c>
      <c r="GF111" s="623">
        <f t="shared" si="364"/>
        <v>759843.4254900408</v>
      </c>
    </row>
    <row r="112" spans="1:188" x14ac:dyDescent="0.2">
      <c r="B112" s="399">
        <f t="shared" ref="B112:B117" si="388">B111+1</f>
        <v>7</v>
      </c>
      <c r="C112" s="399"/>
      <c r="D112" s="399"/>
      <c r="E112" s="399">
        <v>1</v>
      </c>
      <c r="F112" s="399"/>
      <c r="G112" s="339" t="str">
        <f>$G$179</f>
        <v>Low Performing  Title / App</v>
      </c>
      <c r="H112" s="436"/>
      <c r="I112" s="384"/>
      <c r="J112" s="384"/>
      <c r="K112" s="384"/>
      <c r="L112" s="384"/>
      <c r="M112" s="384"/>
      <c r="N112" s="384"/>
      <c r="O112" s="384"/>
      <c r="P112" s="384"/>
      <c r="Q112" s="384"/>
      <c r="R112" s="384"/>
      <c r="S112" s="385"/>
      <c r="T112" s="384"/>
      <c r="U112" s="384"/>
      <c r="V112" s="384"/>
      <c r="W112" s="384"/>
      <c r="X112" s="384"/>
      <c r="Y112" s="384"/>
      <c r="Z112" s="384"/>
      <c r="AA112" s="384"/>
      <c r="AB112" s="384"/>
      <c r="AC112" s="384"/>
      <c r="AD112" s="384"/>
      <c r="AE112" s="385"/>
      <c r="AF112" s="384"/>
      <c r="AG112" s="384"/>
      <c r="AH112" s="384"/>
      <c r="AI112" s="384"/>
      <c r="AJ112" s="384"/>
      <c r="AK112" s="384"/>
      <c r="AL112" s="384"/>
      <c r="AM112" s="384"/>
      <c r="AN112" s="384"/>
      <c r="AO112" s="384"/>
      <c r="AP112" s="384"/>
      <c r="AQ112" s="385"/>
      <c r="AR112" s="384"/>
      <c r="AS112" s="384"/>
      <c r="AT112" s="384"/>
      <c r="AU112" s="384"/>
      <c r="AV112" s="384"/>
      <c r="AW112" s="384"/>
      <c r="AX112" s="384"/>
      <c r="AY112" s="384"/>
      <c r="AZ112" s="384"/>
      <c r="BA112" s="384"/>
      <c r="BB112" s="384"/>
      <c r="BC112" s="385"/>
      <c r="BD112" s="384"/>
      <c r="BE112" s="384"/>
      <c r="BF112" s="384"/>
      <c r="BG112" s="384"/>
      <c r="BH112" s="384"/>
      <c r="BI112" s="384"/>
      <c r="BJ112" s="384"/>
      <c r="BK112" s="384"/>
      <c r="BL112" s="384"/>
      <c r="BM112" s="384"/>
      <c r="BN112" s="384"/>
      <c r="BO112" s="385"/>
      <c r="BP112" s="384"/>
      <c r="BQ112" s="384"/>
      <c r="BR112" s="384"/>
      <c r="BS112" s="384"/>
      <c r="BT112" s="384"/>
      <c r="BU112" s="384"/>
      <c r="BV112" s="384"/>
      <c r="BW112" s="384"/>
      <c r="BX112" s="384"/>
      <c r="BY112" s="384"/>
      <c r="BZ112" s="384"/>
      <c r="CA112" s="385"/>
      <c r="CB112" s="384"/>
      <c r="CC112" s="384"/>
      <c r="CD112" s="384"/>
      <c r="CE112" s="384"/>
      <c r="CF112" s="384"/>
      <c r="CG112" s="384"/>
      <c r="CH112" s="384"/>
      <c r="CI112" s="384"/>
      <c r="CJ112" s="384"/>
      <c r="CK112" s="384"/>
      <c r="CL112" s="384"/>
      <c r="CM112" s="385"/>
      <c r="CN112" s="384"/>
      <c r="CO112" s="384"/>
      <c r="CP112" s="384"/>
      <c r="CQ112" s="384"/>
      <c r="CR112" s="384"/>
      <c r="CS112" s="384"/>
      <c r="CT112" s="384"/>
      <c r="CU112" s="384"/>
      <c r="CV112" s="384"/>
      <c r="CW112" s="384"/>
      <c r="CX112" s="384"/>
      <c r="CY112" s="385"/>
      <c r="CZ112" s="29"/>
      <c r="DA112" s="29"/>
      <c r="DB112" s="29"/>
      <c r="DC112" s="29"/>
      <c r="DD112" s="29"/>
      <c r="DE112" s="29"/>
      <c r="DF112" s="29"/>
      <c r="DG112" s="29"/>
      <c r="DH112" s="29"/>
      <c r="DI112" s="29"/>
      <c r="DJ112" s="29"/>
      <c r="DK112" s="343"/>
      <c r="DL112" s="384"/>
      <c r="DM112" s="384"/>
      <c r="DN112" s="384"/>
      <c r="DO112" s="384"/>
      <c r="DP112" s="384"/>
      <c r="DQ112" s="384"/>
      <c r="DR112" s="384"/>
      <c r="DS112" s="384"/>
      <c r="DT112" s="384"/>
      <c r="DU112" s="384"/>
      <c r="DV112" s="384"/>
      <c r="DW112" s="385"/>
      <c r="DX112" s="29"/>
      <c r="DY112" s="29"/>
      <c r="DZ112" s="29"/>
      <c r="EA112" s="29"/>
      <c r="EB112" s="29"/>
      <c r="EC112" s="29"/>
      <c r="ED112" s="29"/>
      <c r="EE112" s="29"/>
      <c r="EF112" s="29"/>
      <c r="EG112" s="29"/>
      <c r="EH112" s="29"/>
      <c r="EI112" s="343"/>
      <c r="EJ112" s="384"/>
      <c r="EK112" s="384"/>
      <c r="EL112" s="384"/>
      <c r="EM112" s="384"/>
      <c r="EN112" s="382">
        <f t="shared" ref="EN112:FK112" si="389">$H$7*H$179</f>
        <v>14621.099999999999</v>
      </c>
      <c r="EO112" s="382">
        <f t="shared" si="389"/>
        <v>53894.75</v>
      </c>
      <c r="EP112" s="382">
        <f t="shared" si="389"/>
        <v>98939.099999999991</v>
      </c>
      <c r="EQ112" s="382">
        <f t="shared" si="389"/>
        <v>182390</v>
      </c>
      <c r="ER112" s="382">
        <f t="shared" si="389"/>
        <v>299732.55</v>
      </c>
      <c r="ES112" s="382">
        <f t="shared" si="389"/>
        <v>204665.5</v>
      </c>
      <c r="ET112" s="382">
        <f t="shared" si="389"/>
        <v>175333.6</v>
      </c>
      <c r="EU112" s="383">
        <f t="shared" si="389"/>
        <v>194200.5</v>
      </c>
      <c r="EV112" s="382">
        <f t="shared" si="389"/>
        <v>156765.69999999998</v>
      </c>
      <c r="EW112" s="382">
        <f t="shared" si="389"/>
        <v>155674.35</v>
      </c>
      <c r="EX112" s="382">
        <f t="shared" si="389"/>
        <v>148274.1</v>
      </c>
      <c r="EY112" s="382">
        <f t="shared" si="389"/>
        <v>137061.6</v>
      </c>
      <c r="EZ112" s="382">
        <f t="shared" si="389"/>
        <v>120885.7</v>
      </c>
      <c r="FA112" s="382">
        <f t="shared" si="389"/>
        <v>141905.4</v>
      </c>
      <c r="FB112" s="382">
        <f t="shared" si="389"/>
        <v>111512.04999999999</v>
      </c>
      <c r="FC112" s="382">
        <f t="shared" si="389"/>
        <v>95410.9</v>
      </c>
      <c r="FD112" s="382">
        <f t="shared" si="389"/>
        <v>94349.45</v>
      </c>
      <c r="FE112" s="382">
        <f t="shared" si="389"/>
        <v>101525.45</v>
      </c>
      <c r="FF112" s="382">
        <f t="shared" si="389"/>
        <v>73598.849999999991</v>
      </c>
      <c r="FG112" s="383">
        <f t="shared" si="389"/>
        <v>73942.7</v>
      </c>
      <c r="FH112" s="382">
        <f t="shared" si="389"/>
        <v>52908.049999999996</v>
      </c>
      <c r="FI112" s="382">
        <f t="shared" si="389"/>
        <v>36298.6</v>
      </c>
      <c r="FJ112" s="382">
        <f t="shared" si="389"/>
        <v>23606.05</v>
      </c>
      <c r="FK112" s="382">
        <f t="shared" si="389"/>
        <v>10375.299999999999</v>
      </c>
      <c r="FL112" s="342">
        <f t="shared" si="379"/>
        <v>8300.24</v>
      </c>
      <c r="FM112" s="342">
        <f t="shared" si="380"/>
        <v>6640.192</v>
      </c>
      <c r="FN112" s="342">
        <f t="shared" si="381"/>
        <v>5312.1536000000006</v>
      </c>
      <c r="FO112" s="342">
        <f t="shared" si="382"/>
        <v>4249.7228800000003</v>
      </c>
      <c r="FP112" s="342">
        <f t="shared" si="383"/>
        <v>3399.7783040000004</v>
      </c>
      <c r="FQ112" s="342">
        <f t="shared" si="384"/>
        <v>2719.8226432000006</v>
      </c>
      <c r="FR112" s="342">
        <f t="shared" si="385"/>
        <v>2175.8581145600006</v>
      </c>
      <c r="FS112" s="346">
        <f t="shared" si="386"/>
        <v>1740.6864916480006</v>
      </c>
      <c r="FT112" s="342">
        <f t="shared" si="387"/>
        <v>1392.5491933184005</v>
      </c>
      <c r="FU112" s="342">
        <f t="shared" si="349"/>
        <v>1114.0393546547205</v>
      </c>
      <c r="FV112" s="342">
        <f t="shared" si="350"/>
        <v>891.23148372377636</v>
      </c>
      <c r="FW112" s="342">
        <f t="shared" si="351"/>
        <v>712.98518697902114</v>
      </c>
      <c r="FX112" s="342">
        <f t="shared" si="352"/>
        <v>570.38814958321689</v>
      </c>
      <c r="FY112" s="342">
        <f t="shared" si="353"/>
        <v>456.31051966657355</v>
      </c>
      <c r="FZ112" s="342">
        <f t="shared" si="354"/>
        <v>365.04841573325888</v>
      </c>
      <c r="GA112" s="342">
        <f t="shared" si="355"/>
        <v>292.03873258660713</v>
      </c>
      <c r="GB112" s="342">
        <f t="shared" si="356"/>
        <v>233.63098606928571</v>
      </c>
      <c r="GC112" s="342">
        <f t="shared" si="357"/>
        <v>186.90478885542859</v>
      </c>
      <c r="GD112" s="342">
        <f t="shared" si="358"/>
        <v>149.52383108434287</v>
      </c>
      <c r="GE112" s="346">
        <f t="shared" si="359"/>
        <v>119.61906486747431</v>
      </c>
      <c r="GF112" s="397">
        <f t="shared" si="364"/>
        <v>2798894.0737405298</v>
      </c>
    </row>
    <row r="113" spans="1:188" x14ac:dyDescent="0.2">
      <c r="B113" s="399">
        <v>8</v>
      </c>
      <c r="C113" s="399"/>
      <c r="D113" s="399">
        <v>1</v>
      </c>
      <c r="E113" s="399"/>
      <c r="F113" s="399"/>
      <c r="G113" s="340" t="str">
        <f>$G$178</f>
        <v>Avg Performing  Title / App</v>
      </c>
      <c r="H113" s="436"/>
      <c r="I113" s="384"/>
      <c r="J113" s="384"/>
      <c r="K113" s="384"/>
      <c r="L113" s="384"/>
      <c r="M113" s="384"/>
      <c r="N113" s="384"/>
      <c r="O113" s="384"/>
      <c r="P113" s="384"/>
      <c r="Q113" s="384"/>
      <c r="R113" s="384"/>
      <c r="S113" s="385"/>
      <c r="T113" s="384"/>
      <c r="U113" s="384"/>
      <c r="V113" s="384"/>
      <c r="W113" s="384"/>
      <c r="X113" s="384"/>
      <c r="Y113" s="384"/>
      <c r="Z113" s="384"/>
      <c r="AA113" s="384"/>
      <c r="AB113" s="384"/>
      <c r="AC113" s="384"/>
      <c r="AD113" s="384"/>
      <c r="AE113" s="385"/>
      <c r="AF113" s="384"/>
      <c r="AG113" s="384"/>
      <c r="AH113" s="384"/>
      <c r="AI113" s="384"/>
      <c r="AJ113" s="384"/>
      <c r="AK113" s="384"/>
      <c r="AL113" s="384"/>
      <c r="AM113" s="384"/>
      <c r="AN113" s="384"/>
      <c r="AO113" s="384"/>
      <c r="AP113" s="384"/>
      <c r="AQ113" s="385"/>
      <c r="AR113" s="384"/>
      <c r="AS113" s="384"/>
      <c r="AT113" s="384"/>
      <c r="AU113" s="384"/>
      <c r="AV113" s="384"/>
      <c r="AW113" s="384"/>
      <c r="AX113" s="384"/>
      <c r="AY113" s="384"/>
      <c r="AZ113" s="384"/>
      <c r="BA113" s="384"/>
      <c r="BB113" s="384"/>
      <c r="BC113" s="385"/>
      <c r="BD113" s="384"/>
      <c r="BE113" s="384"/>
      <c r="BF113" s="384"/>
      <c r="BG113" s="384"/>
      <c r="BH113" s="384"/>
      <c r="BI113" s="384"/>
      <c r="BJ113" s="384"/>
      <c r="BK113" s="384"/>
      <c r="BL113" s="384"/>
      <c r="BM113" s="384"/>
      <c r="BN113" s="384"/>
      <c r="BO113" s="385"/>
      <c r="BP113" s="384"/>
      <c r="BQ113" s="384"/>
      <c r="BR113" s="384"/>
      <c r="BS113" s="384"/>
      <c r="BT113" s="384"/>
      <c r="BU113" s="384"/>
      <c r="BV113" s="384"/>
      <c r="BW113" s="384"/>
      <c r="BX113" s="384"/>
      <c r="BY113" s="384"/>
      <c r="BZ113" s="384"/>
      <c r="CA113" s="385"/>
      <c r="CB113" s="384"/>
      <c r="CC113" s="384"/>
      <c r="CD113" s="384"/>
      <c r="CE113" s="384"/>
      <c r="CF113" s="384"/>
      <c r="CG113" s="384"/>
      <c r="CH113" s="384"/>
      <c r="CI113" s="384"/>
      <c r="CJ113" s="384"/>
      <c r="CK113" s="384"/>
      <c r="CL113" s="384"/>
      <c r="CM113" s="385"/>
      <c r="CN113" s="384"/>
      <c r="CO113" s="384"/>
      <c r="CP113" s="384"/>
      <c r="CQ113" s="384"/>
      <c r="CR113" s="384"/>
      <c r="CS113" s="384"/>
      <c r="CT113" s="384"/>
      <c r="CU113" s="384"/>
      <c r="CV113" s="384"/>
      <c r="CW113" s="384"/>
      <c r="CX113" s="384"/>
      <c r="CY113" s="385"/>
      <c r="CZ113" s="29"/>
      <c r="DA113" s="29"/>
      <c r="DB113" s="29"/>
      <c r="DC113" s="29"/>
      <c r="DD113" s="29"/>
      <c r="DE113" s="29"/>
      <c r="DF113" s="29"/>
      <c r="DG113" s="29"/>
      <c r="DH113" s="29"/>
      <c r="DI113" s="29"/>
      <c r="DJ113" s="29"/>
      <c r="DK113" s="343"/>
      <c r="DL113" s="384"/>
      <c r="DM113" s="384"/>
      <c r="DN113" s="384"/>
      <c r="DO113" s="384"/>
      <c r="DP113" s="384"/>
      <c r="DQ113" s="384"/>
      <c r="DR113" s="384"/>
      <c r="DS113" s="384"/>
      <c r="DT113" s="384"/>
      <c r="DU113" s="384"/>
      <c r="DV113" s="384"/>
      <c r="DW113" s="385"/>
      <c r="DX113" s="29"/>
      <c r="DY113" s="29"/>
      <c r="DZ113" s="29"/>
      <c r="EA113" s="29"/>
      <c r="EB113" s="29"/>
      <c r="EC113" s="29"/>
      <c r="ED113" s="29"/>
      <c r="EE113" s="29"/>
      <c r="EF113" s="29"/>
      <c r="EG113" s="29"/>
      <c r="EH113" s="29"/>
      <c r="EI113" s="343"/>
      <c r="EJ113" s="384"/>
      <c r="EK113" s="384"/>
      <c r="EL113" s="384"/>
      <c r="EM113" s="384"/>
      <c r="EN113" s="384"/>
      <c r="EO113" s="384"/>
      <c r="EP113" s="379">
        <f t="shared" ref="EP113:FM113" si="390">$H$7*H$178</f>
        <v>31125.899999999998</v>
      </c>
      <c r="EQ113" s="379">
        <f t="shared" si="390"/>
        <v>100239.75</v>
      </c>
      <c r="ER113" s="379">
        <f t="shared" si="390"/>
        <v>284618.09999999998</v>
      </c>
      <c r="ES113" s="379">
        <f t="shared" si="390"/>
        <v>556962.25</v>
      </c>
      <c r="ET113" s="379">
        <f t="shared" si="390"/>
        <v>680269.85</v>
      </c>
      <c r="EU113" s="380">
        <f t="shared" si="390"/>
        <v>661926.19999999995</v>
      </c>
      <c r="EV113" s="379">
        <f t="shared" si="390"/>
        <v>673632.04999999993</v>
      </c>
      <c r="EW113" s="379">
        <f t="shared" si="390"/>
        <v>661253.44999999995</v>
      </c>
      <c r="EX113" s="379">
        <f t="shared" si="390"/>
        <v>447274.1</v>
      </c>
      <c r="EY113" s="379">
        <f t="shared" si="390"/>
        <v>485426.5</v>
      </c>
      <c r="EZ113" s="379">
        <f t="shared" si="390"/>
        <v>373122.1</v>
      </c>
      <c r="FA113" s="379">
        <f t="shared" si="390"/>
        <v>318121.05</v>
      </c>
      <c r="FB113" s="379">
        <f t="shared" si="390"/>
        <v>411752.89999999997</v>
      </c>
      <c r="FC113" s="379">
        <f t="shared" si="390"/>
        <v>364780</v>
      </c>
      <c r="FD113" s="379">
        <f t="shared" si="390"/>
        <v>316356.95</v>
      </c>
      <c r="FE113" s="379">
        <f t="shared" si="390"/>
        <v>238153.5</v>
      </c>
      <c r="FF113" s="379">
        <f t="shared" si="390"/>
        <v>221125.44999999998</v>
      </c>
      <c r="FG113" s="380">
        <f t="shared" si="390"/>
        <v>247123.5</v>
      </c>
      <c r="FH113" s="379">
        <f t="shared" si="390"/>
        <v>221170.3</v>
      </c>
      <c r="FI113" s="379">
        <f t="shared" si="390"/>
        <v>171895.1</v>
      </c>
      <c r="FJ113" s="379">
        <f t="shared" si="390"/>
        <v>127732.79999999999</v>
      </c>
      <c r="FK113" s="379">
        <f t="shared" si="390"/>
        <v>74660.3</v>
      </c>
      <c r="FL113" s="379">
        <f t="shared" si="390"/>
        <v>65346.45</v>
      </c>
      <c r="FM113" s="379">
        <f t="shared" si="390"/>
        <v>36074.35</v>
      </c>
      <c r="FN113" s="342">
        <f t="shared" si="381"/>
        <v>28859.48</v>
      </c>
      <c r="FO113" s="342">
        <f t="shared" si="382"/>
        <v>23087.584000000003</v>
      </c>
      <c r="FP113" s="342">
        <f t="shared" si="383"/>
        <v>18470.067200000001</v>
      </c>
      <c r="FQ113" s="342">
        <f t="shared" si="384"/>
        <v>14776.053760000003</v>
      </c>
      <c r="FR113" s="342">
        <f t="shared" si="385"/>
        <v>11820.843008000003</v>
      </c>
      <c r="FS113" s="346">
        <f t="shared" si="386"/>
        <v>9456.6744064000031</v>
      </c>
      <c r="FT113" s="342">
        <f t="shared" si="387"/>
        <v>7565.3395251200027</v>
      </c>
      <c r="FU113" s="342">
        <f t="shared" si="349"/>
        <v>6052.2716200960022</v>
      </c>
      <c r="FV113" s="342">
        <f t="shared" si="350"/>
        <v>4841.8172960768015</v>
      </c>
      <c r="FW113" s="342">
        <f t="shared" si="351"/>
        <v>3873.4538368614412</v>
      </c>
      <c r="FX113" s="342">
        <f t="shared" si="352"/>
        <v>3098.7630694891532</v>
      </c>
      <c r="FY113" s="342">
        <f t="shared" si="353"/>
        <v>2479.0104555913226</v>
      </c>
      <c r="FZ113" s="342">
        <f t="shared" si="354"/>
        <v>1983.2083644730583</v>
      </c>
      <c r="GA113" s="342">
        <f t="shared" si="355"/>
        <v>1586.5666915784468</v>
      </c>
      <c r="GB113" s="342">
        <f t="shared" si="356"/>
        <v>1269.2533532627576</v>
      </c>
      <c r="GC113" s="342">
        <f t="shared" si="357"/>
        <v>1015.4026826102062</v>
      </c>
      <c r="GD113" s="342">
        <f t="shared" si="358"/>
        <v>812.32214608816503</v>
      </c>
      <c r="GE113" s="346">
        <f t="shared" si="359"/>
        <v>649.85771687053204</v>
      </c>
      <c r="GF113" s="398">
        <f t="shared" si="364"/>
        <v>7911840.869132516</v>
      </c>
    </row>
    <row r="114" spans="1:188" x14ac:dyDescent="0.2">
      <c r="B114" s="399">
        <v>9</v>
      </c>
      <c r="C114" s="399">
        <v>1</v>
      </c>
      <c r="D114" s="399"/>
      <c r="E114" s="399"/>
      <c r="F114" s="399"/>
      <c r="G114" s="341" t="str">
        <f>$G$177</f>
        <v>High Performing Title / App</v>
      </c>
      <c r="H114" s="436"/>
      <c r="I114" s="384"/>
      <c r="J114" s="384"/>
      <c r="K114" s="384"/>
      <c r="L114" s="384"/>
      <c r="M114" s="384"/>
      <c r="N114" s="384"/>
      <c r="O114" s="384"/>
      <c r="P114" s="384"/>
      <c r="Q114" s="384"/>
      <c r="R114" s="384"/>
      <c r="S114" s="385"/>
      <c r="T114" s="384"/>
      <c r="U114" s="384"/>
      <c r="V114" s="384"/>
      <c r="W114" s="384"/>
      <c r="X114" s="384"/>
      <c r="Y114" s="384"/>
      <c r="Z114" s="384"/>
      <c r="AA114" s="384"/>
      <c r="AB114" s="384"/>
      <c r="AC114" s="384"/>
      <c r="AD114" s="384"/>
      <c r="AE114" s="385"/>
      <c r="AF114" s="384"/>
      <c r="AG114" s="384"/>
      <c r="AH114" s="384"/>
      <c r="AI114" s="384"/>
      <c r="AJ114" s="384"/>
      <c r="AK114" s="384"/>
      <c r="AL114" s="384"/>
      <c r="AM114" s="384"/>
      <c r="AN114" s="384"/>
      <c r="AO114" s="384"/>
      <c r="AP114" s="384"/>
      <c r="AQ114" s="385"/>
      <c r="AR114" s="384"/>
      <c r="AS114" s="384"/>
      <c r="AT114" s="384"/>
      <c r="AU114" s="384"/>
      <c r="AV114" s="384"/>
      <c r="AW114" s="384"/>
      <c r="AX114" s="384"/>
      <c r="AY114" s="384"/>
      <c r="AZ114" s="384"/>
      <c r="BA114" s="384"/>
      <c r="BB114" s="384"/>
      <c r="BC114" s="385"/>
      <c r="BD114" s="384"/>
      <c r="BE114" s="384"/>
      <c r="BF114" s="384"/>
      <c r="BG114" s="384"/>
      <c r="BH114" s="384"/>
      <c r="BI114" s="384"/>
      <c r="BJ114" s="384"/>
      <c r="BK114" s="384"/>
      <c r="BL114" s="384"/>
      <c r="BM114" s="384"/>
      <c r="BN114" s="384"/>
      <c r="BO114" s="385"/>
      <c r="BP114" s="384"/>
      <c r="BQ114" s="384"/>
      <c r="BR114" s="384"/>
      <c r="BS114" s="384"/>
      <c r="BT114" s="384"/>
      <c r="BU114" s="384"/>
      <c r="BV114" s="384"/>
      <c r="BW114" s="384"/>
      <c r="BX114" s="384"/>
      <c r="BY114" s="384"/>
      <c r="BZ114" s="384"/>
      <c r="CA114" s="385"/>
      <c r="CB114" s="384"/>
      <c r="CC114" s="384"/>
      <c r="CD114" s="384"/>
      <c r="CE114" s="384"/>
      <c r="CF114" s="384"/>
      <c r="CG114" s="384"/>
      <c r="CH114" s="384"/>
      <c r="CI114" s="384"/>
      <c r="CJ114" s="384"/>
      <c r="CK114" s="384"/>
      <c r="CL114" s="384"/>
      <c r="CM114" s="385"/>
      <c r="CN114" s="384"/>
      <c r="CO114" s="384"/>
      <c r="CP114" s="384"/>
      <c r="CQ114" s="384"/>
      <c r="CR114" s="384"/>
      <c r="CS114" s="384"/>
      <c r="CT114" s="384"/>
      <c r="CU114" s="384"/>
      <c r="CV114" s="384"/>
      <c r="CW114" s="384"/>
      <c r="CX114" s="384"/>
      <c r="CY114" s="385"/>
      <c r="CZ114" s="29"/>
      <c r="DA114" s="29"/>
      <c r="DB114" s="29"/>
      <c r="DC114" s="29"/>
      <c r="DD114" s="29"/>
      <c r="DE114" s="29"/>
      <c r="DF114" s="29"/>
      <c r="DG114" s="29"/>
      <c r="DH114" s="29"/>
      <c r="DI114" s="29"/>
      <c r="DJ114" s="29"/>
      <c r="DK114" s="343"/>
      <c r="DL114" s="384"/>
      <c r="DM114" s="384"/>
      <c r="DN114" s="384"/>
      <c r="DO114" s="384"/>
      <c r="DP114" s="384"/>
      <c r="DQ114" s="384"/>
      <c r="DR114" s="384"/>
      <c r="DS114" s="384"/>
      <c r="DT114" s="384"/>
      <c r="DU114" s="384"/>
      <c r="DV114" s="384"/>
      <c r="DW114" s="385"/>
      <c r="DX114" s="29"/>
      <c r="DY114" s="29"/>
      <c r="DZ114" s="29"/>
      <c r="EA114" s="29"/>
      <c r="EB114" s="29"/>
      <c r="EC114" s="29"/>
      <c r="ED114" s="29"/>
      <c r="EE114" s="29"/>
      <c r="EF114" s="29"/>
      <c r="EG114" s="29"/>
      <c r="EH114" s="29"/>
      <c r="EI114" s="343"/>
      <c r="EJ114" s="384"/>
      <c r="EK114" s="384"/>
      <c r="EL114" s="384"/>
      <c r="EM114" s="384"/>
      <c r="EN114" s="384"/>
      <c r="EO114" s="384"/>
      <c r="EP114" s="384"/>
      <c r="EQ114" s="389">
        <f t="shared" ref="EQ114:FN114" si="391">$H$7*H$177</f>
        <v>289304.92499999999</v>
      </c>
      <c r="ER114" s="389">
        <f t="shared" si="391"/>
        <v>965956.875</v>
      </c>
      <c r="ES114" s="389">
        <f t="shared" si="391"/>
        <v>1834880.7749999999</v>
      </c>
      <c r="ET114" s="389">
        <f t="shared" si="391"/>
        <v>3106602.5249999999</v>
      </c>
      <c r="EU114" s="390">
        <f t="shared" si="391"/>
        <v>3859006.125</v>
      </c>
      <c r="EV114" s="389">
        <f t="shared" si="391"/>
        <v>4525028.625</v>
      </c>
      <c r="EW114" s="389">
        <f t="shared" si="391"/>
        <v>3728021.6999999997</v>
      </c>
      <c r="EX114" s="389">
        <f t="shared" si="391"/>
        <v>3186637.3499999996</v>
      </c>
      <c r="EY114" s="389">
        <f t="shared" si="391"/>
        <v>4099648.8</v>
      </c>
      <c r="EZ114" s="389">
        <f t="shared" si="391"/>
        <v>3381331.1999999997</v>
      </c>
      <c r="FA114" s="389">
        <f t="shared" si="391"/>
        <v>2932337.85</v>
      </c>
      <c r="FB114" s="389">
        <f t="shared" si="391"/>
        <v>3693307.8</v>
      </c>
      <c r="FC114" s="389">
        <f t="shared" si="391"/>
        <v>3246624.2249999996</v>
      </c>
      <c r="FD114" s="389">
        <f t="shared" si="391"/>
        <v>3039394.8</v>
      </c>
      <c r="FE114" s="389">
        <f t="shared" si="391"/>
        <v>1945772.4</v>
      </c>
      <c r="FF114" s="389">
        <f t="shared" si="391"/>
        <v>2192738.9249999998</v>
      </c>
      <c r="FG114" s="390">
        <f t="shared" si="391"/>
        <v>1824834.375</v>
      </c>
      <c r="FH114" s="389">
        <f t="shared" si="391"/>
        <v>1913368.2749999999</v>
      </c>
      <c r="FI114" s="389">
        <f t="shared" si="391"/>
        <v>1054782.3</v>
      </c>
      <c r="FJ114" s="389">
        <f t="shared" si="391"/>
        <v>940235.39999999991</v>
      </c>
      <c r="FK114" s="389">
        <f t="shared" si="391"/>
        <v>733858.125</v>
      </c>
      <c r="FL114" s="389">
        <f t="shared" si="391"/>
        <v>804519.29999999993</v>
      </c>
      <c r="FM114" s="389">
        <f t="shared" si="391"/>
        <v>509339.02499999997</v>
      </c>
      <c r="FN114" s="389">
        <f t="shared" si="391"/>
        <v>284864.77499999997</v>
      </c>
      <c r="FO114" s="342">
        <f t="shared" si="382"/>
        <v>227891.81999999998</v>
      </c>
      <c r="FP114" s="342">
        <f t="shared" si="383"/>
        <v>182313.45600000001</v>
      </c>
      <c r="FQ114" s="342">
        <f t="shared" si="384"/>
        <v>145850.7648</v>
      </c>
      <c r="FR114" s="342">
        <f t="shared" si="385"/>
        <v>116680.61184000001</v>
      </c>
      <c r="FS114" s="346">
        <f t="shared" si="386"/>
        <v>93344.489472000016</v>
      </c>
      <c r="FT114" s="342">
        <f t="shared" si="387"/>
        <v>74675.591577600018</v>
      </c>
      <c r="FU114" s="342">
        <f t="shared" si="349"/>
        <v>59740.473262080021</v>
      </c>
      <c r="FV114" s="342">
        <f t="shared" si="350"/>
        <v>47792.378609664018</v>
      </c>
      <c r="FW114" s="342">
        <f t="shared" si="351"/>
        <v>38233.902887731216</v>
      </c>
      <c r="FX114" s="342">
        <f t="shared" si="352"/>
        <v>30587.122310184976</v>
      </c>
      <c r="FY114" s="342">
        <f t="shared" si="353"/>
        <v>24469.697848147982</v>
      </c>
      <c r="FZ114" s="342">
        <f t="shared" si="354"/>
        <v>19575.758278518388</v>
      </c>
      <c r="GA114" s="342">
        <f t="shared" si="355"/>
        <v>15660.60662281471</v>
      </c>
      <c r="GB114" s="342">
        <f t="shared" si="356"/>
        <v>12528.48529825177</v>
      </c>
      <c r="GC114" s="342">
        <f t="shared" si="357"/>
        <v>10022.788238601417</v>
      </c>
      <c r="GD114" s="342">
        <f t="shared" si="358"/>
        <v>8018.230590881134</v>
      </c>
      <c r="GE114" s="346">
        <f t="shared" si="359"/>
        <v>6414.584472704908</v>
      </c>
      <c r="GF114" s="396">
        <f t="shared" si="364"/>
        <v>55206197.237109162</v>
      </c>
    </row>
    <row r="115" spans="1:188" ht="18" customHeight="1" x14ac:dyDescent="0.2">
      <c r="B115" s="399">
        <f t="shared" si="388"/>
        <v>10</v>
      </c>
      <c r="C115" s="399"/>
      <c r="D115" s="399">
        <v>1</v>
      </c>
      <c r="E115" s="399"/>
      <c r="F115" s="399"/>
      <c r="G115" s="340" t="str">
        <f>$G$178</f>
        <v>Avg Performing  Title / App</v>
      </c>
      <c r="H115" s="436"/>
      <c r="I115" s="384"/>
      <c r="J115" s="384"/>
      <c r="K115" s="384"/>
      <c r="L115" s="384"/>
      <c r="M115" s="384"/>
      <c r="N115" s="384"/>
      <c r="O115" s="384"/>
      <c r="P115" s="384"/>
      <c r="Q115" s="384"/>
      <c r="R115" s="384"/>
      <c r="S115" s="385"/>
      <c r="T115" s="384"/>
      <c r="U115" s="384"/>
      <c r="V115" s="384"/>
      <c r="W115" s="384"/>
      <c r="X115" s="384"/>
      <c r="Y115" s="384"/>
      <c r="Z115" s="384"/>
      <c r="AA115" s="384"/>
      <c r="AB115" s="384"/>
      <c r="AC115" s="384"/>
      <c r="AD115" s="384"/>
      <c r="AE115" s="385"/>
      <c r="AF115" s="384"/>
      <c r="AG115" s="384"/>
      <c r="AH115" s="384"/>
      <c r="AI115" s="384"/>
      <c r="AJ115" s="384"/>
      <c r="AK115" s="384"/>
      <c r="AL115" s="384"/>
      <c r="AM115" s="384"/>
      <c r="AN115" s="384"/>
      <c r="AO115" s="384"/>
      <c r="AP115" s="384"/>
      <c r="AQ115" s="385"/>
      <c r="AR115" s="384"/>
      <c r="AS115" s="384"/>
      <c r="AT115" s="384"/>
      <c r="AU115" s="384"/>
      <c r="AV115" s="384"/>
      <c r="AW115" s="384"/>
      <c r="AX115" s="384"/>
      <c r="AY115" s="384"/>
      <c r="AZ115" s="384"/>
      <c r="BA115" s="384"/>
      <c r="BB115" s="384"/>
      <c r="BC115" s="385"/>
      <c r="BD115" s="384"/>
      <c r="BE115" s="384"/>
      <c r="BF115" s="384"/>
      <c r="BG115" s="384"/>
      <c r="BH115" s="384"/>
      <c r="BI115" s="384"/>
      <c r="BJ115" s="384"/>
      <c r="BK115" s="384"/>
      <c r="BL115" s="384"/>
      <c r="BM115" s="384"/>
      <c r="BN115" s="384"/>
      <c r="BO115" s="385"/>
      <c r="BP115" s="384"/>
      <c r="BQ115" s="384"/>
      <c r="BR115" s="384"/>
      <c r="BS115" s="384"/>
      <c r="BT115" s="384"/>
      <c r="BU115" s="384"/>
      <c r="BV115" s="384"/>
      <c r="BW115" s="384"/>
      <c r="BX115" s="384"/>
      <c r="BY115" s="384"/>
      <c r="BZ115" s="384"/>
      <c r="CA115" s="385"/>
      <c r="CB115" s="384"/>
      <c r="CC115" s="384"/>
      <c r="CD115" s="384"/>
      <c r="CE115" s="384"/>
      <c r="CF115" s="384"/>
      <c r="CG115" s="384"/>
      <c r="CH115" s="384"/>
      <c r="CI115" s="384"/>
      <c r="CJ115" s="384"/>
      <c r="CK115" s="384"/>
      <c r="CL115" s="384"/>
      <c r="CM115" s="385"/>
      <c r="CN115" s="384"/>
      <c r="CO115" s="384"/>
      <c r="CP115" s="384"/>
      <c r="CQ115" s="384"/>
      <c r="CR115" s="384"/>
      <c r="CS115" s="384"/>
      <c r="CT115" s="384"/>
      <c r="CU115" s="384"/>
      <c r="CV115" s="384"/>
      <c r="CW115" s="384"/>
      <c r="CX115" s="384"/>
      <c r="CY115" s="385"/>
      <c r="CZ115" s="29"/>
      <c r="DA115" s="29"/>
      <c r="DB115" s="29"/>
      <c r="DC115" s="29"/>
      <c r="DD115" s="29"/>
      <c r="DE115" s="29"/>
      <c r="DF115" s="29"/>
      <c r="DG115" s="29"/>
      <c r="DH115" s="29"/>
      <c r="DI115" s="29"/>
      <c r="DJ115" s="29"/>
      <c r="DK115" s="343"/>
      <c r="DL115" s="384"/>
      <c r="DM115" s="384"/>
      <c r="DN115" s="384"/>
      <c r="DO115" s="384"/>
      <c r="DP115" s="384"/>
      <c r="DQ115" s="384"/>
      <c r="DR115" s="384"/>
      <c r="DS115" s="384"/>
      <c r="DT115" s="384"/>
      <c r="DU115" s="384"/>
      <c r="DV115" s="384"/>
      <c r="DW115" s="385"/>
      <c r="DX115" s="29"/>
      <c r="DY115" s="29"/>
      <c r="DZ115" s="29"/>
      <c r="EA115" s="29"/>
      <c r="EB115" s="29"/>
      <c r="EC115" s="29"/>
      <c r="ED115" s="29"/>
      <c r="EE115" s="29"/>
      <c r="EF115" s="29"/>
      <c r="EG115" s="29"/>
      <c r="EH115" s="29"/>
      <c r="EI115" s="343"/>
      <c r="EJ115" s="384"/>
      <c r="EK115" s="384"/>
      <c r="EL115" s="384"/>
      <c r="EM115" s="384"/>
      <c r="EN115" s="384"/>
      <c r="EO115" s="384"/>
      <c r="EP115" s="384"/>
      <c r="EQ115" s="384"/>
      <c r="ER115" s="384"/>
      <c r="ES115" s="379">
        <f t="shared" ref="ES115:FP115" si="392">$H$7*H$178</f>
        <v>31125.899999999998</v>
      </c>
      <c r="ET115" s="379">
        <f t="shared" si="392"/>
        <v>100239.75</v>
      </c>
      <c r="EU115" s="380">
        <f t="shared" si="392"/>
        <v>284618.09999999998</v>
      </c>
      <c r="EV115" s="379">
        <f t="shared" si="392"/>
        <v>556962.25</v>
      </c>
      <c r="EW115" s="379">
        <f t="shared" si="392"/>
        <v>680269.85</v>
      </c>
      <c r="EX115" s="379">
        <f t="shared" si="392"/>
        <v>661926.19999999995</v>
      </c>
      <c r="EY115" s="379">
        <f t="shared" si="392"/>
        <v>673632.04999999993</v>
      </c>
      <c r="EZ115" s="379">
        <f t="shared" si="392"/>
        <v>661253.44999999995</v>
      </c>
      <c r="FA115" s="379">
        <f t="shared" si="392"/>
        <v>447274.1</v>
      </c>
      <c r="FB115" s="379">
        <f t="shared" si="392"/>
        <v>485426.5</v>
      </c>
      <c r="FC115" s="379">
        <f t="shared" si="392"/>
        <v>373122.1</v>
      </c>
      <c r="FD115" s="379">
        <f t="shared" si="392"/>
        <v>318121.05</v>
      </c>
      <c r="FE115" s="379">
        <f t="shared" si="392"/>
        <v>411752.89999999997</v>
      </c>
      <c r="FF115" s="379">
        <f t="shared" si="392"/>
        <v>364780</v>
      </c>
      <c r="FG115" s="380">
        <f t="shared" si="392"/>
        <v>316356.95</v>
      </c>
      <c r="FH115" s="379">
        <f t="shared" si="392"/>
        <v>238153.5</v>
      </c>
      <c r="FI115" s="379">
        <f t="shared" si="392"/>
        <v>221125.44999999998</v>
      </c>
      <c r="FJ115" s="379">
        <f t="shared" si="392"/>
        <v>247123.5</v>
      </c>
      <c r="FK115" s="379">
        <f t="shared" si="392"/>
        <v>221170.3</v>
      </c>
      <c r="FL115" s="379">
        <f t="shared" si="392"/>
        <v>171895.1</v>
      </c>
      <c r="FM115" s="379">
        <f t="shared" si="392"/>
        <v>127732.79999999999</v>
      </c>
      <c r="FN115" s="379">
        <f t="shared" si="392"/>
        <v>74660.3</v>
      </c>
      <c r="FO115" s="379">
        <f t="shared" si="392"/>
        <v>65346.45</v>
      </c>
      <c r="FP115" s="379">
        <f t="shared" si="392"/>
        <v>36074.35</v>
      </c>
      <c r="FQ115" s="342">
        <f t="shared" si="384"/>
        <v>28859.48</v>
      </c>
      <c r="FR115" s="342">
        <f t="shared" si="385"/>
        <v>23087.584000000003</v>
      </c>
      <c r="FS115" s="346">
        <f t="shared" si="386"/>
        <v>18470.067200000001</v>
      </c>
      <c r="FT115" s="342">
        <f t="shared" si="387"/>
        <v>14776.053760000003</v>
      </c>
      <c r="FU115" s="342">
        <f t="shared" si="349"/>
        <v>11820.843008000003</v>
      </c>
      <c r="FV115" s="342">
        <f t="shared" si="350"/>
        <v>9456.6744064000031</v>
      </c>
      <c r="FW115" s="342">
        <f t="shared" si="351"/>
        <v>7565.3395251200027</v>
      </c>
      <c r="FX115" s="342">
        <f t="shared" si="352"/>
        <v>6052.2716200960022</v>
      </c>
      <c r="FY115" s="342">
        <f t="shared" si="353"/>
        <v>4841.8172960768015</v>
      </c>
      <c r="FZ115" s="342">
        <f t="shared" si="354"/>
        <v>3873.4538368614412</v>
      </c>
      <c r="GA115" s="342">
        <f t="shared" si="355"/>
        <v>3098.7630694891532</v>
      </c>
      <c r="GB115" s="342">
        <f t="shared" si="356"/>
        <v>2479.0104555913226</v>
      </c>
      <c r="GC115" s="342">
        <f t="shared" si="357"/>
        <v>1983.2083644730583</v>
      </c>
      <c r="GD115" s="342">
        <f t="shared" si="358"/>
        <v>1586.5666915784468</v>
      </c>
      <c r="GE115" s="346">
        <f t="shared" si="359"/>
        <v>1269.2533532627576</v>
      </c>
      <c r="GF115" s="398">
        <f t="shared" si="364"/>
        <v>7909363.2865869477</v>
      </c>
    </row>
    <row r="116" spans="1:188" x14ac:dyDescent="0.2">
      <c r="B116" s="399">
        <f t="shared" si="388"/>
        <v>11</v>
      </c>
      <c r="C116" s="399"/>
      <c r="D116" s="399"/>
      <c r="E116" s="399">
        <v>1</v>
      </c>
      <c r="F116" s="399"/>
      <c r="G116" s="339" t="str">
        <f>$G$179</f>
        <v>Low Performing  Title / App</v>
      </c>
      <c r="H116" s="436"/>
      <c r="I116" s="384"/>
      <c r="J116" s="384"/>
      <c r="K116" s="384"/>
      <c r="L116" s="384"/>
      <c r="M116" s="384"/>
      <c r="N116" s="384"/>
      <c r="O116" s="384"/>
      <c r="P116" s="384"/>
      <c r="Q116" s="384"/>
      <c r="R116" s="384"/>
      <c r="S116" s="385"/>
      <c r="T116" s="384"/>
      <c r="U116" s="384"/>
      <c r="V116" s="384"/>
      <c r="W116" s="384"/>
      <c r="X116" s="384"/>
      <c r="Y116" s="384"/>
      <c r="Z116" s="384"/>
      <c r="AA116" s="384"/>
      <c r="AB116" s="384"/>
      <c r="AC116" s="384"/>
      <c r="AD116" s="384"/>
      <c r="AE116" s="385"/>
      <c r="AF116" s="384"/>
      <c r="AG116" s="384"/>
      <c r="AH116" s="384"/>
      <c r="AI116" s="384"/>
      <c r="AJ116" s="384"/>
      <c r="AK116" s="384"/>
      <c r="AL116" s="384"/>
      <c r="AM116" s="384"/>
      <c r="AN116" s="384"/>
      <c r="AO116" s="384"/>
      <c r="AP116" s="384"/>
      <c r="AQ116" s="385"/>
      <c r="AR116" s="384"/>
      <c r="AS116" s="384"/>
      <c r="AT116" s="384"/>
      <c r="AU116" s="384"/>
      <c r="AV116" s="384"/>
      <c r="AW116" s="384"/>
      <c r="AX116" s="384"/>
      <c r="AY116" s="384"/>
      <c r="AZ116" s="384"/>
      <c r="BA116" s="384"/>
      <c r="BB116" s="384"/>
      <c r="BC116" s="385"/>
      <c r="BD116" s="384"/>
      <c r="BE116" s="384"/>
      <c r="BF116" s="384"/>
      <c r="BG116" s="384"/>
      <c r="BH116" s="384"/>
      <c r="BI116" s="384"/>
      <c r="BJ116" s="384"/>
      <c r="BK116" s="384"/>
      <c r="BL116" s="384"/>
      <c r="BM116" s="384"/>
      <c r="BN116" s="384"/>
      <c r="BO116" s="385"/>
      <c r="BP116" s="384"/>
      <c r="BQ116" s="384"/>
      <c r="BR116" s="384"/>
      <c r="BS116" s="384"/>
      <c r="BT116" s="384"/>
      <c r="BU116" s="384"/>
      <c r="BV116" s="384"/>
      <c r="BW116" s="384"/>
      <c r="BX116" s="384"/>
      <c r="BY116" s="384"/>
      <c r="BZ116" s="384"/>
      <c r="CA116" s="385"/>
      <c r="CB116" s="384"/>
      <c r="CC116" s="384"/>
      <c r="CD116" s="384"/>
      <c r="CE116" s="384"/>
      <c r="CF116" s="384"/>
      <c r="CG116" s="384"/>
      <c r="CH116" s="384"/>
      <c r="CI116" s="384"/>
      <c r="CJ116" s="384"/>
      <c r="CK116" s="384"/>
      <c r="CL116" s="384"/>
      <c r="CM116" s="385"/>
      <c r="CN116" s="384"/>
      <c r="CO116" s="384"/>
      <c r="CP116" s="384"/>
      <c r="CQ116" s="384"/>
      <c r="CR116" s="384"/>
      <c r="CS116" s="384"/>
      <c r="CT116" s="384"/>
      <c r="CU116" s="384"/>
      <c r="CV116" s="384"/>
      <c r="CW116" s="384"/>
      <c r="CX116" s="384"/>
      <c r="CY116" s="385"/>
      <c r="CZ116" s="29"/>
      <c r="DA116" s="29"/>
      <c r="DB116" s="29"/>
      <c r="DC116" s="29"/>
      <c r="DD116" s="29"/>
      <c r="DE116" s="29"/>
      <c r="DF116" s="29"/>
      <c r="DG116" s="29"/>
      <c r="DH116" s="29"/>
      <c r="DI116" s="29"/>
      <c r="DJ116" s="29"/>
      <c r="DK116" s="343"/>
      <c r="DL116" s="384"/>
      <c r="DM116" s="384"/>
      <c r="DN116" s="384"/>
      <c r="DO116" s="384"/>
      <c r="DP116" s="384"/>
      <c r="DQ116" s="384"/>
      <c r="DR116" s="384"/>
      <c r="DS116" s="384"/>
      <c r="DT116" s="384"/>
      <c r="DU116" s="384"/>
      <c r="DV116" s="384"/>
      <c r="DW116" s="385"/>
      <c r="DX116" s="29"/>
      <c r="DY116" s="29"/>
      <c r="DZ116" s="29"/>
      <c r="EA116" s="29"/>
      <c r="EB116" s="29"/>
      <c r="EC116" s="29"/>
      <c r="ED116" s="29"/>
      <c r="EE116" s="29"/>
      <c r="EF116" s="29"/>
      <c r="EG116" s="29"/>
      <c r="EH116" s="29"/>
      <c r="EI116" s="343"/>
      <c r="EJ116" s="384"/>
      <c r="EK116" s="384"/>
      <c r="EL116" s="384"/>
      <c r="EM116" s="384"/>
      <c r="EN116" s="384"/>
      <c r="EO116" s="384"/>
      <c r="EP116" s="384"/>
      <c r="EQ116" s="384"/>
      <c r="ER116" s="384"/>
      <c r="ES116" s="384"/>
      <c r="ET116" s="382">
        <f t="shared" ref="ET116:FQ116" si="393">$H$7*H$179</f>
        <v>14621.099999999999</v>
      </c>
      <c r="EU116" s="383">
        <f t="shared" si="393"/>
        <v>53894.75</v>
      </c>
      <c r="EV116" s="382">
        <f t="shared" si="393"/>
        <v>98939.099999999991</v>
      </c>
      <c r="EW116" s="382">
        <f t="shared" si="393"/>
        <v>182390</v>
      </c>
      <c r="EX116" s="382">
        <f t="shared" si="393"/>
        <v>299732.55</v>
      </c>
      <c r="EY116" s="382">
        <f t="shared" si="393"/>
        <v>204665.5</v>
      </c>
      <c r="EZ116" s="382">
        <f t="shared" si="393"/>
        <v>175333.6</v>
      </c>
      <c r="FA116" s="382">
        <f t="shared" si="393"/>
        <v>194200.5</v>
      </c>
      <c r="FB116" s="382">
        <f t="shared" si="393"/>
        <v>156765.69999999998</v>
      </c>
      <c r="FC116" s="382">
        <f t="shared" si="393"/>
        <v>155674.35</v>
      </c>
      <c r="FD116" s="382">
        <f t="shared" si="393"/>
        <v>148274.1</v>
      </c>
      <c r="FE116" s="382">
        <f t="shared" si="393"/>
        <v>137061.6</v>
      </c>
      <c r="FF116" s="382">
        <f t="shared" si="393"/>
        <v>120885.7</v>
      </c>
      <c r="FG116" s="383">
        <f t="shared" si="393"/>
        <v>141905.4</v>
      </c>
      <c r="FH116" s="382">
        <f t="shared" si="393"/>
        <v>111512.04999999999</v>
      </c>
      <c r="FI116" s="382">
        <f t="shared" si="393"/>
        <v>95410.9</v>
      </c>
      <c r="FJ116" s="382">
        <f t="shared" si="393"/>
        <v>94349.45</v>
      </c>
      <c r="FK116" s="382">
        <f t="shared" si="393"/>
        <v>101525.45</v>
      </c>
      <c r="FL116" s="382">
        <f t="shared" si="393"/>
        <v>73598.849999999991</v>
      </c>
      <c r="FM116" s="382">
        <f t="shared" si="393"/>
        <v>73942.7</v>
      </c>
      <c r="FN116" s="382">
        <f t="shared" si="393"/>
        <v>52908.049999999996</v>
      </c>
      <c r="FO116" s="382">
        <f t="shared" si="393"/>
        <v>36298.6</v>
      </c>
      <c r="FP116" s="382">
        <f t="shared" si="393"/>
        <v>23606.05</v>
      </c>
      <c r="FQ116" s="382">
        <f t="shared" si="393"/>
        <v>10375.299999999999</v>
      </c>
      <c r="FR116" s="342">
        <f t="shared" si="385"/>
        <v>8300.24</v>
      </c>
      <c r="FS116" s="346">
        <f t="shared" si="386"/>
        <v>6640.192</v>
      </c>
      <c r="FT116" s="342">
        <f t="shared" si="387"/>
        <v>5312.1536000000006</v>
      </c>
      <c r="FU116" s="342">
        <f t="shared" si="349"/>
        <v>4249.7228800000003</v>
      </c>
      <c r="FV116" s="342">
        <f t="shared" si="350"/>
        <v>3399.7783040000004</v>
      </c>
      <c r="FW116" s="342">
        <f t="shared" si="351"/>
        <v>2719.8226432000006</v>
      </c>
      <c r="FX116" s="342">
        <f t="shared" si="352"/>
        <v>2175.8581145600006</v>
      </c>
      <c r="FY116" s="342">
        <f t="shared" si="353"/>
        <v>1740.6864916480006</v>
      </c>
      <c r="FZ116" s="342">
        <f t="shared" si="354"/>
        <v>1392.5491933184005</v>
      </c>
      <c r="GA116" s="342">
        <f t="shared" si="355"/>
        <v>1114.0393546547205</v>
      </c>
      <c r="GB116" s="342">
        <f t="shared" si="356"/>
        <v>891.23148372377636</v>
      </c>
      <c r="GC116" s="342">
        <f t="shared" si="357"/>
        <v>712.98518697902114</v>
      </c>
      <c r="GD116" s="342">
        <f t="shared" si="358"/>
        <v>570.38814958321689</v>
      </c>
      <c r="GE116" s="346">
        <f t="shared" si="359"/>
        <v>456.31051966657355</v>
      </c>
      <c r="GF116" s="397">
        <f t="shared" si="364"/>
        <v>2797547.3079213337</v>
      </c>
    </row>
    <row r="117" spans="1:188" ht="17" thickBot="1" x14ac:dyDescent="0.25">
      <c r="B117" s="399">
        <f t="shared" si="388"/>
        <v>12</v>
      </c>
      <c r="C117" s="399"/>
      <c r="D117" s="399">
        <v>1</v>
      </c>
      <c r="E117" s="399"/>
      <c r="F117" s="399"/>
      <c r="G117" s="406" t="str">
        <f>$G$178</f>
        <v>Avg Performing  Title / App</v>
      </c>
      <c r="H117" s="436"/>
      <c r="I117" s="384"/>
      <c r="J117" s="384"/>
      <c r="K117" s="384"/>
      <c r="L117" s="384"/>
      <c r="M117" s="384"/>
      <c r="N117" s="384"/>
      <c r="O117" s="384"/>
      <c r="P117" s="384"/>
      <c r="Q117" s="384"/>
      <c r="R117" s="384"/>
      <c r="S117" s="385"/>
      <c r="T117" s="384"/>
      <c r="U117" s="384"/>
      <c r="V117" s="384"/>
      <c r="W117" s="384"/>
      <c r="X117" s="384"/>
      <c r="Y117" s="384"/>
      <c r="Z117" s="384"/>
      <c r="AA117" s="384"/>
      <c r="AB117" s="384"/>
      <c r="AC117" s="384"/>
      <c r="AD117" s="384"/>
      <c r="AE117" s="385"/>
      <c r="AF117" s="384"/>
      <c r="AG117" s="384"/>
      <c r="AH117" s="384"/>
      <c r="AI117" s="384"/>
      <c r="AJ117" s="384"/>
      <c r="AK117" s="384"/>
      <c r="AL117" s="384"/>
      <c r="AM117" s="384"/>
      <c r="AN117" s="384"/>
      <c r="AO117" s="384"/>
      <c r="AP117" s="384"/>
      <c r="AQ117" s="385"/>
      <c r="AR117" s="384"/>
      <c r="AS117" s="384"/>
      <c r="AT117" s="384"/>
      <c r="AU117" s="384"/>
      <c r="AV117" s="384"/>
      <c r="AW117" s="384"/>
      <c r="AX117" s="384"/>
      <c r="AY117" s="384"/>
      <c r="AZ117" s="384"/>
      <c r="BA117" s="384"/>
      <c r="BB117" s="384"/>
      <c r="BC117" s="385"/>
      <c r="BD117" s="384"/>
      <c r="BE117" s="384"/>
      <c r="BF117" s="384"/>
      <c r="BG117" s="384"/>
      <c r="BH117" s="384"/>
      <c r="BI117" s="384"/>
      <c r="BJ117" s="384"/>
      <c r="BK117" s="384"/>
      <c r="BL117" s="384"/>
      <c r="BM117" s="384"/>
      <c r="BN117" s="384"/>
      <c r="BO117" s="385"/>
      <c r="BP117" s="384"/>
      <c r="BQ117" s="384"/>
      <c r="BR117" s="384"/>
      <c r="BS117" s="384"/>
      <c r="BT117" s="384"/>
      <c r="BU117" s="384"/>
      <c r="BV117" s="384"/>
      <c r="BW117" s="384"/>
      <c r="BX117" s="384"/>
      <c r="BY117" s="384"/>
      <c r="BZ117" s="384"/>
      <c r="CA117" s="385"/>
      <c r="CB117" s="384"/>
      <c r="CC117" s="384"/>
      <c r="CD117" s="384"/>
      <c r="CE117" s="384"/>
      <c r="CF117" s="384"/>
      <c r="CG117" s="384"/>
      <c r="CH117" s="384"/>
      <c r="CI117" s="384"/>
      <c r="CJ117" s="384"/>
      <c r="CK117" s="384"/>
      <c r="CL117" s="384"/>
      <c r="CM117" s="385"/>
      <c r="CN117" s="384"/>
      <c r="CO117" s="384"/>
      <c r="CP117" s="384"/>
      <c r="CQ117" s="384"/>
      <c r="CR117" s="384"/>
      <c r="CS117" s="384"/>
      <c r="CT117" s="384"/>
      <c r="CU117" s="384"/>
      <c r="CV117" s="384"/>
      <c r="CW117" s="384"/>
      <c r="CX117" s="384"/>
      <c r="CY117" s="385"/>
      <c r="CZ117" s="29"/>
      <c r="DA117" s="29"/>
      <c r="DB117" s="29"/>
      <c r="DC117" s="29"/>
      <c r="DD117" s="29"/>
      <c r="DE117" s="29"/>
      <c r="DF117" s="29"/>
      <c r="DG117" s="29"/>
      <c r="DH117" s="29"/>
      <c r="DI117" s="29"/>
      <c r="DJ117" s="29"/>
      <c r="DK117" s="343"/>
      <c r="DL117" s="384"/>
      <c r="DM117" s="384"/>
      <c r="DN117" s="384"/>
      <c r="DO117" s="384"/>
      <c r="DP117" s="384"/>
      <c r="DQ117" s="384"/>
      <c r="DR117" s="384"/>
      <c r="DS117" s="384"/>
      <c r="DT117" s="384"/>
      <c r="DU117" s="384"/>
      <c r="DV117" s="384"/>
      <c r="DW117" s="385"/>
      <c r="DX117" s="29"/>
      <c r="DY117" s="29"/>
      <c r="DZ117" s="29"/>
      <c r="EA117" s="29"/>
      <c r="EB117" s="29"/>
      <c r="EC117" s="29"/>
      <c r="ED117" s="29"/>
      <c r="EE117" s="29"/>
      <c r="EF117" s="29"/>
      <c r="EG117" s="29"/>
      <c r="EH117" s="29"/>
      <c r="EI117" s="343"/>
      <c r="EJ117" s="384"/>
      <c r="EK117" s="384"/>
      <c r="EL117" s="384"/>
      <c r="EM117" s="384"/>
      <c r="EN117" s="384"/>
      <c r="EO117" s="384"/>
      <c r="EP117" s="384"/>
      <c r="EQ117" s="384"/>
      <c r="ER117" s="384"/>
      <c r="ES117" s="384"/>
      <c r="ET117" s="384"/>
      <c r="EU117" s="380">
        <f t="shared" ref="EU117:FR117" si="394">$H$7*H$178</f>
        <v>31125.899999999998</v>
      </c>
      <c r="EV117" s="379">
        <f t="shared" si="394"/>
        <v>100239.75</v>
      </c>
      <c r="EW117" s="379">
        <f t="shared" si="394"/>
        <v>284618.09999999998</v>
      </c>
      <c r="EX117" s="379">
        <f t="shared" si="394"/>
        <v>556962.25</v>
      </c>
      <c r="EY117" s="379">
        <f t="shared" si="394"/>
        <v>680269.85</v>
      </c>
      <c r="EZ117" s="379">
        <f t="shared" si="394"/>
        <v>661926.19999999995</v>
      </c>
      <c r="FA117" s="379">
        <f t="shared" si="394"/>
        <v>673632.04999999993</v>
      </c>
      <c r="FB117" s="379">
        <f t="shared" si="394"/>
        <v>661253.44999999995</v>
      </c>
      <c r="FC117" s="379">
        <f t="shared" si="394"/>
        <v>447274.1</v>
      </c>
      <c r="FD117" s="379">
        <f t="shared" si="394"/>
        <v>485426.5</v>
      </c>
      <c r="FE117" s="379">
        <f t="shared" si="394"/>
        <v>373122.1</v>
      </c>
      <c r="FF117" s="379">
        <f t="shared" si="394"/>
        <v>318121.05</v>
      </c>
      <c r="FG117" s="380">
        <f t="shared" si="394"/>
        <v>411752.89999999997</v>
      </c>
      <c r="FH117" s="379">
        <f t="shared" si="394"/>
        <v>364780</v>
      </c>
      <c r="FI117" s="379">
        <f t="shared" si="394"/>
        <v>316356.95</v>
      </c>
      <c r="FJ117" s="379">
        <f t="shared" si="394"/>
        <v>238153.5</v>
      </c>
      <c r="FK117" s="379">
        <f t="shared" si="394"/>
        <v>221125.44999999998</v>
      </c>
      <c r="FL117" s="379">
        <f t="shared" si="394"/>
        <v>247123.5</v>
      </c>
      <c r="FM117" s="379">
        <f t="shared" si="394"/>
        <v>221170.3</v>
      </c>
      <c r="FN117" s="379">
        <f t="shared" si="394"/>
        <v>171895.1</v>
      </c>
      <c r="FO117" s="379">
        <f t="shared" si="394"/>
        <v>127732.79999999999</v>
      </c>
      <c r="FP117" s="379">
        <f t="shared" si="394"/>
        <v>74660.3</v>
      </c>
      <c r="FQ117" s="379">
        <f t="shared" si="394"/>
        <v>65346.45</v>
      </c>
      <c r="FR117" s="379">
        <f t="shared" si="394"/>
        <v>36074.35</v>
      </c>
      <c r="FS117" s="346">
        <f t="shared" si="386"/>
        <v>28859.48</v>
      </c>
      <c r="FT117" s="342">
        <f t="shared" si="387"/>
        <v>23087.584000000003</v>
      </c>
      <c r="FU117" s="342">
        <f t="shared" si="349"/>
        <v>18470.067200000001</v>
      </c>
      <c r="FV117" s="342">
        <f t="shared" si="350"/>
        <v>14776.053760000003</v>
      </c>
      <c r="FW117" s="342">
        <f t="shared" si="351"/>
        <v>11820.843008000003</v>
      </c>
      <c r="FX117" s="342">
        <f t="shared" si="352"/>
        <v>9456.6744064000031</v>
      </c>
      <c r="FY117" s="342">
        <f t="shared" si="353"/>
        <v>7565.3395251200027</v>
      </c>
      <c r="FZ117" s="342">
        <f t="shared" si="354"/>
        <v>6052.2716200960022</v>
      </c>
      <c r="GA117" s="342">
        <f t="shared" si="355"/>
        <v>4841.8172960768015</v>
      </c>
      <c r="GB117" s="342">
        <f t="shared" si="356"/>
        <v>3873.4538368614412</v>
      </c>
      <c r="GC117" s="342">
        <f t="shared" si="357"/>
        <v>3098.7630694891532</v>
      </c>
      <c r="GD117" s="342">
        <f t="shared" si="358"/>
        <v>2479.0104555913226</v>
      </c>
      <c r="GE117" s="346">
        <f t="shared" si="359"/>
        <v>1983.2083644730583</v>
      </c>
      <c r="GF117" s="421">
        <f t="shared" si="364"/>
        <v>7906507.4665421071</v>
      </c>
    </row>
    <row r="118" spans="1:188" ht="17" customHeight="1" thickTop="1" x14ac:dyDescent="0.2">
      <c r="A118" s="413" t="s">
        <v>466</v>
      </c>
      <c r="B118" s="414">
        <v>1</v>
      </c>
      <c r="C118" s="414"/>
      <c r="D118" s="414">
        <v>1</v>
      </c>
      <c r="E118" s="414"/>
      <c r="F118" s="414"/>
      <c r="G118" s="405" t="str">
        <f>$G$178</f>
        <v>Avg Performing  Title / App</v>
      </c>
      <c r="H118" s="436"/>
      <c r="I118" s="384"/>
      <c r="J118" s="384"/>
      <c r="K118" s="384"/>
      <c r="L118" s="384"/>
      <c r="M118" s="384"/>
      <c r="N118" s="384"/>
      <c r="O118" s="384"/>
      <c r="P118" s="384"/>
      <c r="Q118" s="384"/>
      <c r="R118" s="384"/>
      <c r="S118" s="385"/>
      <c r="T118" s="384"/>
      <c r="U118" s="384"/>
      <c r="V118" s="384"/>
      <c r="W118" s="384"/>
      <c r="X118" s="384"/>
      <c r="Y118" s="384"/>
      <c r="Z118" s="384"/>
      <c r="AA118" s="384"/>
      <c r="AB118" s="384"/>
      <c r="AC118" s="384"/>
      <c r="AD118" s="384"/>
      <c r="AE118" s="385"/>
      <c r="AF118" s="384"/>
      <c r="AG118" s="384"/>
      <c r="AH118" s="384"/>
      <c r="AI118" s="384"/>
      <c r="AJ118" s="384"/>
      <c r="AK118" s="384"/>
      <c r="AL118" s="384"/>
      <c r="AM118" s="384"/>
      <c r="AN118" s="384"/>
      <c r="AO118" s="384"/>
      <c r="AP118" s="384"/>
      <c r="AQ118" s="385"/>
      <c r="AR118" s="384"/>
      <c r="AS118" s="384"/>
      <c r="AT118" s="384"/>
      <c r="AU118" s="384"/>
      <c r="AV118" s="384"/>
      <c r="AW118" s="384"/>
      <c r="AX118" s="384"/>
      <c r="AY118" s="384"/>
      <c r="AZ118" s="384"/>
      <c r="BA118" s="384"/>
      <c r="BB118" s="384"/>
      <c r="BC118" s="385"/>
      <c r="BD118" s="384"/>
      <c r="BE118" s="384"/>
      <c r="BF118" s="384"/>
      <c r="BG118" s="384"/>
      <c r="BH118" s="384"/>
      <c r="BI118" s="384"/>
      <c r="BJ118" s="384"/>
      <c r="BK118" s="384"/>
      <c r="BL118" s="384"/>
      <c r="BM118" s="384"/>
      <c r="BN118" s="384"/>
      <c r="BO118" s="385"/>
      <c r="BP118" s="384"/>
      <c r="BQ118" s="384"/>
      <c r="BR118" s="384"/>
      <c r="BS118" s="384"/>
      <c r="BT118" s="384"/>
      <c r="BU118" s="384"/>
      <c r="BV118" s="384"/>
      <c r="BW118" s="384"/>
      <c r="BX118" s="384"/>
      <c r="BY118" s="384"/>
      <c r="BZ118" s="384"/>
      <c r="CA118" s="385"/>
      <c r="CB118" s="384"/>
      <c r="CC118" s="384"/>
      <c r="CD118" s="384"/>
      <c r="CE118" s="384"/>
      <c r="CF118" s="384"/>
      <c r="CG118" s="384"/>
      <c r="CH118" s="384"/>
      <c r="CI118" s="384"/>
      <c r="CJ118" s="384"/>
      <c r="CK118" s="384"/>
      <c r="CL118" s="384"/>
      <c r="CM118" s="385"/>
      <c r="CN118" s="384"/>
      <c r="CO118" s="384"/>
      <c r="CP118" s="384"/>
      <c r="CQ118" s="384"/>
      <c r="CR118" s="384"/>
      <c r="CS118" s="384"/>
      <c r="CT118" s="384"/>
      <c r="CU118" s="384"/>
      <c r="CV118" s="384"/>
      <c r="CW118" s="384"/>
      <c r="CX118" s="384"/>
      <c r="CY118" s="385"/>
      <c r="CZ118" s="29"/>
      <c r="DA118" s="29"/>
      <c r="DB118" s="29"/>
      <c r="DC118" s="29"/>
      <c r="DD118" s="29"/>
      <c r="DE118" s="29"/>
      <c r="DF118" s="29"/>
      <c r="DG118" s="29"/>
      <c r="DH118" s="29"/>
      <c r="DI118" s="29"/>
      <c r="DJ118" s="29"/>
      <c r="DK118" s="343"/>
      <c r="DL118" s="384"/>
      <c r="DM118" s="384"/>
      <c r="DN118" s="384"/>
      <c r="DO118" s="384"/>
      <c r="DP118" s="384"/>
      <c r="DQ118" s="384"/>
      <c r="DR118" s="384"/>
      <c r="DS118" s="384"/>
      <c r="DT118" s="384"/>
      <c r="DU118" s="384"/>
      <c r="DV118" s="384"/>
      <c r="DW118" s="385"/>
      <c r="DX118" s="29"/>
      <c r="DY118" s="29"/>
      <c r="DZ118" s="29"/>
      <c r="EA118" s="29"/>
      <c r="EB118" s="29"/>
      <c r="EC118" s="29"/>
      <c r="ED118" s="29"/>
      <c r="EE118" s="29"/>
      <c r="EF118" s="29"/>
      <c r="EG118" s="29"/>
      <c r="EH118" s="29"/>
      <c r="EI118" s="343"/>
      <c r="EJ118" s="29"/>
      <c r="EK118" s="29"/>
      <c r="EL118" s="29"/>
      <c r="EM118" s="29"/>
      <c r="EN118" s="29"/>
      <c r="EO118" s="29"/>
      <c r="EP118" s="29"/>
      <c r="EQ118" s="29"/>
      <c r="ER118" s="29"/>
      <c r="ES118" s="29"/>
      <c r="ET118" s="29"/>
      <c r="EU118" s="343"/>
      <c r="EV118" s="379">
        <f t="shared" ref="EV118:FS118" si="395">$H$7*H$178</f>
        <v>31125.899999999998</v>
      </c>
      <c r="EW118" s="379">
        <f t="shared" si="395"/>
        <v>100239.75</v>
      </c>
      <c r="EX118" s="379">
        <f t="shared" si="395"/>
        <v>284618.09999999998</v>
      </c>
      <c r="EY118" s="379">
        <f t="shared" si="395"/>
        <v>556962.25</v>
      </c>
      <c r="EZ118" s="379">
        <f t="shared" si="395"/>
        <v>680269.85</v>
      </c>
      <c r="FA118" s="379">
        <f t="shared" si="395"/>
        <v>661926.19999999995</v>
      </c>
      <c r="FB118" s="379">
        <f t="shared" si="395"/>
        <v>673632.04999999993</v>
      </c>
      <c r="FC118" s="379">
        <f t="shared" si="395"/>
        <v>661253.44999999995</v>
      </c>
      <c r="FD118" s="379">
        <f t="shared" si="395"/>
        <v>447274.1</v>
      </c>
      <c r="FE118" s="379">
        <f t="shared" si="395"/>
        <v>485426.5</v>
      </c>
      <c r="FF118" s="379">
        <f t="shared" si="395"/>
        <v>373122.1</v>
      </c>
      <c r="FG118" s="380">
        <f t="shared" si="395"/>
        <v>318121.05</v>
      </c>
      <c r="FH118" s="379">
        <f t="shared" si="395"/>
        <v>411752.89999999997</v>
      </c>
      <c r="FI118" s="379">
        <f t="shared" si="395"/>
        <v>364780</v>
      </c>
      <c r="FJ118" s="379">
        <f t="shared" si="395"/>
        <v>316356.95</v>
      </c>
      <c r="FK118" s="379">
        <f t="shared" si="395"/>
        <v>238153.5</v>
      </c>
      <c r="FL118" s="379">
        <f t="shared" si="395"/>
        <v>221125.44999999998</v>
      </c>
      <c r="FM118" s="379">
        <f t="shared" si="395"/>
        <v>247123.5</v>
      </c>
      <c r="FN118" s="379">
        <f t="shared" si="395"/>
        <v>221170.3</v>
      </c>
      <c r="FO118" s="379">
        <f t="shared" si="395"/>
        <v>171895.1</v>
      </c>
      <c r="FP118" s="379">
        <f t="shared" si="395"/>
        <v>127732.79999999999</v>
      </c>
      <c r="FQ118" s="379">
        <f t="shared" si="395"/>
        <v>74660.3</v>
      </c>
      <c r="FR118" s="379">
        <f t="shared" si="395"/>
        <v>65346.45</v>
      </c>
      <c r="FS118" s="380">
        <f t="shared" si="395"/>
        <v>36074.35</v>
      </c>
      <c r="FT118" s="342">
        <f t="shared" si="387"/>
        <v>28859.48</v>
      </c>
      <c r="FU118" s="342">
        <f t="shared" ref="FU118:FU119" si="396">FT118*0.8</f>
        <v>23087.584000000003</v>
      </c>
      <c r="FV118" s="342">
        <f t="shared" ref="FV118:FV120" si="397">FU118*0.8</f>
        <v>18470.067200000001</v>
      </c>
      <c r="FW118" s="342">
        <f t="shared" ref="FW118:FW120" si="398">FV118*0.8</f>
        <v>14776.053760000003</v>
      </c>
      <c r="FX118" s="342">
        <f t="shared" ref="FX118:FX120" si="399">FW118*0.8</f>
        <v>11820.843008000003</v>
      </c>
      <c r="FY118" s="342">
        <f t="shared" ref="FY118:FY120" si="400">FX118*0.8</f>
        <v>9456.6744064000031</v>
      </c>
      <c r="FZ118" s="342">
        <f t="shared" si="354"/>
        <v>7565.3395251200027</v>
      </c>
      <c r="GA118" s="342">
        <f t="shared" si="355"/>
        <v>6052.2716200960022</v>
      </c>
      <c r="GB118" s="342">
        <f t="shared" si="356"/>
        <v>4841.8172960768015</v>
      </c>
      <c r="GC118" s="342">
        <f t="shared" si="357"/>
        <v>3873.4538368614412</v>
      </c>
      <c r="GD118" s="342">
        <f t="shared" si="358"/>
        <v>3098.7630694891532</v>
      </c>
      <c r="GE118" s="346">
        <f t="shared" si="359"/>
        <v>2479.0104555913226</v>
      </c>
      <c r="GF118" s="422">
        <f t="shared" si="364"/>
        <v>7904524.2581776343</v>
      </c>
    </row>
    <row r="119" spans="1:188" ht="17" customHeight="1" x14ac:dyDescent="0.2">
      <c r="B119" s="399">
        <v>2</v>
      </c>
      <c r="C119" s="399"/>
      <c r="D119" s="399"/>
      <c r="E119" s="399"/>
      <c r="F119" s="399">
        <v>1</v>
      </c>
      <c r="G119" s="495" t="str">
        <f>$G$180</f>
        <v>Even Performing Title / App</v>
      </c>
      <c r="H119" s="436"/>
      <c r="I119" s="384"/>
      <c r="J119" s="384"/>
      <c r="K119" s="384"/>
      <c r="L119" s="384"/>
      <c r="M119" s="384"/>
      <c r="N119" s="384"/>
      <c r="O119" s="384"/>
      <c r="P119" s="384"/>
      <c r="Q119" s="384"/>
      <c r="R119" s="384"/>
      <c r="S119" s="385"/>
      <c r="T119" s="384"/>
      <c r="U119" s="384"/>
      <c r="V119" s="384"/>
      <c r="W119" s="384"/>
      <c r="X119" s="384"/>
      <c r="Y119" s="384"/>
      <c r="Z119" s="384"/>
      <c r="AA119" s="384"/>
      <c r="AB119" s="384"/>
      <c r="AC119" s="384"/>
      <c r="AD119" s="384"/>
      <c r="AE119" s="385"/>
      <c r="AF119" s="384"/>
      <c r="AG119" s="384"/>
      <c r="AH119" s="384"/>
      <c r="AI119" s="384"/>
      <c r="AJ119" s="384"/>
      <c r="AK119" s="384"/>
      <c r="AL119" s="384"/>
      <c r="AM119" s="384"/>
      <c r="AN119" s="384"/>
      <c r="AO119" s="384"/>
      <c r="AP119" s="384"/>
      <c r="AQ119" s="385"/>
      <c r="AR119" s="384"/>
      <c r="AS119" s="384"/>
      <c r="AT119" s="384"/>
      <c r="AU119" s="384"/>
      <c r="AV119" s="384"/>
      <c r="AW119" s="384"/>
      <c r="AX119" s="384"/>
      <c r="AY119" s="384"/>
      <c r="AZ119" s="384"/>
      <c r="BA119" s="384"/>
      <c r="BB119" s="384"/>
      <c r="BC119" s="385"/>
      <c r="BD119" s="384"/>
      <c r="BE119" s="384"/>
      <c r="BF119" s="384"/>
      <c r="BG119" s="384"/>
      <c r="BH119" s="384"/>
      <c r="BI119" s="384"/>
      <c r="BJ119" s="384"/>
      <c r="BK119" s="384"/>
      <c r="BL119" s="384"/>
      <c r="BM119" s="384"/>
      <c r="BN119" s="384"/>
      <c r="BO119" s="385"/>
      <c r="BP119" s="384"/>
      <c r="BQ119" s="384"/>
      <c r="BR119" s="384"/>
      <c r="BS119" s="384"/>
      <c r="BT119" s="384"/>
      <c r="BU119" s="384"/>
      <c r="BV119" s="384"/>
      <c r="BW119" s="384"/>
      <c r="BX119" s="384"/>
      <c r="BY119" s="384"/>
      <c r="BZ119" s="384"/>
      <c r="CA119" s="385"/>
      <c r="CB119" s="384"/>
      <c r="CC119" s="384"/>
      <c r="CD119" s="384"/>
      <c r="CE119" s="384"/>
      <c r="CF119" s="384"/>
      <c r="CG119" s="384"/>
      <c r="CH119" s="384"/>
      <c r="CI119" s="384"/>
      <c r="CJ119" s="384"/>
      <c r="CK119" s="384"/>
      <c r="CL119" s="384"/>
      <c r="CM119" s="385"/>
      <c r="CN119" s="384"/>
      <c r="CO119" s="384"/>
      <c r="CP119" s="384"/>
      <c r="CQ119" s="384"/>
      <c r="CR119" s="384"/>
      <c r="CS119" s="384"/>
      <c r="CT119" s="384"/>
      <c r="CU119" s="384"/>
      <c r="CV119" s="384"/>
      <c r="CW119" s="384"/>
      <c r="CX119" s="384"/>
      <c r="CY119" s="385"/>
      <c r="CZ119" s="29"/>
      <c r="DA119" s="29"/>
      <c r="DB119" s="29"/>
      <c r="DC119" s="29"/>
      <c r="DD119" s="29"/>
      <c r="DE119" s="29"/>
      <c r="DF119" s="29"/>
      <c r="DG119" s="29"/>
      <c r="DH119" s="29"/>
      <c r="DI119" s="29"/>
      <c r="DJ119" s="29"/>
      <c r="DK119" s="343"/>
      <c r="DL119" s="384"/>
      <c r="DM119" s="384"/>
      <c r="DN119" s="384"/>
      <c r="DO119" s="384"/>
      <c r="DP119" s="384"/>
      <c r="DQ119" s="384"/>
      <c r="DR119" s="384"/>
      <c r="DS119" s="384"/>
      <c r="DT119" s="384"/>
      <c r="DU119" s="384"/>
      <c r="DV119" s="384"/>
      <c r="DW119" s="385"/>
      <c r="DX119" s="29"/>
      <c r="DY119" s="29"/>
      <c r="DZ119" s="29"/>
      <c r="EA119" s="29"/>
      <c r="EB119" s="29"/>
      <c r="EC119" s="29"/>
      <c r="ED119" s="29"/>
      <c r="EE119" s="29"/>
      <c r="EF119" s="29"/>
      <c r="EG119" s="29"/>
      <c r="EH119" s="29"/>
      <c r="EI119" s="343"/>
      <c r="EJ119" s="29"/>
      <c r="EK119" s="29"/>
      <c r="EL119" s="29"/>
      <c r="EM119" s="29"/>
      <c r="EN119" s="29"/>
      <c r="EO119" s="29"/>
      <c r="EP119" s="29"/>
      <c r="EQ119" s="29"/>
      <c r="ER119" s="29"/>
      <c r="ES119" s="29"/>
      <c r="ET119" s="29"/>
      <c r="EU119" s="343"/>
      <c r="EV119" s="497">
        <f t="shared" ref="EV119:FS119" si="401">$H$7*H$180</f>
        <v>3114.5833333333339</v>
      </c>
      <c r="EW119" s="497">
        <f t="shared" si="401"/>
        <v>12458.333333333336</v>
      </c>
      <c r="EX119" s="497">
        <f t="shared" si="401"/>
        <v>31145.833333333336</v>
      </c>
      <c r="EY119" s="497">
        <f t="shared" si="401"/>
        <v>46718.75</v>
      </c>
      <c r="EZ119" s="497">
        <f t="shared" si="401"/>
        <v>62291.666666666672</v>
      </c>
      <c r="FA119" s="497">
        <f t="shared" si="401"/>
        <v>59177.083333333328</v>
      </c>
      <c r="FB119" s="497">
        <f t="shared" si="401"/>
        <v>56062.5</v>
      </c>
      <c r="FC119" s="497">
        <f t="shared" si="401"/>
        <v>52947.916666666664</v>
      </c>
      <c r="FD119" s="497">
        <f t="shared" si="401"/>
        <v>49833.333333333343</v>
      </c>
      <c r="FE119" s="497">
        <f t="shared" si="401"/>
        <v>46718.75</v>
      </c>
      <c r="FF119" s="497">
        <f t="shared" si="401"/>
        <v>43604.166666666664</v>
      </c>
      <c r="FG119" s="621">
        <f t="shared" si="401"/>
        <v>40489.583333333336</v>
      </c>
      <c r="FH119" s="497">
        <f t="shared" si="401"/>
        <v>37375</v>
      </c>
      <c r="FI119" s="497">
        <f t="shared" si="401"/>
        <v>34260.416666666672</v>
      </c>
      <c r="FJ119" s="497">
        <f t="shared" si="401"/>
        <v>31145.833333333299</v>
      </c>
      <c r="FK119" s="497">
        <f t="shared" si="401"/>
        <v>28031.249999999967</v>
      </c>
      <c r="FL119" s="497">
        <f t="shared" si="401"/>
        <v>24916.666666666672</v>
      </c>
      <c r="FM119" s="497">
        <f t="shared" si="401"/>
        <v>21802.083333333332</v>
      </c>
      <c r="FN119" s="497">
        <f t="shared" si="401"/>
        <v>18687.5</v>
      </c>
      <c r="FO119" s="497">
        <f t="shared" si="401"/>
        <v>15572.916666666668</v>
      </c>
      <c r="FP119" s="497">
        <f t="shared" si="401"/>
        <v>12458.333333333336</v>
      </c>
      <c r="FQ119" s="497">
        <f t="shared" si="401"/>
        <v>9343.75</v>
      </c>
      <c r="FR119" s="497">
        <f t="shared" si="401"/>
        <v>6229.1666666666679</v>
      </c>
      <c r="FS119" s="621">
        <f t="shared" si="401"/>
        <v>3114.5833333333339</v>
      </c>
      <c r="FT119" s="342">
        <f t="shared" si="387"/>
        <v>2491.6666666666674</v>
      </c>
      <c r="FU119" s="342">
        <f t="shared" si="396"/>
        <v>1993.3333333333339</v>
      </c>
      <c r="FV119" s="342">
        <f t="shared" si="397"/>
        <v>1594.6666666666672</v>
      </c>
      <c r="FW119" s="342">
        <f t="shared" si="398"/>
        <v>1275.7333333333338</v>
      </c>
      <c r="FX119" s="342">
        <f t="shared" si="399"/>
        <v>1020.586666666667</v>
      </c>
      <c r="FY119" s="342">
        <f t="shared" si="400"/>
        <v>816.46933333333368</v>
      </c>
      <c r="FZ119" s="342">
        <f t="shared" si="354"/>
        <v>653.17546666666703</v>
      </c>
      <c r="GA119" s="342">
        <f t="shared" si="355"/>
        <v>522.5403733333336</v>
      </c>
      <c r="GB119" s="342">
        <f t="shared" si="356"/>
        <v>418.03229866666692</v>
      </c>
      <c r="GC119" s="342">
        <f t="shared" si="357"/>
        <v>334.42583893333358</v>
      </c>
      <c r="GD119" s="342">
        <f t="shared" si="358"/>
        <v>267.54067114666685</v>
      </c>
      <c r="GE119" s="346">
        <f t="shared" si="359"/>
        <v>214.03253691733349</v>
      </c>
      <c r="GF119" s="623">
        <f t="shared" si="364"/>
        <v>759102.20318566391</v>
      </c>
    </row>
    <row r="120" spans="1:188" ht="17" customHeight="1" x14ac:dyDescent="0.2">
      <c r="B120" s="399">
        <v>3</v>
      </c>
      <c r="C120" s="399">
        <v>1</v>
      </c>
      <c r="D120" s="399"/>
      <c r="E120" s="399"/>
      <c r="F120" s="399"/>
      <c r="G120" s="341" t="str">
        <f>$G$177</f>
        <v>High Performing Title / App</v>
      </c>
      <c r="H120" s="436"/>
      <c r="I120" s="384"/>
      <c r="J120" s="384"/>
      <c r="K120" s="384"/>
      <c r="L120" s="384"/>
      <c r="M120" s="384"/>
      <c r="N120" s="384"/>
      <c r="O120" s="384"/>
      <c r="P120" s="384"/>
      <c r="Q120" s="384"/>
      <c r="R120" s="384"/>
      <c r="S120" s="385"/>
      <c r="T120" s="384"/>
      <c r="U120" s="384"/>
      <c r="V120" s="384"/>
      <c r="W120" s="384"/>
      <c r="X120" s="384"/>
      <c r="Y120" s="384"/>
      <c r="Z120" s="384"/>
      <c r="AA120" s="384"/>
      <c r="AB120" s="384"/>
      <c r="AC120" s="384"/>
      <c r="AD120" s="384"/>
      <c r="AE120" s="385"/>
      <c r="AF120" s="384"/>
      <c r="AG120" s="384"/>
      <c r="AH120" s="384"/>
      <c r="AI120" s="384"/>
      <c r="AJ120" s="384"/>
      <c r="AK120" s="384"/>
      <c r="AL120" s="384"/>
      <c r="AM120" s="384"/>
      <c r="AN120" s="384"/>
      <c r="AO120" s="384"/>
      <c r="AP120" s="384"/>
      <c r="AQ120" s="385"/>
      <c r="AR120" s="384"/>
      <c r="AS120" s="384"/>
      <c r="AT120" s="384"/>
      <c r="AU120" s="384"/>
      <c r="AV120" s="384"/>
      <c r="AW120" s="384"/>
      <c r="AX120" s="384"/>
      <c r="AY120" s="384"/>
      <c r="AZ120" s="384"/>
      <c r="BA120" s="384"/>
      <c r="BB120" s="384"/>
      <c r="BC120" s="385"/>
      <c r="BD120" s="384"/>
      <c r="BE120" s="384"/>
      <c r="BF120" s="384"/>
      <c r="BG120" s="384"/>
      <c r="BH120" s="384"/>
      <c r="BI120" s="384"/>
      <c r="BJ120" s="384"/>
      <c r="BK120" s="384"/>
      <c r="BL120" s="384"/>
      <c r="BM120" s="384"/>
      <c r="BN120" s="384"/>
      <c r="BO120" s="385"/>
      <c r="BP120" s="384"/>
      <c r="BQ120" s="384"/>
      <c r="BR120" s="384"/>
      <c r="BS120" s="384"/>
      <c r="BT120" s="384"/>
      <c r="BU120" s="384"/>
      <c r="BV120" s="384"/>
      <c r="BW120" s="384"/>
      <c r="BX120" s="384"/>
      <c r="BY120" s="384"/>
      <c r="BZ120" s="384"/>
      <c r="CA120" s="385"/>
      <c r="CB120" s="384"/>
      <c r="CC120" s="384"/>
      <c r="CD120" s="384"/>
      <c r="CE120" s="384"/>
      <c r="CF120" s="384"/>
      <c r="CG120" s="384"/>
      <c r="CH120" s="384"/>
      <c r="CI120" s="384"/>
      <c r="CJ120" s="384"/>
      <c r="CK120" s="384"/>
      <c r="CL120" s="384"/>
      <c r="CM120" s="385"/>
      <c r="CN120" s="384"/>
      <c r="CO120" s="384"/>
      <c r="CP120" s="384"/>
      <c r="CQ120" s="384"/>
      <c r="CR120" s="384"/>
      <c r="CS120" s="384"/>
      <c r="CT120" s="384"/>
      <c r="CU120" s="384"/>
      <c r="CV120" s="384"/>
      <c r="CW120" s="384"/>
      <c r="CX120" s="384"/>
      <c r="CY120" s="385"/>
      <c r="CZ120" s="29"/>
      <c r="DA120" s="29"/>
      <c r="DB120" s="29"/>
      <c r="DC120" s="29"/>
      <c r="DD120" s="29"/>
      <c r="DE120" s="29"/>
      <c r="DF120" s="29"/>
      <c r="DG120" s="29"/>
      <c r="DH120" s="29"/>
      <c r="DI120" s="29"/>
      <c r="DJ120" s="29"/>
      <c r="DK120" s="343"/>
      <c r="DL120" s="384"/>
      <c r="DM120" s="384"/>
      <c r="DN120" s="384"/>
      <c r="DO120" s="384"/>
      <c r="DP120" s="384"/>
      <c r="DQ120" s="384"/>
      <c r="DR120" s="384"/>
      <c r="DS120" s="384"/>
      <c r="DT120" s="384"/>
      <c r="DU120" s="384"/>
      <c r="DV120" s="384"/>
      <c r="DW120" s="385"/>
      <c r="DX120" s="29"/>
      <c r="DY120" s="29"/>
      <c r="DZ120" s="29"/>
      <c r="EA120" s="29"/>
      <c r="EB120" s="29"/>
      <c r="EC120" s="29"/>
      <c r="ED120" s="29"/>
      <c r="EE120" s="29"/>
      <c r="EF120" s="29"/>
      <c r="EG120" s="29"/>
      <c r="EH120" s="29"/>
      <c r="EI120" s="343"/>
      <c r="EJ120" s="29"/>
      <c r="EK120" s="29"/>
      <c r="EL120" s="29"/>
      <c r="EM120" s="29"/>
      <c r="EN120" s="29"/>
      <c r="EO120" s="29"/>
      <c r="EP120" s="29"/>
      <c r="EQ120" s="29"/>
      <c r="ER120" s="29"/>
      <c r="ES120" s="29"/>
      <c r="ET120" s="29"/>
      <c r="EU120" s="343"/>
      <c r="EV120" s="384"/>
      <c r="EW120" s="389">
        <f t="shared" ref="EW120:FT120" si="402">$H$7*H$177</f>
        <v>289304.92499999999</v>
      </c>
      <c r="EX120" s="389">
        <f t="shared" si="402"/>
        <v>965956.875</v>
      </c>
      <c r="EY120" s="389">
        <f t="shared" si="402"/>
        <v>1834880.7749999999</v>
      </c>
      <c r="EZ120" s="389">
        <f t="shared" si="402"/>
        <v>3106602.5249999999</v>
      </c>
      <c r="FA120" s="389">
        <f t="shared" si="402"/>
        <v>3859006.125</v>
      </c>
      <c r="FB120" s="389">
        <f t="shared" si="402"/>
        <v>4525028.625</v>
      </c>
      <c r="FC120" s="389">
        <f t="shared" si="402"/>
        <v>3728021.6999999997</v>
      </c>
      <c r="FD120" s="389">
        <f t="shared" si="402"/>
        <v>3186637.3499999996</v>
      </c>
      <c r="FE120" s="389">
        <f t="shared" si="402"/>
        <v>4099648.8</v>
      </c>
      <c r="FF120" s="389">
        <f t="shared" si="402"/>
        <v>3381331.1999999997</v>
      </c>
      <c r="FG120" s="390">
        <f t="shared" si="402"/>
        <v>2932337.85</v>
      </c>
      <c r="FH120" s="389">
        <f t="shared" si="402"/>
        <v>3693307.8</v>
      </c>
      <c r="FI120" s="389">
        <f t="shared" si="402"/>
        <v>3246624.2249999996</v>
      </c>
      <c r="FJ120" s="389">
        <f t="shared" si="402"/>
        <v>3039394.8</v>
      </c>
      <c r="FK120" s="389">
        <f t="shared" si="402"/>
        <v>1945772.4</v>
      </c>
      <c r="FL120" s="389">
        <f t="shared" si="402"/>
        <v>2192738.9249999998</v>
      </c>
      <c r="FM120" s="389">
        <f t="shared" si="402"/>
        <v>1824834.375</v>
      </c>
      <c r="FN120" s="389">
        <f t="shared" si="402"/>
        <v>1913368.2749999999</v>
      </c>
      <c r="FO120" s="389">
        <f t="shared" si="402"/>
        <v>1054782.3</v>
      </c>
      <c r="FP120" s="389">
        <f t="shared" si="402"/>
        <v>940235.39999999991</v>
      </c>
      <c r="FQ120" s="389">
        <f t="shared" si="402"/>
        <v>733858.125</v>
      </c>
      <c r="FR120" s="389">
        <f t="shared" si="402"/>
        <v>804519.29999999993</v>
      </c>
      <c r="FS120" s="390">
        <f t="shared" si="402"/>
        <v>509339.02499999997</v>
      </c>
      <c r="FT120" s="389">
        <f t="shared" si="402"/>
        <v>284864.77499999997</v>
      </c>
      <c r="FU120" s="342">
        <f t="shared" si="387"/>
        <v>227891.81999999998</v>
      </c>
      <c r="FV120" s="342">
        <f t="shared" si="397"/>
        <v>182313.45600000001</v>
      </c>
      <c r="FW120" s="342">
        <f t="shared" si="398"/>
        <v>145850.7648</v>
      </c>
      <c r="FX120" s="342">
        <f t="shared" si="399"/>
        <v>116680.61184000001</v>
      </c>
      <c r="FY120" s="342">
        <f t="shared" si="400"/>
        <v>93344.489472000016</v>
      </c>
      <c r="FZ120" s="342">
        <f t="shared" si="354"/>
        <v>74675.591577600018</v>
      </c>
      <c r="GA120" s="342">
        <f t="shared" si="355"/>
        <v>59740.473262080021</v>
      </c>
      <c r="GB120" s="342">
        <f t="shared" si="356"/>
        <v>47792.378609664018</v>
      </c>
      <c r="GC120" s="342">
        <f t="shared" si="357"/>
        <v>38233.902887731216</v>
      </c>
      <c r="GD120" s="342">
        <f t="shared" si="358"/>
        <v>30587.122310184976</v>
      </c>
      <c r="GE120" s="346">
        <f t="shared" si="359"/>
        <v>24469.697848147982</v>
      </c>
      <c r="GF120" s="396">
        <f t="shared" si="364"/>
        <v>55133976.783607386</v>
      </c>
    </row>
    <row r="121" spans="1:188" x14ac:dyDescent="0.2">
      <c r="B121" s="399">
        <v>4</v>
      </c>
      <c r="C121" s="399"/>
      <c r="D121" s="399"/>
      <c r="E121" s="399">
        <v>1</v>
      </c>
      <c r="F121" s="399"/>
      <c r="G121" s="339" t="str">
        <f>$G$179</f>
        <v>Low Performing  Title / App</v>
      </c>
      <c r="H121" s="436"/>
      <c r="I121" s="384"/>
      <c r="J121" s="384"/>
      <c r="K121" s="384"/>
      <c r="L121" s="384"/>
      <c r="M121" s="384"/>
      <c r="N121" s="384"/>
      <c r="O121" s="384"/>
      <c r="P121" s="384"/>
      <c r="Q121" s="384"/>
      <c r="R121" s="384"/>
      <c r="S121" s="385"/>
      <c r="T121" s="384"/>
      <c r="U121" s="384"/>
      <c r="V121" s="384"/>
      <c r="W121" s="384"/>
      <c r="X121" s="384"/>
      <c r="Y121" s="384"/>
      <c r="Z121" s="384"/>
      <c r="AA121" s="384"/>
      <c r="AB121" s="384"/>
      <c r="AC121" s="384"/>
      <c r="AD121" s="384"/>
      <c r="AE121" s="385"/>
      <c r="AF121" s="384"/>
      <c r="AG121" s="384"/>
      <c r="AH121" s="384"/>
      <c r="AI121" s="384"/>
      <c r="AJ121" s="384"/>
      <c r="AK121" s="384"/>
      <c r="AL121" s="384"/>
      <c r="AM121" s="384"/>
      <c r="AN121" s="384"/>
      <c r="AO121" s="384"/>
      <c r="AP121" s="384"/>
      <c r="AQ121" s="385"/>
      <c r="AR121" s="384"/>
      <c r="AS121" s="384"/>
      <c r="AT121" s="384"/>
      <c r="AU121" s="384"/>
      <c r="AV121" s="384"/>
      <c r="AW121" s="384"/>
      <c r="AX121" s="384"/>
      <c r="AY121" s="384"/>
      <c r="AZ121" s="384"/>
      <c r="BA121" s="384"/>
      <c r="BB121" s="384"/>
      <c r="BC121" s="385"/>
      <c r="BD121" s="384"/>
      <c r="BE121" s="384"/>
      <c r="BF121" s="384"/>
      <c r="BG121" s="384"/>
      <c r="BH121" s="384"/>
      <c r="BI121" s="384"/>
      <c r="BJ121" s="384"/>
      <c r="BK121" s="384"/>
      <c r="BL121" s="384"/>
      <c r="BM121" s="384"/>
      <c r="BN121" s="384"/>
      <c r="BO121" s="385"/>
      <c r="BP121" s="384"/>
      <c r="BQ121" s="384"/>
      <c r="BR121" s="384"/>
      <c r="BS121" s="384"/>
      <c r="BT121" s="384"/>
      <c r="BU121" s="384"/>
      <c r="BV121" s="384"/>
      <c r="BW121" s="384"/>
      <c r="BX121" s="384"/>
      <c r="BY121" s="384"/>
      <c r="BZ121" s="384"/>
      <c r="CA121" s="385"/>
      <c r="CB121" s="384"/>
      <c r="CC121" s="384"/>
      <c r="CD121" s="384"/>
      <c r="CE121" s="384"/>
      <c r="CF121" s="384"/>
      <c r="CG121" s="384"/>
      <c r="CH121" s="384"/>
      <c r="CI121" s="384"/>
      <c r="CJ121" s="384"/>
      <c r="CK121" s="384"/>
      <c r="CL121" s="384"/>
      <c r="CM121" s="385"/>
      <c r="CN121" s="384"/>
      <c r="CO121" s="384"/>
      <c r="CP121" s="384"/>
      <c r="CQ121" s="384"/>
      <c r="CR121" s="384"/>
      <c r="CS121" s="384"/>
      <c r="CT121" s="384"/>
      <c r="CU121" s="384"/>
      <c r="CV121" s="384"/>
      <c r="CW121" s="384"/>
      <c r="CX121" s="384"/>
      <c r="CY121" s="385"/>
      <c r="CZ121" s="29"/>
      <c r="DA121" s="29"/>
      <c r="DB121" s="29"/>
      <c r="DC121" s="29"/>
      <c r="DD121" s="29"/>
      <c r="DE121" s="29"/>
      <c r="DF121" s="29"/>
      <c r="DG121" s="29"/>
      <c r="DH121" s="29"/>
      <c r="DI121" s="29"/>
      <c r="DJ121" s="29"/>
      <c r="DK121" s="343"/>
      <c r="DL121" s="384"/>
      <c r="DM121" s="384"/>
      <c r="DN121" s="384"/>
      <c r="DO121" s="384"/>
      <c r="DP121" s="384"/>
      <c r="DQ121" s="384"/>
      <c r="DR121" s="384"/>
      <c r="DS121" s="384"/>
      <c r="DT121" s="384"/>
      <c r="DU121" s="384"/>
      <c r="DV121" s="384"/>
      <c r="DW121" s="385"/>
      <c r="DX121" s="29"/>
      <c r="DY121" s="29"/>
      <c r="DZ121" s="29"/>
      <c r="EA121" s="29"/>
      <c r="EB121" s="29"/>
      <c r="EC121" s="29"/>
      <c r="ED121" s="29"/>
      <c r="EE121" s="29"/>
      <c r="EF121" s="29"/>
      <c r="EG121" s="29"/>
      <c r="EH121" s="29"/>
      <c r="EI121" s="343"/>
      <c r="EJ121" s="29"/>
      <c r="EK121" s="29"/>
      <c r="EL121" s="29"/>
      <c r="EM121" s="29"/>
      <c r="EN121" s="29"/>
      <c r="EO121" s="29"/>
      <c r="EP121" s="29"/>
      <c r="EQ121" s="29"/>
      <c r="ER121" s="29"/>
      <c r="ES121" s="29"/>
      <c r="ET121" s="29"/>
      <c r="EU121" s="343"/>
      <c r="EV121" s="384"/>
      <c r="EW121" s="382">
        <f t="shared" ref="EW121:FT121" si="403">$H$7*H$179</f>
        <v>14621.099999999999</v>
      </c>
      <c r="EX121" s="382">
        <f t="shared" si="403"/>
        <v>53894.75</v>
      </c>
      <c r="EY121" s="382">
        <f t="shared" si="403"/>
        <v>98939.099999999991</v>
      </c>
      <c r="EZ121" s="382">
        <f t="shared" si="403"/>
        <v>182390</v>
      </c>
      <c r="FA121" s="382">
        <f t="shared" si="403"/>
        <v>299732.55</v>
      </c>
      <c r="FB121" s="382">
        <f t="shared" si="403"/>
        <v>204665.5</v>
      </c>
      <c r="FC121" s="382">
        <f t="shared" si="403"/>
        <v>175333.6</v>
      </c>
      <c r="FD121" s="382">
        <f t="shared" si="403"/>
        <v>194200.5</v>
      </c>
      <c r="FE121" s="382">
        <f t="shared" si="403"/>
        <v>156765.69999999998</v>
      </c>
      <c r="FF121" s="382">
        <f t="shared" si="403"/>
        <v>155674.35</v>
      </c>
      <c r="FG121" s="383">
        <f t="shared" si="403"/>
        <v>148274.1</v>
      </c>
      <c r="FH121" s="382">
        <f t="shared" si="403"/>
        <v>137061.6</v>
      </c>
      <c r="FI121" s="382">
        <f t="shared" si="403"/>
        <v>120885.7</v>
      </c>
      <c r="FJ121" s="382">
        <f t="shared" si="403"/>
        <v>141905.4</v>
      </c>
      <c r="FK121" s="382">
        <f t="shared" si="403"/>
        <v>111512.04999999999</v>
      </c>
      <c r="FL121" s="382">
        <f t="shared" si="403"/>
        <v>95410.9</v>
      </c>
      <c r="FM121" s="382">
        <f t="shared" si="403"/>
        <v>94349.45</v>
      </c>
      <c r="FN121" s="382">
        <f t="shared" si="403"/>
        <v>101525.45</v>
      </c>
      <c r="FO121" s="382">
        <f t="shared" si="403"/>
        <v>73598.849999999991</v>
      </c>
      <c r="FP121" s="382">
        <f t="shared" si="403"/>
        <v>73942.7</v>
      </c>
      <c r="FQ121" s="382">
        <f t="shared" si="403"/>
        <v>52908.049999999996</v>
      </c>
      <c r="FR121" s="382">
        <f t="shared" si="403"/>
        <v>36298.6</v>
      </c>
      <c r="FS121" s="383">
        <f t="shared" si="403"/>
        <v>23606.05</v>
      </c>
      <c r="FT121" s="382">
        <f t="shared" si="403"/>
        <v>10375.299999999999</v>
      </c>
      <c r="FU121" s="342">
        <f t="shared" si="387"/>
        <v>8300.24</v>
      </c>
      <c r="FV121" s="342">
        <f t="shared" ref="FV121:FV122" si="404">FU121*0.8</f>
        <v>6640.192</v>
      </c>
      <c r="FW121" s="342">
        <f t="shared" ref="FW121:FW123" si="405">FV121*0.8</f>
        <v>5312.1536000000006</v>
      </c>
      <c r="FX121" s="342">
        <f t="shared" ref="FX121:GE129" si="406">FW121*0.8</f>
        <v>4249.7228800000003</v>
      </c>
      <c r="FY121" s="342">
        <f t="shared" ref="FY121:FY123" si="407">FX121*0.8</f>
        <v>3399.7783040000004</v>
      </c>
      <c r="FZ121" s="342">
        <f t="shared" si="354"/>
        <v>2719.8226432000006</v>
      </c>
      <c r="GA121" s="342">
        <f t="shared" si="355"/>
        <v>2175.8581145600006</v>
      </c>
      <c r="GB121" s="342">
        <f t="shared" si="356"/>
        <v>1740.6864916480006</v>
      </c>
      <c r="GC121" s="342">
        <f t="shared" si="357"/>
        <v>1392.5491933184005</v>
      </c>
      <c r="GD121" s="342">
        <f t="shared" si="358"/>
        <v>1114.0393546547205</v>
      </c>
      <c r="GE121" s="346">
        <f t="shared" si="359"/>
        <v>891.23148372377636</v>
      </c>
      <c r="GF121" s="397">
        <f t="shared" si="364"/>
        <v>2795807.6240651049</v>
      </c>
    </row>
    <row r="122" spans="1:188" x14ac:dyDescent="0.2">
      <c r="B122" s="399">
        <v>5</v>
      </c>
      <c r="C122" s="399"/>
      <c r="D122" s="399">
        <v>1</v>
      </c>
      <c r="E122" s="399"/>
      <c r="F122" s="399"/>
      <c r="G122" s="340" t="str">
        <f>$G$178</f>
        <v>Avg Performing  Title / App</v>
      </c>
      <c r="H122" s="436"/>
      <c r="I122" s="384"/>
      <c r="J122" s="384"/>
      <c r="K122" s="384"/>
      <c r="L122" s="384"/>
      <c r="M122" s="384"/>
      <c r="N122" s="384"/>
      <c r="O122" s="384"/>
      <c r="P122" s="384"/>
      <c r="Q122" s="384"/>
      <c r="R122" s="384"/>
      <c r="S122" s="385"/>
      <c r="T122" s="384"/>
      <c r="U122" s="384"/>
      <c r="V122" s="384"/>
      <c r="W122" s="384"/>
      <c r="X122" s="384"/>
      <c r="Y122" s="384"/>
      <c r="Z122" s="384"/>
      <c r="AA122" s="384"/>
      <c r="AB122" s="384"/>
      <c r="AC122" s="384"/>
      <c r="AD122" s="384"/>
      <c r="AE122" s="385"/>
      <c r="AF122" s="384"/>
      <c r="AG122" s="384"/>
      <c r="AH122" s="384"/>
      <c r="AI122" s="384"/>
      <c r="AJ122" s="384"/>
      <c r="AK122" s="384"/>
      <c r="AL122" s="384"/>
      <c r="AM122" s="384"/>
      <c r="AN122" s="384"/>
      <c r="AO122" s="384"/>
      <c r="AP122" s="384"/>
      <c r="AQ122" s="385"/>
      <c r="AR122" s="384"/>
      <c r="AS122" s="384"/>
      <c r="AT122" s="384"/>
      <c r="AU122" s="384"/>
      <c r="AV122" s="384"/>
      <c r="AW122" s="384"/>
      <c r="AX122" s="384"/>
      <c r="AY122" s="384"/>
      <c r="AZ122" s="384"/>
      <c r="BA122" s="384"/>
      <c r="BB122" s="384"/>
      <c r="BC122" s="385"/>
      <c r="BD122" s="384"/>
      <c r="BE122" s="384"/>
      <c r="BF122" s="384"/>
      <c r="BG122" s="384"/>
      <c r="BH122" s="384"/>
      <c r="BI122" s="384"/>
      <c r="BJ122" s="384"/>
      <c r="BK122" s="384"/>
      <c r="BL122" s="384"/>
      <c r="BM122" s="384"/>
      <c r="BN122" s="384"/>
      <c r="BO122" s="385"/>
      <c r="BP122" s="384"/>
      <c r="BQ122" s="384"/>
      <c r="BR122" s="384"/>
      <c r="BS122" s="384"/>
      <c r="BT122" s="384"/>
      <c r="BU122" s="384"/>
      <c r="BV122" s="384"/>
      <c r="BW122" s="384"/>
      <c r="BX122" s="384"/>
      <c r="BY122" s="384"/>
      <c r="BZ122" s="384"/>
      <c r="CA122" s="385"/>
      <c r="CB122" s="384"/>
      <c r="CC122" s="384"/>
      <c r="CD122" s="384"/>
      <c r="CE122" s="384"/>
      <c r="CF122" s="384"/>
      <c r="CG122" s="384"/>
      <c r="CH122" s="384"/>
      <c r="CI122" s="384"/>
      <c r="CJ122" s="384"/>
      <c r="CK122" s="384"/>
      <c r="CL122" s="384"/>
      <c r="CM122" s="385"/>
      <c r="CN122" s="384"/>
      <c r="CO122" s="384"/>
      <c r="CP122" s="384"/>
      <c r="CQ122" s="384"/>
      <c r="CR122" s="384"/>
      <c r="CS122" s="384"/>
      <c r="CT122" s="384"/>
      <c r="CU122" s="384"/>
      <c r="CV122" s="384"/>
      <c r="CW122" s="384"/>
      <c r="CX122" s="384"/>
      <c r="CY122" s="385"/>
      <c r="CZ122" s="29"/>
      <c r="DA122" s="29"/>
      <c r="DB122" s="29"/>
      <c r="DC122" s="29"/>
      <c r="DD122" s="29"/>
      <c r="DE122" s="29"/>
      <c r="DF122" s="29"/>
      <c r="DG122" s="29"/>
      <c r="DH122" s="29"/>
      <c r="DI122" s="29"/>
      <c r="DJ122" s="29"/>
      <c r="DK122" s="343"/>
      <c r="DL122" s="384"/>
      <c r="DM122" s="384"/>
      <c r="DN122" s="384"/>
      <c r="DO122" s="384"/>
      <c r="DP122" s="384"/>
      <c r="DQ122" s="384"/>
      <c r="DR122" s="384"/>
      <c r="DS122" s="384"/>
      <c r="DT122" s="384"/>
      <c r="DU122" s="384"/>
      <c r="DV122" s="384"/>
      <c r="DW122" s="385"/>
      <c r="DX122" s="29"/>
      <c r="DY122" s="29"/>
      <c r="DZ122" s="29"/>
      <c r="EA122" s="29"/>
      <c r="EB122" s="29"/>
      <c r="EC122" s="29"/>
      <c r="ED122" s="29"/>
      <c r="EE122" s="29"/>
      <c r="EF122" s="29"/>
      <c r="EG122" s="29"/>
      <c r="EH122" s="29"/>
      <c r="EI122" s="343"/>
      <c r="EJ122" s="29"/>
      <c r="EK122" s="29"/>
      <c r="EL122" s="29"/>
      <c r="EM122" s="29"/>
      <c r="EN122" s="29"/>
      <c r="EO122" s="29"/>
      <c r="EP122" s="29"/>
      <c r="EQ122" s="29"/>
      <c r="ER122" s="29"/>
      <c r="ES122" s="29"/>
      <c r="ET122" s="29"/>
      <c r="EU122" s="343"/>
      <c r="EV122" s="384"/>
      <c r="EW122" s="379">
        <f t="shared" ref="EW122:FT122" si="408">$H$7*H$178</f>
        <v>31125.899999999998</v>
      </c>
      <c r="EX122" s="379">
        <f t="shared" si="408"/>
        <v>100239.75</v>
      </c>
      <c r="EY122" s="379">
        <f t="shared" si="408"/>
        <v>284618.09999999998</v>
      </c>
      <c r="EZ122" s="379">
        <f t="shared" si="408"/>
        <v>556962.25</v>
      </c>
      <c r="FA122" s="379">
        <f t="shared" si="408"/>
        <v>680269.85</v>
      </c>
      <c r="FB122" s="379">
        <f t="shared" si="408"/>
        <v>661926.19999999995</v>
      </c>
      <c r="FC122" s="379">
        <f t="shared" si="408"/>
        <v>673632.04999999993</v>
      </c>
      <c r="FD122" s="379">
        <f t="shared" si="408"/>
        <v>661253.44999999995</v>
      </c>
      <c r="FE122" s="379">
        <f t="shared" si="408"/>
        <v>447274.1</v>
      </c>
      <c r="FF122" s="379">
        <f t="shared" si="408"/>
        <v>485426.5</v>
      </c>
      <c r="FG122" s="380">
        <f t="shared" si="408"/>
        <v>373122.1</v>
      </c>
      <c r="FH122" s="379">
        <f t="shared" si="408"/>
        <v>318121.05</v>
      </c>
      <c r="FI122" s="379">
        <f t="shared" si="408"/>
        <v>411752.89999999997</v>
      </c>
      <c r="FJ122" s="379">
        <f t="shared" si="408"/>
        <v>364780</v>
      </c>
      <c r="FK122" s="379">
        <f t="shared" si="408"/>
        <v>316356.95</v>
      </c>
      <c r="FL122" s="379">
        <f t="shared" si="408"/>
        <v>238153.5</v>
      </c>
      <c r="FM122" s="379">
        <f t="shared" si="408"/>
        <v>221125.44999999998</v>
      </c>
      <c r="FN122" s="379">
        <f t="shared" si="408"/>
        <v>247123.5</v>
      </c>
      <c r="FO122" s="379">
        <f t="shared" si="408"/>
        <v>221170.3</v>
      </c>
      <c r="FP122" s="379">
        <f t="shared" si="408"/>
        <v>171895.1</v>
      </c>
      <c r="FQ122" s="379">
        <f t="shared" si="408"/>
        <v>127732.79999999999</v>
      </c>
      <c r="FR122" s="379">
        <f t="shared" si="408"/>
        <v>74660.3</v>
      </c>
      <c r="FS122" s="380">
        <f t="shared" si="408"/>
        <v>65346.45</v>
      </c>
      <c r="FT122" s="379">
        <f t="shared" si="408"/>
        <v>36074.35</v>
      </c>
      <c r="FU122" s="342">
        <f t="shared" ref="FU122" si="409">FT122*0.8</f>
        <v>28859.48</v>
      </c>
      <c r="FV122" s="342">
        <f t="shared" si="404"/>
        <v>23087.584000000003</v>
      </c>
      <c r="FW122" s="342">
        <f t="shared" si="405"/>
        <v>18470.067200000001</v>
      </c>
      <c r="FX122" s="342">
        <f t="shared" si="406"/>
        <v>14776.053760000003</v>
      </c>
      <c r="FY122" s="342">
        <f t="shared" si="407"/>
        <v>11820.843008000003</v>
      </c>
      <c r="FZ122" s="342">
        <f t="shared" si="354"/>
        <v>9456.6744064000031</v>
      </c>
      <c r="GA122" s="342">
        <f t="shared" si="355"/>
        <v>7565.3395251200027</v>
      </c>
      <c r="GB122" s="342">
        <f t="shared" si="356"/>
        <v>6052.2716200960022</v>
      </c>
      <c r="GC122" s="342">
        <f t="shared" si="357"/>
        <v>4841.8172960768015</v>
      </c>
      <c r="GD122" s="342">
        <f t="shared" si="358"/>
        <v>3873.4538368614412</v>
      </c>
      <c r="GE122" s="346">
        <f t="shared" si="359"/>
        <v>3098.7630694891532</v>
      </c>
      <c r="GF122" s="398">
        <f t="shared" si="364"/>
        <v>7902045.2477220427</v>
      </c>
    </row>
    <row r="123" spans="1:188" ht="17" customHeight="1" x14ac:dyDescent="0.2">
      <c r="B123" s="399">
        <v>6</v>
      </c>
      <c r="C123" s="399"/>
      <c r="D123" s="399">
        <v>1</v>
      </c>
      <c r="E123" s="399"/>
      <c r="F123" s="399"/>
      <c r="G123" s="340" t="str">
        <f>$G$178</f>
        <v>Avg Performing  Title / App</v>
      </c>
      <c r="H123" s="436"/>
      <c r="I123" s="384"/>
      <c r="J123" s="384"/>
      <c r="K123" s="384"/>
      <c r="L123" s="384"/>
      <c r="M123" s="384"/>
      <c r="N123" s="384"/>
      <c r="O123" s="384"/>
      <c r="P123" s="384"/>
      <c r="Q123" s="384"/>
      <c r="R123" s="384"/>
      <c r="S123" s="385"/>
      <c r="T123" s="384"/>
      <c r="U123" s="384"/>
      <c r="V123" s="384"/>
      <c r="W123" s="384"/>
      <c r="X123" s="384"/>
      <c r="Y123" s="384"/>
      <c r="Z123" s="384"/>
      <c r="AA123" s="384"/>
      <c r="AB123" s="384"/>
      <c r="AC123" s="384"/>
      <c r="AD123" s="384"/>
      <c r="AE123" s="385"/>
      <c r="AF123" s="384"/>
      <c r="AG123" s="384"/>
      <c r="AH123" s="384"/>
      <c r="AI123" s="384"/>
      <c r="AJ123" s="384"/>
      <c r="AK123" s="384"/>
      <c r="AL123" s="384"/>
      <c r="AM123" s="384"/>
      <c r="AN123" s="384"/>
      <c r="AO123" s="384"/>
      <c r="AP123" s="384"/>
      <c r="AQ123" s="385"/>
      <c r="AR123" s="384"/>
      <c r="AS123" s="384"/>
      <c r="AT123" s="384"/>
      <c r="AU123" s="384"/>
      <c r="AV123" s="384"/>
      <c r="AW123" s="384"/>
      <c r="AX123" s="384"/>
      <c r="AY123" s="384"/>
      <c r="AZ123" s="384"/>
      <c r="BA123" s="384"/>
      <c r="BB123" s="384"/>
      <c r="BC123" s="385"/>
      <c r="BD123" s="384"/>
      <c r="BE123" s="384"/>
      <c r="BF123" s="384"/>
      <c r="BG123" s="384"/>
      <c r="BH123" s="384"/>
      <c r="BI123" s="384"/>
      <c r="BJ123" s="384"/>
      <c r="BK123" s="384"/>
      <c r="BL123" s="384"/>
      <c r="BM123" s="384"/>
      <c r="BN123" s="384"/>
      <c r="BO123" s="385"/>
      <c r="BP123" s="384"/>
      <c r="BQ123" s="384"/>
      <c r="BR123" s="384"/>
      <c r="BS123" s="384"/>
      <c r="BT123" s="384"/>
      <c r="BU123" s="384"/>
      <c r="BV123" s="384"/>
      <c r="BW123" s="384"/>
      <c r="BX123" s="384"/>
      <c r="BY123" s="384"/>
      <c r="BZ123" s="384"/>
      <c r="CA123" s="385"/>
      <c r="CB123" s="384"/>
      <c r="CC123" s="384"/>
      <c r="CD123" s="384"/>
      <c r="CE123" s="384"/>
      <c r="CF123" s="384"/>
      <c r="CG123" s="384"/>
      <c r="CH123" s="384"/>
      <c r="CI123" s="384"/>
      <c r="CJ123" s="384"/>
      <c r="CK123" s="384"/>
      <c r="CL123" s="384"/>
      <c r="CM123" s="385"/>
      <c r="CN123" s="384"/>
      <c r="CO123" s="384"/>
      <c r="CP123" s="384"/>
      <c r="CQ123" s="384"/>
      <c r="CR123" s="384"/>
      <c r="CS123" s="384"/>
      <c r="CT123" s="384"/>
      <c r="CU123" s="384"/>
      <c r="CV123" s="384"/>
      <c r="CW123" s="384"/>
      <c r="CX123" s="384"/>
      <c r="CY123" s="385"/>
      <c r="CZ123" s="29"/>
      <c r="DA123" s="29"/>
      <c r="DB123" s="29"/>
      <c r="DC123" s="29"/>
      <c r="DD123" s="29"/>
      <c r="DE123" s="29"/>
      <c r="DF123" s="29"/>
      <c r="DG123" s="29"/>
      <c r="DH123" s="29"/>
      <c r="DI123" s="29"/>
      <c r="DJ123" s="29"/>
      <c r="DK123" s="343"/>
      <c r="DL123" s="384"/>
      <c r="DM123" s="384"/>
      <c r="DN123" s="384"/>
      <c r="DO123" s="384"/>
      <c r="DP123" s="384"/>
      <c r="DQ123" s="384"/>
      <c r="DR123" s="384"/>
      <c r="DS123" s="384"/>
      <c r="DT123" s="384"/>
      <c r="DU123" s="384"/>
      <c r="DV123" s="384"/>
      <c r="DW123" s="385"/>
      <c r="DX123" s="29"/>
      <c r="DY123" s="29"/>
      <c r="DZ123" s="29"/>
      <c r="EA123" s="29"/>
      <c r="EB123" s="29"/>
      <c r="EC123" s="29"/>
      <c r="ED123" s="29"/>
      <c r="EE123" s="29"/>
      <c r="EF123" s="29"/>
      <c r="EG123" s="29"/>
      <c r="EH123" s="29"/>
      <c r="EI123" s="343"/>
      <c r="EJ123" s="29"/>
      <c r="EK123" s="29"/>
      <c r="EL123" s="29"/>
      <c r="EM123" s="29"/>
      <c r="EN123" s="29"/>
      <c r="EO123" s="29"/>
      <c r="EP123" s="29"/>
      <c r="EQ123" s="29"/>
      <c r="ER123" s="29"/>
      <c r="ES123" s="29"/>
      <c r="ET123" s="29"/>
      <c r="EU123" s="343"/>
      <c r="EV123" s="384"/>
      <c r="EW123" s="384"/>
      <c r="EX123" s="384"/>
      <c r="EY123" s="379">
        <f t="shared" ref="EY123:FV123" si="410">$H$7*H$178</f>
        <v>31125.899999999998</v>
      </c>
      <c r="EZ123" s="379">
        <f t="shared" si="410"/>
        <v>100239.75</v>
      </c>
      <c r="FA123" s="379">
        <f t="shared" si="410"/>
        <v>284618.09999999998</v>
      </c>
      <c r="FB123" s="379">
        <f t="shared" si="410"/>
        <v>556962.25</v>
      </c>
      <c r="FC123" s="379">
        <f t="shared" si="410"/>
        <v>680269.85</v>
      </c>
      <c r="FD123" s="379">
        <f t="shared" si="410"/>
        <v>661926.19999999995</v>
      </c>
      <c r="FE123" s="379">
        <f t="shared" si="410"/>
        <v>673632.04999999993</v>
      </c>
      <c r="FF123" s="379">
        <f t="shared" si="410"/>
        <v>661253.44999999995</v>
      </c>
      <c r="FG123" s="380">
        <f t="shared" si="410"/>
        <v>447274.1</v>
      </c>
      <c r="FH123" s="379">
        <f t="shared" si="410"/>
        <v>485426.5</v>
      </c>
      <c r="FI123" s="379">
        <f t="shared" si="410"/>
        <v>373122.1</v>
      </c>
      <c r="FJ123" s="379">
        <f t="shared" si="410"/>
        <v>318121.05</v>
      </c>
      <c r="FK123" s="379">
        <f t="shared" si="410"/>
        <v>411752.89999999997</v>
      </c>
      <c r="FL123" s="379">
        <f t="shared" si="410"/>
        <v>364780</v>
      </c>
      <c r="FM123" s="379">
        <f t="shared" si="410"/>
        <v>316356.95</v>
      </c>
      <c r="FN123" s="379">
        <f t="shared" si="410"/>
        <v>238153.5</v>
      </c>
      <c r="FO123" s="379">
        <f t="shared" si="410"/>
        <v>221125.44999999998</v>
      </c>
      <c r="FP123" s="379">
        <f t="shared" si="410"/>
        <v>247123.5</v>
      </c>
      <c r="FQ123" s="379">
        <f t="shared" si="410"/>
        <v>221170.3</v>
      </c>
      <c r="FR123" s="379">
        <f t="shared" si="410"/>
        <v>171895.1</v>
      </c>
      <c r="FS123" s="380">
        <f t="shared" si="410"/>
        <v>127732.79999999999</v>
      </c>
      <c r="FT123" s="379">
        <f t="shared" si="410"/>
        <v>74660.3</v>
      </c>
      <c r="FU123" s="379">
        <f t="shared" si="410"/>
        <v>65346.45</v>
      </c>
      <c r="FV123" s="379">
        <f t="shared" si="410"/>
        <v>36074.35</v>
      </c>
      <c r="FW123" s="342">
        <f t="shared" si="405"/>
        <v>28859.48</v>
      </c>
      <c r="FX123" s="342">
        <f t="shared" si="406"/>
        <v>23087.584000000003</v>
      </c>
      <c r="FY123" s="342">
        <f t="shared" si="407"/>
        <v>18470.067200000001</v>
      </c>
      <c r="FZ123" s="342">
        <f t="shared" si="354"/>
        <v>14776.053760000003</v>
      </c>
      <c r="GA123" s="342">
        <f t="shared" si="355"/>
        <v>11820.843008000003</v>
      </c>
      <c r="GB123" s="342">
        <f t="shared" si="356"/>
        <v>9456.6744064000031</v>
      </c>
      <c r="GC123" s="342">
        <f t="shared" si="357"/>
        <v>7565.3395251200027</v>
      </c>
      <c r="GD123" s="342">
        <f t="shared" si="358"/>
        <v>6052.2716200960022</v>
      </c>
      <c r="GE123" s="346">
        <f t="shared" si="359"/>
        <v>4841.8172960768015</v>
      </c>
      <c r="GF123" s="398">
        <f t="shared" si="364"/>
        <v>7895073.0308156926</v>
      </c>
    </row>
    <row r="124" spans="1:188" x14ac:dyDescent="0.2">
      <c r="B124" s="399">
        <f t="shared" ref="B124:B129" si="411">B123+1</f>
        <v>7</v>
      </c>
      <c r="C124" s="399"/>
      <c r="D124" s="399"/>
      <c r="E124" s="399"/>
      <c r="F124" s="399">
        <v>1</v>
      </c>
      <c r="G124" s="495" t="str">
        <f>$G$180</f>
        <v>Even Performing Title / App</v>
      </c>
      <c r="H124" s="436"/>
      <c r="I124" s="384"/>
      <c r="J124" s="384"/>
      <c r="K124" s="384"/>
      <c r="L124" s="384"/>
      <c r="M124" s="384"/>
      <c r="N124" s="384"/>
      <c r="O124" s="384"/>
      <c r="P124" s="384"/>
      <c r="Q124" s="384"/>
      <c r="R124" s="384"/>
      <c r="S124" s="385"/>
      <c r="T124" s="384"/>
      <c r="U124" s="384"/>
      <c r="V124" s="384"/>
      <c r="W124" s="384"/>
      <c r="X124" s="384"/>
      <c r="Y124" s="384"/>
      <c r="Z124" s="384"/>
      <c r="AA124" s="384"/>
      <c r="AB124" s="384"/>
      <c r="AC124" s="384"/>
      <c r="AD124" s="384"/>
      <c r="AE124" s="385"/>
      <c r="AF124" s="384"/>
      <c r="AG124" s="384"/>
      <c r="AH124" s="384"/>
      <c r="AI124" s="384"/>
      <c r="AJ124" s="384"/>
      <c r="AK124" s="384"/>
      <c r="AL124" s="384"/>
      <c r="AM124" s="384"/>
      <c r="AN124" s="384"/>
      <c r="AO124" s="384"/>
      <c r="AP124" s="384"/>
      <c r="AQ124" s="385"/>
      <c r="AR124" s="384"/>
      <c r="AS124" s="384"/>
      <c r="AT124" s="384"/>
      <c r="AU124" s="384"/>
      <c r="AV124" s="384"/>
      <c r="AW124" s="384"/>
      <c r="AX124" s="384"/>
      <c r="AY124" s="384"/>
      <c r="AZ124" s="384"/>
      <c r="BA124" s="384"/>
      <c r="BB124" s="384"/>
      <c r="BC124" s="385"/>
      <c r="BD124" s="384"/>
      <c r="BE124" s="384"/>
      <c r="BF124" s="384"/>
      <c r="BG124" s="384"/>
      <c r="BH124" s="384"/>
      <c r="BI124" s="384"/>
      <c r="BJ124" s="384"/>
      <c r="BK124" s="384"/>
      <c r="BL124" s="384"/>
      <c r="BM124" s="384"/>
      <c r="BN124" s="384"/>
      <c r="BO124" s="385"/>
      <c r="BP124" s="384"/>
      <c r="BQ124" s="384"/>
      <c r="BR124" s="384"/>
      <c r="BS124" s="384"/>
      <c r="BT124" s="384"/>
      <c r="BU124" s="384"/>
      <c r="BV124" s="384"/>
      <c r="BW124" s="384"/>
      <c r="BX124" s="384"/>
      <c r="BY124" s="384"/>
      <c r="BZ124" s="384"/>
      <c r="CA124" s="385"/>
      <c r="CB124" s="384"/>
      <c r="CC124" s="384"/>
      <c r="CD124" s="384"/>
      <c r="CE124" s="384"/>
      <c r="CF124" s="384"/>
      <c r="CG124" s="384"/>
      <c r="CH124" s="384"/>
      <c r="CI124" s="384"/>
      <c r="CJ124" s="384"/>
      <c r="CK124" s="384"/>
      <c r="CL124" s="384"/>
      <c r="CM124" s="385"/>
      <c r="CN124" s="384"/>
      <c r="CO124" s="384"/>
      <c r="CP124" s="384"/>
      <c r="CQ124" s="384"/>
      <c r="CR124" s="384"/>
      <c r="CS124" s="384"/>
      <c r="CT124" s="384"/>
      <c r="CU124" s="384"/>
      <c r="CV124" s="384"/>
      <c r="CW124" s="384"/>
      <c r="CX124" s="384"/>
      <c r="CY124" s="385"/>
      <c r="CZ124" s="29"/>
      <c r="DA124" s="29"/>
      <c r="DB124" s="29"/>
      <c r="DC124" s="29"/>
      <c r="DD124" s="29"/>
      <c r="DE124" s="29"/>
      <c r="DF124" s="29"/>
      <c r="DG124" s="29"/>
      <c r="DH124" s="29"/>
      <c r="DI124" s="29"/>
      <c r="DJ124" s="29"/>
      <c r="DK124" s="343"/>
      <c r="DL124" s="384"/>
      <c r="DM124" s="384"/>
      <c r="DN124" s="384"/>
      <c r="DO124" s="384"/>
      <c r="DP124" s="384"/>
      <c r="DQ124" s="384"/>
      <c r="DR124" s="384"/>
      <c r="DS124" s="384"/>
      <c r="DT124" s="384"/>
      <c r="DU124" s="384"/>
      <c r="DV124" s="384"/>
      <c r="DW124" s="385"/>
      <c r="DX124" s="29"/>
      <c r="DY124" s="29"/>
      <c r="DZ124" s="29"/>
      <c r="EA124" s="29"/>
      <c r="EB124" s="29"/>
      <c r="EC124" s="29"/>
      <c r="ED124" s="29"/>
      <c r="EE124" s="29"/>
      <c r="EF124" s="29"/>
      <c r="EG124" s="29"/>
      <c r="EH124" s="29"/>
      <c r="EI124" s="343"/>
      <c r="EJ124" s="29"/>
      <c r="EK124" s="29"/>
      <c r="EL124" s="29"/>
      <c r="EM124" s="29"/>
      <c r="EN124" s="29"/>
      <c r="EO124" s="29"/>
      <c r="EP124" s="29"/>
      <c r="EQ124" s="29"/>
      <c r="ER124" s="29"/>
      <c r="ES124" s="29"/>
      <c r="ET124" s="29"/>
      <c r="EU124" s="343"/>
      <c r="EV124" s="384"/>
      <c r="EW124" s="384"/>
      <c r="EX124" s="384"/>
      <c r="EY124" s="384"/>
      <c r="EZ124" s="497">
        <f t="shared" ref="EZ124:FW124" si="412">$H$7*H$180</f>
        <v>3114.5833333333339</v>
      </c>
      <c r="FA124" s="497">
        <f t="shared" si="412"/>
        <v>12458.333333333336</v>
      </c>
      <c r="FB124" s="497">
        <f t="shared" si="412"/>
        <v>31145.833333333336</v>
      </c>
      <c r="FC124" s="497">
        <f t="shared" si="412"/>
        <v>46718.75</v>
      </c>
      <c r="FD124" s="497">
        <f t="shared" si="412"/>
        <v>62291.666666666672</v>
      </c>
      <c r="FE124" s="497">
        <f t="shared" si="412"/>
        <v>59177.083333333328</v>
      </c>
      <c r="FF124" s="497">
        <f t="shared" si="412"/>
        <v>56062.5</v>
      </c>
      <c r="FG124" s="621">
        <f t="shared" si="412"/>
        <v>52947.916666666664</v>
      </c>
      <c r="FH124" s="497">
        <f t="shared" si="412"/>
        <v>49833.333333333343</v>
      </c>
      <c r="FI124" s="497">
        <f t="shared" si="412"/>
        <v>46718.75</v>
      </c>
      <c r="FJ124" s="497">
        <f t="shared" si="412"/>
        <v>43604.166666666664</v>
      </c>
      <c r="FK124" s="497">
        <f t="shared" si="412"/>
        <v>40489.583333333336</v>
      </c>
      <c r="FL124" s="497">
        <f t="shared" si="412"/>
        <v>37375</v>
      </c>
      <c r="FM124" s="497">
        <f t="shared" si="412"/>
        <v>34260.416666666672</v>
      </c>
      <c r="FN124" s="497">
        <f t="shared" si="412"/>
        <v>31145.833333333299</v>
      </c>
      <c r="FO124" s="497">
        <f t="shared" si="412"/>
        <v>28031.249999999967</v>
      </c>
      <c r="FP124" s="497">
        <f t="shared" si="412"/>
        <v>24916.666666666672</v>
      </c>
      <c r="FQ124" s="497">
        <f t="shared" si="412"/>
        <v>21802.083333333332</v>
      </c>
      <c r="FR124" s="497">
        <f t="shared" si="412"/>
        <v>18687.5</v>
      </c>
      <c r="FS124" s="621">
        <f t="shared" si="412"/>
        <v>15572.916666666668</v>
      </c>
      <c r="FT124" s="497">
        <f t="shared" si="412"/>
        <v>12458.333333333336</v>
      </c>
      <c r="FU124" s="497">
        <f t="shared" si="412"/>
        <v>9343.75</v>
      </c>
      <c r="FV124" s="497">
        <f t="shared" si="412"/>
        <v>6229.1666666666679</v>
      </c>
      <c r="FW124" s="497">
        <f t="shared" si="412"/>
        <v>3114.5833333333339</v>
      </c>
      <c r="FX124" s="342">
        <f t="shared" si="406"/>
        <v>2491.6666666666674</v>
      </c>
      <c r="FY124" s="342">
        <f t="shared" si="406"/>
        <v>1993.3333333333339</v>
      </c>
      <c r="FZ124" s="342">
        <f t="shared" si="354"/>
        <v>1594.6666666666672</v>
      </c>
      <c r="GA124" s="342">
        <f t="shared" si="355"/>
        <v>1275.7333333333338</v>
      </c>
      <c r="GB124" s="342">
        <f t="shared" si="356"/>
        <v>1020.586666666667</v>
      </c>
      <c r="GC124" s="342">
        <f t="shared" si="357"/>
        <v>816.46933333333368</v>
      </c>
      <c r="GD124" s="342">
        <f t="shared" si="358"/>
        <v>653.17546666666703</v>
      </c>
      <c r="GE124" s="346">
        <f t="shared" si="359"/>
        <v>522.5403733333336</v>
      </c>
      <c r="GF124" s="623">
        <f t="shared" si="364"/>
        <v>757868.17183999985</v>
      </c>
    </row>
    <row r="125" spans="1:188" x14ac:dyDescent="0.2">
      <c r="B125" s="399">
        <v>8</v>
      </c>
      <c r="C125" s="399"/>
      <c r="D125" s="399">
        <v>1</v>
      </c>
      <c r="E125" s="399"/>
      <c r="F125" s="399"/>
      <c r="G125" s="340" t="str">
        <f>$G$178</f>
        <v>Avg Performing  Title / App</v>
      </c>
      <c r="H125" s="436"/>
      <c r="I125" s="384"/>
      <c r="J125" s="384"/>
      <c r="K125" s="384"/>
      <c r="L125" s="384"/>
      <c r="M125" s="384"/>
      <c r="N125" s="384"/>
      <c r="O125" s="384"/>
      <c r="P125" s="384"/>
      <c r="Q125" s="384"/>
      <c r="R125" s="384"/>
      <c r="S125" s="385"/>
      <c r="T125" s="384"/>
      <c r="U125" s="384"/>
      <c r="V125" s="384"/>
      <c r="W125" s="384"/>
      <c r="X125" s="384"/>
      <c r="Y125" s="384"/>
      <c r="Z125" s="384"/>
      <c r="AA125" s="384"/>
      <c r="AB125" s="384"/>
      <c r="AC125" s="384"/>
      <c r="AD125" s="384"/>
      <c r="AE125" s="385"/>
      <c r="AF125" s="384"/>
      <c r="AG125" s="384"/>
      <c r="AH125" s="384"/>
      <c r="AI125" s="384"/>
      <c r="AJ125" s="384"/>
      <c r="AK125" s="384"/>
      <c r="AL125" s="384"/>
      <c r="AM125" s="384"/>
      <c r="AN125" s="384"/>
      <c r="AO125" s="384"/>
      <c r="AP125" s="384"/>
      <c r="AQ125" s="385"/>
      <c r="AR125" s="384"/>
      <c r="AS125" s="384"/>
      <c r="AT125" s="384"/>
      <c r="AU125" s="384"/>
      <c r="AV125" s="384"/>
      <c r="AW125" s="384"/>
      <c r="AX125" s="384"/>
      <c r="AY125" s="384"/>
      <c r="AZ125" s="384"/>
      <c r="BA125" s="384"/>
      <c r="BB125" s="384"/>
      <c r="BC125" s="385"/>
      <c r="BD125" s="384"/>
      <c r="BE125" s="384"/>
      <c r="BF125" s="384"/>
      <c r="BG125" s="384"/>
      <c r="BH125" s="384"/>
      <c r="BI125" s="384"/>
      <c r="BJ125" s="384"/>
      <c r="BK125" s="384"/>
      <c r="BL125" s="384"/>
      <c r="BM125" s="384"/>
      <c r="BN125" s="384"/>
      <c r="BO125" s="385"/>
      <c r="BP125" s="384"/>
      <c r="BQ125" s="384"/>
      <c r="BR125" s="384"/>
      <c r="BS125" s="384"/>
      <c r="BT125" s="384"/>
      <c r="BU125" s="384"/>
      <c r="BV125" s="384"/>
      <c r="BW125" s="384"/>
      <c r="BX125" s="384"/>
      <c r="BY125" s="384"/>
      <c r="BZ125" s="384"/>
      <c r="CA125" s="385"/>
      <c r="CB125" s="384"/>
      <c r="CC125" s="384"/>
      <c r="CD125" s="384"/>
      <c r="CE125" s="384"/>
      <c r="CF125" s="384"/>
      <c r="CG125" s="384"/>
      <c r="CH125" s="384"/>
      <c r="CI125" s="384"/>
      <c r="CJ125" s="384"/>
      <c r="CK125" s="384"/>
      <c r="CL125" s="384"/>
      <c r="CM125" s="385"/>
      <c r="CN125" s="384"/>
      <c r="CO125" s="384"/>
      <c r="CP125" s="384"/>
      <c r="CQ125" s="384"/>
      <c r="CR125" s="384"/>
      <c r="CS125" s="384"/>
      <c r="CT125" s="384"/>
      <c r="CU125" s="384"/>
      <c r="CV125" s="384"/>
      <c r="CW125" s="384"/>
      <c r="CX125" s="384"/>
      <c r="CY125" s="385"/>
      <c r="CZ125" s="29"/>
      <c r="DA125" s="29"/>
      <c r="DB125" s="29"/>
      <c r="DC125" s="29"/>
      <c r="DD125" s="29"/>
      <c r="DE125" s="29"/>
      <c r="DF125" s="29"/>
      <c r="DG125" s="29"/>
      <c r="DH125" s="29"/>
      <c r="DI125" s="29"/>
      <c r="DJ125" s="29"/>
      <c r="DK125" s="343"/>
      <c r="DL125" s="384"/>
      <c r="DM125" s="384"/>
      <c r="DN125" s="384"/>
      <c r="DO125" s="384"/>
      <c r="DP125" s="384"/>
      <c r="DQ125" s="384"/>
      <c r="DR125" s="384"/>
      <c r="DS125" s="384"/>
      <c r="DT125" s="384"/>
      <c r="DU125" s="384"/>
      <c r="DV125" s="384"/>
      <c r="DW125" s="385"/>
      <c r="DX125" s="29"/>
      <c r="DY125" s="29"/>
      <c r="DZ125" s="29"/>
      <c r="EA125" s="29"/>
      <c r="EB125" s="29"/>
      <c r="EC125" s="29"/>
      <c r="ED125" s="29"/>
      <c r="EE125" s="29"/>
      <c r="EF125" s="29"/>
      <c r="EG125" s="29"/>
      <c r="EH125" s="29"/>
      <c r="EI125" s="343"/>
      <c r="EJ125" s="29"/>
      <c r="EK125" s="29"/>
      <c r="EL125" s="29"/>
      <c r="EM125" s="29"/>
      <c r="EN125" s="29"/>
      <c r="EO125" s="29"/>
      <c r="EP125" s="29"/>
      <c r="EQ125" s="29"/>
      <c r="ER125" s="29"/>
      <c r="ES125" s="29"/>
      <c r="ET125" s="29"/>
      <c r="EU125" s="343"/>
      <c r="EV125" s="384"/>
      <c r="EW125" s="384"/>
      <c r="EX125" s="384"/>
      <c r="EY125" s="384"/>
      <c r="EZ125" s="384"/>
      <c r="FA125" s="384"/>
      <c r="FB125" s="379">
        <f t="shared" ref="FB125:FY125" si="413">$H$7*H$178</f>
        <v>31125.899999999998</v>
      </c>
      <c r="FC125" s="379">
        <f t="shared" si="413"/>
        <v>100239.75</v>
      </c>
      <c r="FD125" s="379">
        <f t="shared" si="413"/>
        <v>284618.09999999998</v>
      </c>
      <c r="FE125" s="379">
        <f t="shared" si="413"/>
        <v>556962.25</v>
      </c>
      <c r="FF125" s="379">
        <f t="shared" si="413"/>
        <v>680269.85</v>
      </c>
      <c r="FG125" s="380">
        <f t="shared" si="413"/>
        <v>661926.19999999995</v>
      </c>
      <c r="FH125" s="379">
        <f t="shared" si="413"/>
        <v>673632.04999999993</v>
      </c>
      <c r="FI125" s="379">
        <f t="shared" si="413"/>
        <v>661253.44999999995</v>
      </c>
      <c r="FJ125" s="379">
        <f t="shared" si="413"/>
        <v>447274.1</v>
      </c>
      <c r="FK125" s="379">
        <f t="shared" si="413"/>
        <v>485426.5</v>
      </c>
      <c r="FL125" s="379">
        <f t="shared" si="413"/>
        <v>373122.1</v>
      </c>
      <c r="FM125" s="379">
        <f t="shared" si="413"/>
        <v>318121.05</v>
      </c>
      <c r="FN125" s="379">
        <f t="shared" si="413"/>
        <v>411752.89999999997</v>
      </c>
      <c r="FO125" s="379">
        <f t="shared" si="413"/>
        <v>364780</v>
      </c>
      <c r="FP125" s="379">
        <f t="shared" si="413"/>
        <v>316356.95</v>
      </c>
      <c r="FQ125" s="379">
        <f t="shared" si="413"/>
        <v>238153.5</v>
      </c>
      <c r="FR125" s="379">
        <f t="shared" si="413"/>
        <v>221125.44999999998</v>
      </c>
      <c r="FS125" s="380">
        <f t="shared" si="413"/>
        <v>247123.5</v>
      </c>
      <c r="FT125" s="379">
        <f t="shared" si="413"/>
        <v>221170.3</v>
      </c>
      <c r="FU125" s="379">
        <f t="shared" si="413"/>
        <v>171895.1</v>
      </c>
      <c r="FV125" s="379">
        <f t="shared" si="413"/>
        <v>127732.79999999999</v>
      </c>
      <c r="FW125" s="379">
        <f t="shared" si="413"/>
        <v>74660.3</v>
      </c>
      <c r="FX125" s="379">
        <f t="shared" si="413"/>
        <v>65346.45</v>
      </c>
      <c r="FY125" s="379">
        <f t="shared" si="413"/>
        <v>36074.35</v>
      </c>
      <c r="FZ125" s="342">
        <f t="shared" si="354"/>
        <v>28859.48</v>
      </c>
      <c r="GA125" s="342">
        <f t="shared" ref="GA125:GA126" si="414">FZ125*0.8</f>
        <v>23087.584000000003</v>
      </c>
      <c r="GB125" s="342">
        <f t="shared" ref="GB125" si="415">GA125*0.8</f>
        <v>18470.067200000001</v>
      </c>
      <c r="GC125" s="342">
        <f t="shared" ref="GC125:GC126" si="416">GB125*0.8</f>
        <v>14776.053760000003</v>
      </c>
      <c r="GD125" s="342">
        <f t="shared" ref="GD125:GD128" si="417">GC125*0.8</f>
        <v>11820.843008000003</v>
      </c>
      <c r="GE125" s="346">
        <f t="shared" ref="GE125:GE127" si="418">GD125*0.8</f>
        <v>9456.6744064000031</v>
      </c>
      <c r="GF125" s="398">
        <f t="shared" si="364"/>
        <v>7876613.6023744</v>
      </c>
    </row>
    <row r="126" spans="1:188" x14ac:dyDescent="0.2">
      <c r="B126" s="399">
        <v>9</v>
      </c>
      <c r="C126" s="399">
        <v>1</v>
      </c>
      <c r="D126" s="399"/>
      <c r="E126" s="399"/>
      <c r="F126" s="399"/>
      <c r="G126" s="341" t="str">
        <f>$G$177</f>
        <v>High Performing Title / App</v>
      </c>
      <c r="H126" s="436"/>
      <c r="I126" s="384"/>
      <c r="J126" s="384"/>
      <c r="K126" s="384"/>
      <c r="L126" s="384"/>
      <c r="M126" s="384"/>
      <c r="N126" s="384"/>
      <c r="O126" s="384"/>
      <c r="P126" s="384"/>
      <c r="Q126" s="384"/>
      <c r="R126" s="384"/>
      <c r="S126" s="385"/>
      <c r="T126" s="384"/>
      <c r="U126" s="384"/>
      <c r="V126" s="384"/>
      <c r="W126" s="384"/>
      <c r="X126" s="384"/>
      <c r="Y126" s="384"/>
      <c r="Z126" s="384"/>
      <c r="AA126" s="384"/>
      <c r="AB126" s="384"/>
      <c r="AC126" s="384"/>
      <c r="AD126" s="384"/>
      <c r="AE126" s="385"/>
      <c r="AF126" s="384"/>
      <c r="AG126" s="384"/>
      <c r="AH126" s="384"/>
      <c r="AI126" s="384"/>
      <c r="AJ126" s="384"/>
      <c r="AK126" s="384"/>
      <c r="AL126" s="384"/>
      <c r="AM126" s="384"/>
      <c r="AN126" s="384"/>
      <c r="AO126" s="384"/>
      <c r="AP126" s="384"/>
      <c r="AQ126" s="385"/>
      <c r="AR126" s="384"/>
      <c r="AS126" s="384"/>
      <c r="AT126" s="384"/>
      <c r="AU126" s="384"/>
      <c r="AV126" s="384"/>
      <c r="AW126" s="384"/>
      <c r="AX126" s="384"/>
      <c r="AY126" s="384"/>
      <c r="AZ126" s="384"/>
      <c r="BA126" s="384"/>
      <c r="BB126" s="384"/>
      <c r="BC126" s="385"/>
      <c r="BD126" s="384"/>
      <c r="BE126" s="384"/>
      <c r="BF126" s="384"/>
      <c r="BG126" s="384"/>
      <c r="BH126" s="384"/>
      <c r="BI126" s="384"/>
      <c r="BJ126" s="384"/>
      <c r="BK126" s="384"/>
      <c r="BL126" s="384"/>
      <c r="BM126" s="384"/>
      <c r="BN126" s="384"/>
      <c r="BO126" s="385"/>
      <c r="BP126" s="384"/>
      <c r="BQ126" s="384"/>
      <c r="BR126" s="384"/>
      <c r="BS126" s="384"/>
      <c r="BT126" s="384"/>
      <c r="BU126" s="384"/>
      <c r="BV126" s="384"/>
      <c r="BW126" s="384"/>
      <c r="BX126" s="384"/>
      <c r="BY126" s="384"/>
      <c r="BZ126" s="384"/>
      <c r="CA126" s="385"/>
      <c r="CB126" s="384"/>
      <c r="CC126" s="384"/>
      <c r="CD126" s="384"/>
      <c r="CE126" s="384"/>
      <c r="CF126" s="384"/>
      <c r="CG126" s="384"/>
      <c r="CH126" s="384"/>
      <c r="CI126" s="384"/>
      <c r="CJ126" s="384"/>
      <c r="CK126" s="384"/>
      <c r="CL126" s="384"/>
      <c r="CM126" s="385"/>
      <c r="CN126" s="384"/>
      <c r="CO126" s="384"/>
      <c r="CP126" s="384"/>
      <c r="CQ126" s="384"/>
      <c r="CR126" s="384"/>
      <c r="CS126" s="384"/>
      <c r="CT126" s="384"/>
      <c r="CU126" s="384"/>
      <c r="CV126" s="384"/>
      <c r="CW126" s="384"/>
      <c r="CX126" s="384"/>
      <c r="CY126" s="385"/>
      <c r="CZ126" s="29"/>
      <c r="DA126" s="29"/>
      <c r="DB126" s="29"/>
      <c r="DC126" s="29"/>
      <c r="DD126" s="29"/>
      <c r="DE126" s="29"/>
      <c r="DF126" s="29"/>
      <c r="DG126" s="29"/>
      <c r="DH126" s="29"/>
      <c r="DI126" s="29"/>
      <c r="DJ126" s="29"/>
      <c r="DK126" s="343"/>
      <c r="DL126" s="384"/>
      <c r="DM126" s="384"/>
      <c r="DN126" s="384"/>
      <c r="DO126" s="384"/>
      <c r="DP126" s="384"/>
      <c r="DQ126" s="384"/>
      <c r="DR126" s="384"/>
      <c r="DS126" s="384"/>
      <c r="DT126" s="384"/>
      <c r="DU126" s="384"/>
      <c r="DV126" s="384"/>
      <c r="DW126" s="385"/>
      <c r="DX126" s="29"/>
      <c r="DY126" s="29"/>
      <c r="DZ126" s="29"/>
      <c r="EA126" s="29"/>
      <c r="EB126" s="29"/>
      <c r="EC126" s="29"/>
      <c r="ED126" s="29"/>
      <c r="EE126" s="29"/>
      <c r="EF126" s="29"/>
      <c r="EG126" s="29"/>
      <c r="EH126" s="29"/>
      <c r="EI126" s="343"/>
      <c r="EJ126" s="29"/>
      <c r="EK126" s="29"/>
      <c r="EL126" s="29"/>
      <c r="EM126" s="29"/>
      <c r="EN126" s="29"/>
      <c r="EO126" s="29"/>
      <c r="EP126" s="29"/>
      <c r="EQ126" s="29"/>
      <c r="ER126" s="29"/>
      <c r="ES126" s="29"/>
      <c r="ET126" s="29"/>
      <c r="EU126" s="343"/>
      <c r="EV126" s="384"/>
      <c r="EW126" s="384"/>
      <c r="EX126" s="384"/>
      <c r="EY126" s="384"/>
      <c r="EZ126" s="384"/>
      <c r="FA126" s="384"/>
      <c r="FB126" s="384"/>
      <c r="FC126" s="389">
        <f t="shared" ref="FC126:FZ126" si="419">$H$7*H$177</f>
        <v>289304.92499999999</v>
      </c>
      <c r="FD126" s="389">
        <f t="shared" si="419"/>
        <v>965956.875</v>
      </c>
      <c r="FE126" s="389">
        <f t="shared" si="419"/>
        <v>1834880.7749999999</v>
      </c>
      <c r="FF126" s="389">
        <f t="shared" si="419"/>
        <v>3106602.5249999999</v>
      </c>
      <c r="FG126" s="390">
        <f t="shared" si="419"/>
        <v>3859006.125</v>
      </c>
      <c r="FH126" s="389">
        <f t="shared" si="419"/>
        <v>4525028.625</v>
      </c>
      <c r="FI126" s="389">
        <f t="shared" si="419"/>
        <v>3728021.6999999997</v>
      </c>
      <c r="FJ126" s="389">
        <f t="shared" si="419"/>
        <v>3186637.3499999996</v>
      </c>
      <c r="FK126" s="389">
        <f t="shared" si="419"/>
        <v>4099648.8</v>
      </c>
      <c r="FL126" s="389">
        <f t="shared" si="419"/>
        <v>3381331.1999999997</v>
      </c>
      <c r="FM126" s="389">
        <f t="shared" si="419"/>
        <v>2932337.85</v>
      </c>
      <c r="FN126" s="389">
        <f t="shared" si="419"/>
        <v>3693307.8</v>
      </c>
      <c r="FO126" s="389">
        <f t="shared" si="419"/>
        <v>3246624.2249999996</v>
      </c>
      <c r="FP126" s="389">
        <f t="shared" si="419"/>
        <v>3039394.8</v>
      </c>
      <c r="FQ126" s="389">
        <f t="shared" si="419"/>
        <v>1945772.4</v>
      </c>
      <c r="FR126" s="389">
        <f t="shared" si="419"/>
        <v>2192738.9249999998</v>
      </c>
      <c r="FS126" s="390">
        <f t="shared" si="419"/>
        <v>1824834.375</v>
      </c>
      <c r="FT126" s="389">
        <f t="shared" si="419"/>
        <v>1913368.2749999999</v>
      </c>
      <c r="FU126" s="389">
        <f t="shared" si="419"/>
        <v>1054782.3</v>
      </c>
      <c r="FV126" s="389">
        <f t="shared" si="419"/>
        <v>940235.39999999991</v>
      </c>
      <c r="FW126" s="389">
        <f t="shared" si="419"/>
        <v>733858.125</v>
      </c>
      <c r="FX126" s="389">
        <f t="shared" si="419"/>
        <v>804519.29999999993</v>
      </c>
      <c r="FY126" s="389">
        <f t="shared" si="419"/>
        <v>509339.02499999997</v>
      </c>
      <c r="FZ126" s="389">
        <f t="shared" si="419"/>
        <v>284864.77499999997</v>
      </c>
      <c r="GA126" s="342">
        <f t="shared" si="414"/>
        <v>227891.81999999998</v>
      </c>
      <c r="GB126" s="342">
        <f t="shared" si="406"/>
        <v>182313.45600000001</v>
      </c>
      <c r="GC126" s="342">
        <f t="shared" si="416"/>
        <v>145850.7648</v>
      </c>
      <c r="GD126" s="342">
        <f t="shared" si="417"/>
        <v>116680.61184000001</v>
      </c>
      <c r="GE126" s="346">
        <f t="shared" si="418"/>
        <v>93344.489472000016</v>
      </c>
      <c r="GF126" s="396">
        <f t="shared" si="364"/>
        <v>54858477.617111981</v>
      </c>
    </row>
    <row r="127" spans="1:188" ht="18" customHeight="1" x14ac:dyDescent="0.2">
      <c r="B127" s="399">
        <f t="shared" si="411"/>
        <v>10</v>
      </c>
      <c r="C127" s="399"/>
      <c r="D127" s="399">
        <v>1</v>
      </c>
      <c r="E127" s="399"/>
      <c r="F127" s="399"/>
      <c r="G127" s="340" t="str">
        <f>$G$178</f>
        <v>Avg Performing  Title / App</v>
      </c>
      <c r="H127" s="436"/>
      <c r="I127" s="384"/>
      <c r="J127" s="384"/>
      <c r="K127" s="384"/>
      <c r="L127" s="384"/>
      <c r="M127" s="384"/>
      <c r="N127" s="384"/>
      <c r="O127" s="384"/>
      <c r="P127" s="384"/>
      <c r="Q127" s="384"/>
      <c r="R127" s="384"/>
      <c r="S127" s="385"/>
      <c r="T127" s="384"/>
      <c r="U127" s="384"/>
      <c r="V127" s="384"/>
      <c r="W127" s="384"/>
      <c r="X127" s="384"/>
      <c r="Y127" s="384"/>
      <c r="Z127" s="384"/>
      <c r="AA127" s="384"/>
      <c r="AB127" s="384"/>
      <c r="AC127" s="384"/>
      <c r="AD127" s="384"/>
      <c r="AE127" s="385"/>
      <c r="AF127" s="384"/>
      <c r="AG127" s="384"/>
      <c r="AH127" s="384"/>
      <c r="AI127" s="384"/>
      <c r="AJ127" s="384"/>
      <c r="AK127" s="384"/>
      <c r="AL127" s="384"/>
      <c r="AM127" s="384"/>
      <c r="AN127" s="384"/>
      <c r="AO127" s="384"/>
      <c r="AP127" s="384"/>
      <c r="AQ127" s="385"/>
      <c r="AR127" s="384"/>
      <c r="AS127" s="384"/>
      <c r="AT127" s="384"/>
      <c r="AU127" s="384"/>
      <c r="AV127" s="384"/>
      <c r="AW127" s="384"/>
      <c r="AX127" s="384"/>
      <c r="AY127" s="384"/>
      <c r="AZ127" s="384"/>
      <c r="BA127" s="384"/>
      <c r="BB127" s="384"/>
      <c r="BC127" s="385"/>
      <c r="BD127" s="384"/>
      <c r="BE127" s="384"/>
      <c r="BF127" s="384"/>
      <c r="BG127" s="384"/>
      <c r="BH127" s="384"/>
      <c r="BI127" s="384"/>
      <c r="BJ127" s="384"/>
      <c r="BK127" s="384"/>
      <c r="BL127" s="384"/>
      <c r="BM127" s="384"/>
      <c r="BN127" s="384"/>
      <c r="BO127" s="385"/>
      <c r="BP127" s="384"/>
      <c r="BQ127" s="384"/>
      <c r="BR127" s="384"/>
      <c r="BS127" s="384"/>
      <c r="BT127" s="384"/>
      <c r="BU127" s="384"/>
      <c r="BV127" s="384"/>
      <c r="BW127" s="384"/>
      <c r="BX127" s="384"/>
      <c r="BY127" s="384"/>
      <c r="BZ127" s="384"/>
      <c r="CA127" s="385"/>
      <c r="CB127" s="384"/>
      <c r="CC127" s="384"/>
      <c r="CD127" s="384"/>
      <c r="CE127" s="384"/>
      <c r="CF127" s="384"/>
      <c r="CG127" s="384"/>
      <c r="CH127" s="384"/>
      <c r="CI127" s="384"/>
      <c r="CJ127" s="384"/>
      <c r="CK127" s="384"/>
      <c r="CL127" s="384"/>
      <c r="CM127" s="385"/>
      <c r="CN127" s="384"/>
      <c r="CO127" s="384"/>
      <c r="CP127" s="384"/>
      <c r="CQ127" s="384"/>
      <c r="CR127" s="384"/>
      <c r="CS127" s="384"/>
      <c r="CT127" s="384"/>
      <c r="CU127" s="384"/>
      <c r="CV127" s="384"/>
      <c r="CW127" s="384"/>
      <c r="CX127" s="384"/>
      <c r="CY127" s="385"/>
      <c r="CZ127" s="29"/>
      <c r="DA127" s="29"/>
      <c r="DB127" s="29"/>
      <c r="DC127" s="29"/>
      <c r="DD127" s="29"/>
      <c r="DE127" s="29"/>
      <c r="DF127" s="29"/>
      <c r="DG127" s="29"/>
      <c r="DH127" s="29"/>
      <c r="DI127" s="29"/>
      <c r="DJ127" s="29"/>
      <c r="DK127" s="343"/>
      <c r="DL127" s="384"/>
      <c r="DM127" s="384"/>
      <c r="DN127" s="384"/>
      <c r="DO127" s="384"/>
      <c r="DP127" s="384"/>
      <c r="DQ127" s="384"/>
      <c r="DR127" s="384"/>
      <c r="DS127" s="384"/>
      <c r="DT127" s="384"/>
      <c r="DU127" s="384"/>
      <c r="DV127" s="384"/>
      <c r="DW127" s="385"/>
      <c r="DX127" s="29"/>
      <c r="DY127" s="29"/>
      <c r="DZ127" s="29"/>
      <c r="EA127" s="29"/>
      <c r="EB127" s="29"/>
      <c r="EC127" s="29"/>
      <c r="ED127" s="29"/>
      <c r="EE127" s="29"/>
      <c r="EF127" s="29"/>
      <c r="EG127" s="29"/>
      <c r="EH127" s="29"/>
      <c r="EI127" s="343"/>
      <c r="EJ127" s="29"/>
      <c r="EK127" s="29"/>
      <c r="EL127" s="29"/>
      <c r="EM127" s="29"/>
      <c r="EN127" s="29"/>
      <c r="EO127" s="29"/>
      <c r="EP127" s="29"/>
      <c r="EQ127" s="29"/>
      <c r="ER127" s="29"/>
      <c r="ES127" s="29"/>
      <c r="ET127" s="29"/>
      <c r="EU127" s="343"/>
      <c r="EV127" s="384"/>
      <c r="EW127" s="384"/>
      <c r="EX127" s="384"/>
      <c r="EY127" s="384"/>
      <c r="EZ127" s="384"/>
      <c r="FA127" s="384"/>
      <c r="FB127" s="384"/>
      <c r="FC127" s="384"/>
      <c r="FD127" s="384"/>
      <c r="FE127" s="379">
        <f t="shared" ref="FE127:GB127" si="420">$H$7*H$178</f>
        <v>31125.899999999998</v>
      </c>
      <c r="FF127" s="379">
        <f t="shared" si="420"/>
        <v>100239.75</v>
      </c>
      <c r="FG127" s="380">
        <f t="shared" si="420"/>
        <v>284618.09999999998</v>
      </c>
      <c r="FH127" s="379">
        <f t="shared" si="420"/>
        <v>556962.25</v>
      </c>
      <c r="FI127" s="379">
        <f t="shared" si="420"/>
        <v>680269.85</v>
      </c>
      <c r="FJ127" s="379">
        <f t="shared" si="420"/>
        <v>661926.19999999995</v>
      </c>
      <c r="FK127" s="379">
        <f t="shared" si="420"/>
        <v>673632.04999999993</v>
      </c>
      <c r="FL127" s="379">
        <f t="shared" si="420"/>
        <v>661253.44999999995</v>
      </c>
      <c r="FM127" s="379">
        <f t="shared" si="420"/>
        <v>447274.1</v>
      </c>
      <c r="FN127" s="379">
        <f t="shared" si="420"/>
        <v>485426.5</v>
      </c>
      <c r="FO127" s="379">
        <f t="shared" si="420"/>
        <v>373122.1</v>
      </c>
      <c r="FP127" s="379">
        <f t="shared" si="420"/>
        <v>318121.05</v>
      </c>
      <c r="FQ127" s="379">
        <f t="shared" si="420"/>
        <v>411752.89999999997</v>
      </c>
      <c r="FR127" s="379">
        <f t="shared" si="420"/>
        <v>364780</v>
      </c>
      <c r="FS127" s="380">
        <f t="shared" si="420"/>
        <v>316356.95</v>
      </c>
      <c r="FT127" s="379">
        <f t="shared" si="420"/>
        <v>238153.5</v>
      </c>
      <c r="FU127" s="379">
        <f t="shared" si="420"/>
        <v>221125.44999999998</v>
      </c>
      <c r="FV127" s="379">
        <f t="shared" si="420"/>
        <v>247123.5</v>
      </c>
      <c r="FW127" s="379">
        <f t="shared" si="420"/>
        <v>221170.3</v>
      </c>
      <c r="FX127" s="379">
        <f t="shared" si="420"/>
        <v>171895.1</v>
      </c>
      <c r="FY127" s="379">
        <f t="shared" si="420"/>
        <v>127732.79999999999</v>
      </c>
      <c r="FZ127" s="379">
        <f t="shared" si="420"/>
        <v>74660.3</v>
      </c>
      <c r="GA127" s="379">
        <f t="shared" si="420"/>
        <v>65346.45</v>
      </c>
      <c r="GB127" s="379">
        <f t="shared" si="420"/>
        <v>36074.35</v>
      </c>
      <c r="GC127" s="342">
        <f t="shared" si="406"/>
        <v>28859.48</v>
      </c>
      <c r="GD127" s="342">
        <f t="shared" si="417"/>
        <v>23087.584000000003</v>
      </c>
      <c r="GE127" s="346">
        <f t="shared" si="418"/>
        <v>18470.067200000001</v>
      </c>
      <c r="GF127" s="398">
        <f t="shared" si="364"/>
        <v>7840560.0312000001</v>
      </c>
    </row>
    <row r="128" spans="1:188" x14ac:dyDescent="0.2">
      <c r="B128" s="399">
        <f t="shared" si="411"/>
        <v>11</v>
      </c>
      <c r="C128" s="399"/>
      <c r="D128" s="399"/>
      <c r="E128" s="399">
        <v>1</v>
      </c>
      <c r="F128" s="399"/>
      <c r="G128" s="339" t="str">
        <f>$G$179</f>
        <v>Low Performing  Title / App</v>
      </c>
      <c r="H128" s="436"/>
      <c r="I128" s="384"/>
      <c r="J128" s="384"/>
      <c r="K128" s="384"/>
      <c r="L128" s="384"/>
      <c r="M128" s="384"/>
      <c r="N128" s="384"/>
      <c r="O128" s="384"/>
      <c r="P128" s="384"/>
      <c r="Q128" s="384"/>
      <c r="R128" s="384"/>
      <c r="S128" s="385"/>
      <c r="T128" s="384"/>
      <c r="U128" s="384"/>
      <c r="V128" s="384"/>
      <c r="W128" s="384"/>
      <c r="X128" s="384"/>
      <c r="Y128" s="384"/>
      <c r="Z128" s="384"/>
      <c r="AA128" s="384"/>
      <c r="AB128" s="384"/>
      <c r="AC128" s="384"/>
      <c r="AD128" s="384"/>
      <c r="AE128" s="385"/>
      <c r="AF128" s="384"/>
      <c r="AG128" s="384"/>
      <c r="AH128" s="384"/>
      <c r="AI128" s="384"/>
      <c r="AJ128" s="384"/>
      <c r="AK128" s="384"/>
      <c r="AL128" s="384"/>
      <c r="AM128" s="384"/>
      <c r="AN128" s="384"/>
      <c r="AO128" s="384"/>
      <c r="AP128" s="384"/>
      <c r="AQ128" s="385"/>
      <c r="AR128" s="384"/>
      <c r="AS128" s="384"/>
      <c r="AT128" s="384"/>
      <c r="AU128" s="384"/>
      <c r="AV128" s="384"/>
      <c r="AW128" s="384"/>
      <c r="AX128" s="384"/>
      <c r="AY128" s="384"/>
      <c r="AZ128" s="384"/>
      <c r="BA128" s="384"/>
      <c r="BB128" s="384"/>
      <c r="BC128" s="385"/>
      <c r="BD128" s="384"/>
      <c r="BE128" s="384"/>
      <c r="BF128" s="384"/>
      <c r="BG128" s="384"/>
      <c r="BH128" s="384"/>
      <c r="BI128" s="384"/>
      <c r="BJ128" s="384"/>
      <c r="BK128" s="384"/>
      <c r="BL128" s="384"/>
      <c r="BM128" s="384"/>
      <c r="BN128" s="384"/>
      <c r="BO128" s="385"/>
      <c r="BP128" s="384"/>
      <c r="BQ128" s="384"/>
      <c r="BR128" s="384"/>
      <c r="BS128" s="384"/>
      <c r="BT128" s="384"/>
      <c r="BU128" s="384"/>
      <c r="BV128" s="384"/>
      <c r="BW128" s="384"/>
      <c r="BX128" s="384"/>
      <c r="BY128" s="384"/>
      <c r="BZ128" s="384"/>
      <c r="CA128" s="385"/>
      <c r="CB128" s="384"/>
      <c r="CC128" s="384"/>
      <c r="CD128" s="384"/>
      <c r="CE128" s="384"/>
      <c r="CF128" s="384"/>
      <c r="CG128" s="384"/>
      <c r="CH128" s="384"/>
      <c r="CI128" s="384"/>
      <c r="CJ128" s="384"/>
      <c r="CK128" s="384"/>
      <c r="CL128" s="384"/>
      <c r="CM128" s="385"/>
      <c r="CN128" s="384"/>
      <c r="CO128" s="384"/>
      <c r="CP128" s="384"/>
      <c r="CQ128" s="384"/>
      <c r="CR128" s="384"/>
      <c r="CS128" s="384"/>
      <c r="CT128" s="384"/>
      <c r="CU128" s="384"/>
      <c r="CV128" s="384"/>
      <c r="CW128" s="384"/>
      <c r="CX128" s="384"/>
      <c r="CY128" s="385"/>
      <c r="CZ128" s="29"/>
      <c r="DA128" s="29"/>
      <c r="DB128" s="29"/>
      <c r="DC128" s="29"/>
      <c r="DD128" s="29"/>
      <c r="DE128" s="29"/>
      <c r="DF128" s="29"/>
      <c r="DG128" s="29"/>
      <c r="DH128" s="29"/>
      <c r="DI128" s="29"/>
      <c r="DJ128" s="29"/>
      <c r="DK128" s="343"/>
      <c r="DL128" s="384"/>
      <c r="DM128" s="384"/>
      <c r="DN128" s="384"/>
      <c r="DO128" s="384"/>
      <c r="DP128" s="384"/>
      <c r="DQ128" s="384"/>
      <c r="DR128" s="384"/>
      <c r="DS128" s="384"/>
      <c r="DT128" s="384"/>
      <c r="DU128" s="384"/>
      <c r="DV128" s="384"/>
      <c r="DW128" s="385"/>
      <c r="DX128" s="29"/>
      <c r="DY128" s="29"/>
      <c r="DZ128" s="29"/>
      <c r="EA128" s="29"/>
      <c r="EB128" s="29"/>
      <c r="EC128" s="29"/>
      <c r="ED128" s="29"/>
      <c r="EE128" s="29"/>
      <c r="EF128" s="29"/>
      <c r="EG128" s="29"/>
      <c r="EH128" s="29"/>
      <c r="EI128" s="343"/>
      <c r="EJ128" s="29"/>
      <c r="EK128" s="29"/>
      <c r="EL128" s="29"/>
      <c r="EM128" s="29"/>
      <c r="EN128" s="29"/>
      <c r="EO128" s="29"/>
      <c r="EP128" s="29"/>
      <c r="EQ128" s="29"/>
      <c r="ER128" s="29"/>
      <c r="ES128" s="29"/>
      <c r="ET128" s="29"/>
      <c r="EU128" s="343"/>
      <c r="EV128" s="384"/>
      <c r="EW128" s="384"/>
      <c r="EX128" s="384"/>
      <c r="EY128" s="384"/>
      <c r="EZ128" s="384"/>
      <c r="FA128" s="384"/>
      <c r="FB128" s="384"/>
      <c r="FC128" s="384"/>
      <c r="FD128" s="384"/>
      <c r="FE128" s="384"/>
      <c r="FF128" s="382">
        <f t="shared" ref="FF128:GC128" si="421">$H$7*H$179</f>
        <v>14621.099999999999</v>
      </c>
      <c r="FG128" s="383">
        <f t="shared" si="421"/>
        <v>53894.75</v>
      </c>
      <c r="FH128" s="382">
        <f t="shared" si="421"/>
        <v>98939.099999999991</v>
      </c>
      <c r="FI128" s="382">
        <f t="shared" si="421"/>
        <v>182390</v>
      </c>
      <c r="FJ128" s="382">
        <f t="shared" si="421"/>
        <v>299732.55</v>
      </c>
      <c r="FK128" s="382">
        <f t="shared" si="421"/>
        <v>204665.5</v>
      </c>
      <c r="FL128" s="382">
        <f t="shared" si="421"/>
        <v>175333.6</v>
      </c>
      <c r="FM128" s="382">
        <f t="shared" si="421"/>
        <v>194200.5</v>
      </c>
      <c r="FN128" s="382">
        <f t="shared" si="421"/>
        <v>156765.69999999998</v>
      </c>
      <c r="FO128" s="382">
        <f t="shared" si="421"/>
        <v>155674.35</v>
      </c>
      <c r="FP128" s="382">
        <f t="shared" si="421"/>
        <v>148274.1</v>
      </c>
      <c r="FQ128" s="382">
        <f t="shared" si="421"/>
        <v>137061.6</v>
      </c>
      <c r="FR128" s="382">
        <f t="shared" si="421"/>
        <v>120885.7</v>
      </c>
      <c r="FS128" s="383">
        <f t="shared" si="421"/>
        <v>141905.4</v>
      </c>
      <c r="FT128" s="382">
        <f t="shared" si="421"/>
        <v>111512.04999999999</v>
      </c>
      <c r="FU128" s="382">
        <f t="shared" si="421"/>
        <v>95410.9</v>
      </c>
      <c r="FV128" s="382">
        <f t="shared" si="421"/>
        <v>94349.45</v>
      </c>
      <c r="FW128" s="382">
        <f t="shared" si="421"/>
        <v>101525.45</v>
      </c>
      <c r="FX128" s="382">
        <f t="shared" si="421"/>
        <v>73598.849999999991</v>
      </c>
      <c r="FY128" s="382">
        <f t="shared" si="421"/>
        <v>73942.7</v>
      </c>
      <c r="FZ128" s="382">
        <f t="shared" si="421"/>
        <v>52908.049999999996</v>
      </c>
      <c r="GA128" s="382">
        <f t="shared" si="421"/>
        <v>36298.6</v>
      </c>
      <c r="GB128" s="382">
        <f t="shared" si="421"/>
        <v>23606.05</v>
      </c>
      <c r="GC128" s="382">
        <f t="shared" si="421"/>
        <v>10375.299999999999</v>
      </c>
      <c r="GD128" s="342">
        <f t="shared" si="417"/>
        <v>8300.24</v>
      </c>
      <c r="GE128" s="346">
        <f t="shared" si="406"/>
        <v>6640.192</v>
      </c>
      <c r="GF128" s="397">
        <f t="shared" si="364"/>
        <v>2772811.7820000001</v>
      </c>
    </row>
    <row r="129" spans="1:188" ht="17" thickBot="1" x14ac:dyDescent="0.25">
      <c r="B129" s="399">
        <f t="shared" si="411"/>
        <v>12</v>
      </c>
      <c r="C129" s="399"/>
      <c r="D129" s="399">
        <v>1</v>
      </c>
      <c r="E129" s="399"/>
      <c r="F129" s="399"/>
      <c r="G129" s="406" t="str">
        <f>$G$178</f>
        <v>Avg Performing  Title / App</v>
      </c>
      <c r="H129" s="436"/>
      <c r="I129" s="384"/>
      <c r="J129" s="384"/>
      <c r="K129" s="384"/>
      <c r="L129" s="384"/>
      <c r="M129" s="384"/>
      <c r="N129" s="384"/>
      <c r="O129" s="384"/>
      <c r="P129" s="384"/>
      <c r="Q129" s="384"/>
      <c r="R129" s="384"/>
      <c r="S129" s="385"/>
      <c r="T129" s="384"/>
      <c r="U129" s="384"/>
      <c r="V129" s="384"/>
      <c r="W129" s="384"/>
      <c r="X129" s="384"/>
      <c r="Y129" s="384"/>
      <c r="Z129" s="384"/>
      <c r="AA129" s="384"/>
      <c r="AB129" s="384"/>
      <c r="AC129" s="384"/>
      <c r="AD129" s="384"/>
      <c r="AE129" s="385"/>
      <c r="AF129" s="384"/>
      <c r="AG129" s="384"/>
      <c r="AH129" s="384"/>
      <c r="AI129" s="384"/>
      <c r="AJ129" s="384"/>
      <c r="AK129" s="384"/>
      <c r="AL129" s="384"/>
      <c r="AM129" s="384"/>
      <c r="AN129" s="384"/>
      <c r="AO129" s="384"/>
      <c r="AP129" s="384"/>
      <c r="AQ129" s="385"/>
      <c r="AR129" s="384"/>
      <c r="AS129" s="384"/>
      <c r="AT129" s="384"/>
      <c r="AU129" s="384"/>
      <c r="AV129" s="384"/>
      <c r="AW129" s="384"/>
      <c r="AX129" s="384"/>
      <c r="AY129" s="384"/>
      <c r="AZ129" s="384"/>
      <c r="BA129" s="384"/>
      <c r="BB129" s="384"/>
      <c r="BC129" s="385"/>
      <c r="BD129" s="384"/>
      <c r="BE129" s="384"/>
      <c r="BF129" s="384"/>
      <c r="BG129" s="384"/>
      <c r="BH129" s="384"/>
      <c r="BI129" s="384"/>
      <c r="BJ129" s="384"/>
      <c r="BK129" s="384"/>
      <c r="BL129" s="384"/>
      <c r="BM129" s="384"/>
      <c r="BN129" s="384"/>
      <c r="BO129" s="385"/>
      <c r="BP129" s="384"/>
      <c r="BQ129" s="384"/>
      <c r="BR129" s="384"/>
      <c r="BS129" s="384"/>
      <c r="BT129" s="384"/>
      <c r="BU129" s="384"/>
      <c r="BV129" s="384"/>
      <c r="BW129" s="384"/>
      <c r="BX129" s="384"/>
      <c r="BY129" s="384"/>
      <c r="BZ129" s="384"/>
      <c r="CA129" s="385"/>
      <c r="CB129" s="384"/>
      <c r="CC129" s="384"/>
      <c r="CD129" s="384"/>
      <c r="CE129" s="384"/>
      <c r="CF129" s="384"/>
      <c r="CG129" s="384"/>
      <c r="CH129" s="384"/>
      <c r="CI129" s="384"/>
      <c r="CJ129" s="384"/>
      <c r="CK129" s="384"/>
      <c r="CL129" s="384"/>
      <c r="CM129" s="385"/>
      <c r="CN129" s="384"/>
      <c r="CO129" s="384"/>
      <c r="CP129" s="384"/>
      <c r="CQ129" s="384"/>
      <c r="CR129" s="384"/>
      <c r="CS129" s="384"/>
      <c r="CT129" s="384"/>
      <c r="CU129" s="384"/>
      <c r="CV129" s="384"/>
      <c r="CW129" s="384"/>
      <c r="CX129" s="384"/>
      <c r="CY129" s="385"/>
      <c r="CZ129" s="29"/>
      <c r="DA129" s="29"/>
      <c r="DB129" s="29"/>
      <c r="DC129" s="29"/>
      <c r="DD129" s="29"/>
      <c r="DE129" s="29"/>
      <c r="DF129" s="29"/>
      <c r="DG129" s="29"/>
      <c r="DH129" s="29"/>
      <c r="DI129" s="29"/>
      <c r="DJ129" s="29"/>
      <c r="DK129" s="343"/>
      <c r="DL129" s="384"/>
      <c r="DM129" s="384"/>
      <c r="DN129" s="384"/>
      <c r="DO129" s="384"/>
      <c r="DP129" s="384"/>
      <c r="DQ129" s="384"/>
      <c r="DR129" s="384"/>
      <c r="DS129" s="384"/>
      <c r="DT129" s="384"/>
      <c r="DU129" s="384"/>
      <c r="DV129" s="384"/>
      <c r="DW129" s="385"/>
      <c r="DX129" s="29"/>
      <c r="DY129" s="29"/>
      <c r="DZ129" s="29"/>
      <c r="EA129" s="29"/>
      <c r="EB129" s="29"/>
      <c r="EC129" s="29"/>
      <c r="ED129" s="29"/>
      <c r="EE129" s="29"/>
      <c r="EF129" s="29"/>
      <c r="EG129" s="29"/>
      <c r="EH129" s="29"/>
      <c r="EI129" s="343"/>
      <c r="EJ129" s="29"/>
      <c r="EK129" s="29"/>
      <c r="EL129" s="29"/>
      <c r="EM129" s="29"/>
      <c r="EN129" s="29"/>
      <c r="EO129" s="29"/>
      <c r="EP129" s="29"/>
      <c r="EQ129" s="29"/>
      <c r="ER129" s="29"/>
      <c r="ES129" s="29"/>
      <c r="ET129" s="29"/>
      <c r="EU129" s="343"/>
      <c r="EV129" s="384"/>
      <c r="EW129" s="384"/>
      <c r="EX129" s="384"/>
      <c r="EY129" s="384"/>
      <c r="EZ129" s="384"/>
      <c r="FA129" s="384"/>
      <c r="FB129" s="384"/>
      <c r="FC129" s="384"/>
      <c r="FD129" s="384"/>
      <c r="FE129" s="384"/>
      <c r="FF129" s="384"/>
      <c r="FG129" s="380">
        <f t="shared" ref="FG129:GD129" si="422">$H$7*H$178</f>
        <v>31125.899999999998</v>
      </c>
      <c r="FH129" s="379">
        <f t="shared" si="422"/>
        <v>100239.75</v>
      </c>
      <c r="FI129" s="379">
        <f t="shared" si="422"/>
        <v>284618.09999999998</v>
      </c>
      <c r="FJ129" s="379">
        <f t="shared" si="422"/>
        <v>556962.25</v>
      </c>
      <c r="FK129" s="379">
        <f t="shared" si="422"/>
        <v>680269.85</v>
      </c>
      <c r="FL129" s="379">
        <f t="shared" si="422"/>
        <v>661926.19999999995</v>
      </c>
      <c r="FM129" s="379">
        <f t="shared" si="422"/>
        <v>673632.04999999993</v>
      </c>
      <c r="FN129" s="379">
        <f t="shared" si="422"/>
        <v>661253.44999999995</v>
      </c>
      <c r="FO129" s="379">
        <f t="shared" si="422"/>
        <v>447274.1</v>
      </c>
      <c r="FP129" s="379">
        <f t="shared" si="422"/>
        <v>485426.5</v>
      </c>
      <c r="FQ129" s="379">
        <f t="shared" si="422"/>
        <v>373122.1</v>
      </c>
      <c r="FR129" s="379">
        <f t="shared" si="422"/>
        <v>318121.05</v>
      </c>
      <c r="FS129" s="380">
        <f t="shared" si="422"/>
        <v>411752.89999999997</v>
      </c>
      <c r="FT129" s="379">
        <f t="shared" si="422"/>
        <v>364780</v>
      </c>
      <c r="FU129" s="379">
        <f t="shared" si="422"/>
        <v>316356.95</v>
      </c>
      <c r="FV129" s="379">
        <f t="shared" si="422"/>
        <v>238153.5</v>
      </c>
      <c r="FW129" s="379">
        <f t="shared" si="422"/>
        <v>221125.44999999998</v>
      </c>
      <c r="FX129" s="379">
        <f t="shared" si="422"/>
        <v>247123.5</v>
      </c>
      <c r="FY129" s="379">
        <f t="shared" si="422"/>
        <v>221170.3</v>
      </c>
      <c r="FZ129" s="379">
        <f t="shared" si="422"/>
        <v>171895.1</v>
      </c>
      <c r="GA129" s="379">
        <f t="shared" si="422"/>
        <v>127732.79999999999</v>
      </c>
      <c r="GB129" s="379">
        <f t="shared" si="422"/>
        <v>74660.3</v>
      </c>
      <c r="GC129" s="379">
        <f t="shared" si="422"/>
        <v>65346.45</v>
      </c>
      <c r="GD129" s="379">
        <f t="shared" si="422"/>
        <v>36074.35</v>
      </c>
      <c r="GE129" s="346">
        <f t="shared" si="406"/>
        <v>28859.48</v>
      </c>
      <c r="GF129" s="421">
        <f t="shared" si="364"/>
        <v>7799002.3799999999</v>
      </c>
    </row>
    <row r="130" spans="1:188" ht="17" customHeight="1" thickTop="1" x14ac:dyDescent="0.2">
      <c r="A130" s="413" t="s">
        <v>465</v>
      </c>
      <c r="B130" s="414">
        <v>1</v>
      </c>
      <c r="C130" s="414"/>
      <c r="D130" s="414">
        <v>1</v>
      </c>
      <c r="E130" s="414"/>
      <c r="F130" s="414"/>
      <c r="G130" s="405" t="str">
        <f>$G$178</f>
        <v>Avg Performing  Title / App</v>
      </c>
      <c r="H130" s="436"/>
      <c r="I130" s="384"/>
      <c r="J130" s="384"/>
      <c r="K130" s="384"/>
      <c r="L130" s="384"/>
      <c r="M130" s="384"/>
      <c r="N130" s="384"/>
      <c r="O130" s="384"/>
      <c r="P130" s="384"/>
      <c r="Q130" s="384"/>
      <c r="R130" s="384"/>
      <c r="S130" s="385"/>
      <c r="T130" s="384"/>
      <c r="U130" s="384"/>
      <c r="V130" s="384"/>
      <c r="W130" s="384"/>
      <c r="X130" s="384"/>
      <c r="Y130" s="384"/>
      <c r="Z130" s="384"/>
      <c r="AA130" s="384"/>
      <c r="AB130" s="384"/>
      <c r="AC130" s="384"/>
      <c r="AD130" s="384"/>
      <c r="AE130" s="385"/>
      <c r="AF130" s="384"/>
      <c r="AG130" s="384"/>
      <c r="AH130" s="384"/>
      <c r="AI130" s="384"/>
      <c r="AJ130" s="384"/>
      <c r="AK130" s="384"/>
      <c r="AL130" s="384"/>
      <c r="AM130" s="384"/>
      <c r="AN130" s="384"/>
      <c r="AO130" s="384"/>
      <c r="AP130" s="384"/>
      <c r="AQ130" s="385"/>
      <c r="AR130" s="384"/>
      <c r="AS130" s="384"/>
      <c r="AT130" s="384"/>
      <c r="AU130" s="384"/>
      <c r="AV130" s="384"/>
      <c r="AW130" s="384"/>
      <c r="AX130" s="384"/>
      <c r="AY130" s="384"/>
      <c r="AZ130" s="384"/>
      <c r="BA130" s="384"/>
      <c r="BB130" s="384"/>
      <c r="BC130" s="385"/>
      <c r="BD130" s="384"/>
      <c r="BE130" s="384"/>
      <c r="BF130" s="384"/>
      <c r="BG130" s="384"/>
      <c r="BH130" s="384"/>
      <c r="BI130" s="384"/>
      <c r="BJ130" s="384"/>
      <c r="BK130" s="384"/>
      <c r="BL130" s="384"/>
      <c r="BM130" s="384"/>
      <c r="BN130" s="384"/>
      <c r="BO130" s="385"/>
      <c r="BP130" s="384"/>
      <c r="BQ130" s="384"/>
      <c r="BR130" s="384"/>
      <c r="BS130" s="384"/>
      <c r="BT130" s="384"/>
      <c r="BU130" s="384"/>
      <c r="BV130" s="384"/>
      <c r="BW130" s="384"/>
      <c r="BX130" s="384"/>
      <c r="BY130" s="384"/>
      <c r="BZ130" s="384"/>
      <c r="CA130" s="385"/>
      <c r="CB130" s="384"/>
      <c r="CC130" s="384"/>
      <c r="CD130" s="384"/>
      <c r="CE130" s="384"/>
      <c r="CF130" s="384"/>
      <c r="CG130" s="384"/>
      <c r="CH130" s="384"/>
      <c r="CI130" s="384"/>
      <c r="CJ130" s="384"/>
      <c r="CK130" s="384"/>
      <c r="CL130" s="384"/>
      <c r="CM130" s="385"/>
      <c r="CN130" s="384"/>
      <c r="CO130" s="384"/>
      <c r="CP130" s="384"/>
      <c r="CQ130" s="384"/>
      <c r="CR130" s="384"/>
      <c r="CS130" s="384"/>
      <c r="CT130" s="384"/>
      <c r="CU130" s="384"/>
      <c r="CV130" s="384"/>
      <c r="CW130" s="384"/>
      <c r="CX130" s="384"/>
      <c r="CY130" s="385"/>
      <c r="CZ130" s="29"/>
      <c r="DA130" s="29"/>
      <c r="DB130" s="29"/>
      <c r="DC130" s="29"/>
      <c r="DD130" s="29"/>
      <c r="DE130" s="29"/>
      <c r="DF130" s="29"/>
      <c r="DG130" s="29"/>
      <c r="DH130" s="29"/>
      <c r="DI130" s="29"/>
      <c r="DJ130" s="29"/>
      <c r="DK130" s="343"/>
      <c r="DL130" s="384"/>
      <c r="DM130" s="384"/>
      <c r="DN130" s="384"/>
      <c r="DO130" s="384"/>
      <c r="DP130" s="384"/>
      <c r="DQ130" s="384"/>
      <c r="DR130" s="384"/>
      <c r="DS130" s="384"/>
      <c r="DT130" s="384"/>
      <c r="DU130" s="384"/>
      <c r="DV130" s="384"/>
      <c r="DW130" s="385"/>
      <c r="DX130" s="29"/>
      <c r="DY130" s="29"/>
      <c r="DZ130" s="29"/>
      <c r="EA130" s="29"/>
      <c r="EB130" s="29"/>
      <c r="EC130" s="29"/>
      <c r="ED130" s="29"/>
      <c r="EE130" s="29"/>
      <c r="EF130" s="29"/>
      <c r="EG130" s="29"/>
      <c r="EH130" s="29"/>
      <c r="EI130" s="343"/>
      <c r="EJ130" s="29"/>
      <c r="EK130" s="29"/>
      <c r="EL130" s="29"/>
      <c r="EM130" s="29"/>
      <c r="EN130" s="29"/>
      <c r="EO130" s="29"/>
      <c r="EP130" s="29"/>
      <c r="EQ130" s="29"/>
      <c r="ER130" s="29"/>
      <c r="ES130" s="29"/>
      <c r="ET130" s="29"/>
      <c r="EU130" s="343"/>
      <c r="EV130" s="29"/>
      <c r="EW130" s="29"/>
      <c r="EX130" s="29"/>
      <c r="EY130" s="29"/>
      <c r="EZ130" s="29"/>
      <c r="FA130" s="29"/>
      <c r="FB130" s="29"/>
      <c r="FC130" s="29"/>
      <c r="FD130" s="29"/>
      <c r="FE130" s="29"/>
      <c r="FF130" s="29"/>
      <c r="FG130" s="343"/>
      <c r="FH130" s="379">
        <f t="shared" ref="FH130:GE130" si="423">$H$7*H$178</f>
        <v>31125.899999999998</v>
      </c>
      <c r="FI130" s="379">
        <f t="shared" si="423"/>
        <v>100239.75</v>
      </c>
      <c r="FJ130" s="379">
        <f t="shared" si="423"/>
        <v>284618.09999999998</v>
      </c>
      <c r="FK130" s="379">
        <f t="shared" si="423"/>
        <v>556962.25</v>
      </c>
      <c r="FL130" s="379">
        <f t="shared" si="423"/>
        <v>680269.85</v>
      </c>
      <c r="FM130" s="379">
        <f t="shared" si="423"/>
        <v>661926.19999999995</v>
      </c>
      <c r="FN130" s="379">
        <f t="shared" si="423"/>
        <v>673632.04999999993</v>
      </c>
      <c r="FO130" s="379">
        <f t="shared" si="423"/>
        <v>661253.44999999995</v>
      </c>
      <c r="FP130" s="379">
        <f t="shared" si="423"/>
        <v>447274.1</v>
      </c>
      <c r="FQ130" s="379">
        <f t="shared" si="423"/>
        <v>485426.5</v>
      </c>
      <c r="FR130" s="379">
        <f t="shared" si="423"/>
        <v>373122.1</v>
      </c>
      <c r="FS130" s="380">
        <f t="shared" si="423"/>
        <v>318121.05</v>
      </c>
      <c r="FT130" s="379">
        <f t="shared" si="423"/>
        <v>411752.89999999997</v>
      </c>
      <c r="FU130" s="379">
        <f t="shared" si="423"/>
        <v>364780</v>
      </c>
      <c r="FV130" s="379">
        <f t="shared" si="423"/>
        <v>316356.95</v>
      </c>
      <c r="FW130" s="379">
        <f t="shared" si="423"/>
        <v>238153.5</v>
      </c>
      <c r="FX130" s="379">
        <f t="shared" si="423"/>
        <v>221125.44999999998</v>
      </c>
      <c r="FY130" s="379">
        <f t="shared" si="423"/>
        <v>247123.5</v>
      </c>
      <c r="FZ130" s="379">
        <f t="shared" si="423"/>
        <v>221170.3</v>
      </c>
      <c r="GA130" s="379">
        <f t="shared" si="423"/>
        <v>171895.1</v>
      </c>
      <c r="GB130" s="379">
        <f t="shared" si="423"/>
        <v>127732.79999999999</v>
      </c>
      <c r="GC130" s="379">
        <f t="shared" si="423"/>
        <v>74660.3</v>
      </c>
      <c r="GD130" s="379">
        <f t="shared" si="423"/>
        <v>65346.45</v>
      </c>
      <c r="GE130" s="380">
        <f t="shared" si="423"/>
        <v>36074.35</v>
      </c>
      <c r="GF130" s="422">
        <f t="shared" si="364"/>
        <v>7770142.8999999994</v>
      </c>
    </row>
    <row r="131" spans="1:188" ht="17" customHeight="1" x14ac:dyDescent="0.2">
      <c r="B131" s="399">
        <v>2</v>
      </c>
      <c r="C131" s="399"/>
      <c r="D131" s="399"/>
      <c r="E131" s="399">
        <v>1</v>
      </c>
      <c r="F131" s="399"/>
      <c r="G131" s="339" t="str">
        <f>$G$179</f>
        <v>Low Performing  Title / App</v>
      </c>
      <c r="H131" s="436"/>
      <c r="I131" s="384"/>
      <c r="J131" s="384"/>
      <c r="K131" s="384"/>
      <c r="L131" s="384"/>
      <c r="M131" s="384"/>
      <c r="N131" s="384"/>
      <c r="O131" s="384"/>
      <c r="P131" s="384"/>
      <c r="Q131" s="384"/>
      <c r="R131" s="384"/>
      <c r="S131" s="385"/>
      <c r="T131" s="384"/>
      <c r="U131" s="384"/>
      <c r="V131" s="384"/>
      <c r="W131" s="384"/>
      <c r="X131" s="384"/>
      <c r="Y131" s="384"/>
      <c r="Z131" s="384"/>
      <c r="AA131" s="384"/>
      <c r="AB131" s="384"/>
      <c r="AC131" s="384"/>
      <c r="AD131" s="384"/>
      <c r="AE131" s="385"/>
      <c r="AF131" s="384"/>
      <c r="AG131" s="384"/>
      <c r="AH131" s="384"/>
      <c r="AI131" s="384"/>
      <c r="AJ131" s="384"/>
      <c r="AK131" s="384"/>
      <c r="AL131" s="384"/>
      <c r="AM131" s="384"/>
      <c r="AN131" s="384"/>
      <c r="AO131" s="384"/>
      <c r="AP131" s="384"/>
      <c r="AQ131" s="385"/>
      <c r="AR131" s="384"/>
      <c r="AS131" s="384"/>
      <c r="AT131" s="384"/>
      <c r="AU131" s="384"/>
      <c r="AV131" s="384"/>
      <c r="AW131" s="384"/>
      <c r="AX131" s="384"/>
      <c r="AY131" s="384"/>
      <c r="AZ131" s="384"/>
      <c r="BA131" s="384"/>
      <c r="BB131" s="384"/>
      <c r="BC131" s="385"/>
      <c r="BD131" s="384"/>
      <c r="BE131" s="384"/>
      <c r="BF131" s="384"/>
      <c r="BG131" s="384"/>
      <c r="BH131" s="384"/>
      <c r="BI131" s="384"/>
      <c r="BJ131" s="384"/>
      <c r="BK131" s="384"/>
      <c r="BL131" s="384"/>
      <c r="BM131" s="384"/>
      <c r="BN131" s="384"/>
      <c r="BO131" s="385"/>
      <c r="BP131" s="384"/>
      <c r="BQ131" s="384"/>
      <c r="BR131" s="384"/>
      <c r="BS131" s="384"/>
      <c r="BT131" s="384"/>
      <c r="BU131" s="384"/>
      <c r="BV131" s="384"/>
      <c r="BW131" s="384"/>
      <c r="BX131" s="384"/>
      <c r="BY131" s="384"/>
      <c r="BZ131" s="384"/>
      <c r="CA131" s="385"/>
      <c r="CB131" s="384"/>
      <c r="CC131" s="384"/>
      <c r="CD131" s="384"/>
      <c r="CE131" s="384"/>
      <c r="CF131" s="384"/>
      <c r="CG131" s="384"/>
      <c r="CH131" s="384"/>
      <c r="CI131" s="384"/>
      <c r="CJ131" s="384"/>
      <c r="CK131" s="384"/>
      <c r="CL131" s="384"/>
      <c r="CM131" s="385"/>
      <c r="CN131" s="384"/>
      <c r="CO131" s="384"/>
      <c r="CP131" s="384"/>
      <c r="CQ131" s="384"/>
      <c r="CR131" s="384"/>
      <c r="CS131" s="384"/>
      <c r="CT131" s="384"/>
      <c r="CU131" s="384"/>
      <c r="CV131" s="384"/>
      <c r="CW131" s="384"/>
      <c r="CX131" s="384"/>
      <c r="CY131" s="385"/>
      <c r="CZ131" s="29"/>
      <c r="DA131" s="29"/>
      <c r="DB131" s="29"/>
      <c r="DC131" s="29"/>
      <c r="DD131" s="29"/>
      <c r="DE131" s="29"/>
      <c r="DF131" s="29"/>
      <c r="DG131" s="29"/>
      <c r="DH131" s="29"/>
      <c r="DI131" s="29"/>
      <c r="DJ131" s="29"/>
      <c r="DK131" s="343"/>
      <c r="DL131" s="384"/>
      <c r="DM131" s="384"/>
      <c r="DN131" s="384"/>
      <c r="DO131" s="384"/>
      <c r="DP131" s="384"/>
      <c r="DQ131" s="384"/>
      <c r="DR131" s="384"/>
      <c r="DS131" s="384"/>
      <c r="DT131" s="384"/>
      <c r="DU131" s="384"/>
      <c r="DV131" s="384"/>
      <c r="DW131" s="385"/>
      <c r="DX131" s="29"/>
      <c r="DY131" s="29"/>
      <c r="DZ131" s="29"/>
      <c r="EA131" s="29"/>
      <c r="EB131" s="29"/>
      <c r="EC131" s="29"/>
      <c r="ED131" s="29"/>
      <c r="EE131" s="29"/>
      <c r="EF131" s="29"/>
      <c r="EG131" s="29"/>
      <c r="EH131" s="29"/>
      <c r="EI131" s="343"/>
      <c r="EJ131" s="29"/>
      <c r="EK131" s="29"/>
      <c r="EL131" s="29"/>
      <c r="EM131" s="29"/>
      <c r="EN131" s="29"/>
      <c r="EO131" s="29"/>
      <c r="EP131" s="29"/>
      <c r="EQ131" s="29"/>
      <c r="ER131" s="29"/>
      <c r="ES131" s="29"/>
      <c r="ET131" s="29"/>
      <c r="EU131" s="343"/>
      <c r="EV131" s="29"/>
      <c r="EW131" s="29"/>
      <c r="EX131" s="29"/>
      <c r="EY131" s="29"/>
      <c r="EZ131" s="29"/>
      <c r="FA131" s="29"/>
      <c r="FB131" s="29"/>
      <c r="FC131" s="29"/>
      <c r="FD131" s="29"/>
      <c r="FE131" s="29"/>
      <c r="FF131" s="29"/>
      <c r="FG131" s="343"/>
      <c r="FH131" s="382">
        <f t="shared" ref="FH131:GE131" si="424">$H$7*H$179</f>
        <v>14621.099999999999</v>
      </c>
      <c r="FI131" s="382">
        <f t="shared" si="424"/>
        <v>53894.75</v>
      </c>
      <c r="FJ131" s="382">
        <f t="shared" si="424"/>
        <v>98939.099999999991</v>
      </c>
      <c r="FK131" s="382">
        <f t="shared" si="424"/>
        <v>182390</v>
      </c>
      <c r="FL131" s="382">
        <f t="shared" si="424"/>
        <v>299732.55</v>
      </c>
      <c r="FM131" s="382">
        <f t="shared" si="424"/>
        <v>204665.5</v>
      </c>
      <c r="FN131" s="382">
        <f t="shared" si="424"/>
        <v>175333.6</v>
      </c>
      <c r="FO131" s="382">
        <f t="shared" si="424"/>
        <v>194200.5</v>
      </c>
      <c r="FP131" s="382">
        <f t="shared" si="424"/>
        <v>156765.69999999998</v>
      </c>
      <c r="FQ131" s="382">
        <f t="shared" si="424"/>
        <v>155674.35</v>
      </c>
      <c r="FR131" s="382">
        <f t="shared" si="424"/>
        <v>148274.1</v>
      </c>
      <c r="FS131" s="383">
        <f t="shared" si="424"/>
        <v>137061.6</v>
      </c>
      <c r="FT131" s="382">
        <f t="shared" si="424"/>
        <v>120885.7</v>
      </c>
      <c r="FU131" s="382">
        <f t="shared" si="424"/>
        <v>141905.4</v>
      </c>
      <c r="FV131" s="382">
        <f t="shared" si="424"/>
        <v>111512.04999999999</v>
      </c>
      <c r="FW131" s="382">
        <f t="shared" si="424"/>
        <v>95410.9</v>
      </c>
      <c r="FX131" s="382">
        <f t="shared" si="424"/>
        <v>94349.45</v>
      </c>
      <c r="FY131" s="382">
        <f t="shared" si="424"/>
        <v>101525.45</v>
      </c>
      <c r="FZ131" s="382">
        <f t="shared" si="424"/>
        <v>73598.849999999991</v>
      </c>
      <c r="GA131" s="382">
        <f t="shared" si="424"/>
        <v>73942.7</v>
      </c>
      <c r="GB131" s="382">
        <f t="shared" si="424"/>
        <v>52908.049999999996</v>
      </c>
      <c r="GC131" s="382">
        <f t="shared" si="424"/>
        <v>36298.6</v>
      </c>
      <c r="GD131" s="382">
        <f t="shared" si="424"/>
        <v>23606.05</v>
      </c>
      <c r="GE131" s="383">
        <f t="shared" si="424"/>
        <v>10375.299999999999</v>
      </c>
      <c r="GF131" s="397">
        <f t="shared" si="364"/>
        <v>2757871.35</v>
      </c>
    </row>
    <row r="132" spans="1:188" ht="17" customHeight="1" x14ac:dyDescent="0.2">
      <c r="B132" s="399">
        <v>3</v>
      </c>
      <c r="C132" s="399">
        <v>1</v>
      </c>
      <c r="D132" s="399"/>
      <c r="E132" s="399"/>
      <c r="F132" s="399"/>
      <c r="G132" s="341" t="str">
        <f>$G$177</f>
        <v>High Performing Title / App</v>
      </c>
      <c r="H132" s="436"/>
      <c r="I132" s="384"/>
      <c r="J132" s="384"/>
      <c r="K132" s="384"/>
      <c r="L132" s="384"/>
      <c r="M132" s="384"/>
      <c r="N132" s="384"/>
      <c r="O132" s="384"/>
      <c r="P132" s="384"/>
      <c r="Q132" s="384"/>
      <c r="R132" s="384"/>
      <c r="S132" s="385"/>
      <c r="T132" s="384"/>
      <c r="U132" s="384"/>
      <c r="V132" s="384"/>
      <c r="W132" s="384"/>
      <c r="X132" s="384"/>
      <c r="Y132" s="384"/>
      <c r="Z132" s="384"/>
      <c r="AA132" s="384"/>
      <c r="AB132" s="384"/>
      <c r="AC132" s="384"/>
      <c r="AD132" s="384"/>
      <c r="AE132" s="385"/>
      <c r="AF132" s="384"/>
      <c r="AG132" s="384"/>
      <c r="AH132" s="384"/>
      <c r="AI132" s="384"/>
      <c r="AJ132" s="384"/>
      <c r="AK132" s="384"/>
      <c r="AL132" s="384"/>
      <c r="AM132" s="384"/>
      <c r="AN132" s="384"/>
      <c r="AO132" s="384"/>
      <c r="AP132" s="384"/>
      <c r="AQ132" s="385"/>
      <c r="AR132" s="384"/>
      <c r="AS132" s="384"/>
      <c r="AT132" s="384"/>
      <c r="AU132" s="384"/>
      <c r="AV132" s="384"/>
      <c r="AW132" s="384"/>
      <c r="AX132" s="384"/>
      <c r="AY132" s="384"/>
      <c r="AZ132" s="384"/>
      <c r="BA132" s="384"/>
      <c r="BB132" s="384"/>
      <c r="BC132" s="385"/>
      <c r="BD132" s="384"/>
      <c r="BE132" s="384"/>
      <c r="BF132" s="384"/>
      <c r="BG132" s="384"/>
      <c r="BH132" s="384"/>
      <c r="BI132" s="384"/>
      <c r="BJ132" s="384"/>
      <c r="BK132" s="384"/>
      <c r="BL132" s="384"/>
      <c r="BM132" s="384"/>
      <c r="BN132" s="384"/>
      <c r="BO132" s="385"/>
      <c r="BP132" s="384"/>
      <c r="BQ132" s="384"/>
      <c r="BR132" s="384"/>
      <c r="BS132" s="384"/>
      <c r="BT132" s="384"/>
      <c r="BU132" s="384"/>
      <c r="BV132" s="384"/>
      <c r="BW132" s="384"/>
      <c r="BX132" s="384"/>
      <c r="BY132" s="384"/>
      <c r="BZ132" s="384"/>
      <c r="CA132" s="385"/>
      <c r="CB132" s="384"/>
      <c r="CC132" s="384"/>
      <c r="CD132" s="384"/>
      <c r="CE132" s="384"/>
      <c r="CF132" s="384"/>
      <c r="CG132" s="384"/>
      <c r="CH132" s="384"/>
      <c r="CI132" s="384"/>
      <c r="CJ132" s="384"/>
      <c r="CK132" s="384"/>
      <c r="CL132" s="384"/>
      <c r="CM132" s="385"/>
      <c r="CN132" s="384"/>
      <c r="CO132" s="384"/>
      <c r="CP132" s="384"/>
      <c r="CQ132" s="384"/>
      <c r="CR132" s="384"/>
      <c r="CS132" s="384"/>
      <c r="CT132" s="384"/>
      <c r="CU132" s="384"/>
      <c r="CV132" s="384"/>
      <c r="CW132" s="384"/>
      <c r="CX132" s="384"/>
      <c r="CY132" s="385"/>
      <c r="CZ132" s="29"/>
      <c r="DA132" s="29"/>
      <c r="DB132" s="29"/>
      <c r="DC132" s="29"/>
      <c r="DD132" s="29"/>
      <c r="DE132" s="29"/>
      <c r="DF132" s="29"/>
      <c r="DG132" s="29"/>
      <c r="DH132" s="29"/>
      <c r="DI132" s="29"/>
      <c r="DJ132" s="29"/>
      <c r="DK132" s="343"/>
      <c r="DL132" s="384"/>
      <c r="DM132" s="384"/>
      <c r="DN132" s="384"/>
      <c r="DO132" s="384"/>
      <c r="DP132" s="384"/>
      <c r="DQ132" s="384"/>
      <c r="DR132" s="384"/>
      <c r="DS132" s="384"/>
      <c r="DT132" s="384"/>
      <c r="DU132" s="384"/>
      <c r="DV132" s="384"/>
      <c r="DW132" s="385"/>
      <c r="DX132" s="29"/>
      <c r="DY132" s="29"/>
      <c r="DZ132" s="29"/>
      <c r="EA132" s="29"/>
      <c r="EB132" s="29"/>
      <c r="EC132" s="29"/>
      <c r="ED132" s="29"/>
      <c r="EE132" s="29"/>
      <c r="EF132" s="29"/>
      <c r="EG132" s="29"/>
      <c r="EH132" s="29"/>
      <c r="EI132" s="343"/>
      <c r="EJ132" s="29"/>
      <c r="EK132" s="29"/>
      <c r="EL132" s="29"/>
      <c r="EM132" s="29"/>
      <c r="EN132" s="29"/>
      <c r="EO132" s="29"/>
      <c r="EP132" s="29"/>
      <c r="EQ132" s="29"/>
      <c r="ER132" s="29"/>
      <c r="ES132" s="29"/>
      <c r="ET132" s="29"/>
      <c r="EU132" s="343"/>
      <c r="EV132" s="29"/>
      <c r="EW132" s="29"/>
      <c r="EX132" s="29"/>
      <c r="EY132" s="29"/>
      <c r="EZ132" s="29"/>
      <c r="FA132" s="29"/>
      <c r="FB132" s="29"/>
      <c r="FC132" s="29"/>
      <c r="FD132" s="29"/>
      <c r="FE132" s="29"/>
      <c r="FF132" s="29"/>
      <c r="FG132" s="343"/>
      <c r="FH132" s="384"/>
      <c r="FI132" s="389">
        <f t="shared" ref="FI132:GE132" si="425">$H$7*H$177</f>
        <v>289304.92499999999</v>
      </c>
      <c r="FJ132" s="389">
        <f t="shared" si="425"/>
        <v>965956.875</v>
      </c>
      <c r="FK132" s="389">
        <f t="shared" si="425"/>
        <v>1834880.7749999999</v>
      </c>
      <c r="FL132" s="389">
        <f t="shared" si="425"/>
        <v>3106602.5249999999</v>
      </c>
      <c r="FM132" s="389">
        <f t="shared" si="425"/>
        <v>3859006.125</v>
      </c>
      <c r="FN132" s="389">
        <f t="shared" si="425"/>
        <v>4525028.625</v>
      </c>
      <c r="FO132" s="389">
        <f t="shared" si="425"/>
        <v>3728021.6999999997</v>
      </c>
      <c r="FP132" s="389">
        <f t="shared" si="425"/>
        <v>3186637.3499999996</v>
      </c>
      <c r="FQ132" s="389">
        <f t="shared" si="425"/>
        <v>4099648.8</v>
      </c>
      <c r="FR132" s="389">
        <f t="shared" si="425"/>
        <v>3381331.1999999997</v>
      </c>
      <c r="FS132" s="390">
        <f t="shared" si="425"/>
        <v>2932337.85</v>
      </c>
      <c r="FT132" s="389">
        <f t="shared" si="425"/>
        <v>3693307.8</v>
      </c>
      <c r="FU132" s="389">
        <f t="shared" si="425"/>
        <v>3246624.2249999996</v>
      </c>
      <c r="FV132" s="389">
        <f t="shared" si="425"/>
        <v>3039394.8</v>
      </c>
      <c r="FW132" s="389">
        <f t="shared" si="425"/>
        <v>1945772.4</v>
      </c>
      <c r="FX132" s="389">
        <f t="shared" si="425"/>
        <v>2192738.9249999998</v>
      </c>
      <c r="FY132" s="389">
        <f t="shared" si="425"/>
        <v>1824834.375</v>
      </c>
      <c r="FZ132" s="389">
        <f t="shared" si="425"/>
        <v>1913368.2749999999</v>
      </c>
      <c r="GA132" s="389">
        <f t="shared" si="425"/>
        <v>1054782.3</v>
      </c>
      <c r="GB132" s="389">
        <f t="shared" si="425"/>
        <v>940235.39999999991</v>
      </c>
      <c r="GC132" s="389">
        <f t="shared" si="425"/>
        <v>733858.125</v>
      </c>
      <c r="GD132" s="389">
        <f t="shared" si="425"/>
        <v>804519.29999999993</v>
      </c>
      <c r="GE132" s="390">
        <f t="shared" si="425"/>
        <v>509339.02499999997</v>
      </c>
      <c r="GF132" s="396">
        <f t="shared" si="364"/>
        <v>53807531.699999981</v>
      </c>
    </row>
    <row r="133" spans="1:188" x14ac:dyDescent="0.2">
      <c r="B133" s="399">
        <v>4</v>
      </c>
      <c r="C133" s="399"/>
      <c r="D133" s="399"/>
      <c r="E133" s="399">
        <v>1</v>
      </c>
      <c r="F133" s="399"/>
      <c r="G133" s="339" t="str">
        <f>$G$179</f>
        <v>Low Performing  Title / App</v>
      </c>
      <c r="H133" s="436"/>
      <c r="I133" s="384"/>
      <c r="J133" s="384"/>
      <c r="K133" s="384"/>
      <c r="L133" s="384"/>
      <c r="M133" s="384"/>
      <c r="N133" s="384"/>
      <c r="O133" s="384"/>
      <c r="P133" s="384"/>
      <c r="Q133" s="384"/>
      <c r="R133" s="384"/>
      <c r="S133" s="385"/>
      <c r="T133" s="384"/>
      <c r="U133" s="384"/>
      <c r="V133" s="384"/>
      <c r="W133" s="384"/>
      <c r="X133" s="384"/>
      <c r="Y133" s="384"/>
      <c r="Z133" s="384"/>
      <c r="AA133" s="384"/>
      <c r="AB133" s="384"/>
      <c r="AC133" s="384"/>
      <c r="AD133" s="384"/>
      <c r="AE133" s="385"/>
      <c r="AF133" s="384"/>
      <c r="AG133" s="384"/>
      <c r="AH133" s="384"/>
      <c r="AI133" s="384"/>
      <c r="AJ133" s="384"/>
      <c r="AK133" s="384"/>
      <c r="AL133" s="384"/>
      <c r="AM133" s="384"/>
      <c r="AN133" s="384"/>
      <c r="AO133" s="384"/>
      <c r="AP133" s="384"/>
      <c r="AQ133" s="385"/>
      <c r="AR133" s="384"/>
      <c r="AS133" s="384"/>
      <c r="AT133" s="384"/>
      <c r="AU133" s="384"/>
      <c r="AV133" s="384"/>
      <c r="AW133" s="384"/>
      <c r="AX133" s="384"/>
      <c r="AY133" s="384"/>
      <c r="AZ133" s="384"/>
      <c r="BA133" s="384"/>
      <c r="BB133" s="384"/>
      <c r="BC133" s="385"/>
      <c r="BD133" s="384"/>
      <c r="BE133" s="384"/>
      <c r="BF133" s="384"/>
      <c r="BG133" s="384"/>
      <c r="BH133" s="384"/>
      <c r="BI133" s="384"/>
      <c r="BJ133" s="384"/>
      <c r="BK133" s="384"/>
      <c r="BL133" s="384"/>
      <c r="BM133" s="384"/>
      <c r="BN133" s="384"/>
      <c r="BO133" s="385"/>
      <c r="BP133" s="384"/>
      <c r="BQ133" s="384"/>
      <c r="BR133" s="384"/>
      <c r="BS133" s="384"/>
      <c r="BT133" s="384"/>
      <c r="BU133" s="384"/>
      <c r="BV133" s="384"/>
      <c r="BW133" s="384"/>
      <c r="BX133" s="384"/>
      <c r="BY133" s="384"/>
      <c r="BZ133" s="384"/>
      <c r="CA133" s="385"/>
      <c r="CB133" s="384"/>
      <c r="CC133" s="384"/>
      <c r="CD133" s="384"/>
      <c r="CE133" s="384"/>
      <c r="CF133" s="384"/>
      <c r="CG133" s="384"/>
      <c r="CH133" s="384"/>
      <c r="CI133" s="384"/>
      <c r="CJ133" s="384"/>
      <c r="CK133" s="384"/>
      <c r="CL133" s="384"/>
      <c r="CM133" s="385"/>
      <c r="CN133" s="384"/>
      <c r="CO133" s="384"/>
      <c r="CP133" s="384"/>
      <c r="CQ133" s="384"/>
      <c r="CR133" s="384"/>
      <c r="CS133" s="384"/>
      <c r="CT133" s="384"/>
      <c r="CU133" s="384"/>
      <c r="CV133" s="384"/>
      <c r="CW133" s="384"/>
      <c r="CX133" s="384"/>
      <c r="CY133" s="385"/>
      <c r="CZ133" s="29"/>
      <c r="DA133" s="29"/>
      <c r="DB133" s="29"/>
      <c r="DC133" s="29"/>
      <c r="DD133" s="29"/>
      <c r="DE133" s="29"/>
      <c r="DF133" s="29"/>
      <c r="DG133" s="29"/>
      <c r="DH133" s="29"/>
      <c r="DI133" s="29"/>
      <c r="DJ133" s="29"/>
      <c r="DK133" s="343"/>
      <c r="DL133" s="384"/>
      <c r="DM133" s="384"/>
      <c r="DN133" s="384"/>
      <c r="DO133" s="384"/>
      <c r="DP133" s="384"/>
      <c r="DQ133" s="384"/>
      <c r="DR133" s="384"/>
      <c r="DS133" s="384"/>
      <c r="DT133" s="384"/>
      <c r="DU133" s="384"/>
      <c r="DV133" s="384"/>
      <c r="DW133" s="385"/>
      <c r="DX133" s="29"/>
      <c r="DY133" s="29"/>
      <c r="DZ133" s="29"/>
      <c r="EA133" s="29"/>
      <c r="EB133" s="29"/>
      <c r="EC133" s="29"/>
      <c r="ED133" s="29"/>
      <c r="EE133" s="29"/>
      <c r="EF133" s="29"/>
      <c r="EG133" s="29"/>
      <c r="EH133" s="29"/>
      <c r="EI133" s="343"/>
      <c r="EJ133" s="29"/>
      <c r="EK133" s="29"/>
      <c r="EL133" s="29"/>
      <c r="EM133" s="29"/>
      <c r="EN133" s="29"/>
      <c r="EO133" s="29"/>
      <c r="EP133" s="29"/>
      <c r="EQ133" s="29"/>
      <c r="ER133" s="29"/>
      <c r="ES133" s="29"/>
      <c r="ET133" s="29"/>
      <c r="EU133" s="343"/>
      <c r="EV133" s="29"/>
      <c r="EW133" s="29"/>
      <c r="EX133" s="29"/>
      <c r="EY133" s="29"/>
      <c r="EZ133" s="29"/>
      <c r="FA133" s="29"/>
      <c r="FB133" s="29"/>
      <c r="FC133" s="29"/>
      <c r="FD133" s="29"/>
      <c r="FE133" s="29"/>
      <c r="FF133" s="29"/>
      <c r="FG133" s="343"/>
      <c r="FH133" s="384"/>
      <c r="FI133" s="382">
        <f t="shared" ref="FI133:GE133" si="426">$H$7*H$179</f>
        <v>14621.099999999999</v>
      </c>
      <c r="FJ133" s="382">
        <f t="shared" si="426"/>
        <v>53894.75</v>
      </c>
      <c r="FK133" s="382">
        <f t="shared" si="426"/>
        <v>98939.099999999991</v>
      </c>
      <c r="FL133" s="382">
        <f t="shared" si="426"/>
        <v>182390</v>
      </c>
      <c r="FM133" s="382">
        <f t="shared" si="426"/>
        <v>299732.55</v>
      </c>
      <c r="FN133" s="382">
        <f t="shared" si="426"/>
        <v>204665.5</v>
      </c>
      <c r="FO133" s="382">
        <f t="shared" si="426"/>
        <v>175333.6</v>
      </c>
      <c r="FP133" s="382">
        <f t="shared" si="426"/>
        <v>194200.5</v>
      </c>
      <c r="FQ133" s="382">
        <f t="shared" si="426"/>
        <v>156765.69999999998</v>
      </c>
      <c r="FR133" s="382">
        <f t="shared" si="426"/>
        <v>155674.35</v>
      </c>
      <c r="FS133" s="383">
        <f t="shared" si="426"/>
        <v>148274.1</v>
      </c>
      <c r="FT133" s="382">
        <f t="shared" si="426"/>
        <v>137061.6</v>
      </c>
      <c r="FU133" s="382">
        <f t="shared" si="426"/>
        <v>120885.7</v>
      </c>
      <c r="FV133" s="382">
        <f t="shared" si="426"/>
        <v>141905.4</v>
      </c>
      <c r="FW133" s="382">
        <f t="shared" si="426"/>
        <v>111512.04999999999</v>
      </c>
      <c r="FX133" s="382">
        <f t="shared" si="426"/>
        <v>95410.9</v>
      </c>
      <c r="FY133" s="382">
        <f t="shared" si="426"/>
        <v>94349.45</v>
      </c>
      <c r="FZ133" s="382">
        <f t="shared" si="426"/>
        <v>101525.45</v>
      </c>
      <c r="GA133" s="382">
        <f t="shared" si="426"/>
        <v>73598.849999999991</v>
      </c>
      <c r="GB133" s="382">
        <f t="shared" si="426"/>
        <v>73942.7</v>
      </c>
      <c r="GC133" s="382">
        <f t="shared" si="426"/>
        <v>52908.049999999996</v>
      </c>
      <c r="GD133" s="382">
        <f t="shared" si="426"/>
        <v>36298.6</v>
      </c>
      <c r="GE133" s="382">
        <f t="shared" si="426"/>
        <v>23606.05</v>
      </c>
      <c r="GF133" s="397">
        <f t="shared" ref="GF133:GF156" si="427">SUM(H133:GE133)</f>
        <v>2747496.0500000003</v>
      </c>
    </row>
    <row r="134" spans="1:188" x14ac:dyDescent="0.2">
      <c r="B134" s="399">
        <v>5</v>
      </c>
      <c r="C134" s="399"/>
      <c r="D134" s="399">
        <v>1</v>
      </c>
      <c r="E134" s="399"/>
      <c r="F134" s="399"/>
      <c r="G134" s="340" t="str">
        <f>$G$178</f>
        <v>Avg Performing  Title / App</v>
      </c>
      <c r="H134" s="436"/>
      <c r="I134" s="384"/>
      <c r="J134" s="384"/>
      <c r="K134" s="384"/>
      <c r="L134" s="384"/>
      <c r="M134" s="384"/>
      <c r="N134" s="384"/>
      <c r="O134" s="384"/>
      <c r="P134" s="384"/>
      <c r="Q134" s="384"/>
      <c r="R134" s="384"/>
      <c r="S134" s="385"/>
      <c r="T134" s="384"/>
      <c r="U134" s="384"/>
      <c r="V134" s="384"/>
      <c r="W134" s="384"/>
      <c r="X134" s="384"/>
      <c r="Y134" s="384"/>
      <c r="Z134" s="384"/>
      <c r="AA134" s="384"/>
      <c r="AB134" s="384"/>
      <c r="AC134" s="384"/>
      <c r="AD134" s="384"/>
      <c r="AE134" s="385"/>
      <c r="AF134" s="384"/>
      <c r="AG134" s="384"/>
      <c r="AH134" s="384"/>
      <c r="AI134" s="384"/>
      <c r="AJ134" s="384"/>
      <c r="AK134" s="384"/>
      <c r="AL134" s="384"/>
      <c r="AM134" s="384"/>
      <c r="AN134" s="384"/>
      <c r="AO134" s="384"/>
      <c r="AP134" s="384"/>
      <c r="AQ134" s="385"/>
      <c r="AR134" s="384"/>
      <c r="AS134" s="384"/>
      <c r="AT134" s="384"/>
      <c r="AU134" s="384"/>
      <c r="AV134" s="384"/>
      <c r="AW134" s="384"/>
      <c r="AX134" s="384"/>
      <c r="AY134" s="384"/>
      <c r="AZ134" s="384"/>
      <c r="BA134" s="384"/>
      <c r="BB134" s="384"/>
      <c r="BC134" s="385"/>
      <c r="BD134" s="384"/>
      <c r="BE134" s="384"/>
      <c r="BF134" s="384"/>
      <c r="BG134" s="384"/>
      <c r="BH134" s="384"/>
      <c r="BI134" s="384"/>
      <c r="BJ134" s="384"/>
      <c r="BK134" s="384"/>
      <c r="BL134" s="384"/>
      <c r="BM134" s="384"/>
      <c r="BN134" s="384"/>
      <c r="BO134" s="385"/>
      <c r="BP134" s="384"/>
      <c r="BQ134" s="384"/>
      <c r="BR134" s="384"/>
      <c r="BS134" s="384"/>
      <c r="BT134" s="384"/>
      <c r="BU134" s="384"/>
      <c r="BV134" s="384"/>
      <c r="BW134" s="384"/>
      <c r="BX134" s="384"/>
      <c r="BY134" s="384"/>
      <c r="BZ134" s="384"/>
      <c r="CA134" s="385"/>
      <c r="CB134" s="384"/>
      <c r="CC134" s="384"/>
      <c r="CD134" s="384"/>
      <c r="CE134" s="384"/>
      <c r="CF134" s="384"/>
      <c r="CG134" s="384"/>
      <c r="CH134" s="384"/>
      <c r="CI134" s="384"/>
      <c r="CJ134" s="384"/>
      <c r="CK134" s="384"/>
      <c r="CL134" s="384"/>
      <c r="CM134" s="385"/>
      <c r="CN134" s="384"/>
      <c r="CO134" s="384"/>
      <c r="CP134" s="384"/>
      <c r="CQ134" s="384"/>
      <c r="CR134" s="384"/>
      <c r="CS134" s="384"/>
      <c r="CT134" s="384"/>
      <c r="CU134" s="384"/>
      <c r="CV134" s="384"/>
      <c r="CW134" s="384"/>
      <c r="CX134" s="384"/>
      <c r="CY134" s="385"/>
      <c r="CZ134" s="29"/>
      <c r="DA134" s="29"/>
      <c r="DB134" s="29"/>
      <c r="DC134" s="29"/>
      <c r="DD134" s="29"/>
      <c r="DE134" s="29"/>
      <c r="DF134" s="29"/>
      <c r="DG134" s="29"/>
      <c r="DH134" s="29"/>
      <c r="DI134" s="29"/>
      <c r="DJ134" s="29"/>
      <c r="DK134" s="343"/>
      <c r="DL134" s="384"/>
      <c r="DM134" s="384"/>
      <c r="DN134" s="384"/>
      <c r="DO134" s="384"/>
      <c r="DP134" s="384"/>
      <c r="DQ134" s="384"/>
      <c r="DR134" s="384"/>
      <c r="DS134" s="384"/>
      <c r="DT134" s="384"/>
      <c r="DU134" s="384"/>
      <c r="DV134" s="384"/>
      <c r="DW134" s="385"/>
      <c r="DX134" s="29"/>
      <c r="DY134" s="29"/>
      <c r="DZ134" s="29"/>
      <c r="EA134" s="29"/>
      <c r="EB134" s="29"/>
      <c r="EC134" s="29"/>
      <c r="ED134" s="29"/>
      <c r="EE134" s="29"/>
      <c r="EF134" s="29"/>
      <c r="EG134" s="29"/>
      <c r="EH134" s="29"/>
      <c r="EI134" s="343"/>
      <c r="EJ134" s="29"/>
      <c r="EK134" s="29"/>
      <c r="EL134" s="29"/>
      <c r="EM134" s="29"/>
      <c r="EN134" s="29"/>
      <c r="EO134" s="29"/>
      <c r="EP134" s="29"/>
      <c r="EQ134" s="29"/>
      <c r="ER134" s="29"/>
      <c r="ES134" s="29"/>
      <c r="ET134" s="29"/>
      <c r="EU134" s="343"/>
      <c r="EV134" s="29"/>
      <c r="EW134" s="29"/>
      <c r="EX134" s="29"/>
      <c r="EY134" s="29"/>
      <c r="EZ134" s="29"/>
      <c r="FA134" s="29"/>
      <c r="FB134" s="29"/>
      <c r="FC134" s="29"/>
      <c r="FD134" s="29"/>
      <c r="FE134" s="29"/>
      <c r="FF134" s="29"/>
      <c r="FG134" s="343"/>
      <c r="FH134" s="384"/>
      <c r="FI134" s="379">
        <f t="shared" ref="FI134:GE134" si="428">$H$7*H$178</f>
        <v>31125.899999999998</v>
      </c>
      <c r="FJ134" s="379">
        <f t="shared" si="428"/>
        <v>100239.75</v>
      </c>
      <c r="FK134" s="379">
        <f t="shared" si="428"/>
        <v>284618.09999999998</v>
      </c>
      <c r="FL134" s="379">
        <f t="shared" si="428"/>
        <v>556962.25</v>
      </c>
      <c r="FM134" s="379">
        <f t="shared" si="428"/>
        <v>680269.85</v>
      </c>
      <c r="FN134" s="379">
        <f t="shared" si="428"/>
        <v>661926.19999999995</v>
      </c>
      <c r="FO134" s="379">
        <f t="shared" si="428"/>
        <v>673632.04999999993</v>
      </c>
      <c r="FP134" s="379">
        <f t="shared" si="428"/>
        <v>661253.44999999995</v>
      </c>
      <c r="FQ134" s="379">
        <f t="shared" si="428"/>
        <v>447274.1</v>
      </c>
      <c r="FR134" s="379">
        <f t="shared" si="428"/>
        <v>485426.5</v>
      </c>
      <c r="FS134" s="380">
        <f t="shared" si="428"/>
        <v>373122.1</v>
      </c>
      <c r="FT134" s="379">
        <f t="shared" si="428"/>
        <v>318121.05</v>
      </c>
      <c r="FU134" s="379">
        <f t="shared" si="428"/>
        <v>411752.89999999997</v>
      </c>
      <c r="FV134" s="379">
        <f t="shared" si="428"/>
        <v>364780</v>
      </c>
      <c r="FW134" s="379">
        <f t="shared" si="428"/>
        <v>316356.95</v>
      </c>
      <c r="FX134" s="379">
        <f t="shared" si="428"/>
        <v>238153.5</v>
      </c>
      <c r="FY134" s="379">
        <f t="shared" si="428"/>
        <v>221125.44999999998</v>
      </c>
      <c r="FZ134" s="379">
        <f t="shared" si="428"/>
        <v>247123.5</v>
      </c>
      <c r="GA134" s="379">
        <f t="shared" si="428"/>
        <v>221170.3</v>
      </c>
      <c r="GB134" s="379">
        <f t="shared" si="428"/>
        <v>171895.1</v>
      </c>
      <c r="GC134" s="379">
        <f t="shared" si="428"/>
        <v>127732.79999999999</v>
      </c>
      <c r="GD134" s="379">
        <f t="shared" si="428"/>
        <v>74660.3</v>
      </c>
      <c r="GE134" s="379">
        <f t="shared" si="428"/>
        <v>65346.45</v>
      </c>
      <c r="GF134" s="398">
        <f t="shared" si="427"/>
        <v>7734068.5499999998</v>
      </c>
    </row>
    <row r="135" spans="1:188" ht="17" customHeight="1" x14ac:dyDescent="0.2">
      <c r="B135" s="399">
        <v>6</v>
      </c>
      <c r="C135" s="399"/>
      <c r="D135" s="399">
        <v>1</v>
      </c>
      <c r="E135" s="399"/>
      <c r="F135" s="399"/>
      <c r="G135" s="340" t="str">
        <f>$G$178</f>
        <v>Avg Performing  Title / App</v>
      </c>
      <c r="H135" s="436"/>
      <c r="I135" s="384"/>
      <c r="J135" s="384"/>
      <c r="K135" s="384"/>
      <c r="L135" s="384"/>
      <c r="M135" s="384"/>
      <c r="N135" s="384"/>
      <c r="O135" s="384"/>
      <c r="P135" s="384"/>
      <c r="Q135" s="384"/>
      <c r="R135" s="384"/>
      <c r="S135" s="385"/>
      <c r="T135" s="384"/>
      <c r="U135" s="384"/>
      <c r="V135" s="384"/>
      <c r="W135" s="384"/>
      <c r="X135" s="384"/>
      <c r="Y135" s="384"/>
      <c r="Z135" s="384"/>
      <c r="AA135" s="384"/>
      <c r="AB135" s="384"/>
      <c r="AC135" s="384"/>
      <c r="AD135" s="384"/>
      <c r="AE135" s="385"/>
      <c r="AF135" s="384"/>
      <c r="AG135" s="384"/>
      <c r="AH135" s="384"/>
      <c r="AI135" s="384"/>
      <c r="AJ135" s="384"/>
      <c r="AK135" s="384"/>
      <c r="AL135" s="384"/>
      <c r="AM135" s="384"/>
      <c r="AN135" s="384"/>
      <c r="AO135" s="384"/>
      <c r="AP135" s="384"/>
      <c r="AQ135" s="385"/>
      <c r="AR135" s="384"/>
      <c r="AS135" s="384"/>
      <c r="AT135" s="384"/>
      <c r="AU135" s="384"/>
      <c r="AV135" s="384"/>
      <c r="AW135" s="384"/>
      <c r="AX135" s="384"/>
      <c r="AY135" s="384"/>
      <c r="AZ135" s="384"/>
      <c r="BA135" s="384"/>
      <c r="BB135" s="384"/>
      <c r="BC135" s="385"/>
      <c r="BD135" s="384"/>
      <c r="BE135" s="384"/>
      <c r="BF135" s="384"/>
      <c r="BG135" s="384"/>
      <c r="BH135" s="384"/>
      <c r="BI135" s="384"/>
      <c r="BJ135" s="384"/>
      <c r="BK135" s="384"/>
      <c r="BL135" s="384"/>
      <c r="BM135" s="384"/>
      <c r="BN135" s="384"/>
      <c r="BO135" s="385"/>
      <c r="BP135" s="384"/>
      <c r="BQ135" s="384"/>
      <c r="BR135" s="384"/>
      <c r="BS135" s="384"/>
      <c r="BT135" s="384"/>
      <c r="BU135" s="384"/>
      <c r="BV135" s="384"/>
      <c r="BW135" s="384"/>
      <c r="BX135" s="384"/>
      <c r="BY135" s="384"/>
      <c r="BZ135" s="384"/>
      <c r="CA135" s="385"/>
      <c r="CB135" s="384"/>
      <c r="CC135" s="384"/>
      <c r="CD135" s="384"/>
      <c r="CE135" s="384"/>
      <c r="CF135" s="384"/>
      <c r="CG135" s="384"/>
      <c r="CH135" s="384"/>
      <c r="CI135" s="384"/>
      <c r="CJ135" s="384"/>
      <c r="CK135" s="384"/>
      <c r="CL135" s="384"/>
      <c r="CM135" s="385"/>
      <c r="CN135" s="384"/>
      <c r="CO135" s="384"/>
      <c r="CP135" s="384"/>
      <c r="CQ135" s="384"/>
      <c r="CR135" s="384"/>
      <c r="CS135" s="384"/>
      <c r="CT135" s="384"/>
      <c r="CU135" s="384"/>
      <c r="CV135" s="384"/>
      <c r="CW135" s="384"/>
      <c r="CX135" s="384"/>
      <c r="CY135" s="385"/>
      <c r="CZ135" s="29"/>
      <c r="DA135" s="29"/>
      <c r="DB135" s="29"/>
      <c r="DC135" s="29"/>
      <c r="DD135" s="29"/>
      <c r="DE135" s="29"/>
      <c r="DF135" s="29"/>
      <c r="DG135" s="29"/>
      <c r="DH135" s="29"/>
      <c r="DI135" s="29"/>
      <c r="DJ135" s="29"/>
      <c r="DK135" s="343"/>
      <c r="DL135" s="384"/>
      <c r="DM135" s="384"/>
      <c r="DN135" s="384"/>
      <c r="DO135" s="384"/>
      <c r="DP135" s="384"/>
      <c r="DQ135" s="384"/>
      <c r="DR135" s="384"/>
      <c r="DS135" s="384"/>
      <c r="DT135" s="384"/>
      <c r="DU135" s="384"/>
      <c r="DV135" s="384"/>
      <c r="DW135" s="385"/>
      <c r="DX135" s="29"/>
      <c r="DY135" s="29"/>
      <c r="DZ135" s="29"/>
      <c r="EA135" s="29"/>
      <c r="EB135" s="29"/>
      <c r="EC135" s="29"/>
      <c r="ED135" s="29"/>
      <c r="EE135" s="29"/>
      <c r="EF135" s="29"/>
      <c r="EG135" s="29"/>
      <c r="EH135" s="29"/>
      <c r="EI135" s="343"/>
      <c r="EJ135" s="29"/>
      <c r="EK135" s="29"/>
      <c r="EL135" s="29"/>
      <c r="EM135" s="29"/>
      <c r="EN135" s="29"/>
      <c r="EO135" s="29"/>
      <c r="EP135" s="29"/>
      <c r="EQ135" s="29"/>
      <c r="ER135" s="29"/>
      <c r="ES135" s="29"/>
      <c r="ET135" s="29"/>
      <c r="EU135" s="343"/>
      <c r="EV135" s="29"/>
      <c r="EW135" s="29"/>
      <c r="EX135" s="29"/>
      <c r="EY135" s="29"/>
      <c r="EZ135" s="29"/>
      <c r="FA135" s="29"/>
      <c r="FB135" s="29"/>
      <c r="FC135" s="29"/>
      <c r="FD135" s="29"/>
      <c r="FE135" s="29"/>
      <c r="FF135" s="29"/>
      <c r="FG135" s="343"/>
      <c r="FH135" s="384"/>
      <c r="FI135" s="384"/>
      <c r="FJ135" s="384"/>
      <c r="FK135" s="379">
        <f t="shared" ref="FK135:GE135" si="429">$H$7*H$178</f>
        <v>31125.899999999998</v>
      </c>
      <c r="FL135" s="379">
        <f t="shared" si="429"/>
        <v>100239.75</v>
      </c>
      <c r="FM135" s="379">
        <f t="shared" si="429"/>
        <v>284618.09999999998</v>
      </c>
      <c r="FN135" s="379">
        <f t="shared" si="429"/>
        <v>556962.25</v>
      </c>
      <c r="FO135" s="379">
        <f t="shared" si="429"/>
        <v>680269.85</v>
      </c>
      <c r="FP135" s="379">
        <f t="shared" si="429"/>
        <v>661926.19999999995</v>
      </c>
      <c r="FQ135" s="379">
        <f t="shared" si="429"/>
        <v>673632.04999999993</v>
      </c>
      <c r="FR135" s="379">
        <f t="shared" si="429"/>
        <v>661253.44999999995</v>
      </c>
      <c r="FS135" s="380">
        <f t="shared" si="429"/>
        <v>447274.1</v>
      </c>
      <c r="FT135" s="379">
        <f t="shared" si="429"/>
        <v>485426.5</v>
      </c>
      <c r="FU135" s="379">
        <f t="shared" si="429"/>
        <v>373122.1</v>
      </c>
      <c r="FV135" s="379">
        <f t="shared" si="429"/>
        <v>318121.05</v>
      </c>
      <c r="FW135" s="379">
        <f t="shared" si="429"/>
        <v>411752.89999999997</v>
      </c>
      <c r="FX135" s="379">
        <f t="shared" si="429"/>
        <v>364780</v>
      </c>
      <c r="FY135" s="379">
        <f t="shared" si="429"/>
        <v>316356.95</v>
      </c>
      <c r="FZ135" s="379">
        <f t="shared" si="429"/>
        <v>238153.5</v>
      </c>
      <c r="GA135" s="379">
        <f t="shared" si="429"/>
        <v>221125.44999999998</v>
      </c>
      <c r="GB135" s="379">
        <f t="shared" si="429"/>
        <v>247123.5</v>
      </c>
      <c r="GC135" s="379">
        <f t="shared" si="429"/>
        <v>221170.3</v>
      </c>
      <c r="GD135" s="379">
        <f t="shared" si="429"/>
        <v>171895.1</v>
      </c>
      <c r="GE135" s="380">
        <f t="shared" si="429"/>
        <v>127732.79999999999</v>
      </c>
      <c r="GF135" s="398">
        <f t="shared" si="427"/>
        <v>7594061.7999999998</v>
      </c>
    </row>
    <row r="136" spans="1:188" x14ac:dyDescent="0.2">
      <c r="B136" s="399">
        <f t="shared" ref="B136:B141" si="430">B135+1</f>
        <v>7</v>
      </c>
      <c r="C136" s="399"/>
      <c r="D136" s="399"/>
      <c r="E136" s="399"/>
      <c r="F136" s="399">
        <v>1</v>
      </c>
      <c r="G136" s="495" t="str">
        <f>$G$180</f>
        <v>Even Performing Title / App</v>
      </c>
      <c r="H136" s="436"/>
      <c r="I136" s="384"/>
      <c r="J136" s="384"/>
      <c r="K136" s="384"/>
      <c r="L136" s="384"/>
      <c r="M136" s="384"/>
      <c r="N136" s="384"/>
      <c r="O136" s="384"/>
      <c r="P136" s="384"/>
      <c r="Q136" s="384"/>
      <c r="R136" s="384"/>
      <c r="S136" s="385"/>
      <c r="T136" s="384"/>
      <c r="U136" s="384"/>
      <c r="V136" s="384"/>
      <c r="W136" s="384"/>
      <c r="X136" s="384"/>
      <c r="Y136" s="384"/>
      <c r="Z136" s="384"/>
      <c r="AA136" s="384"/>
      <c r="AB136" s="384"/>
      <c r="AC136" s="384"/>
      <c r="AD136" s="384"/>
      <c r="AE136" s="385"/>
      <c r="AF136" s="384"/>
      <c r="AG136" s="384"/>
      <c r="AH136" s="384"/>
      <c r="AI136" s="384"/>
      <c r="AJ136" s="384"/>
      <c r="AK136" s="384"/>
      <c r="AL136" s="384"/>
      <c r="AM136" s="384"/>
      <c r="AN136" s="384"/>
      <c r="AO136" s="384"/>
      <c r="AP136" s="384"/>
      <c r="AQ136" s="385"/>
      <c r="AR136" s="384"/>
      <c r="AS136" s="384"/>
      <c r="AT136" s="384"/>
      <c r="AU136" s="384"/>
      <c r="AV136" s="384"/>
      <c r="AW136" s="384"/>
      <c r="AX136" s="384"/>
      <c r="AY136" s="384"/>
      <c r="AZ136" s="384"/>
      <c r="BA136" s="384"/>
      <c r="BB136" s="384"/>
      <c r="BC136" s="385"/>
      <c r="BD136" s="384"/>
      <c r="BE136" s="384"/>
      <c r="BF136" s="384"/>
      <c r="BG136" s="384"/>
      <c r="BH136" s="384"/>
      <c r="BI136" s="384"/>
      <c r="BJ136" s="384"/>
      <c r="BK136" s="384"/>
      <c r="BL136" s="384"/>
      <c r="BM136" s="384"/>
      <c r="BN136" s="384"/>
      <c r="BO136" s="385"/>
      <c r="BP136" s="384"/>
      <c r="BQ136" s="384"/>
      <c r="BR136" s="384"/>
      <c r="BS136" s="384"/>
      <c r="BT136" s="384"/>
      <c r="BU136" s="384"/>
      <c r="BV136" s="384"/>
      <c r="BW136" s="384"/>
      <c r="BX136" s="384"/>
      <c r="BY136" s="384"/>
      <c r="BZ136" s="384"/>
      <c r="CA136" s="385"/>
      <c r="CB136" s="384"/>
      <c r="CC136" s="384"/>
      <c r="CD136" s="384"/>
      <c r="CE136" s="384"/>
      <c r="CF136" s="384"/>
      <c r="CG136" s="384"/>
      <c r="CH136" s="384"/>
      <c r="CI136" s="384"/>
      <c r="CJ136" s="384"/>
      <c r="CK136" s="384"/>
      <c r="CL136" s="384"/>
      <c r="CM136" s="385"/>
      <c r="CN136" s="384"/>
      <c r="CO136" s="384"/>
      <c r="CP136" s="384"/>
      <c r="CQ136" s="384"/>
      <c r="CR136" s="384"/>
      <c r="CS136" s="384"/>
      <c r="CT136" s="384"/>
      <c r="CU136" s="384"/>
      <c r="CV136" s="384"/>
      <c r="CW136" s="384"/>
      <c r="CX136" s="384"/>
      <c r="CY136" s="385"/>
      <c r="CZ136" s="29"/>
      <c r="DA136" s="29"/>
      <c r="DB136" s="29"/>
      <c r="DC136" s="29"/>
      <c r="DD136" s="29"/>
      <c r="DE136" s="29"/>
      <c r="DF136" s="29"/>
      <c r="DG136" s="29"/>
      <c r="DH136" s="29"/>
      <c r="DI136" s="29"/>
      <c r="DJ136" s="29"/>
      <c r="DK136" s="343"/>
      <c r="DL136" s="384"/>
      <c r="DM136" s="384"/>
      <c r="DN136" s="384"/>
      <c r="DO136" s="384"/>
      <c r="DP136" s="384"/>
      <c r="DQ136" s="384"/>
      <c r="DR136" s="384"/>
      <c r="DS136" s="384"/>
      <c r="DT136" s="384"/>
      <c r="DU136" s="384"/>
      <c r="DV136" s="384"/>
      <c r="DW136" s="385"/>
      <c r="DX136" s="29"/>
      <c r="DY136" s="29"/>
      <c r="DZ136" s="29"/>
      <c r="EA136" s="29"/>
      <c r="EB136" s="29"/>
      <c r="EC136" s="29"/>
      <c r="ED136" s="29"/>
      <c r="EE136" s="29"/>
      <c r="EF136" s="29"/>
      <c r="EG136" s="29"/>
      <c r="EH136" s="29"/>
      <c r="EI136" s="343"/>
      <c r="EJ136" s="29"/>
      <c r="EK136" s="29"/>
      <c r="EL136" s="29"/>
      <c r="EM136" s="29"/>
      <c r="EN136" s="29"/>
      <c r="EO136" s="29"/>
      <c r="EP136" s="29"/>
      <c r="EQ136" s="29"/>
      <c r="ER136" s="29"/>
      <c r="ES136" s="29"/>
      <c r="ET136" s="29"/>
      <c r="EU136" s="343"/>
      <c r="EV136" s="29"/>
      <c r="EW136" s="29"/>
      <c r="EX136" s="29"/>
      <c r="EY136" s="29"/>
      <c r="EZ136" s="29"/>
      <c r="FA136" s="29"/>
      <c r="FB136" s="29"/>
      <c r="FC136" s="29"/>
      <c r="FD136" s="29"/>
      <c r="FE136" s="29"/>
      <c r="FF136" s="29"/>
      <c r="FG136" s="343"/>
      <c r="FH136" s="384"/>
      <c r="FI136" s="384"/>
      <c r="FJ136" s="384"/>
      <c r="FK136" s="384"/>
      <c r="FL136" s="497">
        <f t="shared" ref="FL136:GE136" si="431">$H$7*H$180</f>
        <v>3114.5833333333339</v>
      </c>
      <c r="FM136" s="497">
        <f t="shared" si="431"/>
        <v>12458.333333333336</v>
      </c>
      <c r="FN136" s="497">
        <f t="shared" si="431"/>
        <v>31145.833333333336</v>
      </c>
      <c r="FO136" s="497">
        <f t="shared" si="431"/>
        <v>46718.75</v>
      </c>
      <c r="FP136" s="497">
        <f t="shared" si="431"/>
        <v>62291.666666666672</v>
      </c>
      <c r="FQ136" s="497">
        <f t="shared" si="431"/>
        <v>59177.083333333328</v>
      </c>
      <c r="FR136" s="497">
        <f t="shared" si="431"/>
        <v>56062.5</v>
      </c>
      <c r="FS136" s="621">
        <f t="shared" si="431"/>
        <v>52947.916666666664</v>
      </c>
      <c r="FT136" s="497">
        <f t="shared" si="431"/>
        <v>49833.333333333343</v>
      </c>
      <c r="FU136" s="497">
        <f t="shared" si="431"/>
        <v>46718.75</v>
      </c>
      <c r="FV136" s="497">
        <f t="shared" si="431"/>
        <v>43604.166666666664</v>
      </c>
      <c r="FW136" s="497">
        <f t="shared" si="431"/>
        <v>40489.583333333336</v>
      </c>
      <c r="FX136" s="497">
        <f t="shared" si="431"/>
        <v>37375</v>
      </c>
      <c r="FY136" s="497">
        <f t="shared" si="431"/>
        <v>34260.416666666672</v>
      </c>
      <c r="FZ136" s="497">
        <f t="shared" si="431"/>
        <v>31145.833333333299</v>
      </c>
      <c r="GA136" s="497">
        <f t="shared" si="431"/>
        <v>28031.249999999967</v>
      </c>
      <c r="GB136" s="497">
        <f t="shared" si="431"/>
        <v>24916.666666666672</v>
      </c>
      <c r="GC136" s="497">
        <f t="shared" si="431"/>
        <v>21802.083333333332</v>
      </c>
      <c r="GD136" s="497">
        <f t="shared" si="431"/>
        <v>18687.5</v>
      </c>
      <c r="GE136" s="497">
        <f t="shared" si="431"/>
        <v>15572.916666666668</v>
      </c>
      <c r="GF136" s="623">
        <f t="shared" si="427"/>
        <v>716354.16666666651</v>
      </c>
    </row>
    <row r="137" spans="1:188" x14ac:dyDescent="0.2">
      <c r="B137" s="399">
        <v>8</v>
      </c>
      <c r="C137" s="399"/>
      <c r="D137" s="399">
        <v>1</v>
      </c>
      <c r="E137" s="399"/>
      <c r="F137" s="399"/>
      <c r="G137" s="340" t="str">
        <f>$G$178</f>
        <v>Avg Performing  Title / App</v>
      </c>
      <c r="H137" s="436"/>
      <c r="I137" s="384"/>
      <c r="J137" s="384"/>
      <c r="K137" s="384"/>
      <c r="L137" s="384"/>
      <c r="M137" s="384"/>
      <c r="N137" s="384"/>
      <c r="O137" s="384"/>
      <c r="P137" s="384"/>
      <c r="Q137" s="384"/>
      <c r="R137" s="384"/>
      <c r="S137" s="385"/>
      <c r="T137" s="384"/>
      <c r="U137" s="384"/>
      <c r="V137" s="384"/>
      <c r="W137" s="384"/>
      <c r="X137" s="384"/>
      <c r="Y137" s="384"/>
      <c r="Z137" s="384"/>
      <c r="AA137" s="384"/>
      <c r="AB137" s="384"/>
      <c r="AC137" s="384"/>
      <c r="AD137" s="384"/>
      <c r="AE137" s="385"/>
      <c r="AF137" s="384"/>
      <c r="AG137" s="384"/>
      <c r="AH137" s="384"/>
      <c r="AI137" s="384"/>
      <c r="AJ137" s="384"/>
      <c r="AK137" s="384"/>
      <c r="AL137" s="384"/>
      <c r="AM137" s="384"/>
      <c r="AN137" s="384"/>
      <c r="AO137" s="384"/>
      <c r="AP137" s="384"/>
      <c r="AQ137" s="385"/>
      <c r="AR137" s="384"/>
      <c r="AS137" s="384"/>
      <c r="AT137" s="384"/>
      <c r="AU137" s="384"/>
      <c r="AV137" s="384"/>
      <c r="AW137" s="384"/>
      <c r="AX137" s="384"/>
      <c r="AY137" s="384"/>
      <c r="AZ137" s="384"/>
      <c r="BA137" s="384"/>
      <c r="BB137" s="384"/>
      <c r="BC137" s="385"/>
      <c r="BD137" s="384"/>
      <c r="BE137" s="384"/>
      <c r="BF137" s="384"/>
      <c r="BG137" s="384"/>
      <c r="BH137" s="384"/>
      <c r="BI137" s="384"/>
      <c r="BJ137" s="384"/>
      <c r="BK137" s="384"/>
      <c r="BL137" s="384"/>
      <c r="BM137" s="384"/>
      <c r="BN137" s="384"/>
      <c r="BO137" s="385"/>
      <c r="BP137" s="384"/>
      <c r="BQ137" s="384"/>
      <c r="BR137" s="384"/>
      <c r="BS137" s="384"/>
      <c r="BT137" s="384"/>
      <c r="BU137" s="384"/>
      <c r="BV137" s="384"/>
      <c r="BW137" s="384"/>
      <c r="BX137" s="384"/>
      <c r="BY137" s="384"/>
      <c r="BZ137" s="384"/>
      <c r="CA137" s="385"/>
      <c r="CB137" s="384"/>
      <c r="CC137" s="384"/>
      <c r="CD137" s="384"/>
      <c r="CE137" s="384"/>
      <c r="CF137" s="384"/>
      <c r="CG137" s="384"/>
      <c r="CH137" s="384"/>
      <c r="CI137" s="384"/>
      <c r="CJ137" s="384"/>
      <c r="CK137" s="384"/>
      <c r="CL137" s="384"/>
      <c r="CM137" s="385"/>
      <c r="CN137" s="384"/>
      <c r="CO137" s="384"/>
      <c r="CP137" s="384"/>
      <c r="CQ137" s="384"/>
      <c r="CR137" s="384"/>
      <c r="CS137" s="384"/>
      <c r="CT137" s="384"/>
      <c r="CU137" s="384"/>
      <c r="CV137" s="384"/>
      <c r="CW137" s="384"/>
      <c r="CX137" s="384"/>
      <c r="CY137" s="385"/>
      <c r="CZ137" s="29"/>
      <c r="DA137" s="29"/>
      <c r="DB137" s="29"/>
      <c r="DC137" s="29"/>
      <c r="DD137" s="29"/>
      <c r="DE137" s="29"/>
      <c r="DF137" s="29"/>
      <c r="DG137" s="29"/>
      <c r="DH137" s="29"/>
      <c r="DI137" s="29"/>
      <c r="DJ137" s="29"/>
      <c r="DK137" s="343"/>
      <c r="DL137" s="384"/>
      <c r="DM137" s="384"/>
      <c r="DN137" s="384"/>
      <c r="DO137" s="384"/>
      <c r="DP137" s="384"/>
      <c r="DQ137" s="384"/>
      <c r="DR137" s="384"/>
      <c r="DS137" s="384"/>
      <c r="DT137" s="384"/>
      <c r="DU137" s="384"/>
      <c r="DV137" s="384"/>
      <c r="DW137" s="385"/>
      <c r="DX137" s="29"/>
      <c r="DY137" s="29"/>
      <c r="DZ137" s="29"/>
      <c r="EA137" s="29"/>
      <c r="EB137" s="29"/>
      <c r="EC137" s="29"/>
      <c r="ED137" s="29"/>
      <c r="EE137" s="29"/>
      <c r="EF137" s="29"/>
      <c r="EG137" s="29"/>
      <c r="EH137" s="29"/>
      <c r="EI137" s="343"/>
      <c r="EJ137" s="29"/>
      <c r="EK137" s="29"/>
      <c r="EL137" s="29"/>
      <c r="EM137" s="29"/>
      <c r="EN137" s="29"/>
      <c r="EO137" s="29"/>
      <c r="EP137" s="29"/>
      <c r="EQ137" s="29"/>
      <c r="ER137" s="29"/>
      <c r="ES137" s="29"/>
      <c r="ET137" s="29"/>
      <c r="EU137" s="343"/>
      <c r="EV137" s="29"/>
      <c r="EW137" s="29"/>
      <c r="EX137" s="29"/>
      <c r="EY137" s="29"/>
      <c r="EZ137" s="29"/>
      <c r="FA137" s="29"/>
      <c r="FB137" s="29"/>
      <c r="FC137" s="29"/>
      <c r="FD137" s="29"/>
      <c r="FE137" s="29"/>
      <c r="FF137" s="29"/>
      <c r="FG137" s="343"/>
      <c r="FH137" s="384"/>
      <c r="FI137" s="384"/>
      <c r="FJ137" s="384"/>
      <c r="FK137" s="384"/>
      <c r="FL137" s="384"/>
      <c r="FM137" s="384"/>
      <c r="FN137" s="379">
        <f t="shared" ref="FN137:GE137" si="432">$H$7*H$178</f>
        <v>31125.899999999998</v>
      </c>
      <c r="FO137" s="379">
        <f t="shared" si="432"/>
        <v>100239.75</v>
      </c>
      <c r="FP137" s="379">
        <f t="shared" si="432"/>
        <v>284618.09999999998</v>
      </c>
      <c r="FQ137" s="379">
        <f t="shared" si="432"/>
        <v>556962.25</v>
      </c>
      <c r="FR137" s="379">
        <f t="shared" si="432"/>
        <v>680269.85</v>
      </c>
      <c r="FS137" s="380">
        <f t="shared" si="432"/>
        <v>661926.19999999995</v>
      </c>
      <c r="FT137" s="379">
        <f t="shared" si="432"/>
        <v>673632.04999999993</v>
      </c>
      <c r="FU137" s="379">
        <f t="shared" si="432"/>
        <v>661253.44999999995</v>
      </c>
      <c r="FV137" s="379">
        <f t="shared" si="432"/>
        <v>447274.1</v>
      </c>
      <c r="FW137" s="379">
        <f t="shared" si="432"/>
        <v>485426.5</v>
      </c>
      <c r="FX137" s="379">
        <f t="shared" si="432"/>
        <v>373122.1</v>
      </c>
      <c r="FY137" s="379">
        <f t="shared" si="432"/>
        <v>318121.05</v>
      </c>
      <c r="FZ137" s="379">
        <f t="shared" si="432"/>
        <v>411752.89999999997</v>
      </c>
      <c r="GA137" s="379">
        <f t="shared" si="432"/>
        <v>364780</v>
      </c>
      <c r="GB137" s="379">
        <f t="shared" si="432"/>
        <v>316356.95</v>
      </c>
      <c r="GC137" s="379">
        <f t="shared" si="432"/>
        <v>238153.5</v>
      </c>
      <c r="GD137" s="379">
        <f t="shared" si="432"/>
        <v>221125.44999999998</v>
      </c>
      <c r="GE137" s="380">
        <f t="shared" si="432"/>
        <v>247123.5</v>
      </c>
      <c r="GF137" s="398">
        <f t="shared" si="427"/>
        <v>7073263.6000000006</v>
      </c>
    </row>
    <row r="138" spans="1:188" x14ac:dyDescent="0.2">
      <c r="B138" s="399">
        <v>9</v>
      </c>
      <c r="C138" s="399"/>
      <c r="D138" s="399"/>
      <c r="E138" s="399">
        <v>1</v>
      </c>
      <c r="F138" s="399"/>
      <c r="G138" s="339" t="str">
        <f>$G$179</f>
        <v>Low Performing  Title / App</v>
      </c>
      <c r="H138" s="436"/>
      <c r="I138" s="384"/>
      <c r="J138" s="384"/>
      <c r="K138" s="384"/>
      <c r="L138" s="384"/>
      <c r="M138" s="384"/>
      <c r="N138" s="384"/>
      <c r="O138" s="384"/>
      <c r="P138" s="384"/>
      <c r="Q138" s="384"/>
      <c r="R138" s="384"/>
      <c r="S138" s="385"/>
      <c r="T138" s="384"/>
      <c r="U138" s="384"/>
      <c r="V138" s="384"/>
      <c r="W138" s="384"/>
      <c r="X138" s="384"/>
      <c r="Y138" s="384"/>
      <c r="Z138" s="384"/>
      <c r="AA138" s="384"/>
      <c r="AB138" s="384"/>
      <c r="AC138" s="384"/>
      <c r="AD138" s="384"/>
      <c r="AE138" s="385"/>
      <c r="AF138" s="384"/>
      <c r="AG138" s="384"/>
      <c r="AH138" s="384"/>
      <c r="AI138" s="384"/>
      <c r="AJ138" s="384"/>
      <c r="AK138" s="384"/>
      <c r="AL138" s="384"/>
      <c r="AM138" s="384"/>
      <c r="AN138" s="384"/>
      <c r="AO138" s="384"/>
      <c r="AP138" s="384"/>
      <c r="AQ138" s="385"/>
      <c r="AR138" s="384"/>
      <c r="AS138" s="384"/>
      <c r="AT138" s="384"/>
      <c r="AU138" s="384"/>
      <c r="AV138" s="384"/>
      <c r="AW138" s="384"/>
      <c r="AX138" s="384"/>
      <c r="AY138" s="384"/>
      <c r="AZ138" s="384"/>
      <c r="BA138" s="384"/>
      <c r="BB138" s="384"/>
      <c r="BC138" s="385"/>
      <c r="BD138" s="384"/>
      <c r="BE138" s="384"/>
      <c r="BF138" s="384"/>
      <c r="BG138" s="384"/>
      <c r="BH138" s="384"/>
      <c r="BI138" s="384"/>
      <c r="BJ138" s="384"/>
      <c r="BK138" s="384"/>
      <c r="BL138" s="384"/>
      <c r="BM138" s="384"/>
      <c r="BN138" s="384"/>
      <c r="BO138" s="385"/>
      <c r="BP138" s="384"/>
      <c r="BQ138" s="384"/>
      <c r="BR138" s="384"/>
      <c r="BS138" s="384"/>
      <c r="BT138" s="384"/>
      <c r="BU138" s="384"/>
      <c r="BV138" s="384"/>
      <c r="BW138" s="384"/>
      <c r="BX138" s="384"/>
      <c r="BY138" s="384"/>
      <c r="BZ138" s="384"/>
      <c r="CA138" s="385"/>
      <c r="CB138" s="384"/>
      <c r="CC138" s="384"/>
      <c r="CD138" s="384"/>
      <c r="CE138" s="384"/>
      <c r="CF138" s="384"/>
      <c r="CG138" s="384"/>
      <c r="CH138" s="384"/>
      <c r="CI138" s="384"/>
      <c r="CJ138" s="384"/>
      <c r="CK138" s="384"/>
      <c r="CL138" s="384"/>
      <c r="CM138" s="385"/>
      <c r="CN138" s="384"/>
      <c r="CO138" s="384"/>
      <c r="CP138" s="384"/>
      <c r="CQ138" s="384"/>
      <c r="CR138" s="384"/>
      <c r="CS138" s="384"/>
      <c r="CT138" s="384"/>
      <c r="CU138" s="384"/>
      <c r="CV138" s="384"/>
      <c r="CW138" s="384"/>
      <c r="CX138" s="384"/>
      <c r="CY138" s="385"/>
      <c r="CZ138" s="29"/>
      <c r="DA138" s="29"/>
      <c r="DB138" s="29"/>
      <c r="DC138" s="29"/>
      <c r="DD138" s="29"/>
      <c r="DE138" s="29"/>
      <c r="DF138" s="29"/>
      <c r="DG138" s="29"/>
      <c r="DH138" s="29"/>
      <c r="DI138" s="29"/>
      <c r="DJ138" s="29"/>
      <c r="DK138" s="343"/>
      <c r="DL138" s="384"/>
      <c r="DM138" s="384"/>
      <c r="DN138" s="384"/>
      <c r="DO138" s="384"/>
      <c r="DP138" s="384"/>
      <c r="DQ138" s="384"/>
      <c r="DR138" s="384"/>
      <c r="DS138" s="384"/>
      <c r="DT138" s="384"/>
      <c r="DU138" s="384"/>
      <c r="DV138" s="384"/>
      <c r="DW138" s="385"/>
      <c r="DX138" s="29"/>
      <c r="DY138" s="29"/>
      <c r="DZ138" s="29"/>
      <c r="EA138" s="29"/>
      <c r="EB138" s="29"/>
      <c r="EC138" s="29"/>
      <c r="ED138" s="29"/>
      <c r="EE138" s="29"/>
      <c r="EF138" s="29"/>
      <c r="EG138" s="29"/>
      <c r="EH138" s="29"/>
      <c r="EI138" s="343"/>
      <c r="EJ138" s="29"/>
      <c r="EK138" s="29"/>
      <c r="EL138" s="29"/>
      <c r="EM138" s="29"/>
      <c r="EN138" s="29"/>
      <c r="EO138" s="29"/>
      <c r="EP138" s="29"/>
      <c r="EQ138" s="29"/>
      <c r="ER138" s="29"/>
      <c r="ES138" s="29"/>
      <c r="ET138" s="29"/>
      <c r="EU138" s="343"/>
      <c r="EV138" s="29"/>
      <c r="EW138" s="29"/>
      <c r="EX138" s="29"/>
      <c r="EY138" s="29"/>
      <c r="EZ138" s="29"/>
      <c r="FA138" s="29"/>
      <c r="FB138" s="29"/>
      <c r="FC138" s="29"/>
      <c r="FD138" s="29"/>
      <c r="FE138" s="29"/>
      <c r="FF138" s="29"/>
      <c r="FG138" s="343"/>
      <c r="FH138" s="384"/>
      <c r="FI138" s="384"/>
      <c r="FJ138" s="384"/>
      <c r="FK138" s="384"/>
      <c r="FL138" s="384"/>
      <c r="FM138" s="384"/>
      <c r="FN138" s="384"/>
      <c r="FO138" s="382">
        <f t="shared" ref="FO138:GE138" si="433">$H$7*H$179</f>
        <v>14621.099999999999</v>
      </c>
      <c r="FP138" s="382">
        <f t="shared" si="433"/>
        <v>53894.75</v>
      </c>
      <c r="FQ138" s="382">
        <f t="shared" si="433"/>
        <v>98939.099999999991</v>
      </c>
      <c r="FR138" s="382">
        <f t="shared" si="433"/>
        <v>182390</v>
      </c>
      <c r="FS138" s="383">
        <f t="shared" si="433"/>
        <v>299732.55</v>
      </c>
      <c r="FT138" s="382">
        <f t="shared" si="433"/>
        <v>204665.5</v>
      </c>
      <c r="FU138" s="382">
        <f t="shared" si="433"/>
        <v>175333.6</v>
      </c>
      <c r="FV138" s="382">
        <f t="shared" si="433"/>
        <v>194200.5</v>
      </c>
      <c r="FW138" s="382">
        <f t="shared" si="433"/>
        <v>156765.69999999998</v>
      </c>
      <c r="FX138" s="382">
        <f t="shared" si="433"/>
        <v>155674.35</v>
      </c>
      <c r="FY138" s="382">
        <f t="shared" si="433"/>
        <v>148274.1</v>
      </c>
      <c r="FZ138" s="382">
        <f t="shared" si="433"/>
        <v>137061.6</v>
      </c>
      <c r="GA138" s="382">
        <f t="shared" si="433"/>
        <v>120885.7</v>
      </c>
      <c r="GB138" s="382">
        <f t="shared" si="433"/>
        <v>141905.4</v>
      </c>
      <c r="GC138" s="382">
        <f t="shared" si="433"/>
        <v>111512.04999999999</v>
      </c>
      <c r="GD138" s="382">
        <f t="shared" si="433"/>
        <v>95410.9</v>
      </c>
      <c r="GE138" s="382">
        <f t="shared" si="433"/>
        <v>94349.45</v>
      </c>
      <c r="GF138" s="397">
        <f t="shared" si="427"/>
        <v>2385616.35</v>
      </c>
    </row>
    <row r="139" spans="1:188" ht="18" customHeight="1" x14ac:dyDescent="0.2">
      <c r="B139" s="399">
        <f t="shared" si="430"/>
        <v>10</v>
      </c>
      <c r="C139" s="399"/>
      <c r="D139" s="399"/>
      <c r="E139" s="399"/>
      <c r="F139" s="399">
        <v>1</v>
      </c>
      <c r="G139" s="495" t="str">
        <f>$G$180</f>
        <v>Even Performing Title / App</v>
      </c>
      <c r="H139" s="436"/>
      <c r="I139" s="384"/>
      <c r="J139" s="384"/>
      <c r="K139" s="384"/>
      <c r="L139" s="384"/>
      <c r="M139" s="384"/>
      <c r="N139" s="384"/>
      <c r="O139" s="384"/>
      <c r="P139" s="384"/>
      <c r="Q139" s="384"/>
      <c r="R139" s="384"/>
      <c r="S139" s="385"/>
      <c r="T139" s="384"/>
      <c r="U139" s="384"/>
      <c r="V139" s="384"/>
      <c r="W139" s="384"/>
      <c r="X139" s="384"/>
      <c r="Y139" s="384"/>
      <c r="Z139" s="384"/>
      <c r="AA139" s="384"/>
      <c r="AB139" s="384"/>
      <c r="AC139" s="384"/>
      <c r="AD139" s="384"/>
      <c r="AE139" s="385"/>
      <c r="AF139" s="384"/>
      <c r="AG139" s="384"/>
      <c r="AH139" s="384"/>
      <c r="AI139" s="384"/>
      <c r="AJ139" s="384"/>
      <c r="AK139" s="384"/>
      <c r="AL139" s="384"/>
      <c r="AM139" s="384"/>
      <c r="AN139" s="384"/>
      <c r="AO139" s="384"/>
      <c r="AP139" s="384"/>
      <c r="AQ139" s="385"/>
      <c r="AR139" s="384"/>
      <c r="AS139" s="384"/>
      <c r="AT139" s="384"/>
      <c r="AU139" s="384"/>
      <c r="AV139" s="384"/>
      <c r="AW139" s="384"/>
      <c r="AX139" s="384"/>
      <c r="AY139" s="384"/>
      <c r="AZ139" s="384"/>
      <c r="BA139" s="384"/>
      <c r="BB139" s="384"/>
      <c r="BC139" s="385"/>
      <c r="BD139" s="384"/>
      <c r="BE139" s="384"/>
      <c r="BF139" s="384"/>
      <c r="BG139" s="384"/>
      <c r="BH139" s="384"/>
      <c r="BI139" s="384"/>
      <c r="BJ139" s="384"/>
      <c r="BK139" s="384"/>
      <c r="BL139" s="384"/>
      <c r="BM139" s="384"/>
      <c r="BN139" s="384"/>
      <c r="BO139" s="385"/>
      <c r="BP139" s="384"/>
      <c r="BQ139" s="384"/>
      <c r="BR139" s="384"/>
      <c r="BS139" s="384"/>
      <c r="BT139" s="384"/>
      <c r="BU139" s="384"/>
      <c r="BV139" s="384"/>
      <c r="BW139" s="384"/>
      <c r="BX139" s="384"/>
      <c r="BY139" s="384"/>
      <c r="BZ139" s="384"/>
      <c r="CA139" s="385"/>
      <c r="CB139" s="384"/>
      <c r="CC139" s="384"/>
      <c r="CD139" s="384"/>
      <c r="CE139" s="384"/>
      <c r="CF139" s="384"/>
      <c r="CG139" s="384"/>
      <c r="CH139" s="384"/>
      <c r="CI139" s="384"/>
      <c r="CJ139" s="384"/>
      <c r="CK139" s="384"/>
      <c r="CL139" s="384"/>
      <c r="CM139" s="385"/>
      <c r="CN139" s="384"/>
      <c r="CO139" s="384"/>
      <c r="CP139" s="384"/>
      <c r="CQ139" s="384"/>
      <c r="CR139" s="384"/>
      <c r="CS139" s="384"/>
      <c r="CT139" s="384"/>
      <c r="CU139" s="384"/>
      <c r="CV139" s="384"/>
      <c r="CW139" s="384"/>
      <c r="CX139" s="384"/>
      <c r="CY139" s="385"/>
      <c r="CZ139" s="29"/>
      <c r="DA139" s="29"/>
      <c r="DB139" s="29"/>
      <c r="DC139" s="29"/>
      <c r="DD139" s="29"/>
      <c r="DE139" s="29"/>
      <c r="DF139" s="29"/>
      <c r="DG139" s="29"/>
      <c r="DH139" s="29"/>
      <c r="DI139" s="29"/>
      <c r="DJ139" s="29"/>
      <c r="DK139" s="343"/>
      <c r="DL139" s="384"/>
      <c r="DM139" s="384"/>
      <c r="DN139" s="384"/>
      <c r="DO139" s="384"/>
      <c r="DP139" s="384"/>
      <c r="DQ139" s="384"/>
      <c r="DR139" s="384"/>
      <c r="DS139" s="384"/>
      <c r="DT139" s="384"/>
      <c r="DU139" s="384"/>
      <c r="DV139" s="384"/>
      <c r="DW139" s="385"/>
      <c r="DX139" s="29"/>
      <c r="DY139" s="29"/>
      <c r="DZ139" s="29"/>
      <c r="EA139" s="29"/>
      <c r="EB139" s="29"/>
      <c r="EC139" s="29"/>
      <c r="ED139" s="29"/>
      <c r="EE139" s="29"/>
      <c r="EF139" s="29"/>
      <c r="EG139" s="29"/>
      <c r="EH139" s="29"/>
      <c r="EI139" s="343"/>
      <c r="EJ139" s="29"/>
      <c r="EK139" s="29"/>
      <c r="EL139" s="29"/>
      <c r="EM139" s="29"/>
      <c r="EN139" s="29"/>
      <c r="EO139" s="29"/>
      <c r="EP139" s="29"/>
      <c r="EQ139" s="29"/>
      <c r="ER139" s="29"/>
      <c r="ES139" s="29"/>
      <c r="ET139" s="29"/>
      <c r="EU139" s="343"/>
      <c r="EV139" s="29"/>
      <c r="EW139" s="29"/>
      <c r="EX139" s="29"/>
      <c r="EY139" s="29"/>
      <c r="EZ139" s="29"/>
      <c r="FA139" s="29"/>
      <c r="FB139" s="29"/>
      <c r="FC139" s="29"/>
      <c r="FD139" s="29"/>
      <c r="FE139" s="29"/>
      <c r="FF139" s="29"/>
      <c r="FG139" s="343"/>
      <c r="FH139" s="384"/>
      <c r="FI139" s="384"/>
      <c r="FJ139" s="384"/>
      <c r="FK139" s="384"/>
      <c r="FL139" s="384"/>
      <c r="FM139" s="384"/>
      <c r="FN139" s="384"/>
      <c r="FO139" s="384"/>
      <c r="FP139" s="384"/>
      <c r="FQ139" s="497">
        <f t="shared" ref="FQ139:GE139" si="434">$H$7*H$180</f>
        <v>3114.5833333333339</v>
      </c>
      <c r="FR139" s="497">
        <f t="shared" si="434"/>
        <v>12458.333333333336</v>
      </c>
      <c r="FS139" s="621">
        <f t="shared" si="434"/>
        <v>31145.833333333336</v>
      </c>
      <c r="FT139" s="497">
        <f t="shared" si="434"/>
        <v>46718.75</v>
      </c>
      <c r="FU139" s="497">
        <f t="shared" si="434"/>
        <v>62291.666666666672</v>
      </c>
      <c r="FV139" s="497">
        <f t="shared" si="434"/>
        <v>59177.083333333328</v>
      </c>
      <c r="FW139" s="497">
        <f t="shared" si="434"/>
        <v>56062.5</v>
      </c>
      <c r="FX139" s="497">
        <f t="shared" si="434"/>
        <v>52947.916666666664</v>
      </c>
      <c r="FY139" s="497">
        <f t="shared" si="434"/>
        <v>49833.333333333343</v>
      </c>
      <c r="FZ139" s="497">
        <f t="shared" si="434"/>
        <v>46718.75</v>
      </c>
      <c r="GA139" s="497">
        <f t="shared" si="434"/>
        <v>43604.166666666664</v>
      </c>
      <c r="GB139" s="497">
        <f t="shared" si="434"/>
        <v>40489.583333333336</v>
      </c>
      <c r="GC139" s="497">
        <f t="shared" si="434"/>
        <v>37375</v>
      </c>
      <c r="GD139" s="497">
        <f t="shared" si="434"/>
        <v>34260.416666666672</v>
      </c>
      <c r="GE139" s="497">
        <f t="shared" si="434"/>
        <v>31145.833333333299</v>
      </c>
      <c r="GF139" s="623">
        <f t="shared" si="427"/>
        <v>607343.74999999988</v>
      </c>
    </row>
    <row r="140" spans="1:188" x14ac:dyDescent="0.2">
      <c r="B140" s="399">
        <f t="shared" si="430"/>
        <v>11</v>
      </c>
      <c r="C140" s="399"/>
      <c r="D140" s="399"/>
      <c r="E140" s="399">
        <v>1</v>
      </c>
      <c r="F140" s="399"/>
      <c r="G140" s="339" t="str">
        <f>$G$179</f>
        <v>Low Performing  Title / App</v>
      </c>
      <c r="H140" s="436"/>
      <c r="I140" s="384"/>
      <c r="J140" s="384"/>
      <c r="K140" s="384"/>
      <c r="L140" s="384"/>
      <c r="M140" s="384"/>
      <c r="N140" s="384"/>
      <c r="O140" s="384"/>
      <c r="P140" s="384"/>
      <c r="Q140" s="384"/>
      <c r="R140" s="384"/>
      <c r="S140" s="385"/>
      <c r="T140" s="384"/>
      <c r="U140" s="384"/>
      <c r="V140" s="384"/>
      <c r="W140" s="384"/>
      <c r="X140" s="384"/>
      <c r="Y140" s="384"/>
      <c r="Z140" s="384"/>
      <c r="AA140" s="384"/>
      <c r="AB140" s="384"/>
      <c r="AC140" s="384"/>
      <c r="AD140" s="384"/>
      <c r="AE140" s="385"/>
      <c r="AF140" s="384"/>
      <c r="AG140" s="384"/>
      <c r="AH140" s="384"/>
      <c r="AI140" s="384"/>
      <c r="AJ140" s="384"/>
      <c r="AK140" s="384"/>
      <c r="AL140" s="384"/>
      <c r="AM140" s="384"/>
      <c r="AN140" s="384"/>
      <c r="AO140" s="384"/>
      <c r="AP140" s="384"/>
      <c r="AQ140" s="385"/>
      <c r="AR140" s="384"/>
      <c r="AS140" s="384"/>
      <c r="AT140" s="384"/>
      <c r="AU140" s="384"/>
      <c r="AV140" s="384"/>
      <c r="AW140" s="384"/>
      <c r="AX140" s="384"/>
      <c r="AY140" s="384"/>
      <c r="AZ140" s="384"/>
      <c r="BA140" s="384"/>
      <c r="BB140" s="384"/>
      <c r="BC140" s="385"/>
      <c r="BD140" s="384"/>
      <c r="BE140" s="384"/>
      <c r="BF140" s="384"/>
      <c r="BG140" s="384"/>
      <c r="BH140" s="384"/>
      <c r="BI140" s="384"/>
      <c r="BJ140" s="384"/>
      <c r="BK140" s="384"/>
      <c r="BL140" s="384"/>
      <c r="BM140" s="384"/>
      <c r="BN140" s="384"/>
      <c r="BO140" s="385"/>
      <c r="BP140" s="384"/>
      <c r="BQ140" s="384"/>
      <c r="BR140" s="384"/>
      <c r="BS140" s="384"/>
      <c r="BT140" s="384"/>
      <c r="BU140" s="384"/>
      <c r="BV140" s="384"/>
      <c r="BW140" s="384"/>
      <c r="BX140" s="384"/>
      <c r="BY140" s="384"/>
      <c r="BZ140" s="384"/>
      <c r="CA140" s="385"/>
      <c r="CB140" s="384"/>
      <c r="CC140" s="384"/>
      <c r="CD140" s="384"/>
      <c r="CE140" s="384"/>
      <c r="CF140" s="384"/>
      <c r="CG140" s="384"/>
      <c r="CH140" s="384"/>
      <c r="CI140" s="384"/>
      <c r="CJ140" s="384"/>
      <c r="CK140" s="384"/>
      <c r="CL140" s="384"/>
      <c r="CM140" s="385"/>
      <c r="CN140" s="384"/>
      <c r="CO140" s="384"/>
      <c r="CP140" s="384"/>
      <c r="CQ140" s="384"/>
      <c r="CR140" s="384"/>
      <c r="CS140" s="384"/>
      <c r="CT140" s="384"/>
      <c r="CU140" s="384"/>
      <c r="CV140" s="384"/>
      <c r="CW140" s="384"/>
      <c r="CX140" s="384"/>
      <c r="CY140" s="385"/>
      <c r="CZ140" s="29"/>
      <c r="DA140" s="29"/>
      <c r="DB140" s="29"/>
      <c r="DC140" s="29"/>
      <c r="DD140" s="29"/>
      <c r="DE140" s="29"/>
      <c r="DF140" s="29"/>
      <c r="DG140" s="29"/>
      <c r="DH140" s="29"/>
      <c r="DI140" s="29"/>
      <c r="DJ140" s="29"/>
      <c r="DK140" s="343"/>
      <c r="DL140" s="384"/>
      <c r="DM140" s="384"/>
      <c r="DN140" s="384"/>
      <c r="DO140" s="384"/>
      <c r="DP140" s="384"/>
      <c r="DQ140" s="384"/>
      <c r="DR140" s="384"/>
      <c r="DS140" s="384"/>
      <c r="DT140" s="384"/>
      <c r="DU140" s="384"/>
      <c r="DV140" s="384"/>
      <c r="DW140" s="385"/>
      <c r="DX140" s="29"/>
      <c r="DY140" s="29"/>
      <c r="DZ140" s="29"/>
      <c r="EA140" s="29"/>
      <c r="EB140" s="29"/>
      <c r="EC140" s="29"/>
      <c r="ED140" s="29"/>
      <c r="EE140" s="29"/>
      <c r="EF140" s="29"/>
      <c r="EG140" s="29"/>
      <c r="EH140" s="29"/>
      <c r="EI140" s="343"/>
      <c r="EJ140" s="29"/>
      <c r="EK140" s="29"/>
      <c r="EL140" s="29"/>
      <c r="EM140" s="29"/>
      <c r="EN140" s="29"/>
      <c r="EO140" s="29"/>
      <c r="EP140" s="29"/>
      <c r="EQ140" s="29"/>
      <c r="ER140" s="29"/>
      <c r="ES140" s="29"/>
      <c r="ET140" s="29"/>
      <c r="EU140" s="343"/>
      <c r="EV140" s="29"/>
      <c r="EW140" s="29"/>
      <c r="EX140" s="29"/>
      <c r="EY140" s="29"/>
      <c r="EZ140" s="29"/>
      <c r="FA140" s="29"/>
      <c r="FB140" s="29"/>
      <c r="FC140" s="29"/>
      <c r="FD140" s="29"/>
      <c r="FE140" s="29"/>
      <c r="FF140" s="29"/>
      <c r="FG140" s="343"/>
      <c r="FH140" s="384"/>
      <c r="FI140" s="384"/>
      <c r="FJ140" s="384"/>
      <c r="FK140" s="384"/>
      <c r="FL140" s="384"/>
      <c r="FM140" s="384"/>
      <c r="FN140" s="384"/>
      <c r="FO140" s="384"/>
      <c r="FP140" s="384"/>
      <c r="FQ140" s="384"/>
      <c r="FR140" s="382">
        <f t="shared" ref="FR140:GE140" si="435">$H$7*H$179</f>
        <v>14621.099999999999</v>
      </c>
      <c r="FS140" s="383">
        <f t="shared" si="435"/>
        <v>53894.75</v>
      </c>
      <c r="FT140" s="382">
        <f t="shared" si="435"/>
        <v>98939.099999999991</v>
      </c>
      <c r="FU140" s="382">
        <f t="shared" si="435"/>
        <v>182390</v>
      </c>
      <c r="FV140" s="382">
        <f t="shared" si="435"/>
        <v>299732.55</v>
      </c>
      <c r="FW140" s="382">
        <f t="shared" si="435"/>
        <v>204665.5</v>
      </c>
      <c r="FX140" s="382">
        <f t="shared" si="435"/>
        <v>175333.6</v>
      </c>
      <c r="FY140" s="382">
        <f t="shared" si="435"/>
        <v>194200.5</v>
      </c>
      <c r="FZ140" s="382">
        <f t="shared" si="435"/>
        <v>156765.69999999998</v>
      </c>
      <c r="GA140" s="382">
        <f t="shared" si="435"/>
        <v>155674.35</v>
      </c>
      <c r="GB140" s="382">
        <f t="shared" si="435"/>
        <v>148274.1</v>
      </c>
      <c r="GC140" s="382">
        <f t="shared" si="435"/>
        <v>137061.6</v>
      </c>
      <c r="GD140" s="382">
        <f t="shared" si="435"/>
        <v>120885.7</v>
      </c>
      <c r="GE140" s="383">
        <f t="shared" si="435"/>
        <v>141905.4</v>
      </c>
      <c r="GF140" s="397">
        <f t="shared" si="427"/>
        <v>2084343.9500000002</v>
      </c>
    </row>
    <row r="141" spans="1:188" ht="17" thickBot="1" x14ac:dyDescent="0.25">
      <c r="B141" s="399">
        <f t="shared" si="430"/>
        <v>12</v>
      </c>
      <c r="C141" s="399"/>
      <c r="D141" s="399">
        <v>1</v>
      </c>
      <c r="E141" s="399"/>
      <c r="F141" s="399"/>
      <c r="G141" s="406" t="str">
        <f>$G$178</f>
        <v>Avg Performing  Title / App</v>
      </c>
      <c r="H141" s="436"/>
      <c r="I141" s="384"/>
      <c r="J141" s="384"/>
      <c r="K141" s="384"/>
      <c r="L141" s="384"/>
      <c r="M141" s="384"/>
      <c r="N141" s="384"/>
      <c r="O141" s="384"/>
      <c r="P141" s="384"/>
      <c r="Q141" s="384"/>
      <c r="R141" s="384"/>
      <c r="S141" s="385"/>
      <c r="T141" s="384"/>
      <c r="U141" s="384"/>
      <c r="V141" s="384"/>
      <c r="W141" s="384"/>
      <c r="X141" s="384"/>
      <c r="Y141" s="384"/>
      <c r="Z141" s="384"/>
      <c r="AA141" s="384"/>
      <c r="AB141" s="384"/>
      <c r="AC141" s="384"/>
      <c r="AD141" s="384"/>
      <c r="AE141" s="385"/>
      <c r="AF141" s="384"/>
      <c r="AG141" s="384"/>
      <c r="AH141" s="384"/>
      <c r="AI141" s="384"/>
      <c r="AJ141" s="384"/>
      <c r="AK141" s="384"/>
      <c r="AL141" s="384"/>
      <c r="AM141" s="384"/>
      <c r="AN141" s="384"/>
      <c r="AO141" s="384"/>
      <c r="AP141" s="384"/>
      <c r="AQ141" s="385"/>
      <c r="AR141" s="384"/>
      <c r="AS141" s="384"/>
      <c r="AT141" s="384"/>
      <c r="AU141" s="384"/>
      <c r="AV141" s="384"/>
      <c r="AW141" s="384"/>
      <c r="AX141" s="384"/>
      <c r="AY141" s="384"/>
      <c r="AZ141" s="384"/>
      <c r="BA141" s="384"/>
      <c r="BB141" s="384"/>
      <c r="BC141" s="385"/>
      <c r="BD141" s="384"/>
      <c r="BE141" s="384"/>
      <c r="BF141" s="384"/>
      <c r="BG141" s="384"/>
      <c r="BH141" s="384"/>
      <c r="BI141" s="384"/>
      <c r="BJ141" s="384"/>
      <c r="BK141" s="384"/>
      <c r="BL141" s="384"/>
      <c r="BM141" s="384"/>
      <c r="BN141" s="384"/>
      <c r="BO141" s="385"/>
      <c r="BP141" s="384"/>
      <c r="BQ141" s="384"/>
      <c r="BR141" s="384"/>
      <c r="BS141" s="384"/>
      <c r="BT141" s="384"/>
      <c r="BU141" s="384"/>
      <c r="BV141" s="384"/>
      <c r="BW141" s="384"/>
      <c r="BX141" s="384"/>
      <c r="BY141" s="384"/>
      <c r="BZ141" s="384"/>
      <c r="CA141" s="385"/>
      <c r="CB141" s="384"/>
      <c r="CC141" s="384"/>
      <c r="CD141" s="384"/>
      <c r="CE141" s="384"/>
      <c r="CF141" s="384"/>
      <c r="CG141" s="384"/>
      <c r="CH141" s="384"/>
      <c r="CI141" s="384"/>
      <c r="CJ141" s="384"/>
      <c r="CK141" s="384"/>
      <c r="CL141" s="384"/>
      <c r="CM141" s="385"/>
      <c r="CN141" s="384"/>
      <c r="CO141" s="384"/>
      <c r="CP141" s="384"/>
      <c r="CQ141" s="384"/>
      <c r="CR141" s="384"/>
      <c r="CS141" s="384"/>
      <c r="CT141" s="384"/>
      <c r="CU141" s="384"/>
      <c r="CV141" s="384"/>
      <c r="CW141" s="384"/>
      <c r="CX141" s="384"/>
      <c r="CY141" s="385"/>
      <c r="CZ141" s="29"/>
      <c r="DA141" s="29"/>
      <c r="DB141" s="29"/>
      <c r="DC141" s="29"/>
      <c r="DD141" s="29"/>
      <c r="DE141" s="29"/>
      <c r="DF141" s="29"/>
      <c r="DG141" s="29"/>
      <c r="DH141" s="29"/>
      <c r="DI141" s="29"/>
      <c r="DJ141" s="29"/>
      <c r="DK141" s="343"/>
      <c r="DL141" s="384"/>
      <c r="DM141" s="384"/>
      <c r="DN141" s="384"/>
      <c r="DO141" s="384"/>
      <c r="DP141" s="384"/>
      <c r="DQ141" s="384"/>
      <c r="DR141" s="384"/>
      <c r="DS141" s="384"/>
      <c r="DT141" s="384"/>
      <c r="DU141" s="384"/>
      <c r="DV141" s="384"/>
      <c r="DW141" s="385"/>
      <c r="DX141" s="29"/>
      <c r="DY141" s="29"/>
      <c r="DZ141" s="29"/>
      <c r="EA141" s="29"/>
      <c r="EB141" s="29"/>
      <c r="EC141" s="29"/>
      <c r="ED141" s="29"/>
      <c r="EE141" s="29"/>
      <c r="EF141" s="29"/>
      <c r="EG141" s="29"/>
      <c r="EH141" s="29"/>
      <c r="EI141" s="343"/>
      <c r="EJ141" s="29"/>
      <c r="EK141" s="29"/>
      <c r="EL141" s="29"/>
      <c r="EM141" s="29"/>
      <c r="EN141" s="29"/>
      <c r="EO141" s="29"/>
      <c r="EP141" s="29"/>
      <c r="EQ141" s="29"/>
      <c r="ER141" s="29"/>
      <c r="ES141" s="29"/>
      <c r="ET141" s="29"/>
      <c r="EU141" s="343"/>
      <c r="EV141" s="29"/>
      <c r="EW141" s="29"/>
      <c r="EX141" s="29"/>
      <c r="EY141" s="29"/>
      <c r="EZ141" s="29"/>
      <c r="FA141" s="29"/>
      <c r="FB141" s="29"/>
      <c r="FC141" s="29"/>
      <c r="FD141" s="29"/>
      <c r="FE141" s="29"/>
      <c r="FF141" s="29"/>
      <c r="FG141" s="343"/>
      <c r="FH141" s="384"/>
      <c r="FI141" s="384"/>
      <c r="FJ141" s="384"/>
      <c r="FK141" s="384"/>
      <c r="FL141" s="384"/>
      <c r="FM141" s="384"/>
      <c r="FN141" s="384"/>
      <c r="FO141" s="384"/>
      <c r="FP141" s="384"/>
      <c r="FQ141" s="384"/>
      <c r="FR141" s="384"/>
      <c r="FS141" s="380">
        <f t="shared" ref="FS141:GE141" si="436">$H$7*H$178</f>
        <v>31125.899999999998</v>
      </c>
      <c r="FT141" s="379">
        <f t="shared" si="436"/>
        <v>100239.75</v>
      </c>
      <c r="FU141" s="379">
        <f t="shared" si="436"/>
        <v>284618.09999999998</v>
      </c>
      <c r="FV141" s="379">
        <f t="shared" si="436"/>
        <v>556962.25</v>
      </c>
      <c r="FW141" s="379">
        <f t="shared" si="436"/>
        <v>680269.85</v>
      </c>
      <c r="FX141" s="379">
        <f t="shared" si="436"/>
        <v>661926.19999999995</v>
      </c>
      <c r="FY141" s="379">
        <f t="shared" si="436"/>
        <v>673632.04999999993</v>
      </c>
      <c r="FZ141" s="379">
        <f t="shared" si="436"/>
        <v>661253.44999999995</v>
      </c>
      <c r="GA141" s="379">
        <f t="shared" si="436"/>
        <v>447274.1</v>
      </c>
      <c r="GB141" s="379">
        <f t="shared" si="436"/>
        <v>485426.5</v>
      </c>
      <c r="GC141" s="379">
        <f t="shared" si="436"/>
        <v>373122.1</v>
      </c>
      <c r="GD141" s="379">
        <f t="shared" si="436"/>
        <v>318121.05</v>
      </c>
      <c r="GE141" s="380">
        <f t="shared" si="436"/>
        <v>411752.89999999997</v>
      </c>
      <c r="GF141" s="421">
        <f t="shared" si="427"/>
        <v>5685724.2000000002</v>
      </c>
    </row>
    <row r="142" spans="1:188" ht="17" customHeight="1" thickTop="1" x14ac:dyDescent="0.2">
      <c r="A142" s="413" t="s">
        <v>464</v>
      </c>
      <c r="B142" s="414">
        <v>1</v>
      </c>
      <c r="C142" s="414"/>
      <c r="D142" s="414">
        <v>1</v>
      </c>
      <c r="E142" s="414"/>
      <c r="F142" s="414"/>
      <c r="G142" s="405" t="str">
        <f>$G$178</f>
        <v>Avg Performing  Title / App</v>
      </c>
      <c r="H142" s="436"/>
      <c r="I142" s="384"/>
      <c r="J142" s="384"/>
      <c r="K142" s="384"/>
      <c r="L142" s="384"/>
      <c r="M142" s="384"/>
      <c r="N142" s="384"/>
      <c r="O142" s="384"/>
      <c r="P142" s="384"/>
      <c r="Q142" s="384"/>
      <c r="R142" s="384"/>
      <c r="S142" s="385"/>
      <c r="T142" s="384"/>
      <c r="U142" s="384"/>
      <c r="V142" s="384"/>
      <c r="W142" s="384"/>
      <c r="X142" s="384"/>
      <c r="Y142" s="384"/>
      <c r="Z142" s="384"/>
      <c r="AA142" s="384"/>
      <c r="AB142" s="384"/>
      <c r="AC142" s="384"/>
      <c r="AD142" s="384"/>
      <c r="AE142" s="385"/>
      <c r="AF142" s="384"/>
      <c r="AG142" s="384"/>
      <c r="AH142" s="384"/>
      <c r="AI142" s="384"/>
      <c r="AJ142" s="384"/>
      <c r="AK142" s="384"/>
      <c r="AL142" s="384"/>
      <c r="AM142" s="384"/>
      <c r="AN142" s="384"/>
      <c r="AO142" s="384"/>
      <c r="AP142" s="384"/>
      <c r="AQ142" s="385"/>
      <c r="AR142" s="384"/>
      <c r="AS142" s="384"/>
      <c r="AT142" s="384"/>
      <c r="AU142" s="384"/>
      <c r="AV142" s="384"/>
      <c r="AW142" s="384"/>
      <c r="AX142" s="384"/>
      <c r="AY142" s="384"/>
      <c r="AZ142" s="384"/>
      <c r="BA142" s="384"/>
      <c r="BB142" s="384"/>
      <c r="BC142" s="385"/>
      <c r="BD142" s="384"/>
      <c r="BE142" s="384"/>
      <c r="BF142" s="384"/>
      <c r="BG142" s="384"/>
      <c r="BH142" s="384"/>
      <c r="BI142" s="384"/>
      <c r="BJ142" s="384"/>
      <c r="BK142" s="384"/>
      <c r="BL142" s="384"/>
      <c r="BM142" s="384"/>
      <c r="BN142" s="384"/>
      <c r="BO142" s="385"/>
      <c r="BP142" s="384"/>
      <c r="BQ142" s="384"/>
      <c r="BR142" s="384"/>
      <c r="BS142" s="384"/>
      <c r="BT142" s="384"/>
      <c r="BU142" s="384"/>
      <c r="BV142" s="384"/>
      <c r="BW142" s="384"/>
      <c r="BX142" s="384"/>
      <c r="BY142" s="384"/>
      <c r="BZ142" s="384"/>
      <c r="CA142" s="385"/>
      <c r="CB142" s="384"/>
      <c r="CC142" s="384"/>
      <c r="CD142" s="384"/>
      <c r="CE142" s="384"/>
      <c r="CF142" s="384"/>
      <c r="CG142" s="384"/>
      <c r="CH142" s="384"/>
      <c r="CI142" s="384"/>
      <c r="CJ142" s="384"/>
      <c r="CK142" s="384"/>
      <c r="CL142" s="384"/>
      <c r="CM142" s="385"/>
      <c r="CN142" s="384"/>
      <c r="CO142" s="384"/>
      <c r="CP142" s="384"/>
      <c r="CQ142" s="384"/>
      <c r="CR142" s="384"/>
      <c r="CS142" s="384"/>
      <c r="CT142" s="384"/>
      <c r="CU142" s="384"/>
      <c r="CV142" s="384"/>
      <c r="CW142" s="384"/>
      <c r="CX142" s="384"/>
      <c r="CY142" s="385"/>
      <c r="CZ142" s="29"/>
      <c r="DA142" s="29"/>
      <c r="DB142" s="29"/>
      <c r="DC142" s="29"/>
      <c r="DD142" s="29"/>
      <c r="DE142" s="29"/>
      <c r="DF142" s="29"/>
      <c r="DG142" s="29"/>
      <c r="DH142" s="29"/>
      <c r="DI142" s="29"/>
      <c r="DJ142" s="29"/>
      <c r="DK142" s="343"/>
      <c r="DL142" s="384"/>
      <c r="DM142" s="384"/>
      <c r="DN142" s="384"/>
      <c r="DO142" s="384"/>
      <c r="DP142" s="384"/>
      <c r="DQ142" s="384"/>
      <c r="DR142" s="384"/>
      <c r="DS142" s="384"/>
      <c r="DT142" s="384"/>
      <c r="DU142" s="384"/>
      <c r="DV142" s="384"/>
      <c r="DW142" s="385"/>
      <c r="DX142" s="29"/>
      <c r="DY142" s="29"/>
      <c r="DZ142" s="29"/>
      <c r="EA142" s="29"/>
      <c r="EB142" s="29"/>
      <c r="EC142" s="29"/>
      <c r="ED142" s="29"/>
      <c r="EE142" s="29"/>
      <c r="EF142" s="29"/>
      <c r="EG142" s="29"/>
      <c r="EH142" s="29"/>
      <c r="EI142" s="343"/>
      <c r="EJ142" s="29"/>
      <c r="EK142" s="29"/>
      <c r="EL142" s="29"/>
      <c r="EM142" s="29"/>
      <c r="EN142" s="29"/>
      <c r="EO142" s="29"/>
      <c r="EP142" s="29"/>
      <c r="EQ142" s="29"/>
      <c r="ER142" s="29"/>
      <c r="ES142" s="29"/>
      <c r="ET142" s="29"/>
      <c r="EU142" s="343"/>
      <c r="EV142" s="29"/>
      <c r="EW142" s="29"/>
      <c r="EX142" s="29"/>
      <c r="EY142" s="29"/>
      <c r="EZ142" s="29"/>
      <c r="FA142" s="29"/>
      <c r="FB142" s="29"/>
      <c r="FC142" s="29"/>
      <c r="FD142" s="29"/>
      <c r="FE142" s="29"/>
      <c r="FF142" s="29"/>
      <c r="FG142" s="343"/>
      <c r="FH142" s="29"/>
      <c r="FI142" s="29"/>
      <c r="FJ142" s="29"/>
      <c r="FK142" s="29"/>
      <c r="FL142" s="29"/>
      <c r="FM142" s="29"/>
      <c r="FN142" s="29"/>
      <c r="FO142" s="29"/>
      <c r="FP142" s="29"/>
      <c r="FQ142" s="29"/>
      <c r="FR142" s="29"/>
      <c r="FS142" s="343"/>
      <c r="FT142" s="379">
        <f t="shared" ref="FT142:GE142" si="437">$H$7*H$178</f>
        <v>31125.899999999998</v>
      </c>
      <c r="FU142" s="379">
        <f t="shared" si="437"/>
        <v>100239.75</v>
      </c>
      <c r="FV142" s="379">
        <f t="shared" si="437"/>
        <v>284618.09999999998</v>
      </c>
      <c r="FW142" s="379">
        <f t="shared" si="437"/>
        <v>556962.25</v>
      </c>
      <c r="FX142" s="379">
        <f t="shared" si="437"/>
        <v>680269.85</v>
      </c>
      <c r="FY142" s="379">
        <f t="shared" si="437"/>
        <v>661926.19999999995</v>
      </c>
      <c r="FZ142" s="379">
        <f t="shared" si="437"/>
        <v>673632.04999999993</v>
      </c>
      <c r="GA142" s="379">
        <f t="shared" si="437"/>
        <v>661253.44999999995</v>
      </c>
      <c r="GB142" s="379">
        <f t="shared" si="437"/>
        <v>447274.1</v>
      </c>
      <c r="GC142" s="379">
        <f t="shared" si="437"/>
        <v>485426.5</v>
      </c>
      <c r="GD142" s="379">
        <f t="shared" si="437"/>
        <v>373122.1</v>
      </c>
      <c r="GE142" s="380">
        <f t="shared" si="437"/>
        <v>318121.05</v>
      </c>
      <c r="GF142" s="422">
        <f t="shared" si="427"/>
        <v>5273971.3</v>
      </c>
    </row>
    <row r="143" spans="1:188" ht="17" customHeight="1" x14ac:dyDescent="0.2">
      <c r="B143" s="399">
        <v>2</v>
      </c>
      <c r="C143" s="399"/>
      <c r="D143" s="399"/>
      <c r="E143" s="399">
        <v>1</v>
      </c>
      <c r="F143" s="399"/>
      <c r="G143" s="339" t="str">
        <f>$G$179</f>
        <v>Low Performing  Title / App</v>
      </c>
      <c r="H143" s="436"/>
      <c r="I143" s="384"/>
      <c r="J143" s="384"/>
      <c r="K143" s="384"/>
      <c r="L143" s="384"/>
      <c r="M143" s="384"/>
      <c r="N143" s="384"/>
      <c r="O143" s="384"/>
      <c r="P143" s="384"/>
      <c r="Q143" s="384"/>
      <c r="R143" s="384"/>
      <c r="S143" s="385"/>
      <c r="T143" s="384"/>
      <c r="U143" s="384"/>
      <c r="V143" s="384"/>
      <c r="W143" s="384"/>
      <c r="X143" s="384"/>
      <c r="Y143" s="384"/>
      <c r="Z143" s="384"/>
      <c r="AA143" s="384"/>
      <c r="AB143" s="384"/>
      <c r="AC143" s="384"/>
      <c r="AD143" s="384"/>
      <c r="AE143" s="385"/>
      <c r="AF143" s="384"/>
      <c r="AG143" s="384"/>
      <c r="AH143" s="384"/>
      <c r="AI143" s="384"/>
      <c r="AJ143" s="384"/>
      <c r="AK143" s="384"/>
      <c r="AL143" s="384"/>
      <c r="AM143" s="384"/>
      <c r="AN143" s="384"/>
      <c r="AO143" s="384"/>
      <c r="AP143" s="384"/>
      <c r="AQ143" s="385"/>
      <c r="AR143" s="384"/>
      <c r="AS143" s="384"/>
      <c r="AT143" s="384"/>
      <c r="AU143" s="384"/>
      <c r="AV143" s="384"/>
      <c r="AW143" s="384"/>
      <c r="AX143" s="384"/>
      <c r="AY143" s="384"/>
      <c r="AZ143" s="384"/>
      <c r="BA143" s="384"/>
      <c r="BB143" s="384"/>
      <c r="BC143" s="385"/>
      <c r="BD143" s="384"/>
      <c r="BE143" s="384"/>
      <c r="BF143" s="384"/>
      <c r="BG143" s="384"/>
      <c r="BH143" s="384"/>
      <c r="BI143" s="384"/>
      <c r="BJ143" s="384"/>
      <c r="BK143" s="384"/>
      <c r="BL143" s="384"/>
      <c r="BM143" s="384"/>
      <c r="BN143" s="384"/>
      <c r="BO143" s="385"/>
      <c r="BP143" s="384"/>
      <c r="BQ143" s="384"/>
      <c r="BR143" s="384"/>
      <c r="BS143" s="384"/>
      <c r="BT143" s="384"/>
      <c r="BU143" s="384"/>
      <c r="BV143" s="384"/>
      <c r="BW143" s="384"/>
      <c r="BX143" s="384"/>
      <c r="BY143" s="384"/>
      <c r="BZ143" s="384"/>
      <c r="CA143" s="385"/>
      <c r="CB143" s="384"/>
      <c r="CC143" s="384"/>
      <c r="CD143" s="384"/>
      <c r="CE143" s="384"/>
      <c r="CF143" s="384"/>
      <c r="CG143" s="384"/>
      <c r="CH143" s="384"/>
      <c r="CI143" s="384"/>
      <c r="CJ143" s="384"/>
      <c r="CK143" s="384"/>
      <c r="CL143" s="384"/>
      <c r="CM143" s="385"/>
      <c r="CN143" s="384"/>
      <c r="CO143" s="384"/>
      <c r="CP143" s="384"/>
      <c r="CQ143" s="384"/>
      <c r="CR143" s="384"/>
      <c r="CS143" s="384"/>
      <c r="CT143" s="384"/>
      <c r="CU143" s="384"/>
      <c r="CV143" s="384"/>
      <c r="CW143" s="384"/>
      <c r="CX143" s="384"/>
      <c r="CY143" s="385"/>
      <c r="CZ143" s="29"/>
      <c r="DA143" s="29"/>
      <c r="DB143" s="29"/>
      <c r="DC143" s="29"/>
      <c r="DD143" s="29"/>
      <c r="DE143" s="29"/>
      <c r="DF143" s="29"/>
      <c r="DG143" s="29"/>
      <c r="DH143" s="29"/>
      <c r="DI143" s="29"/>
      <c r="DJ143" s="29"/>
      <c r="DK143" s="343"/>
      <c r="DL143" s="384"/>
      <c r="DM143" s="384"/>
      <c r="DN143" s="384"/>
      <c r="DO143" s="384"/>
      <c r="DP143" s="384"/>
      <c r="DQ143" s="384"/>
      <c r="DR143" s="384"/>
      <c r="DS143" s="384"/>
      <c r="DT143" s="384"/>
      <c r="DU143" s="384"/>
      <c r="DV143" s="384"/>
      <c r="DW143" s="385"/>
      <c r="DX143" s="29"/>
      <c r="DY143" s="29"/>
      <c r="DZ143" s="29"/>
      <c r="EA143" s="29"/>
      <c r="EB143" s="29"/>
      <c r="EC143" s="29"/>
      <c r="ED143" s="29"/>
      <c r="EE143" s="29"/>
      <c r="EF143" s="29"/>
      <c r="EG143" s="29"/>
      <c r="EH143" s="29"/>
      <c r="EI143" s="343"/>
      <c r="EJ143" s="29"/>
      <c r="EK143" s="29"/>
      <c r="EL143" s="29"/>
      <c r="EM143" s="29"/>
      <c r="EN143" s="29"/>
      <c r="EO143" s="29"/>
      <c r="EP143" s="29"/>
      <c r="EQ143" s="29"/>
      <c r="ER143" s="29"/>
      <c r="ES143" s="29"/>
      <c r="ET143" s="29"/>
      <c r="EU143" s="343"/>
      <c r="EV143" s="29"/>
      <c r="EW143" s="29"/>
      <c r="EX143" s="29"/>
      <c r="EY143" s="29"/>
      <c r="EZ143" s="29"/>
      <c r="FA143" s="29"/>
      <c r="FB143" s="29"/>
      <c r="FC143" s="29"/>
      <c r="FD143" s="29"/>
      <c r="FE143" s="29"/>
      <c r="FF143" s="29"/>
      <c r="FG143" s="343"/>
      <c r="FH143" s="29"/>
      <c r="FI143" s="29"/>
      <c r="FJ143" s="29"/>
      <c r="FK143" s="29"/>
      <c r="FL143" s="29"/>
      <c r="FM143" s="29"/>
      <c r="FN143" s="29"/>
      <c r="FO143" s="29"/>
      <c r="FP143" s="29"/>
      <c r="FQ143" s="29"/>
      <c r="FR143" s="29"/>
      <c r="FS143" s="343"/>
      <c r="FT143" s="382">
        <f t="shared" ref="FT143:GE143" si="438">$H$7*H$179</f>
        <v>14621.099999999999</v>
      </c>
      <c r="FU143" s="382">
        <f t="shared" si="438"/>
        <v>53894.75</v>
      </c>
      <c r="FV143" s="382">
        <f t="shared" si="438"/>
        <v>98939.099999999991</v>
      </c>
      <c r="FW143" s="382">
        <f t="shared" si="438"/>
        <v>182390</v>
      </c>
      <c r="FX143" s="382">
        <f t="shared" si="438"/>
        <v>299732.55</v>
      </c>
      <c r="FY143" s="382">
        <f t="shared" si="438"/>
        <v>204665.5</v>
      </c>
      <c r="FZ143" s="382">
        <f t="shared" si="438"/>
        <v>175333.6</v>
      </c>
      <c r="GA143" s="382">
        <f t="shared" si="438"/>
        <v>194200.5</v>
      </c>
      <c r="GB143" s="382">
        <f t="shared" si="438"/>
        <v>156765.69999999998</v>
      </c>
      <c r="GC143" s="382">
        <f t="shared" si="438"/>
        <v>155674.35</v>
      </c>
      <c r="GD143" s="382">
        <f t="shared" si="438"/>
        <v>148274.1</v>
      </c>
      <c r="GE143" s="383">
        <f t="shared" si="438"/>
        <v>137061.6</v>
      </c>
      <c r="GF143" s="397">
        <f t="shared" si="427"/>
        <v>1821552.8500000003</v>
      </c>
    </row>
    <row r="144" spans="1:188" ht="17" customHeight="1" x14ac:dyDescent="0.2">
      <c r="B144" s="399">
        <v>3</v>
      </c>
      <c r="C144" s="399">
        <v>1</v>
      </c>
      <c r="D144" s="399"/>
      <c r="E144" s="399"/>
      <c r="F144" s="399"/>
      <c r="G144" s="341" t="str">
        <f>$G$177</f>
        <v>High Performing Title / App</v>
      </c>
      <c r="H144" s="436"/>
      <c r="I144" s="384"/>
      <c r="J144" s="384"/>
      <c r="K144" s="384"/>
      <c r="L144" s="384"/>
      <c r="M144" s="384"/>
      <c r="N144" s="384"/>
      <c r="O144" s="384"/>
      <c r="P144" s="384"/>
      <c r="Q144" s="384"/>
      <c r="R144" s="384"/>
      <c r="S144" s="385"/>
      <c r="T144" s="384"/>
      <c r="U144" s="384"/>
      <c r="V144" s="384"/>
      <c r="W144" s="384"/>
      <c r="X144" s="384"/>
      <c r="Y144" s="384"/>
      <c r="Z144" s="384"/>
      <c r="AA144" s="384"/>
      <c r="AB144" s="384"/>
      <c r="AC144" s="384"/>
      <c r="AD144" s="384"/>
      <c r="AE144" s="385"/>
      <c r="AF144" s="384"/>
      <c r="AG144" s="384"/>
      <c r="AH144" s="384"/>
      <c r="AI144" s="384"/>
      <c r="AJ144" s="384"/>
      <c r="AK144" s="384"/>
      <c r="AL144" s="384"/>
      <c r="AM144" s="384"/>
      <c r="AN144" s="384"/>
      <c r="AO144" s="384"/>
      <c r="AP144" s="384"/>
      <c r="AQ144" s="385"/>
      <c r="AR144" s="384"/>
      <c r="AS144" s="384"/>
      <c r="AT144" s="384"/>
      <c r="AU144" s="384"/>
      <c r="AV144" s="384"/>
      <c r="AW144" s="384"/>
      <c r="AX144" s="384"/>
      <c r="AY144" s="384"/>
      <c r="AZ144" s="384"/>
      <c r="BA144" s="384"/>
      <c r="BB144" s="384"/>
      <c r="BC144" s="385"/>
      <c r="BD144" s="384"/>
      <c r="BE144" s="384"/>
      <c r="BF144" s="384"/>
      <c r="BG144" s="384"/>
      <c r="BH144" s="384"/>
      <c r="BI144" s="384"/>
      <c r="BJ144" s="384"/>
      <c r="BK144" s="384"/>
      <c r="BL144" s="384"/>
      <c r="BM144" s="384"/>
      <c r="BN144" s="384"/>
      <c r="BO144" s="385"/>
      <c r="BP144" s="384"/>
      <c r="BQ144" s="384"/>
      <c r="BR144" s="384"/>
      <c r="BS144" s="384"/>
      <c r="BT144" s="384"/>
      <c r="BU144" s="384"/>
      <c r="BV144" s="384"/>
      <c r="BW144" s="384"/>
      <c r="BX144" s="384"/>
      <c r="BY144" s="384"/>
      <c r="BZ144" s="384"/>
      <c r="CA144" s="385"/>
      <c r="CB144" s="384"/>
      <c r="CC144" s="384"/>
      <c r="CD144" s="384"/>
      <c r="CE144" s="384"/>
      <c r="CF144" s="384"/>
      <c r="CG144" s="384"/>
      <c r="CH144" s="384"/>
      <c r="CI144" s="384"/>
      <c r="CJ144" s="384"/>
      <c r="CK144" s="384"/>
      <c r="CL144" s="384"/>
      <c r="CM144" s="385"/>
      <c r="CN144" s="384"/>
      <c r="CO144" s="384"/>
      <c r="CP144" s="384"/>
      <c r="CQ144" s="384"/>
      <c r="CR144" s="384"/>
      <c r="CS144" s="384"/>
      <c r="CT144" s="384"/>
      <c r="CU144" s="384"/>
      <c r="CV144" s="384"/>
      <c r="CW144" s="384"/>
      <c r="CX144" s="384"/>
      <c r="CY144" s="385"/>
      <c r="CZ144" s="29"/>
      <c r="DA144" s="29"/>
      <c r="DB144" s="29"/>
      <c r="DC144" s="29"/>
      <c r="DD144" s="29"/>
      <c r="DE144" s="29"/>
      <c r="DF144" s="29"/>
      <c r="DG144" s="29"/>
      <c r="DH144" s="29"/>
      <c r="DI144" s="29"/>
      <c r="DJ144" s="29"/>
      <c r="DK144" s="343"/>
      <c r="DL144" s="384"/>
      <c r="DM144" s="384"/>
      <c r="DN144" s="384"/>
      <c r="DO144" s="384"/>
      <c r="DP144" s="384"/>
      <c r="DQ144" s="384"/>
      <c r="DR144" s="384"/>
      <c r="DS144" s="384"/>
      <c r="DT144" s="384"/>
      <c r="DU144" s="384"/>
      <c r="DV144" s="384"/>
      <c r="DW144" s="385"/>
      <c r="DX144" s="29"/>
      <c r="DY144" s="29"/>
      <c r="DZ144" s="29"/>
      <c r="EA144" s="29"/>
      <c r="EB144" s="29"/>
      <c r="EC144" s="29"/>
      <c r="ED144" s="29"/>
      <c r="EE144" s="29"/>
      <c r="EF144" s="29"/>
      <c r="EG144" s="29"/>
      <c r="EH144" s="29"/>
      <c r="EI144" s="343"/>
      <c r="EJ144" s="29"/>
      <c r="EK144" s="29"/>
      <c r="EL144" s="29"/>
      <c r="EM144" s="29"/>
      <c r="EN144" s="29"/>
      <c r="EO144" s="29"/>
      <c r="EP144" s="29"/>
      <c r="EQ144" s="29"/>
      <c r="ER144" s="29"/>
      <c r="ES144" s="29"/>
      <c r="ET144" s="29"/>
      <c r="EU144" s="343"/>
      <c r="EV144" s="29"/>
      <c r="EW144" s="29"/>
      <c r="EX144" s="29"/>
      <c r="EY144" s="29"/>
      <c r="EZ144" s="29"/>
      <c r="FA144" s="29"/>
      <c r="FB144" s="29"/>
      <c r="FC144" s="29"/>
      <c r="FD144" s="29"/>
      <c r="FE144" s="29"/>
      <c r="FF144" s="29"/>
      <c r="FG144" s="343"/>
      <c r="FH144" s="29"/>
      <c r="FI144" s="29"/>
      <c r="FJ144" s="29"/>
      <c r="FK144" s="29"/>
      <c r="FL144" s="29"/>
      <c r="FM144" s="29"/>
      <c r="FN144" s="29"/>
      <c r="FO144" s="29"/>
      <c r="FP144" s="29"/>
      <c r="FQ144" s="29"/>
      <c r="FR144" s="29"/>
      <c r="FS144" s="343"/>
      <c r="FT144" s="384"/>
      <c r="FU144" s="389">
        <f t="shared" ref="FU144:GE144" si="439">$H$7*H$177</f>
        <v>289304.92499999999</v>
      </c>
      <c r="FV144" s="389">
        <f t="shared" si="439"/>
        <v>965956.875</v>
      </c>
      <c r="FW144" s="389">
        <f t="shared" si="439"/>
        <v>1834880.7749999999</v>
      </c>
      <c r="FX144" s="389">
        <f t="shared" si="439"/>
        <v>3106602.5249999999</v>
      </c>
      <c r="FY144" s="389">
        <f t="shared" si="439"/>
        <v>3859006.125</v>
      </c>
      <c r="FZ144" s="389">
        <f t="shared" si="439"/>
        <v>4525028.625</v>
      </c>
      <c r="GA144" s="389">
        <f t="shared" si="439"/>
        <v>3728021.6999999997</v>
      </c>
      <c r="GB144" s="389">
        <f t="shared" si="439"/>
        <v>3186637.3499999996</v>
      </c>
      <c r="GC144" s="389">
        <f t="shared" si="439"/>
        <v>4099648.8</v>
      </c>
      <c r="GD144" s="389">
        <f t="shared" si="439"/>
        <v>3381331.1999999997</v>
      </c>
      <c r="GE144" s="390">
        <f t="shared" si="439"/>
        <v>2932337.85</v>
      </c>
      <c r="GF144" s="396">
        <f t="shared" si="427"/>
        <v>31908756.75</v>
      </c>
    </row>
    <row r="145" spans="1:189" x14ac:dyDescent="0.2">
      <c r="B145" s="399">
        <v>4</v>
      </c>
      <c r="C145" s="399"/>
      <c r="D145" s="399"/>
      <c r="E145" s="399"/>
      <c r="F145" s="399">
        <v>1</v>
      </c>
      <c r="G145" s="495" t="str">
        <f>$G$180</f>
        <v>Even Performing Title / App</v>
      </c>
      <c r="H145" s="436"/>
      <c r="I145" s="384"/>
      <c r="J145" s="384"/>
      <c r="K145" s="384"/>
      <c r="L145" s="384"/>
      <c r="M145" s="384"/>
      <c r="N145" s="384"/>
      <c r="O145" s="384"/>
      <c r="P145" s="384"/>
      <c r="Q145" s="384"/>
      <c r="R145" s="384"/>
      <c r="S145" s="385"/>
      <c r="T145" s="384"/>
      <c r="U145" s="384"/>
      <c r="V145" s="384"/>
      <c r="W145" s="384"/>
      <c r="X145" s="384"/>
      <c r="Y145" s="384"/>
      <c r="Z145" s="384"/>
      <c r="AA145" s="384"/>
      <c r="AB145" s="384"/>
      <c r="AC145" s="384"/>
      <c r="AD145" s="384"/>
      <c r="AE145" s="385"/>
      <c r="AF145" s="384"/>
      <c r="AG145" s="384"/>
      <c r="AH145" s="384"/>
      <c r="AI145" s="384"/>
      <c r="AJ145" s="384"/>
      <c r="AK145" s="384"/>
      <c r="AL145" s="384"/>
      <c r="AM145" s="384"/>
      <c r="AN145" s="384"/>
      <c r="AO145" s="384"/>
      <c r="AP145" s="384"/>
      <c r="AQ145" s="385"/>
      <c r="AR145" s="384"/>
      <c r="AS145" s="384"/>
      <c r="AT145" s="384"/>
      <c r="AU145" s="384"/>
      <c r="AV145" s="384"/>
      <c r="AW145" s="384"/>
      <c r="AX145" s="384"/>
      <c r="AY145" s="384"/>
      <c r="AZ145" s="384"/>
      <c r="BA145" s="384"/>
      <c r="BB145" s="384"/>
      <c r="BC145" s="385"/>
      <c r="BD145" s="384"/>
      <c r="BE145" s="384"/>
      <c r="BF145" s="384"/>
      <c r="BG145" s="384"/>
      <c r="BH145" s="384"/>
      <c r="BI145" s="384"/>
      <c r="BJ145" s="384"/>
      <c r="BK145" s="384"/>
      <c r="BL145" s="384"/>
      <c r="BM145" s="384"/>
      <c r="BN145" s="384"/>
      <c r="BO145" s="385"/>
      <c r="BP145" s="384"/>
      <c r="BQ145" s="384"/>
      <c r="BR145" s="384"/>
      <c r="BS145" s="384"/>
      <c r="BT145" s="384"/>
      <c r="BU145" s="384"/>
      <c r="BV145" s="384"/>
      <c r="BW145" s="384"/>
      <c r="BX145" s="384"/>
      <c r="BY145" s="384"/>
      <c r="BZ145" s="384"/>
      <c r="CA145" s="385"/>
      <c r="CB145" s="384"/>
      <c r="CC145" s="384"/>
      <c r="CD145" s="384"/>
      <c r="CE145" s="384"/>
      <c r="CF145" s="384"/>
      <c r="CG145" s="384"/>
      <c r="CH145" s="384"/>
      <c r="CI145" s="384"/>
      <c r="CJ145" s="384"/>
      <c r="CK145" s="384"/>
      <c r="CL145" s="384"/>
      <c r="CM145" s="385"/>
      <c r="CN145" s="384"/>
      <c r="CO145" s="384"/>
      <c r="CP145" s="384"/>
      <c r="CQ145" s="384"/>
      <c r="CR145" s="384"/>
      <c r="CS145" s="384"/>
      <c r="CT145" s="384"/>
      <c r="CU145" s="384"/>
      <c r="CV145" s="384"/>
      <c r="CW145" s="384"/>
      <c r="CX145" s="384"/>
      <c r="CY145" s="385"/>
      <c r="CZ145" s="29"/>
      <c r="DA145" s="29"/>
      <c r="DB145" s="29"/>
      <c r="DC145" s="29"/>
      <c r="DD145" s="29"/>
      <c r="DE145" s="29"/>
      <c r="DF145" s="29"/>
      <c r="DG145" s="29"/>
      <c r="DH145" s="29"/>
      <c r="DI145" s="29"/>
      <c r="DJ145" s="29"/>
      <c r="DK145" s="343"/>
      <c r="DL145" s="384"/>
      <c r="DM145" s="384"/>
      <c r="DN145" s="384"/>
      <c r="DO145" s="384"/>
      <c r="DP145" s="384"/>
      <c r="DQ145" s="384"/>
      <c r="DR145" s="384"/>
      <c r="DS145" s="384"/>
      <c r="DT145" s="384"/>
      <c r="DU145" s="384"/>
      <c r="DV145" s="384"/>
      <c r="DW145" s="385"/>
      <c r="DX145" s="29"/>
      <c r="DY145" s="29"/>
      <c r="DZ145" s="29"/>
      <c r="EA145" s="29"/>
      <c r="EB145" s="29"/>
      <c r="EC145" s="29"/>
      <c r="ED145" s="29"/>
      <c r="EE145" s="29"/>
      <c r="EF145" s="29"/>
      <c r="EG145" s="29"/>
      <c r="EH145" s="29"/>
      <c r="EI145" s="343"/>
      <c r="EJ145" s="29"/>
      <c r="EK145" s="29"/>
      <c r="EL145" s="29"/>
      <c r="EM145" s="29"/>
      <c r="EN145" s="29"/>
      <c r="EO145" s="29"/>
      <c r="EP145" s="29"/>
      <c r="EQ145" s="29"/>
      <c r="ER145" s="29"/>
      <c r="ES145" s="29"/>
      <c r="ET145" s="29"/>
      <c r="EU145" s="343"/>
      <c r="EV145" s="29"/>
      <c r="EW145" s="29"/>
      <c r="EX145" s="29"/>
      <c r="EY145" s="29"/>
      <c r="EZ145" s="29"/>
      <c r="FA145" s="29"/>
      <c r="FB145" s="29"/>
      <c r="FC145" s="29"/>
      <c r="FD145" s="29"/>
      <c r="FE145" s="29"/>
      <c r="FF145" s="29"/>
      <c r="FG145" s="343"/>
      <c r="FH145" s="29"/>
      <c r="FI145" s="29"/>
      <c r="FJ145" s="29"/>
      <c r="FK145" s="29"/>
      <c r="FL145" s="29"/>
      <c r="FM145" s="29"/>
      <c r="FN145" s="29"/>
      <c r="FO145" s="29"/>
      <c r="FP145" s="29"/>
      <c r="FQ145" s="29"/>
      <c r="FR145" s="29"/>
      <c r="FS145" s="343"/>
      <c r="FT145" s="384"/>
      <c r="FU145" s="497">
        <f t="shared" ref="FU145:GE145" si="440">$H$7*H$180</f>
        <v>3114.5833333333339</v>
      </c>
      <c r="FV145" s="497">
        <f t="shared" si="440"/>
        <v>12458.333333333336</v>
      </c>
      <c r="FW145" s="497">
        <f t="shared" si="440"/>
        <v>31145.833333333336</v>
      </c>
      <c r="FX145" s="497">
        <f t="shared" si="440"/>
        <v>46718.75</v>
      </c>
      <c r="FY145" s="497">
        <f t="shared" si="440"/>
        <v>62291.666666666672</v>
      </c>
      <c r="FZ145" s="497">
        <f t="shared" si="440"/>
        <v>59177.083333333328</v>
      </c>
      <c r="GA145" s="497">
        <f t="shared" si="440"/>
        <v>56062.5</v>
      </c>
      <c r="GB145" s="497">
        <f t="shared" si="440"/>
        <v>52947.916666666664</v>
      </c>
      <c r="GC145" s="497">
        <f t="shared" si="440"/>
        <v>49833.333333333343</v>
      </c>
      <c r="GD145" s="497">
        <f t="shared" si="440"/>
        <v>46718.75</v>
      </c>
      <c r="GE145" s="497">
        <f t="shared" si="440"/>
        <v>43604.166666666664</v>
      </c>
      <c r="GF145" s="623">
        <f t="shared" si="427"/>
        <v>464072.91666666669</v>
      </c>
    </row>
    <row r="146" spans="1:189" x14ac:dyDescent="0.2">
      <c r="B146" s="399">
        <v>5</v>
      </c>
      <c r="C146" s="399"/>
      <c r="D146" s="399">
        <v>1</v>
      </c>
      <c r="E146" s="399"/>
      <c r="F146" s="399"/>
      <c r="G146" s="340" t="str">
        <f>$G$178</f>
        <v>Avg Performing  Title / App</v>
      </c>
      <c r="H146" s="436"/>
      <c r="I146" s="384"/>
      <c r="J146" s="384"/>
      <c r="K146" s="384"/>
      <c r="L146" s="384"/>
      <c r="M146" s="384"/>
      <c r="N146" s="384"/>
      <c r="O146" s="384"/>
      <c r="P146" s="384"/>
      <c r="Q146" s="384"/>
      <c r="R146" s="384"/>
      <c r="S146" s="385"/>
      <c r="T146" s="384"/>
      <c r="U146" s="384"/>
      <c r="V146" s="384"/>
      <c r="W146" s="384"/>
      <c r="X146" s="384"/>
      <c r="Y146" s="384"/>
      <c r="Z146" s="384"/>
      <c r="AA146" s="384"/>
      <c r="AB146" s="384"/>
      <c r="AC146" s="384"/>
      <c r="AD146" s="384"/>
      <c r="AE146" s="385"/>
      <c r="AF146" s="384"/>
      <c r="AG146" s="384"/>
      <c r="AH146" s="384"/>
      <c r="AI146" s="384"/>
      <c r="AJ146" s="384"/>
      <c r="AK146" s="384"/>
      <c r="AL146" s="384"/>
      <c r="AM146" s="384"/>
      <c r="AN146" s="384"/>
      <c r="AO146" s="384"/>
      <c r="AP146" s="384"/>
      <c r="AQ146" s="385"/>
      <c r="AR146" s="384"/>
      <c r="AS146" s="384"/>
      <c r="AT146" s="384"/>
      <c r="AU146" s="384"/>
      <c r="AV146" s="384"/>
      <c r="AW146" s="384"/>
      <c r="AX146" s="384"/>
      <c r="AY146" s="384"/>
      <c r="AZ146" s="384"/>
      <c r="BA146" s="384"/>
      <c r="BB146" s="384"/>
      <c r="BC146" s="385"/>
      <c r="BD146" s="384"/>
      <c r="BE146" s="384"/>
      <c r="BF146" s="384"/>
      <c r="BG146" s="384"/>
      <c r="BH146" s="384"/>
      <c r="BI146" s="384"/>
      <c r="BJ146" s="384"/>
      <c r="BK146" s="384"/>
      <c r="BL146" s="384"/>
      <c r="BM146" s="384"/>
      <c r="BN146" s="384"/>
      <c r="BO146" s="385"/>
      <c r="BP146" s="384"/>
      <c r="BQ146" s="384"/>
      <c r="BR146" s="384"/>
      <c r="BS146" s="384"/>
      <c r="BT146" s="384"/>
      <c r="BU146" s="384"/>
      <c r="BV146" s="384"/>
      <c r="BW146" s="384"/>
      <c r="BX146" s="384"/>
      <c r="BY146" s="384"/>
      <c r="BZ146" s="384"/>
      <c r="CA146" s="385"/>
      <c r="CB146" s="384"/>
      <c r="CC146" s="384"/>
      <c r="CD146" s="384"/>
      <c r="CE146" s="384"/>
      <c r="CF146" s="384"/>
      <c r="CG146" s="384"/>
      <c r="CH146" s="384"/>
      <c r="CI146" s="384"/>
      <c r="CJ146" s="384"/>
      <c r="CK146" s="384"/>
      <c r="CL146" s="384"/>
      <c r="CM146" s="385"/>
      <c r="CN146" s="384"/>
      <c r="CO146" s="384"/>
      <c r="CP146" s="384"/>
      <c r="CQ146" s="384"/>
      <c r="CR146" s="384"/>
      <c r="CS146" s="384"/>
      <c r="CT146" s="384"/>
      <c r="CU146" s="384"/>
      <c r="CV146" s="384"/>
      <c r="CW146" s="384"/>
      <c r="CX146" s="384"/>
      <c r="CY146" s="385"/>
      <c r="CZ146" s="29"/>
      <c r="DA146" s="29"/>
      <c r="DB146" s="29"/>
      <c r="DC146" s="29"/>
      <c r="DD146" s="29"/>
      <c r="DE146" s="29"/>
      <c r="DF146" s="29"/>
      <c r="DG146" s="29"/>
      <c r="DH146" s="29"/>
      <c r="DI146" s="29"/>
      <c r="DJ146" s="29"/>
      <c r="DK146" s="343"/>
      <c r="DL146" s="384"/>
      <c r="DM146" s="384"/>
      <c r="DN146" s="384"/>
      <c r="DO146" s="384"/>
      <c r="DP146" s="384"/>
      <c r="DQ146" s="384"/>
      <c r="DR146" s="384"/>
      <c r="DS146" s="384"/>
      <c r="DT146" s="384"/>
      <c r="DU146" s="384"/>
      <c r="DV146" s="384"/>
      <c r="DW146" s="385"/>
      <c r="DX146" s="29"/>
      <c r="DY146" s="29"/>
      <c r="DZ146" s="29"/>
      <c r="EA146" s="29"/>
      <c r="EB146" s="29"/>
      <c r="EC146" s="29"/>
      <c r="ED146" s="29"/>
      <c r="EE146" s="29"/>
      <c r="EF146" s="29"/>
      <c r="EG146" s="29"/>
      <c r="EH146" s="29"/>
      <c r="EI146" s="343"/>
      <c r="EJ146" s="29"/>
      <c r="EK146" s="29"/>
      <c r="EL146" s="29"/>
      <c r="EM146" s="29"/>
      <c r="EN146" s="29"/>
      <c r="EO146" s="29"/>
      <c r="EP146" s="29"/>
      <c r="EQ146" s="29"/>
      <c r="ER146" s="29"/>
      <c r="ES146" s="29"/>
      <c r="ET146" s="29"/>
      <c r="EU146" s="343"/>
      <c r="EV146" s="29"/>
      <c r="EW146" s="29"/>
      <c r="EX146" s="29"/>
      <c r="EY146" s="29"/>
      <c r="EZ146" s="29"/>
      <c r="FA146" s="29"/>
      <c r="FB146" s="29"/>
      <c r="FC146" s="29"/>
      <c r="FD146" s="29"/>
      <c r="FE146" s="29"/>
      <c r="FF146" s="29"/>
      <c r="FG146" s="343"/>
      <c r="FH146" s="29"/>
      <c r="FI146" s="29"/>
      <c r="FJ146" s="29"/>
      <c r="FK146" s="29"/>
      <c r="FL146" s="29"/>
      <c r="FM146" s="29"/>
      <c r="FN146" s="29"/>
      <c r="FO146" s="29"/>
      <c r="FP146" s="29"/>
      <c r="FQ146" s="29"/>
      <c r="FR146" s="29"/>
      <c r="FS146" s="343"/>
      <c r="FT146" s="384"/>
      <c r="FU146" s="379">
        <f t="shared" ref="FU146:GE146" si="441">$H$7*H$178</f>
        <v>31125.899999999998</v>
      </c>
      <c r="FV146" s="379">
        <f t="shared" si="441"/>
        <v>100239.75</v>
      </c>
      <c r="FW146" s="379">
        <f t="shared" si="441"/>
        <v>284618.09999999998</v>
      </c>
      <c r="FX146" s="379">
        <f t="shared" si="441"/>
        <v>556962.25</v>
      </c>
      <c r="FY146" s="379">
        <f t="shared" si="441"/>
        <v>680269.85</v>
      </c>
      <c r="FZ146" s="379">
        <f t="shared" si="441"/>
        <v>661926.19999999995</v>
      </c>
      <c r="GA146" s="379">
        <f t="shared" si="441"/>
        <v>673632.04999999993</v>
      </c>
      <c r="GB146" s="379">
        <f t="shared" si="441"/>
        <v>661253.44999999995</v>
      </c>
      <c r="GC146" s="379">
        <f t="shared" si="441"/>
        <v>447274.1</v>
      </c>
      <c r="GD146" s="379">
        <f t="shared" si="441"/>
        <v>485426.5</v>
      </c>
      <c r="GE146" s="379">
        <f t="shared" si="441"/>
        <v>373122.1</v>
      </c>
      <c r="GF146" s="398">
        <f t="shared" si="427"/>
        <v>4955850.25</v>
      </c>
    </row>
    <row r="147" spans="1:189" ht="17" customHeight="1" x14ac:dyDescent="0.2">
      <c r="B147" s="399">
        <v>6</v>
      </c>
      <c r="C147" s="399"/>
      <c r="D147" s="399">
        <v>1</v>
      </c>
      <c r="E147" s="399"/>
      <c r="F147" s="399"/>
      <c r="G147" s="340" t="str">
        <f>$G$178</f>
        <v>Avg Performing  Title / App</v>
      </c>
      <c r="H147" s="436"/>
      <c r="I147" s="384"/>
      <c r="J147" s="384"/>
      <c r="K147" s="384"/>
      <c r="L147" s="384"/>
      <c r="M147" s="384"/>
      <c r="N147" s="384"/>
      <c r="O147" s="384"/>
      <c r="P147" s="384"/>
      <c r="Q147" s="384"/>
      <c r="R147" s="384"/>
      <c r="S147" s="385"/>
      <c r="T147" s="384"/>
      <c r="U147" s="384"/>
      <c r="V147" s="384"/>
      <c r="W147" s="384"/>
      <c r="X147" s="384"/>
      <c r="Y147" s="384"/>
      <c r="Z147" s="384"/>
      <c r="AA147" s="384"/>
      <c r="AB147" s="384"/>
      <c r="AC147" s="384"/>
      <c r="AD147" s="384"/>
      <c r="AE147" s="385"/>
      <c r="AF147" s="384"/>
      <c r="AG147" s="384"/>
      <c r="AH147" s="384"/>
      <c r="AI147" s="384"/>
      <c r="AJ147" s="384"/>
      <c r="AK147" s="384"/>
      <c r="AL147" s="384"/>
      <c r="AM147" s="384"/>
      <c r="AN147" s="384"/>
      <c r="AO147" s="384"/>
      <c r="AP147" s="384"/>
      <c r="AQ147" s="385"/>
      <c r="AR147" s="384"/>
      <c r="AS147" s="384"/>
      <c r="AT147" s="384"/>
      <c r="AU147" s="384"/>
      <c r="AV147" s="384"/>
      <c r="AW147" s="384"/>
      <c r="AX147" s="384"/>
      <c r="AY147" s="384"/>
      <c r="AZ147" s="384"/>
      <c r="BA147" s="384"/>
      <c r="BB147" s="384"/>
      <c r="BC147" s="385"/>
      <c r="BD147" s="384"/>
      <c r="BE147" s="384"/>
      <c r="BF147" s="384"/>
      <c r="BG147" s="384"/>
      <c r="BH147" s="384"/>
      <c r="BI147" s="384"/>
      <c r="BJ147" s="384"/>
      <c r="BK147" s="384"/>
      <c r="BL147" s="384"/>
      <c r="BM147" s="384"/>
      <c r="BN147" s="384"/>
      <c r="BO147" s="385"/>
      <c r="BP147" s="384"/>
      <c r="BQ147" s="384"/>
      <c r="BR147" s="384"/>
      <c r="BS147" s="384"/>
      <c r="BT147" s="384"/>
      <c r="BU147" s="384"/>
      <c r="BV147" s="384"/>
      <c r="BW147" s="384"/>
      <c r="BX147" s="384"/>
      <c r="BY147" s="384"/>
      <c r="BZ147" s="384"/>
      <c r="CA147" s="385"/>
      <c r="CB147" s="384"/>
      <c r="CC147" s="384"/>
      <c r="CD147" s="384"/>
      <c r="CE147" s="384"/>
      <c r="CF147" s="384"/>
      <c r="CG147" s="384"/>
      <c r="CH147" s="384"/>
      <c r="CI147" s="384"/>
      <c r="CJ147" s="384"/>
      <c r="CK147" s="384"/>
      <c r="CL147" s="384"/>
      <c r="CM147" s="385"/>
      <c r="CN147" s="384"/>
      <c r="CO147" s="384"/>
      <c r="CP147" s="384"/>
      <c r="CQ147" s="384"/>
      <c r="CR147" s="384"/>
      <c r="CS147" s="384"/>
      <c r="CT147" s="384"/>
      <c r="CU147" s="384"/>
      <c r="CV147" s="384"/>
      <c r="CW147" s="384"/>
      <c r="CX147" s="384"/>
      <c r="CY147" s="385"/>
      <c r="CZ147" s="29"/>
      <c r="DA147" s="29"/>
      <c r="DB147" s="29"/>
      <c r="DC147" s="29"/>
      <c r="DD147" s="29"/>
      <c r="DE147" s="29"/>
      <c r="DF147" s="29"/>
      <c r="DG147" s="29"/>
      <c r="DH147" s="29"/>
      <c r="DI147" s="29"/>
      <c r="DJ147" s="29"/>
      <c r="DK147" s="343"/>
      <c r="DL147" s="384"/>
      <c r="DM147" s="384"/>
      <c r="DN147" s="384"/>
      <c r="DO147" s="384"/>
      <c r="DP147" s="384"/>
      <c r="DQ147" s="384"/>
      <c r="DR147" s="384"/>
      <c r="DS147" s="384"/>
      <c r="DT147" s="384"/>
      <c r="DU147" s="384"/>
      <c r="DV147" s="384"/>
      <c r="DW147" s="385"/>
      <c r="DX147" s="29"/>
      <c r="DY147" s="29"/>
      <c r="DZ147" s="29"/>
      <c r="EA147" s="29"/>
      <c r="EB147" s="29"/>
      <c r="EC147" s="29"/>
      <c r="ED147" s="29"/>
      <c r="EE147" s="29"/>
      <c r="EF147" s="29"/>
      <c r="EG147" s="29"/>
      <c r="EH147" s="29"/>
      <c r="EI147" s="343"/>
      <c r="EJ147" s="29"/>
      <c r="EK147" s="29"/>
      <c r="EL147" s="29"/>
      <c r="EM147" s="29"/>
      <c r="EN147" s="29"/>
      <c r="EO147" s="29"/>
      <c r="EP147" s="29"/>
      <c r="EQ147" s="29"/>
      <c r="ER147" s="29"/>
      <c r="ES147" s="29"/>
      <c r="ET147" s="29"/>
      <c r="EU147" s="343"/>
      <c r="EV147" s="29"/>
      <c r="EW147" s="29"/>
      <c r="EX147" s="29"/>
      <c r="EY147" s="29"/>
      <c r="EZ147" s="29"/>
      <c r="FA147" s="29"/>
      <c r="FB147" s="29"/>
      <c r="FC147" s="29"/>
      <c r="FD147" s="29"/>
      <c r="FE147" s="29"/>
      <c r="FF147" s="29"/>
      <c r="FG147" s="343"/>
      <c r="FH147" s="29"/>
      <c r="FI147" s="29"/>
      <c r="FJ147" s="29"/>
      <c r="FK147" s="29"/>
      <c r="FL147" s="29"/>
      <c r="FM147" s="29"/>
      <c r="FN147" s="29"/>
      <c r="FO147" s="29"/>
      <c r="FP147" s="29"/>
      <c r="FQ147" s="29"/>
      <c r="FR147" s="29"/>
      <c r="FS147" s="343"/>
      <c r="FT147" s="384"/>
      <c r="FU147" s="384"/>
      <c r="FV147" s="384"/>
      <c r="FW147" s="379">
        <f t="shared" ref="FW147:GE147" si="442">$H$7*H$178</f>
        <v>31125.899999999998</v>
      </c>
      <c r="FX147" s="379">
        <f t="shared" si="442"/>
        <v>100239.75</v>
      </c>
      <c r="FY147" s="379">
        <f t="shared" si="442"/>
        <v>284618.09999999998</v>
      </c>
      <c r="FZ147" s="379">
        <f t="shared" si="442"/>
        <v>556962.25</v>
      </c>
      <c r="GA147" s="379">
        <f t="shared" si="442"/>
        <v>680269.85</v>
      </c>
      <c r="GB147" s="379">
        <f t="shared" si="442"/>
        <v>661926.19999999995</v>
      </c>
      <c r="GC147" s="379">
        <f t="shared" si="442"/>
        <v>673632.04999999993</v>
      </c>
      <c r="GD147" s="379">
        <f t="shared" si="442"/>
        <v>661253.44999999995</v>
      </c>
      <c r="GE147" s="380">
        <f t="shared" si="442"/>
        <v>447274.1</v>
      </c>
      <c r="GF147" s="398">
        <f t="shared" si="427"/>
        <v>4097301.65</v>
      </c>
    </row>
    <row r="148" spans="1:189" x14ac:dyDescent="0.2">
      <c r="B148" s="399">
        <f t="shared" ref="B148:B153" si="443">B147+1</f>
        <v>7</v>
      </c>
      <c r="C148" s="399"/>
      <c r="D148" s="399"/>
      <c r="E148" s="399">
        <v>1</v>
      </c>
      <c r="F148" s="399"/>
      <c r="G148" s="339" t="str">
        <f>$G$179</f>
        <v>Low Performing  Title / App</v>
      </c>
      <c r="H148" s="436"/>
      <c r="I148" s="384"/>
      <c r="J148" s="384"/>
      <c r="K148" s="384"/>
      <c r="L148" s="384"/>
      <c r="M148" s="384"/>
      <c r="N148" s="384"/>
      <c r="O148" s="384"/>
      <c r="P148" s="384"/>
      <c r="Q148" s="384"/>
      <c r="R148" s="384"/>
      <c r="S148" s="385"/>
      <c r="T148" s="384"/>
      <c r="U148" s="384"/>
      <c r="V148" s="384"/>
      <c r="W148" s="384"/>
      <c r="X148" s="384"/>
      <c r="Y148" s="384"/>
      <c r="Z148" s="384"/>
      <c r="AA148" s="384"/>
      <c r="AB148" s="384"/>
      <c r="AC148" s="384"/>
      <c r="AD148" s="384"/>
      <c r="AE148" s="385"/>
      <c r="AF148" s="384"/>
      <c r="AG148" s="384"/>
      <c r="AH148" s="384"/>
      <c r="AI148" s="384"/>
      <c r="AJ148" s="384"/>
      <c r="AK148" s="384"/>
      <c r="AL148" s="384"/>
      <c r="AM148" s="384"/>
      <c r="AN148" s="384"/>
      <c r="AO148" s="384"/>
      <c r="AP148" s="384"/>
      <c r="AQ148" s="385"/>
      <c r="AR148" s="384"/>
      <c r="AS148" s="384"/>
      <c r="AT148" s="384"/>
      <c r="AU148" s="384"/>
      <c r="AV148" s="384"/>
      <c r="AW148" s="384"/>
      <c r="AX148" s="384"/>
      <c r="AY148" s="384"/>
      <c r="AZ148" s="384"/>
      <c r="BA148" s="384"/>
      <c r="BB148" s="384"/>
      <c r="BC148" s="385"/>
      <c r="BD148" s="384"/>
      <c r="BE148" s="384"/>
      <c r="BF148" s="384"/>
      <c r="BG148" s="384"/>
      <c r="BH148" s="384"/>
      <c r="BI148" s="384"/>
      <c r="BJ148" s="384"/>
      <c r="BK148" s="384"/>
      <c r="BL148" s="384"/>
      <c r="BM148" s="384"/>
      <c r="BN148" s="384"/>
      <c r="BO148" s="385"/>
      <c r="BP148" s="384"/>
      <c r="BQ148" s="384"/>
      <c r="BR148" s="384"/>
      <c r="BS148" s="384"/>
      <c r="BT148" s="384"/>
      <c r="BU148" s="384"/>
      <c r="BV148" s="384"/>
      <c r="BW148" s="384"/>
      <c r="BX148" s="384"/>
      <c r="BY148" s="384"/>
      <c r="BZ148" s="384"/>
      <c r="CA148" s="385"/>
      <c r="CB148" s="384"/>
      <c r="CC148" s="384"/>
      <c r="CD148" s="384"/>
      <c r="CE148" s="384"/>
      <c r="CF148" s="384"/>
      <c r="CG148" s="384"/>
      <c r="CH148" s="384"/>
      <c r="CI148" s="384"/>
      <c r="CJ148" s="384"/>
      <c r="CK148" s="384"/>
      <c r="CL148" s="384"/>
      <c r="CM148" s="385"/>
      <c r="CN148" s="384"/>
      <c r="CO148" s="384"/>
      <c r="CP148" s="384"/>
      <c r="CQ148" s="384"/>
      <c r="CR148" s="384"/>
      <c r="CS148" s="384"/>
      <c r="CT148" s="384"/>
      <c r="CU148" s="384"/>
      <c r="CV148" s="384"/>
      <c r="CW148" s="384"/>
      <c r="CX148" s="384"/>
      <c r="CY148" s="385"/>
      <c r="CZ148" s="29"/>
      <c r="DA148" s="29"/>
      <c r="DB148" s="29"/>
      <c r="DC148" s="29"/>
      <c r="DD148" s="29"/>
      <c r="DE148" s="29"/>
      <c r="DF148" s="29"/>
      <c r="DG148" s="29"/>
      <c r="DH148" s="29"/>
      <c r="DI148" s="29"/>
      <c r="DJ148" s="29"/>
      <c r="DK148" s="343"/>
      <c r="DL148" s="384"/>
      <c r="DM148" s="384"/>
      <c r="DN148" s="384"/>
      <c r="DO148" s="384"/>
      <c r="DP148" s="384"/>
      <c r="DQ148" s="384"/>
      <c r="DR148" s="384"/>
      <c r="DS148" s="384"/>
      <c r="DT148" s="384"/>
      <c r="DU148" s="384"/>
      <c r="DV148" s="384"/>
      <c r="DW148" s="385"/>
      <c r="DX148" s="29"/>
      <c r="DY148" s="29"/>
      <c r="DZ148" s="29"/>
      <c r="EA148" s="29"/>
      <c r="EB148" s="29"/>
      <c r="EC148" s="29"/>
      <c r="ED148" s="29"/>
      <c r="EE148" s="29"/>
      <c r="EF148" s="29"/>
      <c r="EG148" s="29"/>
      <c r="EH148" s="29"/>
      <c r="EI148" s="343"/>
      <c r="EJ148" s="29"/>
      <c r="EK148" s="29"/>
      <c r="EL148" s="29"/>
      <c r="EM148" s="29"/>
      <c r="EN148" s="29"/>
      <c r="EO148" s="29"/>
      <c r="EP148" s="29"/>
      <c r="EQ148" s="29"/>
      <c r="ER148" s="29"/>
      <c r="ES148" s="29"/>
      <c r="ET148" s="29"/>
      <c r="EU148" s="343"/>
      <c r="EV148" s="29"/>
      <c r="EW148" s="29"/>
      <c r="EX148" s="29"/>
      <c r="EY148" s="29"/>
      <c r="EZ148" s="29"/>
      <c r="FA148" s="29"/>
      <c r="FB148" s="29"/>
      <c r="FC148" s="29"/>
      <c r="FD148" s="29"/>
      <c r="FE148" s="29"/>
      <c r="FF148" s="29"/>
      <c r="FG148" s="343"/>
      <c r="FH148" s="29"/>
      <c r="FI148" s="29"/>
      <c r="FJ148" s="29"/>
      <c r="FK148" s="29"/>
      <c r="FL148" s="29"/>
      <c r="FM148" s="29"/>
      <c r="FN148" s="29"/>
      <c r="FO148" s="29"/>
      <c r="FP148" s="29"/>
      <c r="FQ148" s="29"/>
      <c r="FR148" s="29"/>
      <c r="FS148" s="343"/>
      <c r="FT148" s="384"/>
      <c r="FU148" s="384"/>
      <c r="FV148" s="384"/>
      <c r="FW148" s="384"/>
      <c r="FX148" s="382">
        <f t="shared" ref="FX148:GE148" si="444">$H$7*H$179</f>
        <v>14621.099999999999</v>
      </c>
      <c r="FY148" s="382">
        <f t="shared" si="444"/>
        <v>53894.75</v>
      </c>
      <c r="FZ148" s="382">
        <f t="shared" si="444"/>
        <v>98939.099999999991</v>
      </c>
      <c r="GA148" s="382">
        <f t="shared" si="444"/>
        <v>182390</v>
      </c>
      <c r="GB148" s="382">
        <f t="shared" si="444"/>
        <v>299732.55</v>
      </c>
      <c r="GC148" s="382">
        <f t="shared" si="444"/>
        <v>204665.5</v>
      </c>
      <c r="GD148" s="382">
        <f t="shared" si="444"/>
        <v>175333.6</v>
      </c>
      <c r="GE148" s="383">
        <f t="shared" si="444"/>
        <v>194200.5</v>
      </c>
      <c r="GF148" s="397">
        <f t="shared" si="427"/>
        <v>1223777.1000000001</v>
      </c>
    </row>
    <row r="149" spans="1:189" x14ac:dyDescent="0.2">
      <c r="B149" s="399">
        <v>8</v>
      </c>
      <c r="C149" s="399"/>
      <c r="D149" s="399"/>
      <c r="E149" s="399"/>
      <c r="F149" s="399">
        <v>1</v>
      </c>
      <c r="G149" s="495" t="str">
        <f>$G$180</f>
        <v>Even Performing Title / App</v>
      </c>
      <c r="H149" s="436"/>
      <c r="I149" s="384"/>
      <c r="J149" s="384"/>
      <c r="K149" s="384"/>
      <c r="L149" s="384"/>
      <c r="M149" s="384"/>
      <c r="N149" s="384"/>
      <c r="O149" s="384"/>
      <c r="P149" s="384"/>
      <c r="Q149" s="384"/>
      <c r="R149" s="384"/>
      <c r="S149" s="385"/>
      <c r="T149" s="384"/>
      <c r="U149" s="384"/>
      <c r="V149" s="384"/>
      <c r="W149" s="384"/>
      <c r="X149" s="384"/>
      <c r="Y149" s="384"/>
      <c r="Z149" s="384"/>
      <c r="AA149" s="384"/>
      <c r="AB149" s="384"/>
      <c r="AC149" s="384"/>
      <c r="AD149" s="384"/>
      <c r="AE149" s="385"/>
      <c r="AF149" s="384"/>
      <c r="AG149" s="384"/>
      <c r="AH149" s="384"/>
      <c r="AI149" s="384"/>
      <c r="AJ149" s="384"/>
      <c r="AK149" s="384"/>
      <c r="AL149" s="384"/>
      <c r="AM149" s="384"/>
      <c r="AN149" s="384"/>
      <c r="AO149" s="384"/>
      <c r="AP149" s="384"/>
      <c r="AQ149" s="385"/>
      <c r="AR149" s="384"/>
      <c r="AS149" s="384"/>
      <c r="AT149" s="384"/>
      <c r="AU149" s="384"/>
      <c r="AV149" s="384"/>
      <c r="AW149" s="384"/>
      <c r="AX149" s="384"/>
      <c r="AY149" s="384"/>
      <c r="AZ149" s="384"/>
      <c r="BA149" s="384"/>
      <c r="BB149" s="384"/>
      <c r="BC149" s="385"/>
      <c r="BD149" s="384"/>
      <c r="BE149" s="384"/>
      <c r="BF149" s="384"/>
      <c r="BG149" s="384"/>
      <c r="BH149" s="384"/>
      <c r="BI149" s="384"/>
      <c r="BJ149" s="384"/>
      <c r="BK149" s="384"/>
      <c r="BL149" s="384"/>
      <c r="BM149" s="384"/>
      <c r="BN149" s="384"/>
      <c r="BO149" s="385"/>
      <c r="BP149" s="384"/>
      <c r="BQ149" s="384"/>
      <c r="BR149" s="384"/>
      <c r="BS149" s="384"/>
      <c r="BT149" s="384"/>
      <c r="BU149" s="384"/>
      <c r="BV149" s="384"/>
      <c r="BW149" s="384"/>
      <c r="BX149" s="384"/>
      <c r="BY149" s="384"/>
      <c r="BZ149" s="384"/>
      <c r="CA149" s="385"/>
      <c r="CB149" s="384"/>
      <c r="CC149" s="384"/>
      <c r="CD149" s="384"/>
      <c r="CE149" s="384"/>
      <c r="CF149" s="384"/>
      <c r="CG149" s="384"/>
      <c r="CH149" s="384"/>
      <c r="CI149" s="384"/>
      <c r="CJ149" s="384"/>
      <c r="CK149" s="384"/>
      <c r="CL149" s="384"/>
      <c r="CM149" s="385"/>
      <c r="CN149" s="384"/>
      <c r="CO149" s="384"/>
      <c r="CP149" s="384"/>
      <c r="CQ149" s="384"/>
      <c r="CR149" s="384"/>
      <c r="CS149" s="384"/>
      <c r="CT149" s="384"/>
      <c r="CU149" s="384"/>
      <c r="CV149" s="384"/>
      <c r="CW149" s="384"/>
      <c r="CX149" s="384"/>
      <c r="CY149" s="385"/>
      <c r="CZ149" s="29"/>
      <c r="DA149" s="29"/>
      <c r="DB149" s="29"/>
      <c r="DC149" s="29"/>
      <c r="DD149" s="29"/>
      <c r="DE149" s="29"/>
      <c r="DF149" s="29"/>
      <c r="DG149" s="29"/>
      <c r="DH149" s="29"/>
      <c r="DI149" s="29"/>
      <c r="DJ149" s="29"/>
      <c r="DK149" s="343"/>
      <c r="DL149" s="384"/>
      <c r="DM149" s="384"/>
      <c r="DN149" s="384"/>
      <c r="DO149" s="384"/>
      <c r="DP149" s="384"/>
      <c r="DQ149" s="384"/>
      <c r="DR149" s="384"/>
      <c r="DS149" s="384"/>
      <c r="DT149" s="384"/>
      <c r="DU149" s="384"/>
      <c r="DV149" s="384"/>
      <c r="DW149" s="385"/>
      <c r="DX149" s="29"/>
      <c r="DY149" s="29"/>
      <c r="DZ149" s="29"/>
      <c r="EA149" s="29"/>
      <c r="EB149" s="29"/>
      <c r="EC149" s="29"/>
      <c r="ED149" s="29"/>
      <c r="EE149" s="29"/>
      <c r="EF149" s="29"/>
      <c r="EG149" s="29"/>
      <c r="EH149" s="29"/>
      <c r="EI149" s="343"/>
      <c r="EJ149" s="29"/>
      <c r="EK149" s="29"/>
      <c r="EL149" s="29"/>
      <c r="EM149" s="29"/>
      <c r="EN149" s="29"/>
      <c r="EO149" s="29"/>
      <c r="EP149" s="29"/>
      <c r="EQ149" s="29"/>
      <c r="ER149" s="29"/>
      <c r="ES149" s="29"/>
      <c r="ET149" s="29"/>
      <c r="EU149" s="343"/>
      <c r="EV149" s="29"/>
      <c r="EW149" s="29"/>
      <c r="EX149" s="29"/>
      <c r="EY149" s="29"/>
      <c r="EZ149" s="29"/>
      <c r="FA149" s="29"/>
      <c r="FB149" s="29"/>
      <c r="FC149" s="29"/>
      <c r="FD149" s="29"/>
      <c r="FE149" s="29"/>
      <c r="FF149" s="29"/>
      <c r="FG149" s="343"/>
      <c r="FH149" s="29"/>
      <c r="FI149" s="29"/>
      <c r="FJ149" s="29"/>
      <c r="FK149" s="29"/>
      <c r="FL149" s="29"/>
      <c r="FM149" s="29"/>
      <c r="FN149" s="29"/>
      <c r="FO149" s="29"/>
      <c r="FP149" s="29"/>
      <c r="FQ149" s="29"/>
      <c r="FR149" s="29"/>
      <c r="FS149" s="343"/>
      <c r="FT149" s="384"/>
      <c r="FU149" s="384"/>
      <c r="FV149" s="384"/>
      <c r="FW149" s="384"/>
      <c r="FX149" s="384"/>
      <c r="FY149" s="384"/>
      <c r="FZ149" s="497">
        <f t="shared" ref="FZ149:GE149" si="445">$H$7*H$180</f>
        <v>3114.5833333333339</v>
      </c>
      <c r="GA149" s="497">
        <f t="shared" si="445"/>
        <v>12458.333333333336</v>
      </c>
      <c r="GB149" s="497">
        <f t="shared" si="445"/>
        <v>31145.833333333336</v>
      </c>
      <c r="GC149" s="497">
        <f t="shared" si="445"/>
        <v>46718.75</v>
      </c>
      <c r="GD149" s="497">
        <f t="shared" si="445"/>
        <v>62291.666666666672</v>
      </c>
      <c r="GE149" s="497">
        <f t="shared" si="445"/>
        <v>59177.083333333328</v>
      </c>
      <c r="GF149" s="623">
        <f t="shared" si="427"/>
        <v>214906.25</v>
      </c>
    </row>
    <row r="150" spans="1:189" x14ac:dyDescent="0.2">
      <c r="B150" s="399">
        <v>9</v>
      </c>
      <c r="C150" s="399">
        <v>1</v>
      </c>
      <c r="D150" s="399"/>
      <c r="E150" s="399"/>
      <c r="F150" s="399"/>
      <c r="G150" s="341" t="str">
        <f>$G$177</f>
        <v>High Performing Title / App</v>
      </c>
      <c r="H150" s="436"/>
      <c r="I150" s="384"/>
      <c r="J150" s="384"/>
      <c r="K150" s="384"/>
      <c r="L150" s="384"/>
      <c r="M150" s="384"/>
      <c r="N150" s="384"/>
      <c r="O150" s="384"/>
      <c r="P150" s="384"/>
      <c r="Q150" s="384"/>
      <c r="R150" s="384"/>
      <c r="S150" s="385"/>
      <c r="T150" s="384"/>
      <c r="U150" s="384"/>
      <c r="V150" s="384"/>
      <c r="W150" s="384"/>
      <c r="X150" s="384"/>
      <c r="Y150" s="384"/>
      <c r="Z150" s="384"/>
      <c r="AA150" s="384"/>
      <c r="AB150" s="384"/>
      <c r="AC150" s="384"/>
      <c r="AD150" s="384"/>
      <c r="AE150" s="385"/>
      <c r="AF150" s="384"/>
      <c r="AG150" s="384"/>
      <c r="AH150" s="384"/>
      <c r="AI150" s="384"/>
      <c r="AJ150" s="384"/>
      <c r="AK150" s="384"/>
      <c r="AL150" s="384"/>
      <c r="AM150" s="384"/>
      <c r="AN150" s="384"/>
      <c r="AO150" s="384"/>
      <c r="AP150" s="384"/>
      <c r="AQ150" s="385"/>
      <c r="AR150" s="384"/>
      <c r="AS150" s="384"/>
      <c r="AT150" s="384"/>
      <c r="AU150" s="384"/>
      <c r="AV150" s="384"/>
      <c r="AW150" s="384"/>
      <c r="AX150" s="384"/>
      <c r="AY150" s="384"/>
      <c r="AZ150" s="384"/>
      <c r="BA150" s="384"/>
      <c r="BB150" s="384"/>
      <c r="BC150" s="385"/>
      <c r="BD150" s="384"/>
      <c r="BE150" s="384"/>
      <c r="BF150" s="384"/>
      <c r="BG150" s="384"/>
      <c r="BH150" s="384"/>
      <c r="BI150" s="384"/>
      <c r="BJ150" s="384"/>
      <c r="BK150" s="384"/>
      <c r="BL150" s="384"/>
      <c r="BM150" s="384"/>
      <c r="BN150" s="384"/>
      <c r="BO150" s="385"/>
      <c r="BP150" s="384"/>
      <c r="BQ150" s="384"/>
      <c r="BR150" s="384"/>
      <c r="BS150" s="384"/>
      <c r="BT150" s="384"/>
      <c r="BU150" s="384"/>
      <c r="BV150" s="384"/>
      <c r="BW150" s="384"/>
      <c r="BX150" s="384"/>
      <c r="BY150" s="384"/>
      <c r="BZ150" s="384"/>
      <c r="CA150" s="385"/>
      <c r="CB150" s="384"/>
      <c r="CC150" s="384"/>
      <c r="CD150" s="384"/>
      <c r="CE150" s="384"/>
      <c r="CF150" s="384"/>
      <c r="CG150" s="384"/>
      <c r="CH150" s="384"/>
      <c r="CI150" s="384"/>
      <c r="CJ150" s="384"/>
      <c r="CK150" s="384"/>
      <c r="CL150" s="384"/>
      <c r="CM150" s="385"/>
      <c r="CN150" s="384"/>
      <c r="CO150" s="384"/>
      <c r="CP150" s="384"/>
      <c r="CQ150" s="384"/>
      <c r="CR150" s="384"/>
      <c r="CS150" s="384"/>
      <c r="CT150" s="384"/>
      <c r="CU150" s="384"/>
      <c r="CV150" s="384"/>
      <c r="CW150" s="384"/>
      <c r="CX150" s="384"/>
      <c r="CY150" s="385"/>
      <c r="CZ150" s="29"/>
      <c r="DA150" s="29"/>
      <c r="DB150" s="29"/>
      <c r="DC150" s="29"/>
      <c r="DD150" s="29"/>
      <c r="DE150" s="29"/>
      <c r="DF150" s="29"/>
      <c r="DG150" s="29"/>
      <c r="DH150" s="29"/>
      <c r="DI150" s="29"/>
      <c r="DJ150" s="29"/>
      <c r="DK150" s="343"/>
      <c r="DL150" s="384"/>
      <c r="DM150" s="384"/>
      <c r="DN150" s="384"/>
      <c r="DO150" s="384"/>
      <c r="DP150" s="384"/>
      <c r="DQ150" s="384"/>
      <c r="DR150" s="384"/>
      <c r="DS150" s="384"/>
      <c r="DT150" s="384"/>
      <c r="DU150" s="384"/>
      <c r="DV150" s="384"/>
      <c r="DW150" s="385"/>
      <c r="DX150" s="29"/>
      <c r="DY150" s="29"/>
      <c r="DZ150" s="29"/>
      <c r="EA150" s="29"/>
      <c r="EB150" s="29"/>
      <c r="EC150" s="29"/>
      <c r="ED150" s="29"/>
      <c r="EE150" s="29"/>
      <c r="EF150" s="29"/>
      <c r="EG150" s="29"/>
      <c r="EH150" s="29"/>
      <c r="EI150" s="343"/>
      <c r="EJ150" s="29"/>
      <c r="EK150" s="29"/>
      <c r="EL150" s="29"/>
      <c r="EM150" s="29"/>
      <c r="EN150" s="29"/>
      <c r="EO150" s="29"/>
      <c r="EP150" s="29"/>
      <c r="EQ150" s="29"/>
      <c r="ER150" s="29"/>
      <c r="ES150" s="29"/>
      <c r="ET150" s="29"/>
      <c r="EU150" s="343"/>
      <c r="EV150" s="29"/>
      <c r="EW150" s="29"/>
      <c r="EX150" s="29"/>
      <c r="EY150" s="29"/>
      <c r="EZ150" s="29"/>
      <c r="FA150" s="29"/>
      <c r="FB150" s="29"/>
      <c r="FC150" s="29"/>
      <c r="FD150" s="29"/>
      <c r="FE150" s="29"/>
      <c r="FF150" s="29"/>
      <c r="FG150" s="343"/>
      <c r="FH150" s="29"/>
      <c r="FI150" s="29"/>
      <c r="FJ150" s="29"/>
      <c r="FK150" s="29"/>
      <c r="FL150" s="29"/>
      <c r="FM150" s="29"/>
      <c r="FN150" s="29"/>
      <c r="FO150" s="29"/>
      <c r="FP150" s="29"/>
      <c r="FQ150" s="29"/>
      <c r="FR150" s="29"/>
      <c r="FS150" s="343"/>
      <c r="FT150" s="384"/>
      <c r="FU150" s="384"/>
      <c r="FV150" s="384"/>
      <c r="FW150" s="384"/>
      <c r="FX150" s="384"/>
      <c r="FY150" s="384"/>
      <c r="FZ150" s="384"/>
      <c r="GA150" s="389">
        <f>$H$7*H$177</f>
        <v>289304.92499999999</v>
      </c>
      <c r="GB150" s="389">
        <f>$H$7*I$177</f>
        <v>965956.875</v>
      </c>
      <c r="GC150" s="389">
        <f>$H$7*J$177</f>
        <v>1834880.7749999999</v>
      </c>
      <c r="GD150" s="389">
        <f>$H$7*K$177</f>
        <v>3106602.5249999999</v>
      </c>
      <c r="GE150" s="390">
        <f>$H$7*L$177</f>
        <v>3859006.125</v>
      </c>
      <c r="GF150" s="396">
        <f t="shared" si="427"/>
        <v>10055751.225</v>
      </c>
    </row>
    <row r="151" spans="1:189" ht="18" customHeight="1" x14ac:dyDescent="0.2">
      <c r="B151" s="399">
        <f t="shared" si="443"/>
        <v>10</v>
      </c>
      <c r="C151" s="399"/>
      <c r="D151" s="399">
        <v>1</v>
      </c>
      <c r="E151" s="399"/>
      <c r="F151" s="399"/>
      <c r="G151" s="340" t="str">
        <f>$G$178</f>
        <v>Avg Performing  Title / App</v>
      </c>
      <c r="H151" s="436"/>
      <c r="I151" s="384"/>
      <c r="J151" s="384"/>
      <c r="K151" s="384"/>
      <c r="L151" s="384"/>
      <c r="M151" s="384"/>
      <c r="N151" s="384"/>
      <c r="O151" s="384"/>
      <c r="P151" s="384"/>
      <c r="Q151" s="384"/>
      <c r="R151" s="384"/>
      <c r="S151" s="385"/>
      <c r="T151" s="384"/>
      <c r="U151" s="384"/>
      <c r="V151" s="384"/>
      <c r="W151" s="384"/>
      <c r="X151" s="384"/>
      <c r="Y151" s="384"/>
      <c r="Z151" s="384"/>
      <c r="AA151" s="384"/>
      <c r="AB151" s="384"/>
      <c r="AC151" s="384"/>
      <c r="AD151" s="384"/>
      <c r="AE151" s="385"/>
      <c r="AF151" s="384"/>
      <c r="AG151" s="384"/>
      <c r="AH151" s="384"/>
      <c r="AI151" s="384"/>
      <c r="AJ151" s="384"/>
      <c r="AK151" s="384"/>
      <c r="AL151" s="384"/>
      <c r="AM151" s="384"/>
      <c r="AN151" s="384"/>
      <c r="AO151" s="384"/>
      <c r="AP151" s="384"/>
      <c r="AQ151" s="385"/>
      <c r="AR151" s="384"/>
      <c r="AS151" s="384"/>
      <c r="AT151" s="384"/>
      <c r="AU151" s="384"/>
      <c r="AV151" s="384"/>
      <c r="AW151" s="384"/>
      <c r="AX151" s="384"/>
      <c r="AY151" s="384"/>
      <c r="AZ151" s="384"/>
      <c r="BA151" s="384"/>
      <c r="BB151" s="384"/>
      <c r="BC151" s="385"/>
      <c r="BD151" s="384"/>
      <c r="BE151" s="384"/>
      <c r="BF151" s="384"/>
      <c r="BG151" s="384"/>
      <c r="BH151" s="384"/>
      <c r="BI151" s="384"/>
      <c r="BJ151" s="384"/>
      <c r="BK151" s="384"/>
      <c r="BL151" s="384"/>
      <c r="BM151" s="384"/>
      <c r="BN151" s="384"/>
      <c r="BO151" s="385"/>
      <c r="BP151" s="384"/>
      <c r="BQ151" s="384"/>
      <c r="BR151" s="384"/>
      <c r="BS151" s="384"/>
      <c r="BT151" s="384"/>
      <c r="BU151" s="384"/>
      <c r="BV151" s="384"/>
      <c r="BW151" s="384"/>
      <c r="BX151" s="384"/>
      <c r="BY151" s="384"/>
      <c r="BZ151" s="384"/>
      <c r="CA151" s="385"/>
      <c r="CB151" s="384"/>
      <c r="CC151" s="384"/>
      <c r="CD151" s="384"/>
      <c r="CE151" s="384"/>
      <c r="CF151" s="384"/>
      <c r="CG151" s="384"/>
      <c r="CH151" s="384"/>
      <c r="CI151" s="384"/>
      <c r="CJ151" s="384"/>
      <c r="CK151" s="384"/>
      <c r="CL151" s="384"/>
      <c r="CM151" s="385"/>
      <c r="CN151" s="384"/>
      <c r="CO151" s="384"/>
      <c r="CP151" s="384"/>
      <c r="CQ151" s="384"/>
      <c r="CR151" s="384"/>
      <c r="CS151" s="384"/>
      <c r="CT151" s="384"/>
      <c r="CU151" s="384"/>
      <c r="CV151" s="384"/>
      <c r="CW151" s="384"/>
      <c r="CX151" s="384"/>
      <c r="CY151" s="385"/>
      <c r="CZ151" s="29"/>
      <c r="DA151" s="29"/>
      <c r="DB151" s="29"/>
      <c r="DC151" s="29"/>
      <c r="DD151" s="29"/>
      <c r="DE151" s="29"/>
      <c r="DF151" s="29"/>
      <c r="DG151" s="29"/>
      <c r="DH151" s="29"/>
      <c r="DI151" s="29"/>
      <c r="DJ151" s="29"/>
      <c r="DK151" s="343"/>
      <c r="DL151" s="384"/>
      <c r="DM151" s="384"/>
      <c r="DN151" s="384"/>
      <c r="DO151" s="384"/>
      <c r="DP151" s="384"/>
      <c r="DQ151" s="384"/>
      <c r="DR151" s="384"/>
      <c r="DS151" s="384"/>
      <c r="DT151" s="384"/>
      <c r="DU151" s="384"/>
      <c r="DV151" s="384"/>
      <c r="DW151" s="385"/>
      <c r="DX151" s="29"/>
      <c r="DY151" s="29"/>
      <c r="DZ151" s="29"/>
      <c r="EA151" s="29"/>
      <c r="EB151" s="29"/>
      <c r="EC151" s="29"/>
      <c r="ED151" s="29"/>
      <c r="EE151" s="29"/>
      <c r="EF151" s="29"/>
      <c r="EG151" s="29"/>
      <c r="EH151" s="29"/>
      <c r="EI151" s="343"/>
      <c r="EJ151" s="29"/>
      <c r="EK151" s="29"/>
      <c r="EL151" s="29"/>
      <c r="EM151" s="29"/>
      <c r="EN151" s="29"/>
      <c r="EO151" s="29"/>
      <c r="EP151" s="29"/>
      <c r="EQ151" s="29"/>
      <c r="ER151" s="29"/>
      <c r="ES151" s="29"/>
      <c r="ET151" s="29"/>
      <c r="EU151" s="343"/>
      <c r="EV151" s="29"/>
      <c r="EW151" s="29"/>
      <c r="EX151" s="29"/>
      <c r="EY151" s="29"/>
      <c r="EZ151" s="29"/>
      <c r="FA151" s="29"/>
      <c r="FB151" s="29"/>
      <c r="FC151" s="29"/>
      <c r="FD151" s="29"/>
      <c r="FE151" s="29"/>
      <c r="FF151" s="29"/>
      <c r="FG151" s="343"/>
      <c r="FH151" s="29"/>
      <c r="FI151" s="29"/>
      <c r="FJ151" s="29"/>
      <c r="FK151" s="29"/>
      <c r="FL151" s="29"/>
      <c r="FM151" s="29"/>
      <c r="FN151" s="29"/>
      <c r="FO151" s="29"/>
      <c r="FP151" s="29"/>
      <c r="FQ151" s="29"/>
      <c r="FR151" s="29"/>
      <c r="FS151" s="343"/>
      <c r="FT151" s="384"/>
      <c r="FU151" s="384"/>
      <c r="FV151" s="384"/>
      <c r="FW151" s="384"/>
      <c r="FX151" s="384"/>
      <c r="FY151" s="384"/>
      <c r="FZ151" s="384"/>
      <c r="GA151" s="384"/>
      <c r="GB151" s="384"/>
      <c r="GC151" s="379">
        <f>$H$7*H$178</f>
        <v>31125.899999999998</v>
      </c>
      <c r="GD151" s="379">
        <f>$H$7*I$178</f>
        <v>100239.75</v>
      </c>
      <c r="GE151" s="380">
        <f>$H$7*J$178</f>
        <v>284618.09999999998</v>
      </c>
      <c r="GF151" s="398">
        <f t="shared" si="427"/>
        <v>415983.75</v>
      </c>
    </row>
    <row r="152" spans="1:189" x14ac:dyDescent="0.2">
      <c r="B152" s="399">
        <f t="shared" si="443"/>
        <v>11</v>
      </c>
      <c r="C152" s="399"/>
      <c r="D152" s="399"/>
      <c r="E152" s="399">
        <v>1</v>
      </c>
      <c r="F152" s="399"/>
      <c r="G152" s="339" t="str">
        <f>$G$179</f>
        <v>Low Performing  Title / App</v>
      </c>
      <c r="H152" s="436"/>
      <c r="I152" s="384"/>
      <c r="J152" s="384"/>
      <c r="K152" s="384"/>
      <c r="L152" s="384"/>
      <c r="M152" s="384"/>
      <c r="N152" s="384"/>
      <c r="O152" s="384"/>
      <c r="P152" s="384"/>
      <c r="Q152" s="384"/>
      <c r="R152" s="384"/>
      <c r="S152" s="385"/>
      <c r="T152" s="384"/>
      <c r="U152" s="384"/>
      <c r="V152" s="384"/>
      <c r="W152" s="384"/>
      <c r="X152" s="384"/>
      <c r="Y152" s="384"/>
      <c r="Z152" s="384"/>
      <c r="AA152" s="384"/>
      <c r="AB152" s="384"/>
      <c r="AC152" s="384"/>
      <c r="AD152" s="384"/>
      <c r="AE152" s="385"/>
      <c r="AF152" s="384"/>
      <c r="AG152" s="384"/>
      <c r="AH152" s="384"/>
      <c r="AI152" s="384"/>
      <c r="AJ152" s="384"/>
      <c r="AK152" s="384"/>
      <c r="AL152" s="384"/>
      <c r="AM152" s="384"/>
      <c r="AN152" s="384"/>
      <c r="AO152" s="384"/>
      <c r="AP152" s="384"/>
      <c r="AQ152" s="385"/>
      <c r="AR152" s="384"/>
      <c r="AS152" s="384"/>
      <c r="AT152" s="384"/>
      <c r="AU152" s="384"/>
      <c r="AV152" s="384"/>
      <c r="AW152" s="384"/>
      <c r="AX152" s="384"/>
      <c r="AY152" s="384"/>
      <c r="AZ152" s="384"/>
      <c r="BA152" s="384"/>
      <c r="BB152" s="384"/>
      <c r="BC152" s="385"/>
      <c r="BD152" s="384"/>
      <c r="BE152" s="384"/>
      <c r="BF152" s="384"/>
      <c r="BG152" s="384"/>
      <c r="BH152" s="384"/>
      <c r="BI152" s="384"/>
      <c r="BJ152" s="384"/>
      <c r="BK152" s="384"/>
      <c r="BL152" s="384"/>
      <c r="BM152" s="384"/>
      <c r="BN152" s="384"/>
      <c r="BO152" s="385"/>
      <c r="BP152" s="384"/>
      <c r="BQ152" s="384"/>
      <c r="BR152" s="384"/>
      <c r="BS152" s="384"/>
      <c r="BT152" s="384"/>
      <c r="BU152" s="384"/>
      <c r="BV152" s="384"/>
      <c r="BW152" s="384"/>
      <c r="BX152" s="384"/>
      <c r="BY152" s="384"/>
      <c r="BZ152" s="384"/>
      <c r="CA152" s="385"/>
      <c r="CB152" s="384"/>
      <c r="CC152" s="384"/>
      <c r="CD152" s="384"/>
      <c r="CE152" s="384"/>
      <c r="CF152" s="384"/>
      <c r="CG152" s="384"/>
      <c r="CH152" s="384"/>
      <c r="CI152" s="384"/>
      <c r="CJ152" s="384"/>
      <c r="CK152" s="384"/>
      <c r="CL152" s="384"/>
      <c r="CM152" s="385"/>
      <c r="CN152" s="384"/>
      <c r="CO152" s="384"/>
      <c r="CP152" s="384"/>
      <c r="CQ152" s="384"/>
      <c r="CR152" s="384"/>
      <c r="CS152" s="384"/>
      <c r="CT152" s="384"/>
      <c r="CU152" s="384"/>
      <c r="CV152" s="384"/>
      <c r="CW152" s="384"/>
      <c r="CX152" s="384"/>
      <c r="CY152" s="385"/>
      <c r="CZ152" s="29"/>
      <c r="DA152" s="29"/>
      <c r="DB152" s="29"/>
      <c r="DC152" s="29"/>
      <c r="DD152" s="29"/>
      <c r="DE152" s="29"/>
      <c r="DF152" s="29"/>
      <c r="DG152" s="29"/>
      <c r="DH152" s="29"/>
      <c r="DI152" s="29"/>
      <c r="DJ152" s="29"/>
      <c r="DK152" s="343"/>
      <c r="DL152" s="384"/>
      <c r="DM152" s="384"/>
      <c r="DN152" s="384"/>
      <c r="DO152" s="384"/>
      <c r="DP152" s="384"/>
      <c r="DQ152" s="384"/>
      <c r="DR152" s="384"/>
      <c r="DS152" s="384"/>
      <c r="DT152" s="384"/>
      <c r="DU152" s="384"/>
      <c r="DV152" s="384"/>
      <c r="DW152" s="385"/>
      <c r="DX152" s="29"/>
      <c r="DY152" s="29"/>
      <c r="DZ152" s="29"/>
      <c r="EA152" s="29"/>
      <c r="EB152" s="29"/>
      <c r="EC152" s="29"/>
      <c r="ED152" s="29"/>
      <c r="EE152" s="29"/>
      <c r="EF152" s="29"/>
      <c r="EG152" s="29"/>
      <c r="EH152" s="29"/>
      <c r="EI152" s="343"/>
      <c r="EJ152" s="29"/>
      <c r="EK152" s="29"/>
      <c r="EL152" s="29"/>
      <c r="EM152" s="29"/>
      <c r="EN152" s="29"/>
      <c r="EO152" s="29"/>
      <c r="EP152" s="29"/>
      <c r="EQ152" s="29"/>
      <c r="ER152" s="29"/>
      <c r="ES152" s="29"/>
      <c r="ET152" s="29"/>
      <c r="EU152" s="343"/>
      <c r="EV152" s="29"/>
      <c r="EW152" s="29"/>
      <c r="EX152" s="29"/>
      <c r="EY152" s="29"/>
      <c r="EZ152" s="29"/>
      <c r="FA152" s="29"/>
      <c r="FB152" s="29"/>
      <c r="FC152" s="29"/>
      <c r="FD152" s="29"/>
      <c r="FE152" s="29"/>
      <c r="FF152" s="29"/>
      <c r="FG152" s="343"/>
      <c r="FH152" s="29"/>
      <c r="FI152" s="29"/>
      <c r="FJ152" s="29"/>
      <c r="FK152" s="29"/>
      <c r="FL152" s="29"/>
      <c r="FM152" s="29"/>
      <c r="FN152" s="29"/>
      <c r="FO152" s="29"/>
      <c r="FP152" s="29"/>
      <c r="FQ152" s="29"/>
      <c r="FR152" s="29"/>
      <c r="FS152" s="343"/>
      <c r="FT152" s="384"/>
      <c r="FU152" s="384"/>
      <c r="FV152" s="384"/>
      <c r="FW152" s="384"/>
      <c r="FX152" s="384"/>
      <c r="FY152" s="384"/>
      <c r="FZ152" s="384"/>
      <c r="GA152" s="384"/>
      <c r="GB152" s="384"/>
      <c r="GC152" s="384"/>
      <c r="GD152" s="382">
        <f>$H$7*H$179</f>
        <v>14621.099999999999</v>
      </c>
      <c r="GE152" s="383">
        <f>$H$7*I$179</f>
        <v>53894.75</v>
      </c>
      <c r="GF152" s="397">
        <f t="shared" si="427"/>
        <v>68515.850000000006</v>
      </c>
    </row>
    <row r="153" spans="1:189" ht="17" thickBot="1" x14ac:dyDescent="0.25">
      <c r="B153" s="399">
        <f t="shared" si="443"/>
        <v>12</v>
      </c>
      <c r="C153" s="399"/>
      <c r="D153" s="399">
        <v>1</v>
      </c>
      <c r="E153" s="399"/>
      <c r="F153" s="399"/>
      <c r="G153" s="406" t="str">
        <f>$G$178</f>
        <v>Avg Performing  Title / App</v>
      </c>
      <c r="H153" s="437"/>
      <c r="I153" s="410"/>
      <c r="J153" s="410"/>
      <c r="K153" s="410"/>
      <c r="L153" s="410"/>
      <c r="M153" s="410"/>
      <c r="N153" s="410"/>
      <c r="O153" s="410"/>
      <c r="P153" s="410"/>
      <c r="Q153" s="410"/>
      <c r="R153" s="410"/>
      <c r="S153" s="412"/>
      <c r="T153" s="410"/>
      <c r="U153" s="410"/>
      <c r="V153" s="410"/>
      <c r="W153" s="410"/>
      <c r="X153" s="410"/>
      <c r="Y153" s="410"/>
      <c r="Z153" s="410"/>
      <c r="AA153" s="410"/>
      <c r="AB153" s="410"/>
      <c r="AC153" s="410"/>
      <c r="AD153" s="410"/>
      <c r="AE153" s="412"/>
      <c r="AF153" s="410"/>
      <c r="AG153" s="410"/>
      <c r="AH153" s="410"/>
      <c r="AI153" s="410"/>
      <c r="AJ153" s="410"/>
      <c r="AK153" s="410"/>
      <c r="AL153" s="410"/>
      <c r="AM153" s="410"/>
      <c r="AN153" s="410"/>
      <c r="AO153" s="410"/>
      <c r="AP153" s="410"/>
      <c r="AQ153" s="412"/>
      <c r="AR153" s="410"/>
      <c r="AS153" s="410"/>
      <c r="AT153" s="410"/>
      <c r="AU153" s="410"/>
      <c r="AV153" s="410"/>
      <c r="AW153" s="410"/>
      <c r="AX153" s="410"/>
      <c r="AY153" s="410"/>
      <c r="AZ153" s="410"/>
      <c r="BA153" s="410"/>
      <c r="BB153" s="410"/>
      <c r="BC153" s="412"/>
      <c r="BD153" s="410"/>
      <c r="BE153" s="410"/>
      <c r="BF153" s="410"/>
      <c r="BG153" s="410"/>
      <c r="BH153" s="410"/>
      <c r="BI153" s="410"/>
      <c r="BJ153" s="410"/>
      <c r="BK153" s="410"/>
      <c r="BL153" s="410"/>
      <c r="BM153" s="410"/>
      <c r="BN153" s="410"/>
      <c r="BO153" s="412"/>
      <c r="BP153" s="410"/>
      <c r="BQ153" s="410"/>
      <c r="BR153" s="410"/>
      <c r="BS153" s="410"/>
      <c r="BT153" s="410"/>
      <c r="BU153" s="410"/>
      <c r="BV153" s="410"/>
      <c r="BW153" s="410"/>
      <c r="BX153" s="410"/>
      <c r="BY153" s="410"/>
      <c r="BZ153" s="410"/>
      <c r="CA153" s="412"/>
      <c r="CB153" s="410"/>
      <c r="CC153" s="410"/>
      <c r="CD153" s="410"/>
      <c r="CE153" s="410"/>
      <c r="CF153" s="410"/>
      <c r="CG153" s="410"/>
      <c r="CH153" s="410"/>
      <c r="CI153" s="410"/>
      <c r="CJ153" s="410"/>
      <c r="CK153" s="410"/>
      <c r="CL153" s="410"/>
      <c r="CM153" s="412"/>
      <c r="CN153" s="410"/>
      <c r="CO153" s="410"/>
      <c r="CP153" s="410"/>
      <c r="CQ153" s="410"/>
      <c r="CR153" s="410"/>
      <c r="CS153" s="410"/>
      <c r="CT153" s="410"/>
      <c r="CU153" s="410"/>
      <c r="CV153" s="410"/>
      <c r="CW153" s="410"/>
      <c r="CX153" s="410"/>
      <c r="CY153" s="412"/>
      <c r="CZ153" s="32"/>
      <c r="DA153" s="32"/>
      <c r="DB153" s="32"/>
      <c r="DC153" s="32"/>
      <c r="DD153" s="32"/>
      <c r="DE153" s="32"/>
      <c r="DF153" s="32"/>
      <c r="DG153" s="32"/>
      <c r="DH153" s="32"/>
      <c r="DI153" s="32"/>
      <c r="DJ153" s="32"/>
      <c r="DK153" s="417"/>
      <c r="DL153" s="410"/>
      <c r="DM153" s="410"/>
      <c r="DN153" s="410"/>
      <c r="DO153" s="410"/>
      <c r="DP153" s="410"/>
      <c r="DQ153" s="410"/>
      <c r="DR153" s="410"/>
      <c r="DS153" s="410"/>
      <c r="DT153" s="410"/>
      <c r="DU153" s="410"/>
      <c r="DV153" s="410"/>
      <c r="DW153" s="412"/>
      <c r="DX153" s="32"/>
      <c r="DY153" s="32"/>
      <c r="DZ153" s="32"/>
      <c r="EA153" s="32"/>
      <c r="EB153" s="32"/>
      <c r="EC153" s="32"/>
      <c r="ED153" s="32"/>
      <c r="EE153" s="32"/>
      <c r="EF153" s="32"/>
      <c r="EG153" s="32"/>
      <c r="EH153" s="32"/>
      <c r="EI153" s="417"/>
      <c r="EJ153" s="32"/>
      <c r="EK153" s="32"/>
      <c r="EL153" s="32"/>
      <c r="EM153" s="32"/>
      <c r="EN153" s="32"/>
      <c r="EO153" s="32"/>
      <c r="EP153" s="32"/>
      <c r="EQ153" s="32"/>
      <c r="ER153" s="32"/>
      <c r="ES153" s="32"/>
      <c r="ET153" s="32"/>
      <c r="EU153" s="417"/>
      <c r="EV153" s="32"/>
      <c r="EW153" s="32"/>
      <c r="EX153" s="32"/>
      <c r="EY153" s="32"/>
      <c r="EZ153" s="32"/>
      <c r="FA153" s="32"/>
      <c r="FB153" s="32"/>
      <c r="FC153" s="32"/>
      <c r="FD153" s="32"/>
      <c r="FE153" s="32"/>
      <c r="FF153" s="32"/>
      <c r="FG153" s="417"/>
      <c r="FH153" s="32"/>
      <c r="FI153" s="32"/>
      <c r="FJ153" s="32"/>
      <c r="FK153" s="32"/>
      <c r="FL153" s="32"/>
      <c r="FM153" s="32"/>
      <c r="FN153" s="32"/>
      <c r="FO153" s="32"/>
      <c r="FP153" s="32"/>
      <c r="FQ153" s="32"/>
      <c r="FR153" s="32"/>
      <c r="FS153" s="417"/>
      <c r="FT153" s="410"/>
      <c r="FU153" s="410"/>
      <c r="FV153" s="410"/>
      <c r="FW153" s="410"/>
      <c r="FX153" s="410"/>
      <c r="FY153" s="410"/>
      <c r="FZ153" s="410"/>
      <c r="GA153" s="410"/>
      <c r="GB153" s="410"/>
      <c r="GC153" s="410"/>
      <c r="GD153" s="410"/>
      <c r="GE153" s="411">
        <f>$H$7*H$178</f>
        <v>31125.899999999998</v>
      </c>
      <c r="GF153" s="398">
        <f t="shared" si="427"/>
        <v>31125.899999999998</v>
      </c>
    </row>
    <row r="154" spans="1:189" ht="18" thickTop="1" thickBot="1" x14ac:dyDescent="0.25">
      <c r="A154" s="547" t="s">
        <v>463</v>
      </c>
      <c r="B154" s="547">
        <f>B153+B141+B129+B117+B105+B93+B81+B69+B58+B48+B39++B31+B23+B17+B13</f>
        <v>142</v>
      </c>
      <c r="C154" s="549">
        <f>SUM(C12:C153)</f>
        <v>14</v>
      </c>
      <c r="D154" s="550">
        <f>SUM(D12:D153)</f>
        <v>57</v>
      </c>
      <c r="E154" s="551">
        <f>SUM(E12:E153)</f>
        <v>43</v>
      </c>
      <c r="F154" s="552">
        <f>SUM(F12:F153)</f>
        <v>28</v>
      </c>
      <c r="G154" s="548" t="s">
        <v>59</v>
      </c>
      <c r="H154" s="331">
        <f>SUM(H12:H153)</f>
        <v>0</v>
      </c>
      <c r="I154" s="331">
        <f t="shared" ref="I154:S154" si="446">SUM(I12:I153)</f>
        <v>0</v>
      </c>
      <c r="J154" s="331">
        <f t="shared" si="446"/>
        <v>0</v>
      </c>
      <c r="K154" s="331">
        <f t="shared" si="446"/>
        <v>0</v>
      </c>
      <c r="L154" s="331">
        <f t="shared" si="446"/>
        <v>0</v>
      </c>
      <c r="M154" s="331">
        <f t="shared" si="446"/>
        <v>0</v>
      </c>
      <c r="N154" s="331">
        <f t="shared" si="446"/>
        <v>0</v>
      </c>
      <c r="O154" s="331">
        <f t="shared" si="446"/>
        <v>0</v>
      </c>
      <c r="P154" s="331">
        <f t="shared" si="446"/>
        <v>0</v>
      </c>
      <c r="Q154" s="331">
        <f t="shared" si="446"/>
        <v>14621.099999999999</v>
      </c>
      <c r="R154" s="331">
        <f t="shared" si="446"/>
        <v>53894.75</v>
      </c>
      <c r="S154" s="347">
        <f t="shared" si="446"/>
        <v>130064.99999999999</v>
      </c>
      <c r="T154" s="331">
        <f>SUM(T12:T153)</f>
        <v>282629.75</v>
      </c>
      <c r="U154" s="331">
        <f t="shared" ref="U154" si="447">SUM(U12:U153)</f>
        <v>584350.64999999991</v>
      </c>
      <c r="V154" s="331">
        <f t="shared" ref="V154" si="448">SUM(V12:V153)</f>
        <v>1050932.675</v>
      </c>
      <c r="W154" s="331">
        <f t="shared" ref="W154" si="449">SUM(W12:W153)</f>
        <v>1821560.325</v>
      </c>
      <c r="X154" s="331">
        <f t="shared" ref="X154" si="450">SUM(X12:X153)</f>
        <v>2705628.5749999997</v>
      </c>
      <c r="Y154" s="331">
        <f t="shared" ref="Y154" si="451">SUM(Y12:Y153)</f>
        <v>3990895.0249999999</v>
      </c>
      <c r="Z154" s="331">
        <f t="shared" ref="Z154" si="452">SUM(Z12:Z153)</f>
        <v>4774873.0249999994</v>
      </c>
      <c r="AA154" s="331">
        <f t="shared" ref="AA154" si="453">SUM(AA12:AA153)</f>
        <v>5302966.8250000002</v>
      </c>
      <c r="AB154" s="331">
        <f t="shared" ref="AB154" si="454">SUM(AB12:AB153)</f>
        <v>4653356.9333333327</v>
      </c>
      <c r="AC154" s="331">
        <f t="shared" ref="AC154" si="455">SUM(AC12:AC153)</f>
        <v>3897768.9833333329</v>
      </c>
      <c r="AD154" s="331">
        <f t="shared" ref="AD154" si="456">SUM(AD12:AD153)</f>
        <v>4797280.583333333</v>
      </c>
      <c r="AE154" s="347">
        <f t="shared" ref="AE154" si="457">SUM(AE12:AE153)</f>
        <v>4245755.1499999994</v>
      </c>
      <c r="AF154" s="331">
        <f>SUM(AF12:AF153)</f>
        <v>3927330.1166666667</v>
      </c>
      <c r="AG154" s="331">
        <f t="shared" ref="AG154" si="458">SUM(AG12:AG153)</f>
        <v>4990688.7333333325</v>
      </c>
      <c r="AH154" s="331">
        <f t="shared" ref="AH154" si="459">SUM(AH12:AH153)</f>
        <v>4809422.4749999996</v>
      </c>
      <c r="AI154" s="331">
        <f t="shared" ref="AI154" si="460">SUM(AI12:AI153)</f>
        <v>4841956.166666666</v>
      </c>
      <c r="AJ154" s="331">
        <f t="shared" ref="AJ154" si="461">SUM(AJ12:AJ153)</f>
        <v>4263154.458333334</v>
      </c>
      <c r="AK154" s="331">
        <f t="shared" ref="AK154" si="462">SUM(AK12:AK153)</f>
        <v>5247425.083333333</v>
      </c>
      <c r="AL154" s="331">
        <f t="shared" ref="AL154" si="463">SUM(AL12:AL153)</f>
        <v>5361055.05</v>
      </c>
      <c r="AM154" s="331">
        <f t="shared" ref="AM154" si="464">SUM(AM12:AM153)</f>
        <v>6660369.5166666666</v>
      </c>
      <c r="AN154" s="331">
        <f t="shared" ref="AN154" si="465">SUM(AN12:AN153)</f>
        <v>6222989.8250000011</v>
      </c>
      <c r="AO154" s="331">
        <f t="shared" ref="AO154" si="466">SUM(AO12:AO153)</f>
        <v>6812162.3483333336</v>
      </c>
      <c r="AP154" s="331">
        <f t="shared" ref="AP154" si="467">SUM(AP12:AP153)</f>
        <v>5947578.3336666655</v>
      </c>
      <c r="AQ154" s="347">
        <f t="shared" ref="AQ154" si="468">SUM(AQ12:AQ153)</f>
        <v>5670441.233599999</v>
      </c>
      <c r="AR154" s="331">
        <f>SUM(AR12:AR153)</f>
        <v>6526054.9652133333</v>
      </c>
      <c r="AS154" s="331">
        <f t="shared" ref="AS154" si="469">SUM(AS12:AS153)</f>
        <v>5584832.1205039993</v>
      </c>
      <c r="AT154" s="331">
        <f t="shared" ref="AT154" si="470">SUM(AT12:AT153)</f>
        <v>5121499.6297365325</v>
      </c>
      <c r="AU154" s="331">
        <f t="shared" ref="AU154" si="471">SUM(AU12:AU153)</f>
        <v>5995275.6237892257</v>
      </c>
      <c r="AV154" s="331">
        <f t="shared" ref="AV154" si="472">SUM(AV12:AV153)</f>
        <v>5456111.0073647145</v>
      </c>
      <c r="AW154" s="331">
        <f t="shared" ref="AW154" si="473">SUM(AW12:AW153)</f>
        <v>5300463.7925584381</v>
      </c>
      <c r="AX154" s="331">
        <f t="shared" ref="AX154" si="474">SUM(AX12:AX153)</f>
        <v>4283585.5040467503</v>
      </c>
      <c r="AY154" s="331">
        <f t="shared" ref="AY154" si="475">SUM(AY12:AY153)</f>
        <v>4703363.6882373998</v>
      </c>
      <c r="AZ154" s="331">
        <f t="shared" ref="AZ154" si="476">SUM(AZ12:AZ153)</f>
        <v>4185417.6489232541</v>
      </c>
      <c r="BA154" s="331">
        <f t="shared" ref="BA154" si="477">SUM(BA12:BA153)</f>
        <v>4163599.9774719365</v>
      </c>
      <c r="BB154" s="331">
        <f t="shared" ref="BB154" si="478">SUM(BB12:BB153)</f>
        <v>3545625.270310882</v>
      </c>
      <c r="BC154" s="347">
        <f t="shared" ref="BC154" si="479">SUM(BC12:BC153)</f>
        <v>4096080.0745820394</v>
      </c>
      <c r="BD154" s="331">
        <f>SUM(BD12:BD153)</f>
        <v>4966769.2029989641</v>
      </c>
      <c r="BE154" s="331">
        <f t="shared" ref="BE154" si="480">SUM(BE12:BE153)</f>
        <v>6389871.070732506</v>
      </c>
      <c r="BF154" s="331">
        <f t="shared" ref="BF154" si="481">SUM(BF12:BF153)</f>
        <v>6699681.5399193373</v>
      </c>
      <c r="BG154" s="331">
        <f t="shared" ref="BG154" si="482">SUM(BG12:BG153)</f>
        <v>7223764.0552688036</v>
      </c>
      <c r="BH154" s="331">
        <f t="shared" ref="BH154" si="483">SUM(BH12:BH153)</f>
        <v>6828999.5775483744</v>
      </c>
      <c r="BI154" s="331">
        <f t="shared" ref="BI154" si="484">SUM(BI12:BI153)</f>
        <v>6142562.5453720326</v>
      </c>
      <c r="BJ154" s="331">
        <f t="shared" ref="BJ154" si="485">SUM(BJ12:BJ153)</f>
        <v>7200125.2996309595</v>
      </c>
      <c r="BK154" s="331">
        <f t="shared" ref="BK154" si="486">SUM(BK12:BK153)</f>
        <v>6403473.4897047672</v>
      </c>
      <c r="BL154" s="331">
        <f t="shared" ref="BL154" si="487">SUM(BL12:BL153)</f>
        <v>5843205.338430481</v>
      </c>
      <c r="BM154" s="331">
        <f t="shared" ref="BM154" si="488">SUM(BM12:BM153)</f>
        <v>6643713.9857443841</v>
      </c>
      <c r="BN154" s="331">
        <f t="shared" ref="BN154" si="489">SUM(BN12:BN153)</f>
        <v>6767166.3485955065</v>
      </c>
      <c r="BO154" s="347">
        <f t="shared" ref="BO154" si="490">SUM(BO12:BO153)</f>
        <v>7002478.0505430736</v>
      </c>
      <c r="BP154" s="331">
        <f>SUM(BP12:BP153)</f>
        <v>7169407.7154344581</v>
      </c>
      <c r="BQ154" s="331">
        <f t="shared" ref="BQ154" si="491">SUM(BQ12:BQ153)</f>
        <v>8422603.2923475672</v>
      </c>
      <c r="BR154" s="331">
        <f t="shared" ref="BR154" si="492">SUM(BR12:BR153)</f>
        <v>8879257.5138780531</v>
      </c>
      <c r="BS154" s="331">
        <f t="shared" ref="BS154" si="493">SUM(BS12:BS153)</f>
        <v>8412667.7094357759</v>
      </c>
      <c r="BT154" s="331">
        <f t="shared" ref="BT154" si="494">SUM(BT12:BT153)</f>
        <v>7031192.2842152864</v>
      </c>
      <c r="BU154" s="331">
        <f t="shared" ref="BU154" si="495">SUM(BU12:BU153)</f>
        <v>7915627.7107055634</v>
      </c>
      <c r="BV154" s="331">
        <f t="shared" ref="BV154" si="496">SUM(BV12:BV153)</f>
        <v>6770996.1335644498</v>
      </c>
      <c r="BW154" s="331">
        <f t="shared" ref="BW154" si="497">SUM(BW12:BW153)</f>
        <v>6773427.6801848933</v>
      </c>
      <c r="BX154" s="331">
        <f t="shared" ref="BX154" si="498">SUM(BX12:BX153)</f>
        <v>7283357.472481247</v>
      </c>
      <c r="BY154" s="331">
        <f t="shared" ref="BY154" si="499">SUM(BY12:BY153)</f>
        <v>6643524.077984998</v>
      </c>
      <c r="BZ154" s="331">
        <f t="shared" ref="BZ154" si="500">SUM(BZ12:BZ153)</f>
        <v>6403061.655721331</v>
      </c>
      <c r="CA154" s="347">
        <f t="shared" ref="CA154" si="501">SUM(CA12:CA153)</f>
        <v>5408040.1712437328</v>
      </c>
      <c r="CB154" s="331">
        <f>SUM(CB12:CB153)</f>
        <v>5858409.4669949859</v>
      </c>
      <c r="CC154" s="331">
        <f t="shared" ref="CC154" si="502">SUM(CC12:CC153)</f>
        <v>6103680.600262654</v>
      </c>
      <c r="CD154" s="331">
        <f t="shared" ref="CD154" si="503">SUM(CD12:CD153)</f>
        <v>7487119.8635434574</v>
      </c>
      <c r="CE154" s="331">
        <f t="shared" ref="CE154" si="504">SUM(CE12:CE153)</f>
        <v>7955686.1725014318</v>
      </c>
      <c r="CF154" s="331">
        <f t="shared" ref="CF154" si="505">SUM(CF12:CF153)</f>
        <v>8530079.8596678115</v>
      </c>
      <c r="CG154" s="331">
        <f t="shared" ref="CG154" si="506">SUM(CG12:CG153)</f>
        <v>9237143.3877342492</v>
      </c>
      <c r="CH154" s="331">
        <f t="shared" ref="CH154" si="507">SUM(CH12:CH153)</f>
        <v>8230183.7768540652</v>
      </c>
      <c r="CI154" s="331">
        <f t="shared" ref="CI154" si="508">SUM(CI12:CI153)</f>
        <v>7107526.0898165861</v>
      </c>
      <c r="CJ154" s="331">
        <f t="shared" ref="CJ154" si="509">SUM(CJ12:CJ153)</f>
        <v>7781281.8101866022</v>
      </c>
      <c r="CK154" s="331">
        <f t="shared" ref="CK154" si="510">SUM(CK12:CK153)</f>
        <v>6915000.8381492812</v>
      </c>
      <c r="CL154" s="331">
        <f t="shared" ref="CL154" si="511">SUM(CL12:CL153)</f>
        <v>6407271.3438527593</v>
      </c>
      <c r="CM154" s="347">
        <f t="shared" ref="CM154" si="512">SUM(CM12:CM153)</f>
        <v>7324296.3017488727</v>
      </c>
      <c r="CN154" s="331">
        <f>SUM(CN12:CN153)</f>
        <v>7095407.8597324304</v>
      </c>
      <c r="CO154" s="331">
        <f t="shared" ref="CO154" si="513">SUM(CO12:CO153)</f>
        <v>6839225.9911192786</v>
      </c>
      <c r="CP154" s="331">
        <f t="shared" ref="CP154" si="514">SUM(CP12:CP153)</f>
        <v>5646675.5228954218</v>
      </c>
      <c r="CQ154" s="331">
        <f t="shared" ref="CQ154" si="515">SUM(CQ12:CQ153)</f>
        <v>5596024.2799830046</v>
      </c>
      <c r="CR154" s="331">
        <f t="shared" ref="CR154" si="516">SUM(CR12:CR153)</f>
        <v>5052833.4556530705</v>
      </c>
      <c r="CS154" s="331">
        <f t="shared" ref="CS154" si="517">SUM(CS12:CS153)</f>
        <v>5352121.9778557895</v>
      </c>
      <c r="CT154" s="331">
        <f t="shared" ref="CT154" si="518">SUM(CT12:CT153)</f>
        <v>4713417.2039512992</v>
      </c>
      <c r="CU154" s="331">
        <f t="shared" ref="CU154" si="519">SUM(CU12:CU153)</f>
        <v>5401603.8481610389</v>
      </c>
      <c r="CV154" s="331">
        <f t="shared" ref="CV154" si="520">SUM(CV12:CV153)</f>
        <v>6202945.8918621643</v>
      </c>
      <c r="CW154" s="331">
        <f t="shared" ref="CW154" si="521">SUM(CW12:CW153)</f>
        <v>7004164.4251563987</v>
      </c>
      <c r="CX154" s="331">
        <f t="shared" ref="CX154" si="522">SUM(CX12:CX153)</f>
        <v>7887825.0934584513</v>
      </c>
      <c r="CY154" s="347">
        <f t="shared" ref="CY154" si="523">SUM(CY12:CY153)</f>
        <v>6845914.0897667604</v>
      </c>
      <c r="CZ154" s="331">
        <f t="shared" ref="CZ154" si="524">SUM(CZ12:CZ153)</f>
        <v>6546304.1051467415</v>
      </c>
      <c r="DA154" s="331">
        <f t="shared" ref="DA154" si="525">SUM(DA12:DA153)</f>
        <v>8188571.4524507252</v>
      </c>
      <c r="DB154" s="331">
        <f t="shared" ref="DB154" si="526">SUM(DB12:DB153)</f>
        <v>8372327.7869605804</v>
      </c>
      <c r="DC154" s="331">
        <f t="shared" ref="DC154" si="527">SUM(DC12:DC153)</f>
        <v>8988229.6379017998</v>
      </c>
      <c r="DD154" s="331">
        <f t="shared" ref="DD154" si="528">SUM(DD12:DD153)</f>
        <v>11251748.71865477</v>
      </c>
      <c r="DE154" s="331">
        <f t="shared" ref="DE154" si="529">SUM(DE12:DE153)</f>
        <v>11226305.814923817</v>
      </c>
      <c r="DF154" s="331">
        <f t="shared" ref="DF154" si="530">SUM(DF12:DF153)</f>
        <v>11508733.343605721</v>
      </c>
      <c r="DG154" s="331">
        <f t="shared" ref="DG154" si="531">SUM(DG12:DG153)</f>
        <v>9685755.4415512439</v>
      </c>
      <c r="DH154" s="331">
        <f t="shared" ref="DH154" si="532">SUM(DH12:DH153)</f>
        <v>8965122.2315743286</v>
      </c>
      <c r="DI154" s="331">
        <f t="shared" ref="DI154" si="533">SUM(DI12:DI153)</f>
        <v>9349386.3835927974</v>
      </c>
      <c r="DJ154" s="331">
        <f t="shared" ref="DJ154" si="534">SUM(DJ12:DJ153)</f>
        <v>8577789.4285409022</v>
      </c>
      <c r="DK154" s="347">
        <f t="shared" ref="DK154" si="535">SUM(DK12:DK153)</f>
        <v>7080122.8094993895</v>
      </c>
      <c r="DL154" s="331">
        <f t="shared" ref="DL154" si="536">SUM(DL12:DL153)</f>
        <v>8083485.6509328438</v>
      </c>
      <c r="DM154" s="331">
        <f t="shared" ref="DM154" si="537">SUM(DM12:DM153)</f>
        <v>7626631.4474129407</v>
      </c>
      <c r="DN154" s="331">
        <f t="shared" ref="DN154" si="538">SUM(DN12:DN153)</f>
        <v>8033413.2579303533</v>
      </c>
      <c r="DO154" s="331">
        <f t="shared" ref="DO154" si="539">SUM(DO12:DO153)</f>
        <v>7148647.6680109473</v>
      </c>
      <c r="DP154" s="331">
        <f t="shared" ref="DP154" si="540">SUM(DP12:DP153)</f>
        <v>7197095.3977420917</v>
      </c>
      <c r="DQ154" s="331">
        <f t="shared" ref="DQ154" si="541">SUM(DQ12:DQ153)</f>
        <v>6543289.3498603413</v>
      </c>
      <c r="DR154" s="331">
        <f t="shared" ref="DR154" si="542">SUM(DR12:DR153)</f>
        <v>6544820.5765549392</v>
      </c>
      <c r="DS154" s="331">
        <f t="shared" ref="DS154" si="543">SUM(DS12:DS153)</f>
        <v>5816951.4995772857</v>
      </c>
      <c r="DT154" s="331">
        <f t="shared" ref="DT154" si="544">SUM(DT12:DT153)</f>
        <v>6154210.8046618272</v>
      </c>
      <c r="DU154" s="331">
        <f t="shared" ref="DU154" si="545">SUM(DU12:DU153)</f>
        <v>7397306.6037294613</v>
      </c>
      <c r="DV154" s="331">
        <f t="shared" ref="DV154" si="546">SUM(DV12:DV153)</f>
        <v>8011027.174650236</v>
      </c>
      <c r="DW154" s="347">
        <f t="shared" ref="DW154" si="547">SUM(DW12:DW153)</f>
        <v>8636530.2097201888</v>
      </c>
      <c r="DX154" s="331">
        <f t="shared" ref="DX154" si="548">SUM(DX12:DX153)</f>
        <v>8065264.3127761502</v>
      </c>
      <c r="DY154" s="331">
        <f t="shared" ref="DY154" si="549">SUM(DY12:DY153)</f>
        <v>7617263.9535542531</v>
      </c>
      <c r="DZ154" s="331">
        <f t="shared" ref="DZ154" si="550">SUM(DZ12:DZ153)</f>
        <v>8873118.8195100687</v>
      </c>
      <c r="EA154" s="331">
        <f t="shared" ref="EA154" si="551">SUM(EA12:EA153)</f>
        <v>8111988.4456080552</v>
      </c>
      <c r="EB154" s="331">
        <f t="shared" ref="EB154" si="552">SUM(EB12:EB153)</f>
        <v>7818632.7998197787</v>
      </c>
      <c r="EC154" s="331">
        <f t="shared" ref="EC154" si="553">SUM(EC12:EC153)</f>
        <v>8384186.8998558195</v>
      </c>
      <c r="ED154" s="331">
        <f t="shared" ref="ED154" si="554">SUM(ED12:ED153)</f>
        <v>8130627.3932179902</v>
      </c>
      <c r="EE154" s="331">
        <f t="shared" ref="EE154" si="555">SUM(EE12:EE153)</f>
        <v>8243822.2895743912</v>
      </c>
      <c r="EF154" s="331">
        <f t="shared" ref="EF154" si="556">SUM(EF12:EF153)</f>
        <v>7552103.5099928472</v>
      </c>
      <c r="EG154" s="331">
        <f t="shared" ref="EG154" si="557">SUM(EG12:EG153)</f>
        <v>9099413.2846609447</v>
      </c>
      <c r="EH154" s="331">
        <f t="shared" ref="EH154" si="558">SUM(EH12:EH153)</f>
        <v>9415571.6777287554</v>
      </c>
      <c r="EI154" s="347">
        <f t="shared" ref="EI154" si="559">SUM(EI12:EI153)</f>
        <v>10122906.632183004</v>
      </c>
      <c r="EJ154" s="331">
        <f t="shared" ref="EJ154" si="560">SUM(EJ12:EJ153)</f>
        <v>8742255.6924130712</v>
      </c>
      <c r="EK154" s="331">
        <f t="shared" ref="EK154" si="561">SUM(EK12:EK153)</f>
        <v>8274137.503930456</v>
      </c>
      <c r="EL154" s="331">
        <f t="shared" ref="EL154" si="562">SUM(EL12:EL153)</f>
        <v>9344519.0914776959</v>
      </c>
      <c r="EM154" s="331">
        <f t="shared" ref="EM154" si="563">SUM(EM12:EM153)</f>
        <v>9121019.249848824</v>
      </c>
      <c r="EN154" s="331">
        <f t="shared" ref="EN154" si="564">SUM(EN12:EN153)</f>
        <v>8996760.4648790602</v>
      </c>
      <c r="EO154" s="331">
        <f t="shared" ref="EO154" si="565">SUM(EO12:EO153)</f>
        <v>9585522.8669032473</v>
      </c>
      <c r="EP154" s="331">
        <f t="shared" ref="EP154" si="566">SUM(EP12:EP153)</f>
        <v>8599617.4151892643</v>
      </c>
      <c r="EQ154" s="331">
        <f t="shared" ref="EQ154" si="567">SUM(EQ12:EQ153)</f>
        <v>8461641.6371514108</v>
      </c>
      <c r="ER154" s="331">
        <f t="shared" ref="ER154" si="568">SUM(ER12:ER153)</f>
        <v>7847325.4180544633</v>
      </c>
      <c r="ES154" s="331">
        <f t="shared" ref="ES154" si="569">SUM(ES12:ES153)</f>
        <v>8378352.2777769025</v>
      </c>
      <c r="ET154" s="331">
        <f t="shared" ref="ET154" si="570">SUM(ET12:ET153)</f>
        <v>9088629.0655548554</v>
      </c>
      <c r="EU154" s="347">
        <f t="shared" ref="EU154" si="571">SUM(EU12:EU153)</f>
        <v>9788658.6657772176</v>
      </c>
      <c r="EV154" s="331">
        <f t="shared" ref="EV154" si="572">SUM(EV12:EV153)</f>
        <v>9761551.4942884427</v>
      </c>
      <c r="EW154" s="331">
        <f t="shared" ref="EW154" si="573">SUM(EW12:EW153)</f>
        <v>9647916.2804307528</v>
      </c>
      <c r="EX154" s="331">
        <f t="shared" ref="EX154" si="574">SUM(EX12:EX153)</f>
        <v>9670276.7843446024</v>
      </c>
      <c r="EY154" s="331">
        <f t="shared" ref="EY154" si="575">SUM(EY12:EY153)</f>
        <v>11795887.449142348</v>
      </c>
      <c r="EZ154" s="331">
        <f t="shared" ref="EZ154" si="576">SUM(EZ12:EZ153)</f>
        <v>12132965.382647213</v>
      </c>
      <c r="FA154" s="331">
        <f t="shared" ref="FA154" si="577">SUM(FA12:FA153)</f>
        <v>12306958.692784436</v>
      </c>
      <c r="FB154" s="331">
        <f t="shared" ref="FB154" si="578">SUM(FB12:FB153)</f>
        <v>13800289.955894217</v>
      </c>
      <c r="FC154" s="331">
        <f t="shared" ref="FC154" si="579">SUM(FC12:FC153)</f>
        <v>12343222.138048705</v>
      </c>
      <c r="FD154" s="331">
        <f t="shared" ref="FD154" si="580">SUM(FD12:FD153)</f>
        <v>11865489.642105628</v>
      </c>
      <c r="FE154" s="331">
        <f t="shared" ref="FE154" si="581">SUM(FE12:FE153)</f>
        <v>12297648.085351173</v>
      </c>
      <c r="FF154" s="331">
        <f t="shared" ref="FF154" si="582">SUM(FF12:FF153)</f>
        <v>12831901.814947601</v>
      </c>
      <c r="FG154" s="347">
        <f t="shared" ref="FG154" si="583">SUM(FG12:FG153)</f>
        <v>12586100.31862475</v>
      </c>
      <c r="FH154" s="331">
        <f t="shared" ref="FH154" si="584">SUM(FH12:FH153)</f>
        <v>14287418.431566466</v>
      </c>
      <c r="FI154" s="331">
        <f t="shared" ref="FI154" si="585">SUM(FI12:FI153)</f>
        <v>12720186.521919839</v>
      </c>
      <c r="FJ154" s="331">
        <f t="shared" ref="FJ154" si="586">SUM(FJ12:FJ153)</f>
        <v>12741168.059202537</v>
      </c>
      <c r="FK154" s="331">
        <f t="shared" ref="FK154" si="587">SUM(FK12:FK153)</f>
        <v>13714124.890695365</v>
      </c>
      <c r="FL154" s="331">
        <f t="shared" ref="FL154" si="588">SUM(FL12:FL153)</f>
        <v>14828987.945889624</v>
      </c>
      <c r="FM154" s="331">
        <f t="shared" ref="FM154" si="589">SUM(FM12:FM153)</f>
        <v>14384134.605045034</v>
      </c>
      <c r="FN154" s="331">
        <f t="shared" ref="FN154" si="590">SUM(FN12:FN153)</f>
        <v>15722913.169036027</v>
      </c>
      <c r="FO154" s="331">
        <f t="shared" ref="FO154" si="591">SUM(FO12:FO153)</f>
        <v>13184478.783562154</v>
      </c>
      <c r="FP154" s="331">
        <f t="shared" ref="FP154" si="592">SUM(FP12:FP153)</f>
        <v>11994807.810183054</v>
      </c>
      <c r="FQ154" s="331">
        <f t="shared" ref="FQ154" si="593">SUM(FQ12:FQ153)</f>
        <v>11385115.569813112</v>
      </c>
      <c r="FR154" s="331">
        <f t="shared" ref="FR154" si="594">SUM(FR12:FR153)</f>
        <v>10770898.730850488</v>
      </c>
      <c r="FS154" s="347">
        <f t="shared" ref="FS154" si="595">SUM(FS12:FS153)</f>
        <v>9389505.4146803934</v>
      </c>
      <c r="FT154" s="331">
        <f t="shared" ref="FT154" si="596">SUM(FT12:FT153)</f>
        <v>9828925.0950776469</v>
      </c>
      <c r="FU154" s="331">
        <f t="shared" ref="FU154" si="597">SUM(FU12:FU153)</f>
        <v>8888809.7427287865</v>
      </c>
      <c r="FV154" s="331">
        <f t="shared" ref="FV154" si="598">SUM(FV12:FV153)</f>
        <v>9369285.6591830272</v>
      </c>
      <c r="FW154" s="331">
        <f t="shared" ref="FW154" si="599">SUM(FW12:FW153)</f>
        <v>9307398.4273464214</v>
      </c>
      <c r="FX154" s="331">
        <f t="shared" ref="FX154" si="600">SUM(FX12:FX153)</f>
        <v>11063605.45521047</v>
      </c>
      <c r="FY154" s="331">
        <f t="shared" ref="FY154" si="601">SUM(FY12:FY153)</f>
        <v>11184998.462501708</v>
      </c>
      <c r="FZ154" s="331">
        <f t="shared" ref="FZ154" si="602">SUM(FZ12:FZ153)</f>
        <v>11756083.681668034</v>
      </c>
      <c r="GA154" s="331">
        <f t="shared" ref="GA154" si="603">SUM(GA12:GA153)</f>
        <v>10054030.330334429</v>
      </c>
      <c r="GB154" s="331">
        <f t="shared" ref="GB154" si="604">SUM(GB12:GB153)</f>
        <v>9665423.3492675442</v>
      </c>
      <c r="GC154" s="331">
        <f t="shared" ref="GC154" si="605">SUM(GC12:GC153)</f>
        <v>10536104.536080701</v>
      </c>
      <c r="GD154" s="331">
        <f t="shared" ref="GD154" si="606">SUM(GD12:GD153)</f>
        <v>10797084.723864561</v>
      </c>
      <c r="GE154" s="331">
        <f t="shared" ref="GE154" si="607">SUM(GE12:GE153)</f>
        <v>10653509.83242498</v>
      </c>
      <c r="GF154" s="350">
        <f t="shared" si="427"/>
        <v>1313690228.4952998</v>
      </c>
      <c r="GG154" s="333">
        <f>SUM(GF12:GF153)</f>
        <v>1313690085.5862913</v>
      </c>
    </row>
    <row r="155" spans="1:189" ht="18" thickTop="1" thickBot="1" x14ac:dyDescent="0.25">
      <c r="C155" s="502" t="s">
        <v>460</v>
      </c>
      <c r="D155" s="501" t="s">
        <v>459</v>
      </c>
      <c r="E155" s="500" t="s">
        <v>458</v>
      </c>
      <c r="F155" s="499" t="s">
        <v>457</v>
      </c>
      <c r="G155" s="358" t="s">
        <v>323</v>
      </c>
      <c r="H155" s="332">
        <f t="shared" ref="H155:BS155" si="608">H154*0.15</f>
        <v>0</v>
      </c>
      <c r="I155" s="332">
        <f t="shared" si="608"/>
        <v>0</v>
      </c>
      <c r="J155" s="332">
        <f t="shared" si="608"/>
        <v>0</v>
      </c>
      <c r="K155" s="332">
        <f t="shared" si="608"/>
        <v>0</v>
      </c>
      <c r="L155" s="332">
        <f t="shared" si="608"/>
        <v>0</v>
      </c>
      <c r="M155" s="332">
        <f t="shared" si="608"/>
        <v>0</v>
      </c>
      <c r="N155" s="332">
        <f t="shared" si="608"/>
        <v>0</v>
      </c>
      <c r="O155" s="332">
        <f t="shared" si="608"/>
        <v>0</v>
      </c>
      <c r="P155" s="332">
        <f t="shared" si="608"/>
        <v>0</v>
      </c>
      <c r="Q155" s="332">
        <f t="shared" si="608"/>
        <v>2193.1649999999995</v>
      </c>
      <c r="R155" s="332">
        <f t="shared" si="608"/>
        <v>8084.2124999999996</v>
      </c>
      <c r="S155" s="348">
        <f t="shared" si="608"/>
        <v>19509.749999999996</v>
      </c>
      <c r="T155" s="392">
        <f t="shared" si="608"/>
        <v>42394.462500000001</v>
      </c>
      <c r="U155" s="392">
        <f t="shared" si="608"/>
        <v>87652.597499999989</v>
      </c>
      <c r="V155" s="392">
        <f t="shared" si="608"/>
        <v>157639.90125</v>
      </c>
      <c r="W155" s="392">
        <f t="shared" si="608"/>
        <v>273234.04874999996</v>
      </c>
      <c r="X155" s="392">
        <f t="shared" si="608"/>
        <v>405844.28624999995</v>
      </c>
      <c r="Y155" s="392">
        <f t="shared" si="608"/>
        <v>598634.25374999992</v>
      </c>
      <c r="Z155" s="392">
        <f t="shared" si="608"/>
        <v>716230.95374999987</v>
      </c>
      <c r="AA155" s="392">
        <f t="shared" si="608"/>
        <v>795445.02375000005</v>
      </c>
      <c r="AB155" s="392">
        <f t="shared" si="608"/>
        <v>698003.53999999992</v>
      </c>
      <c r="AC155" s="392">
        <f t="shared" si="608"/>
        <v>584665.34749999992</v>
      </c>
      <c r="AD155" s="392">
        <f t="shared" si="608"/>
        <v>719592.08749999991</v>
      </c>
      <c r="AE155" s="348">
        <f t="shared" si="608"/>
        <v>636863.27249999985</v>
      </c>
      <c r="AF155" s="392">
        <f t="shared" si="608"/>
        <v>589099.51749999996</v>
      </c>
      <c r="AG155" s="392">
        <f t="shared" si="608"/>
        <v>748603.30999999982</v>
      </c>
      <c r="AH155" s="392">
        <f t="shared" si="608"/>
        <v>721413.37124999997</v>
      </c>
      <c r="AI155" s="392">
        <f t="shared" si="608"/>
        <v>726293.42499999993</v>
      </c>
      <c r="AJ155" s="392">
        <f t="shared" si="608"/>
        <v>639473.16875000007</v>
      </c>
      <c r="AK155" s="392">
        <f t="shared" si="608"/>
        <v>787113.76249999995</v>
      </c>
      <c r="AL155" s="392">
        <f t="shared" si="608"/>
        <v>804158.25749999995</v>
      </c>
      <c r="AM155" s="392">
        <f t="shared" si="608"/>
        <v>999055.42749999999</v>
      </c>
      <c r="AN155" s="392">
        <f t="shared" si="608"/>
        <v>933448.47375000012</v>
      </c>
      <c r="AO155" s="392">
        <f t="shared" si="608"/>
        <v>1021824.35225</v>
      </c>
      <c r="AP155" s="392">
        <f t="shared" si="608"/>
        <v>892136.7500499998</v>
      </c>
      <c r="AQ155" s="348">
        <f t="shared" si="608"/>
        <v>850566.18503999978</v>
      </c>
      <c r="AR155" s="392">
        <f t="shared" si="608"/>
        <v>978908.24478199997</v>
      </c>
      <c r="AS155" s="392">
        <f t="shared" si="608"/>
        <v>837724.81807559985</v>
      </c>
      <c r="AT155" s="392">
        <f t="shared" si="608"/>
        <v>768224.94446047989</v>
      </c>
      <c r="AU155" s="392">
        <f t="shared" si="608"/>
        <v>899291.34356838383</v>
      </c>
      <c r="AV155" s="392">
        <f t="shared" si="608"/>
        <v>818416.65110470715</v>
      </c>
      <c r="AW155" s="392">
        <f t="shared" si="608"/>
        <v>795069.56888376572</v>
      </c>
      <c r="AX155" s="392">
        <f t="shared" si="608"/>
        <v>642537.82560701249</v>
      </c>
      <c r="AY155" s="392">
        <f t="shared" si="608"/>
        <v>705504.5532356099</v>
      </c>
      <c r="AZ155" s="392">
        <f t="shared" si="608"/>
        <v>627812.64733848814</v>
      </c>
      <c r="BA155" s="392">
        <f t="shared" si="608"/>
        <v>624539.99662079045</v>
      </c>
      <c r="BB155" s="392">
        <f t="shared" si="608"/>
        <v>531843.79054663226</v>
      </c>
      <c r="BC155" s="348">
        <f t="shared" si="608"/>
        <v>614412.01118730591</v>
      </c>
      <c r="BD155" s="392">
        <f t="shared" si="608"/>
        <v>745015.38044984464</v>
      </c>
      <c r="BE155" s="392">
        <f t="shared" si="608"/>
        <v>958480.66060987581</v>
      </c>
      <c r="BF155" s="392">
        <f t="shared" si="608"/>
        <v>1004952.2309879005</v>
      </c>
      <c r="BG155" s="392">
        <f t="shared" si="608"/>
        <v>1083564.6082903205</v>
      </c>
      <c r="BH155" s="392">
        <f t="shared" si="608"/>
        <v>1024349.9366322561</v>
      </c>
      <c r="BI155" s="392">
        <f t="shared" si="608"/>
        <v>921384.38180580491</v>
      </c>
      <c r="BJ155" s="392">
        <f t="shared" si="608"/>
        <v>1080018.794944644</v>
      </c>
      <c r="BK155" s="392">
        <f t="shared" si="608"/>
        <v>960521.02345571504</v>
      </c>
      <c r="BL155" s="392">
        <f t="shared" si="608"/>
        <v>876480.80076457211</v>
      </c>
      <c r="BM155" s="392">
        <f t="shared" si="608"/>
        <v>996557.09786165762</v>
      </c>
      <c r="BN155" s="392">
        <f t="shared" si="608"/>
        <v>1015074.9522893259</v>
      </c>
      <c r="BO155" s="348">
        <f t="shared" si="608"/>
        <v>1050371.7075814609</v>
      </c>
      <c r="BP155" s="332">
        <f t="shared" si="608"/>
        <v>1075411.1573151688</v>
      </c>
      <c r="BQ155" s="332">
        <f t="shared" si="608"/>
        <v>1263390.493852135</v>
      </c>
      <c r="BR155" s="332">
        <f t="shared" si="608"/>
        <v>1331888.6270817078</v>
      </c>
      <c r="BS155" s="332">
        <f t="shared" si="608"/>
        <v>1261900.1564153663</v>
      </c>
      <c r="BT155" s="332">
        <f t="shared" ref="BT155:CM155" si="609">BT154*0.15</f>
        <v>1054678.842632293</v>
      </c>
      <c r="BU155" s="332">
        <f t="shared" si="609"/>
        <v>1187344.1566058344</v>
      </c>
      <c r="BV155" s="332">
        <f t="shared" si="609"/>
        <v>1015649.4200346675</v>
      </c>
      <c r="BW155" s="332">
        <f t="shared" si="609"/>
        <v>1016014.152027734</v>
      </c>
      <c r="BX155" s="332">
        <f t="shared" si="609"/>
        <v>1092503.620872187</v>
      </c>
      <c r="BY155" s="332">
        <f t="shared" si="609"/>
        <v>996528.6116977497</v>
      </c>
      <c r="BZ155" s="332">
        <f t="shared" si="609"/>
        <v>960459.24835819961</v>
      </c>
      <c r="CA155" s="348">
        <f t="shared" si="609"/>
        <v>811206.02568655985</v>
      </c>
      <c r="CB155" s="392">
        <f t="shared" si="609"/>
        <v>878761.42004924791</v>
      </c>
      <c r="CC155" s="392">
        <f t="shared" si="609"/>
        <v>915552.09003939806</v>
      </c>
      <c r="CD155" s="392">
        <f t="shared" si="609"/>
        <v>1123067.9795315186</v>
      </c>
      <c r="CE155" s="392">
        <f t="shared" si="609"/>
        <v>1193352.9258752146</v>
      </c>
      <c r="CF155" s="392">
        <f t="shared" si="609"/>
        <v>1279511.9789501717</v>
      </c>
      <c r="CG155" s="392">
        <f t="shared" si="609"/>
        <v>1385571.5081601373</v>
      </c>
      <c r="CH155" s="392">
        <f t="shared" si="609"/>
        <v>1234527.5665281098</v>
      </c>
      <c r="CI155" s="392">
        <f t="shared" si="609"/>
        <v>1066128.9134724878</v>
      </c>
      <c r="CJ155" s="392">
        <f t="shared" si="609"/>
        <v>1167192.2715279902</v>
      </c>
      <c r="CK155" s="392">
        <f t="shared" si="609"/>
        <v>1037250.1257223921</v>
      </c>
      <c r="CL155" s="392">
        <f t="shared" si="609"/>
        <v>961090.70157791383</v>
      </c>
      <c r="CM155" s="348">
        <f t="shared" si="609"/>
        <v>1098644.4452623308</v>
      </c>
      <c r="CN155" s="392">
        <f t="shared" ref="CN155:DW155" si="610">CN154*0.15</f>
        <v>1064311.1789598644</v>
      </c>
      <c r="CO155" s="392">
        <f t="shared" si="610"/>
        <v>1025883.8986678917</v>
      </c>
      <c r="CP155" s="392">
        <f t="shared" si="610"/>
        <v>847001.3284343133</v>
      </c>
      <c r="CQ155" s="392">
        <f t="shared" si="610"/>
        <v>839403.64199745061</v>
      </c>
      <c r="CR155" s="392">
        <f t="shared" si="610"/>
        <v>757925.01834796055</v>
      </c>
      <c r="CS155" s="392">
        <f t="shared" si="610"/>
        <v>802818.29667836835</v>
      </c>
      <c r="CT155" s="392">
        <f t="shared" si="610"/>
        <v>707012.58059269481</v>
      </c>
      <c r="CU155" s="392">
        <f t="shared" si="610"/>
        <v>810240.57722415577</v>
      </c>
      <c r="CV155" s="392">
        <f t="shared" si="610"/>
        <v>930441.88377932459</v>
      </c>
      <c r="CW155" s="392">
        <f t="shared" si="610"/>
        <v>1050624.6637734598</v>
      </c>
      <c r="CX155" s="392">
        <f t="shared" si="610"/>
        <v>1183173.7640187677</v>
      </c>
      <c r="CY155" s="348">
        <f t="shared" si="610"/>
        <v>1026887.113465014</v>
      </c>
      <c r="CZ155" s="392">
        <f t="shared" si="610"/>
        <v>981945.61577201122</v>
      </c>
      <c r="DA155" s="392">
        <f t="shared" si="610"/>
        <v>1228285.7178676086</v>
      </c>
      <c r="DB155" s="392">
        <f t="shared" si="610"/>
        <v>1255849.168044087</v>
      </c>
      <c r="DC155" s="392">
        <f t="shared" si="610"/>
        <v>1348234.44568527</v>
      </c>
      <c r="DD155" s="392">
        <f t="shared" si="610"/>
        <v>1687762.3077982154</v>
      </c>
      <c r="DE155" s="392">
        <f t="shared" si="610"/>
        <v>1683945.8722385725</v>
      </c>
      <c r="DF155" s="392">
        <f t="shared" si="610"/>
        <v>1726310.0015408581</v>
      </c>
      <c r="DG155" s="392">
        <f t="shared" si="610"/>
        <v>1452863.3162326866</v>
      </c>
      <c r="DH155" s="392">
        <f t="shared" si="610"/>
        <v>1344768.3347361493</v>
      </c>
      <c r="DI155" s="392">
        <f t="shared" si="610"/>
        <v>1402407.9575389195</v>
      </c>
      <c r="DJ155" s="392">
        <f t="shared" si="610"/>
        <v>1286668.4142811352</v>
      </c>
      <c r="DK155" s="348">
        <f t="shared" si="610"/>
        <v>1062018.4214249083</v>
      </c>
      <c r="DL155" s="392">
        <f t="shared" si="610"/>
        <v>1212522.8476399265</v>
      </c>
      <c r="DM155" s="392">
        <f t="shared" si="610"/>
        <v>1143994.717111941</v>
      </c>
      <c r="DN155" s="392">
        <f t="shared" si="610"/>
        <v>1205011.988689553</v>
      </c>
      <c r="DO155" s="392">
        <f t="shared" si="610"/>
        <v>1072297.150201642</v>
      </c>
      <c r="DP155" s="392">
        <f t="shared" si="610"/>
        <v>1079564.3096613137</v>
      </c>
      <c r="DQ155" s="392">
        <f t="shared" si="610"/>
        <v>981493.40247905115</v>
      </c>
      <c r="DR155" s="392">
        <f t="shared" si="610"/>
        <v>981723.08648324083</v>
      </c>
      <c r="DS155" s="392">
        <f t="shared" si="610"/>
        <v>872542.72493659286</v>
      </c>
      <c r="DT155" s="392">
        <f t="shared" si="610"/>
        <v>923131.620699274</v>
      </c>
      <c r="DU155" s="392">
        <f t="shared" si="610"/>
        <v>1109595.9905594192</v>
      </c>
      <c r="DV155" s="392">
        <f t="shared" si="610"/>
        <v>1201654.0761975353</v>
      </c>
      <c r="DW155" s="348">
        <f t="shared" si="610"/>
        <v>1295479.5314580284</v>
      </c>
      <c r="DX155" s="392">
        <f t="shared" ref="DX155:EI155" si="611">DX154*0.15</f>
        <v>1209789.6469164225</v>
      </c>
      <c r="DY155" s="392">
        <f t="shared" si="611"/>
        <v>1142589.593033138</v>
      </c>
      <c r="DZ155" s="392">
        <f t="shared" si="611"/>
        <v>1330967.8229265104</v>
      </c>
      <c r="EA155" s="392">
        <f t="shared" si="611"/>
        <v>1216798.2668412083</v>
      </c>
      <c r="EB155" s="392">
        <f t="shared" si="611"/>
        <v>1172794.9199729667</v>
      </c>
      <c r="EC155" s="392">
        <f t="shared" si="611"/>
        <v>1257628.034978373</v>
      </c>
      <c r="ED155" s="392">
        <f t="shared" si="611"/>
        <v>1219594.1089826985</v>
      </c>
      <c r="EE155" s="392">
        <f t="shared" si="611"/>
        <v>1236573.3434361587</v>
      </c>
      <c r="EF155" s="392">
        <f t="shared" si="611"/>
        <v>1132815.526498927</v>
      </c>
      <c r="EG155" s="392">
        <f t="shared" si="611"/>
        <v>1364911.9926991416</v>
      </c>
      <c r="EH155" s="392">
        <f t="shared" si="611"/>
        <v>1412335.7516593132</v>
      </c>
      <c r="EI155" s="348">
        <f t="shared" si="611"/>
        <v>1518435.9948274505</v>
      </c>
      <c r="EJ155" s="392">
        <f t="shared" ref="EJ155:EU155" si="612">EJ154*0.15</f>
        <v>1311338.3538619606</v>
      </c>
      <c r="EK155" s="392">
        <f t="shared" si="612"/>
        <v>1241120.6255895684</v>
      </c>
      <c r="EL155" s="392">
        <f t="shared" si="612"/>
        <v>1401677.8637216543</v>
      </c>
      <c r="EM155" s="392">
        <f t="shared" si="612"/>
        <v>1368152.8874773236</v>
      </c>
      <c r="EN155" s="392">
        <f t="shared" si="612"/>
        <v>1349514.069731859</v>
      </c>
      <c r="EO155" s="392">
        <f t="shared" si="612"/>
        <v>1437828.4300354871</v>
      </c>
      <c r="EP155" s="392">
        <f t="shared" si="612"/>
        <v>1289942.6122783895</v>
      </c>
      <c r="EQ155" s="392">
        <f t="shared" si="612"/>
        <v>1269246.2455727116</v>
      </c>
      <c r="ER155" s="392">
        <f t="shared" si="612"/>
        <v>1177098.8127081695</v>
      </c>
      <c r="ES155" s="392">
        <f t="shared" si="612"/>
        <v>1256752.8416665352</v>
      </c>
      <c r="ET155" s="392">
        <f t="shared" si="612"/>
        <v>1363294.3598332282</v>
      </c>
      <c r="EU155" s="348">
        <f t="shared" si="612"/>
        <v>1468298.7998665825</v>
      </c>
      <c r="EV155" s="392">
        <f t="shared" ref="EV155:FS155" si="613">EV154*0.15</f>
        <v>1464232.7241432664</v>
      </c>
      <c r="EW155" s="392">
        <f t="shared" si="613"/>
        <v>1447187.4420646129</v>
      </c>
      <c r="EX155" s="392">
        <f t="shared" si="613"/>
        <v>1450541.5176516904</v>
      </c>
      <c r="EY155" s="392">
        <f t="shared" si="613"/>
        <v>1769383.1173713522</v>
      </c>
      <c r="EZ155" s="392">
        <f t="shared" si="613"/>
        <v>1819944.8073970817</v>
      </c>
      <c r="FA155" s="392">
        <f t="shared" si="613"/>
        <v>1846043.8039176653</v>
      </c>
      <c r="FB155" s="392">
        <f t="shared" si="613"/>
        <v>2070043.4933841324</v>
      </c>
      <c r="FC155" s="392">
        <f t="shared" si="613"/>
        <v>1851483.3207073056</v>
      </c>
      <c r="FD155" s="392">
        <f t="shared" si="613"/>
        <v>1779823.4463158441</v>
      </c>
      <c r="FE155" s="392">
        <f t="shared" si="613"/>
        <v>1844647.2128026758</v>
      </c>
      <c r="FF155" s="392">
        <f t="shared" si="613"/>
        <v>1924785.27224214</v>
      </c>
      <c r="FG155" s="348">
        <f t="shared" si="613"/>
        <v>1887915.0477937125</v>
      </c>
      <c r="FH155" s="392">
        <f t="shared" si="613"/>
        <v>2143112.7647349699</v>
      </c>
      <c r="FI155" s="392">
        <f t="shared" si="613"/>
        <v>1908027.9782879758</v>
      </c>
      <c r="FJ155" s="392">
        <f t="shared" si="613"/>
        <v>1911175.2088803805</v>
      </c>
      <c r="FK155" s="392">
        <f t="shared" si="613"/>
        <v>2057118.7336043047</v>
      </c>
      <c r="FL155" s="392">
        <f t="shared" si="613"/>
        <v>2224348.1918834434</v>
      </c>
      <c r="FM155" s="392">
        <f t="shared" si="613"/>
        <v>2157620.1907567549</v>
      </c>
      <c r="FN155" s="392">
        <f t="shared" si="613"/>
        <v>2358436.975355404</v>
      </c>
      <c r="FO155" s="392">
        <f t="shared" si="613"/>
        <v>1977671.8175343229</v>
      </c>
      <c r="FP155" s="392">
        <f t="shared" si="613"/>
        <v>1799221.1715274581</v>
      </c>
      <c r="FQ155" s="392">
        <f t="shared" si="613"/>
        <v>1707767.3354719668</v>
      </c>
      <c r="FR155" s="392">
        <f t="shared" si="613"/>
        <v>1615634.8096275732</v>
      </c>
      <c r="FS155" s="348">
        <f t="shared" si="613"/>
        <v>1408425.812202059</v>
      </c>
      <c r="FT155" s="392">
        <f t="shared" ref="FT155:GE155" si="614">FT154*0.15</f>
        <v>1474338.7642616469</v>
      </c>
      <c r="FU155" s="392">
        <f t="shared" si="614"/>
        <v>1333321.461409318</v>
      </c>
      <c r="FV155" s="392">
        <f t="shared" si="614"/>
        <v>1405392.8488774539</v>
      </c>
      <c r="FW155" s="392">
        <f t="shared" si="614"/>
        <v>1396109.7641019633</v>
      </c>
      <c r="FX155" s="392">
        <f t="shared" si="614"/>
        <v>1659540.8182815704</v>
      </c>
      <c r="FY155" s="392">
        <f t="shared" si="614"/>
        <v>1677749.7693752563</v>
      </c>
      <c r="FZ155" s="392">
        <f t="shared" si="614"/>
        <v>1763412.5522502051</v>
      </c>
      <c r="GA155" s="392">
        <f t="shared" si="614"/>
        <v>1508104.5495501643</v>
      </c>
      <c r="GB155" s="392">
        <f t="shared" si="614"/>
        <v>1449813.5023901316</v>
      </c>
      <c r="GC155" s="392">
        <f t="shared" si="614"/>
        <v>1580415.6804121051</v>
      </c>
      <c r="GD155" s="392">
        <f t="shared" si="614"/>
        <v>1619562.7085796841</v>
      </c>
      <c r="GE155" s="392">
        <f t="shared" si="614"/>
        <v>1598026.4748637469</v>
      </c>
      <c r="GF155" s="402">
        <f t="shared" si="427"/>
        <v>197053534.27429503</v>
      </c>
    </row>
    <row r="156" spans="1:189" ht="17" thickTop="1" x14ac:dyDescent="0.2">
      <c r="G156" s="359" t="s">
        <v>484</v>
      </c>
      <c r="H156" s="332">
        <f>H174</f>
        <v>50000</v>
      </c>
      <c r="I156" s="332">
        <f t="shared" ref="I156:BT156" si="615">I174</f>
        <v>50000</v>
      </c>
      <c r="J156" s="332">
        <f t="shared" si="615"/>
        <v>50000</v>
      </c>
      <c r="K156" s="332">
        <f t="shared" si="615"/>
        <v>0</v>
      </c>
      <c r="L156" s="332">
        <f t="shared" si="615"/>
        <v>50000</v>
      </c>
      <c r="M156" s="332">
        <f t="shared" si="615"/>
        <v>0</v>
      </c>
      <c r="N156" s="332">
        <f t="shared" si="615"/>
        <v>0</v>
      </c>
      <c r="O156" s="332">
        <f t="shared" si="615"/>
        <v>0</v>
      </c>
      <c r="P156" s="332">
        <f t="shared" si="615"/>
        <v>50000</v>
      </c>
      <c r="Q156" s="332">
        <f t="shared" si="615"/>
        <v>250000</v>
      </c>
      <c r="R156" s="332">
        <f t="shared" si="615"/>
        <v>50000</v>
      </c>
      <c r="S156" s="348">
        <f t="shared" si="615"/>
        <v>250000</v>
      </c>
      <c r="T156" s="332">
        <f t="shared" si="615"/>
        <v>50000</v>
      </c>
      <c r="U156" s="332">
        <f t="shared" si="615"/>
        <v>50000</v>
      </c>
      <c r="V156" s="332">
        <f t="shared" si="615"/>
        <v>250000</v>
      </c>
      <c r="W156" s="332">
        <f t="shared" si="615"/>
        <v>50000</v>
      </c>
      <c r="X156" s="332">
        <f t="shared" si="615"/>
        <v>300000</v>
      </c>
      <c r="Y156" s="332">
        <f t="shared" si="615"/>
        <v>0</v>
      </c>
      <c r="Z156" s="332">
        <f t="shared" si="615"/>
        <v>50000</v>
      </c>
      <c r="AA156" s="332">
        <f t="shared" si="615"/>
        <v>50000</v>
      </c>
      <c r="AB156" s="332">
        <f t="shared" si="615"/>
        <v>250000</v>
      </c>
      <c r="AC156" s="332">
        <f t="shared" si="615"/>
        <v>50000</v>
      </c>
      <c r="AD156" s="332">
        <f t="shared" si="615"/>
        <v>300000</v>
      </c>
      <c r="AE156" s="348">
        <f t="shared" si="615"/>
        <v>0</v>
      </c>
      <c r="AF156" s="332">
        <f t="shared" si="615"/>
        <v>300000</v>
      </c>
      <c r="AG156" s="332">
        <f t="shared" si="615"/>
        <v>300000</v>
      </c>
      <c r="AH156" s="332">
        <f t="shared" si="615"/>
        <v>0</v>
      </c>
      <c r="AI156" s="332">
        <f t="shared" si="615"/>
        <v>50000</v>
      </c>
      <c r="AJ156" s="332">
        <f t="shared" si="615"/>
        <v>300000</v>
      </c>
      <c r="AK156" s="332">
        <f t="shared" si="615"/>
        <v>300000</v>
      </c>
      <c r="AL156" s="332">
        <f t="shared" si="615"/>
        <v>0</v>
      </c>
      <c r="AM156" s="332">
        <f t="shared" si="615"/>
        <v>0</v>
      </c>
      <c r="AN156" s="332">
        <f t="shared" si="615"/>
        <v>300000</v>
      </c>
      <c r="AO156" s="332">
        <f t="shared" si="615"/>
        <v>300000</v>
      </c>
      <c r="AP156" s="332">
        <f t="shared" si="615"/>
        <v>50000</v>
      </c>
      <c r="AQ156" s="348">
        <f t="shared" si="615"/>
        <v>0</v>
      </c>
      <c r="AR156" s="332">
        <f t="shared" si="615"/>
        <v>300000</v>
      </c>
      <c r="AS156" s="332">
        <f t="shared" si="615"/>
        <v>300000</v>
      </c>
      <c r="AT156" s="332">
        <f t="shared" si="615"/>
        <v>0</v>
      </c>
      <c r="AU156" s="332">
        <f t="shared" si="615"/>
        <v>300000</v>
      </c>
      <c r="AV156" s="332">
        <f t="shared" si="615"/>
        <v>300000</v>
      </c>
      <c r="AW156" s="332">
        <f t="shared" si="615"/>
        <v>300000</v>
      </c>
      <c r="AX156" s="332">
        <f t="shared" si="615"/>
        <v>0</v>
      </c>
      <c r="AY156" s="332">
        <f t="shared" si="615"/>
        <v>0</v>
      </c>
      <c r="AZ156" s="332">
        <f t="shared" si="615"/>
        <v>300000</v>
      </c>
      <c r="BA156" s="332">
        <f t="shared" si="615"/>
        <v>300000</v>
      </c>
      <c r="BB156" s="332">
        <f t="shared" si="615"/>
        <v>300000</v>
      </c>
      <c r="BC156" s="348">
        <f t="shared" si="615"/>
        <v>0</v>
      </c>
      <c r="BD156" s="332">
        <f t="shared" si="615"/>
        <v>300000</v>
      </c>
      <c r="BE156" s="332">
        <f t="shared" si="615"/>
        <v>300000</v>
      </c>
      <c r="BF156" s="332">
        <f t="shared" si="615"/>
        <v>0</v>
      </c>
      <c r="BG156" s="332">
        <f t="shared" si="615"/>
        <v>250000</v>
      </c>
      <c r="BH156" s="332">
        <f t="shared" si="615"/>
        <v>300000</v>
      </c>
      <c r="BI156" s="332">
        <f t="shared" si="615"/>
        <v>300000</v>
      </c>
      <c r="BJ156" s="332">
        <f t="shared" si="615"/>
        <v>50000</v>
      </c>
      <c r="BK156" s="332">
        <f t="shared" si="615"/>
        <v>50000</v>
      </c>
      <c r="BL156" s="332">
        <f t="shared" si="615"/>
        <v>250000</v>
      </c>
      <c r="BM156" s="332">
        <f t="shared" si="615"/>
        <v>300000</v>
      </c>
      <c r="BN156" s="332">
        <f t="shared" si="615"/>
        <v>250000</v>
      </c>
      <c r="BO156" s="348">
        <f t="shared" si="615"/>
        <v>50000</v>
      </c>
      <c r="BP156" s="332">
        <f t="shared" si="615"/>
        <v>300000</v>
      </c>
      <c r="BQ156" s="332">
        <f t="shared" si="615"/>
        <v>350000</v>
      </c>
      <c r="BR156" s="332">
        <f t="shared" si="615"/>
        <v>100000</v>
      </c>
      <c r="BS156" s="332">
        <f t="shared" si="615"/>
        <v>250000</v>
      </c>
      <c r="BT156" s="332">
        <f t="shared" si="615"/>
        <v>300000</v>
      </c>
      <c r="BU156" s="332">
        <f t="shared" ref="BU156:EF156" si="616">BU174</f>
        <v>250000</v>
      </c>
      <c r="BV156" s="332">
        <f t="shared" si="616"/>
        <v>300000</v>
      </c>
      <c r="BW156" s="332">
        <f t="shared" si="616"/>
        <v>50000</v>
      </c>
      <c r="BX156" s="332">
        <f t="shared" si="616"/>
        <v>250000</v>
      </c>
      <c r="BY156" s="332">
        <f t="shared" si="616"/>
        <v>50000</v>
      </c>
      <c r="BZ156" s="332">
        <f t="shared" si="616"/>
        <v>300000</v>
      </c>
      <c r="CA156" s="348">
        <f t="shared" si="616"/>
        <v>300000</v>
      </c>
      <c r="CB156" s="332">
        <f t="shared" si="616"/>
        <v>500000</v>
      </c>
      <c r="CC156" s="332">
        <f t="shared" si="616"/>
        <v>600000</v>
      </c>
      <c r="CD156" s="332">
        <f t="shared" si="616"/>
        <v>50000</v>
      </c>
      <c r="CE156" s="332">
        <f t="shared" si="616"/>
        <v>250000</v>
      </c>
      <c r="CF156" s="332">
        <f t="shared" si="616"/>
        <v>50000</v>
      </c>
      <c r="CG156" s="332">
        <f t="shared" si="616"/>
        <v>250000</v>
      </c>
      <c r="CH156" s="332">
        <f t="shared" si="616"/>
        <v>300000</v>
      </c>
      <c r="CI156" s="332">
        <f t="shared" si="616"/>
        <v>50000</v>
      </c>
      <c r="CJ156" s="332">
        <f t="shared" si="616"/>
        <v>300000</v>
      </c>
      <c r="CK156" s="332">
        <f t="shared" si="616"/>
        <v>250000</v>
      </c>
      <c r="CL156" s="332">
        <f t="shared" si="616"/>
        <v>300000</v>
      </c>
      <c r="CM156" s="348">
        <f t="shared" si="616"/>
        <v>100000</v>
      </c>
      <c r="CN156" s="332">
        <f t="shared" si="616"/>
        <v>550000</v>
      </c>
      <c r="CO156" s="332">
        <f t="shared" si="616"/>
        <v>350000</v>
      </c>
      <c r="CP156" s="332">
        <f t="shared" si="616"/>
        <v>150000</v>
      </c>
      <c r="CQ156" s="332">
        <f t="shared" si="616"/>
        <v>250000</v>
      </c>
      <c r="CR156" s="332">
        <f t="shared" si="616"/>
        <v>50000</v>
      </c>
      <c r="CS156" s="332">
        <f t="shared" si="616"/>
        <v>300000</v>
      </c>
      <c r="CT156" s="332">
        <f t="shared" si="616"/>
        <v>250000</v>
      </c>
      <c r="CU156" s="332">
        <f t="shared" si="616"/>
        <v>300000</v>
      </c>
      <c r="CV156" s="332">
        <f t="shared" si="616"/>
        <v>50000</v>
      </c>
      <c r="CW156" s="332">
        <f t="shared" si="616"/>
        <v>250000</v>
      </c>
      <c r="CX156" s="332">
        <f t="shared" si="616"/>
        <v>550000</v>
      </c>
      <c r="CY156" s="348">
        <f t="shared" si="616"/>
        <v>300000</v>
      </c>
      <c r="CZ156" s="332">
        <f t="shared" si="616"/>
        <v>550000</v>
      </c>
      <c r="DA156" s="332">
        <f t="shared" si="616"/>
        <v>850000</v>
      </c>
      <c r="DB156" s="332">
        <f t="shared" si="616"/>
        <v>50000</v>
      </c>
      <c r="DC156" s="332">
        <f t="shared" si="616"/>
        <v>250000</v>
      </c>
      <c r="DD156" s="332">
        <f t="shared" si="616"/>
        <v>300000</v>
      </c>
      <c r="DE156" s="332">
        <f t="shared" si="616"/>
        <v>0</v>
      </c>
      <c r="DF156" s="332">
        <f t="shared" si="616"/>
        <v>300000</v>
      </c>
      <c r="DG156" s="332">
        <f t="shared" si="616"/>
        <v>300000</v>
      </c>
      <c r="DH156" s="332">
        <f t="shared" si="616"/>
        <v>50000</v>
      </c>
      <c r="DI156" s="332">
        <f t="shared" si="616"/>
        <v>300000</v>
      </c>
      <c r="DJ156" s="332">
        <f t="shared" si="616"/>
        <v>350000</v>
      </c>
      <c r="DK156" s="348">
        <f t="shared" si="616"/>
        <v>300000</v>
      </c>
      <c r="DL156" s="332">
        <f t="shared" si="616"/>
        <v>550000</v>
      </c>
      <c r="DM156" s="332">
        <f t="shared" si="616"/>
        <v>350000</v>
      </c>
      <c r="DN156" s="332">
        <f t="shared" si="616"/>
        <v>50000</v>
      </c>
      <c r="DO156" s="332">
        <f t="shared" si="616"/>
        <v>250000</v>
      </c>
      <c r="DP156" s="332">
        <f t="shared" si="616"/>
        <v>50000</v>
      </c>
      <c r="DQ156" s="332">
        <f t="shared" si="616"/>
        <v>250000</v>
      </c>
      <c r="DR156" s="332">
        <f t="shared" si="616"/>
        <v>300000</v>
      </c>
      <c r="DS156" s="332">
        <f t="shared" si="616"/>
        <v>300000</v>
      </c>
      <c r="DT156" s="332">
        <f t="shared" si="616"/>
        <v>300000</v>
      </c>
      <c r="DU156" s="332">
        <f t="shared" si="616"/>
        <v>550000</v>
      </c>
      <c r="DV156" s="332">
        <f t="shared" si="616"/>
        <v>350000</v>
      </c>
      <c r="DW156" s="348">
        <f t="shared" si="616"/>
        <v>300000</v>
      </c>
      <c r="DX156" s="332">
        <f t="shared" si="616"/>
        <v>550000</v>
      </c>
      <c r="DY156" s="332">
        <f t="shared" si="616"/>
        <v>300000</v>
      </c>
      <c r="DZ156" s="332">
        <f t="shared" si="616"/>
        <v>150000</v>
      </c>
      <c r="EA156" s="332">
        <f t="shared" si="616"/>
        <v>250000</v>
      </c>
      <c r="EB156" s="332">
        <f t="shared" si="616"/>
        <v>50000</v>
      </c>
      <c r="EC156" s="332">
        <f t="shared" si="616"/>
        <v>300000</v>
      </c>
      <c r="ED156" s="332">
        <f t="shared" si="616"/>
        <v>250000</v>
      </c>
      <c r="EE156" s="332">
        <f t="shared" si="616"/>
        <v>300000</v>
      </c>
      <c r="EF156" s="332">
        <f t="shared" si="616"/>
        <v>300000</v>
      </c>
      <c r="EG156" s="332">
        <f t="shared" ref="EG156:GE156" si="617">EG174</f>
        <v>500000</v>
      </c>
      <c r="EH156" s="332">
        <f t="shared" si="617"/>
        <v>300000</v>
      </c>
      <c r="EI156" s="348">
        <f t="shared" si="617"/>
        <v>300000</v>
      </c>
      <c r="EJ156" s="332">
        <f t="shared" si="617"/>
        <v>300000</v>
      </c>
      <c r="EK156" s="332">
        <f t="shared" si="617"/>
        <v>850000</v>
      </c>
      <c r="EL156" s="332">
        <f t="shared" si="617"/>
        <v>150000</v>
      </c>
      <c r="EM156" s="332">
        <f t="shared" si="617"/>
        <v>250000</v>
      </c>
      <c r="EN156" s="332">
        <f t="shared" si="617"/>
        <v>300000</v>
      </c>
      <c r="EO156" s="332">
        <f t="shared" si="617"/>
        <v>50000</v>
      </c>
      <c r="EP156" s="332">
        <f t="shared" si="617"/>
        <v>250000</v>
      </c>
      <c r="EQ156" s="332">
        <f t="shared" si="617"/>
        <v>300000</v>
      </c>
      <c r="ER156" s="332">
        <f t="shared" si="617"/>
        <v>50000</v>
      </c>
      <c r="ES156" s="332">
        <f t="shared" si="617"/>
        <v>250000</v>
      </c>
      <c r="ET156" s="332">
        <f t="shared" si="617"/>
        <v>300000</v>
      </c>
      <c r="EU156" s="348">
        <f t="shared" si="617"/>
        <v>300000</v>
      </c>
      <c r="EV156" s="332">
        <f t="shared" si="617"/>
        <v>550000</v>
      </c>
      <c r="EW156" s="332">
        <f t="shared" si="617"/>
        <v>850000</v>
      </c>
      <c r="EX156" s="332">
        <f t="shared" si="617"/>
        <v>150000</v>
      </c>
      <c r="EY156" s="332">
        <f t="shared" si="617"/>
        <v>250000</v>
      </c>
      <c r="EZ156" s="332">
        <f t="shared" si="617"/>
        <v>300000</v>
      </c>
      <c r="FA156" s="332">
        <f t="shared" si="617"/>
        <v>50000</v>
      </c>
      <c r="FB156" s="332">
        <f t="shared" si="617"/>
        <v>250000</v>
      </c>
      <c r="FC156" s="332">
        <f t="shared" si="617"/>
        <v>300000</v>
      </c>
      <c r="FD156" s="332">
        <f t="shared" si="617"/>
        <v>50000</v>
      </c>
      <c r="FE156" s="332">
        <f t="shared" si="617"/>
        <v>250000</v>
      </c>
      <c r="FF156" s="332">
        <f t="shared" si="617"/>
        <v>300000</v>
      </c>
      <c r="FG156" s="348">
        <f t="shared" si="617"/>
        <v>300000</v>
      </c>
      <c r="FH156" s="332">
        <f t="shared" si="617"/>
        <v>550000</v>
      </c>
      <c r="FI156" s="332">
        <f t="shared" si="617"/>
        <v>850000</v>
      </c>
      <c r="FJ156" s="332">
        <f t="shared" si="617"/>
        <v>150000</v>
      </c>
      <c r="FK156" s="332">
        <f t="shared" si="617"/>
        <v>250000</v>
      </c>
      <c r="FL156" s="332">
        <f t="shared" si="617"/>
        <v>300000</v>
      </c>
      <c r="FM156" s="332">
        <f t="shared" si="617"/>
        <v>50000</v>
      </c>
      <c r="FN156" s="332">
        <f t="shared" si="617"/>
        <v>250000</v>
      </c>
      <c r="FO156" s="332">
        <f t="shared" si="617"/>
        <v>300000</v>
      </c>
      <c r="FP156" s="332">
        <f t="shared" si="617"/>
        <v>50000</v>
      </c>
      <c r="FQ156" s="332">
        <f t="shared" si="617"/>
        <v>250000</v>
      </c>
      <c r="FR156" s="332">
        <f t="shared" si="617"/>
        <v>300000</v>
      </c>
      <c r="FS156" s="348">
        <f t="shared" si="617"/>
        <v>300000</v>
      </c>
      <c r="FT156" s="332">
        <f t="shared" si="617"/>
        <v>550000</v>
      </c>
      <c r="FU156" s="332">
        <f t="shared" si="617"/>
        <v>850000</v>
      </c>
      <c r="FV156" s="332">
        <f t="shared" si="617"/>
        <v>150000</v>
      </c>
      <c r="FW156" s="332">
        <f t="shared" si="617"/>
        <v>250000</v>
      </c>
      <c r="FX156" s="332">
        <f t="shared" si="617"/>
        <v>300000</v>
      </c>
      <c r="FY156" s="332">
        <f t="shared" si="617"/>
        <v>50000</v>
      </c>
      <c r="FZ156" s="332">
        <f t="shared" si="617"/>
        <v>250000</v>
      </c>
      <c r="GA156" s="332">
        <f t="shared" si="617"/>
        <v>300000</v>
      </c>
      <c r="GB156" s="332">
        <f t="shared" si="617"/>
        <v>50000</v>
      </c>
      <c r="GC156" s="332">
        <f t="shared" si="617"/>
        <v>250000</v>
      </c>
      <c r="GD156" s="332">
        <f t="shared" si="617"/>
        <v>300000</v>
      </c>
      <c r="GE156" s="332">
        <f t="shared" si="617"/>
        <v>300000</v>
      </c>
      <c r="GF156" s="402">
        <f t="shared" si="427"/>
        <v>42950000</v>
      </c>
    </row>
    <row r="157" spans="1:189" x14ac:dyDescent="0.2">
      <c r="G157" s="359" t="s">
        <v>322</v>
      </c>
      <c r="H157" s="332">
        <f t="shared" ref="H157:AM157" si="618">H154*0.3</f>
        <v>0</v>
      </c>
      <c r="I157" s="332">
        <f t="shared" si="618"/>
        <v>0</v>
      </c>
      <c r="J157" s="332">
        <f t="shared" si="618"/>
        <v>0</v>
      </c>
      <c r="K157" s="332">
        <f t="shared" si="618"/>
        <v>0</v>
      </c>
      <c r="L157" s="332">
        <f t="shared" si="618"/>
        <v>0</v>
      </c>
      <c r="M157" s="332">
        <f t="shared" si="618"/>
        <v>0</v>
      </c>
      <c r="N157" s="332">
        <f t="shared" si="618"/>
        <v>0</v>
      </c>
      <c r="O157" s="332">
        <f t="shared" si="618"/>
        <v>0</v>
      </c>
      <c r="P157" s="332">
        <f t="shared" si="618"/>
        <v>0</v>
      </c>
      <c r="Q157" s="332">
        <f t="shared" si="618"/>
        <v>4386.329999999999</v>
      </c>
      <c r="R157" s="332">
        <f t="shared" si="618"/>
        <v>16168.424999999999</v>
      </c>
      <c r="S157" s="348">
        <f t="shared" si="618"/>
        <v>39019.499999999993</v>
      </c>
      <c r="T157" s="392">
        <f t="shared" si="618"/>
        <v>84788.925000000003</v>
      </c>
      <c r="U157" s="392">
        <f t="shared" si="618"/>
        <v>175305.19499999998</v>
      </c>
      <c r="V157" s="392">
        <f t="shared" si="618"/>
        <v>315279.80249999999</v>
      </c>
      <c r="W157" s="392">
        <f t="shared" si="618"/>
        <v>546468.09749999992</v>
      </c>
      <c r="X157" s="392">
        <f t="shared" si="618"/>
        <v>811688.57249999989</v>
      </c>
      <c r="Y157" s="392">
        <f t="shared" si="618"/>
        <v>1197268.5074999998</v>
      </c>
      <c r="Z157" s="392">
        <f t="shared" si="618"/>
        <v>1432461.9074999997</v>
      </c>
      <c r="AA157" s="392">
        <f t="shared" si="618"/>
        <v>1590890.0475000001</v>
      </c>
      <c r="AB157" s="392">
        <f t="shared" si="618"/>
        <v>1396007.0799999998</v>
      </c>
      <c r="AC157" s="392">
        <f t="shared" si="618"/>
        <v>1169330.6949999998</v>
      </c>
      <c r="AD157" s="392">
        <f t="shared" si="618"/>
        <v>1439184.1749999998</v>
      </c>
      <c r="AE157" s="348">
        <f t="shared" si="618"/>
        <v>1273726.5449999997</v>
      </c>
      <c r="AF157" s="392">
        <f t="shared" si="618"/>
        <v>1178199.0349999999</v>
      </c>
      <c r="AG157" s="392">
        <f t="shared" si="618"/>
        <v>1497206.6199999996</v>
      </c>
      <c r="AH157" s="392">
        <f t="shared" si="618"/>
        <v>1442826.7424999999</v>
      </c>
      <c r="AI157" s="392">
        <f t="shared" si="618"/>
        <v>1452586.8499999999</v>
      </c>
      <c r="AJ157" s="392">
        <f t="shared" si="618"/>
        <v>1278946.3375000001</v>
      </c>
      <c r="AK157" s="392">
        <f t="shared" si="618"/>
        <v>1574227.5249999999</v>
      </c>
      <c r="AL157" s="392">
        <f t="shared" si="618"/>
        <v>1608316.5149999999</v>
      </c>
      <c r="AM157" s="392">
        <f t="shared" si="618"/>
        <v>1998110.855</v>
      </c>
      <c r="AN157" s="392">
        <f t="shared" ref="AN157:BS157" si="619">AN154*0.3</f>
        <v>1866896.9475000002</v>
      </c>
      <c r="AO157" s="392">
        <f t="shared" si="619"/>
        <v>2043648.7045</v>
      </c>
      <c r="AP157" s="392">
        <f t="shared" si="619"/>
        <v>1784273.5000999996</v>
      </c>
      <c r="AQ157" s="348">
        <f t="shared" si="619"/>
        <v>1701132.3700799996</v>
      </c>
      <c r="AR157" s="392">
        <f t="shared" si="619"/>
        <v>1957816.4895639999</v>
      </c>
      <c r="AS157" s="392">
        <f t="shared" si="619"/>
        <v>1675449.6361511997</v>
      </c>
      <c r="AT157" s="392">
        <f t="shared" si="619"/>
        <v>1536449.8889209598</v>
      </c>
      <c r="AU157" s="392">
        <f t="shared" si="619"/>
        <v>1798582.6871367677</v>
      </c>
      <c r="AV157" s="392">
        <f t="shared" si="619"/>
        <v>1636833.3022094143</v>
      </c>
      <c r="AW157" s="392">
        <f t="shared" si="619"/>
        <v>1590139.1377675314</v>
      </c>
      <c r="AX157" s="392">
        <f t="shared" si="619"/>
        <v>1285075.651214025</v>
      </c>
      <c r="AY157" s="392">
        <f t="shared" si="619"/>
        <v>1411009.1064712198</v>
      </c>
      <c r="AZ157" s="392">
        <f t="shared" si="619"/>
        <v>1255625.2946769763</v>
      </c>
      <c r="BA157" s="392">
        <f t="shared" si="619"/>
        <v>1249079.9932415809</v>
      </c>
      <c r="BB157" s="392">
        <f t="shared" si="619"/>
        <v>1063687.5810932645</v>
      </c>
      <c r="BC157" s="348">
        <f t="shared" si="619"/>
        <v>1228824.0223746118</v>
      </c>
      <c r="BD157" s="392">
        <f t="shared" si="619"/>
        <v>1490030.7608996893</v>
      </c>
      <c r="BE157" s="392">
        <f t="shared" si="619"/>
        <v>1916961.3212197516</v>
      </c>
      <c r="BF157" s="392">
        <f t="shared" si="619"/>
        <v>2009904.461975801</v>
      </c>
      <c r="BG157" s="392">
        <f t="shared" si="619"/>
        <v>2167129.216580641</v>
      </c>
      <c r="BH157" s="392">
        <f t="shared" si="619"/>
        <v>2048699.8732645123</v>
      </c>
      <c r="BI157" s="392">
        <f t="shared" si="619"/>
        <v>1842768.7636116098</v>
      </c>
      <c r="BJ157" s="392">
        <f t="shared" si="619"/>
        <v>2160037.5898892879</v>
      </c>
      <c r="BK157" s="392">
        <f t="shared" si="619"/>
        <v>1921042.0469114301</v>
      </c>
      <c r="BL157" s="392">
        <f t="shared" si="619"/>
        <v>1752961.6015291442</v>
      </c>
      <c r="BM157" s="392">
        <f t="shared" si="619"/>
        <v>1993114.1957233152</v>
      </c>
      <c r="BN157" s="392">
        <f t="shared" si="619"/>
        <v>2030149.9045786518</v>
      </c>
      <c r="BO157" s="348">
        <f t="shared" si="619"/>
        <v>2100743.4151629219</v>
      </c>
      <c r="BP157" s="332">
        <f t="shared" si="619"/>
        <v>2150822.3146303375</v>
      </c>
      <c r="BQ157" s="332">
        <f t="shared" si="619"/>
        <v>2526780.9877042701</v>
      </c>
      <c r="BR157" s="332">
        <f t="shared" si="619"/>
        <v>2663777.2541634156</v>
      </c>
      <c r="BS157" s="332">
        <f t="shared" si="619"/>
        <v>2523800.3128307327</v>
      </c>
      <c r="BT157" s="332">
        <f t="shared" ref="BT157:CY157" si="620">BT154*0.3</f>
        <v>2109357.685264586</v>
      </c>
      <c r="BU157" s="332">
        <f t="shared" si="620"/>
        <v>2374688.3132116687</v>
      </c>
      <c r="BV157" s="332">
        <f t="shared" si="620"/>
        <v>2031298.840069335</v>
      </c>
      <c r="BW157" s="332">
        <f t="shared" si="620"/>
        <v>2032028.3040554679</v>
      </c>
      <c r="BX157" s="332">
        <f t="shared" si="620"/>
        <v>2185007.2417443739</v>
      </c>
      <c r="BY157" s="332">
        <f t="shared" si="620"/>
        <v>1993057.2233954994</v>
      </c>
      <c r="BZ157" s="332">
        <f t="shared" si="620"/>
        <v>1920918.4967163992</v>
      </c>
      <c r="CA157" s="348">
        <f t="shared" si="620"/>
        <v>1622412.0513731197</v>
      </c>
      <c r="CB157" s="392">
        <f t="shared" si="620"/>
        <v>1757522.8400984958</v>
      </c>
      <c r="CC157" s="392">
        <f t="shared" si="620"/>
        <v>1831104.1800787961</v>
      </c>
      <c r="CD157" s="392">
        <f t="shared" si="620"/>
        <v>2246135.9590630373</v>
      </c>
      <c r="CE157" s="392">
        <f t="shared" si="620"/>
        <v>2386705.8517504293</v>
      </c>
      <c r="CF157" s="392">
        <f t="shared" si="620"/>
        <v>2559023.9579003435</v>
      </c>
      <c r="CG157" s="392">
        <f t="shared" si="620"/>
        <v>2771143.0163202747</v>
      </c>
      <c r="CH157" s="392">
        <f t="shared" si="620"/>
        <v>2469055.1330562197</v>
      </c>
      <c r="CI157" s="392">
        <f t="shared" si="620"/>
        <v>2132257.8269449756</v>
      </c>
      <c r="CJ157" s="392">
        <f t="shared" si="620"/>
        <v>2334384.5430559805</v>
      </c>
      <c r="CK157" s="392">
        <f t="shared" si="620"/>
        <v>2074500.2514447842</v>
      </c>
      <c r="CL157" s="392">
        <f t="shared" si="620"/>
        <v>1922181.4031558277</v>
      </c>
      <c r="CM157" s="348">
        <f t="shared" si="620"/>
        <v>2197288.8905246616</v>
      </c>
      <c r="CN157" s="392">
        <f t="shared" si="620"/>
        <v>2128622.3579197288</v>
      </c>
      <c r="CO157" s="392">
        <f t="shared" si="620"/>
        <v>2051767.7973357835</v>
      </c>
      <c r="CP157" s="392">
        <f t="shared" si="620"/>
        <v>1694002.6568686266</v>
      </c>
      <c r="CQ157" s="392">
        <f t="shared" si="620"/>
        <v>1678807.2839949012</v>
      </c>
      <c r="CR157" s="392">
        <f t="shared" si="620"/>
        <v>1515850.0366959211</v>
      </c>
      <c r="CS157" s="392">
        <f t="shared" si="620"/>
        <v>1605636.5933567367</v>
      </c>
      <c r="CT157" s="392">
        <f t="shared" si="620"/>
        <v>1414025.1611853896</v>
      </c>
      <c r="CU157" s="392">
        <f t="shared" si="620"/>
        <v>1620481.1544483115</v>
      </c>
      <c r="CV157" s="392">
        <f t="shared" si="620"/>
        <v>1860883.7675586492</v>
      </c>
      <c r="CW157" s="392">
        <f t="shared" si="620"/>
        <v>2101249.3275469197</v>
      </c>
      <c r="CX157" s="392">
        <f t="shared" si="620"/>
        <v>2366347.5280375355</v>
      </c>
      <c r="CY157" s="348">
        <f t="shared" si="620"/>
        <v>2053774.2269300281</v>
      </c>
      <c r="CZ157" s="392">
        <f t="shared" ref="CZ157:EE157" si="621">CZ154*0.3</f>
        <v>1963891.2315440224</v>
      </c>
      <c r="DA157" s="392">
        <f t="shared" si="621"/>
        <v>2456571.4357352173</v>
      </c>
      <c r="DB157" s="392">
        <f t="shared" si="621"/>
        <v>2511698.336088174</v>
      </c>
      <c r="DC157" s="392">
        <f t="shared" si="621"/>
        <v>2696468.89137054</v>
      </c>
      <c r="DD157" s="392">
        <f t="shared" si="621"/>
        <v>3375524.6155964308</v>
      </c>
      <c r="DE157" s="392">
        <f t="shared" si="621"/>
        <v>3367891.7444771449</v>
      </c>
      <c r="DF157" s="392">
        <f t="shared" si="621"/>
        <v>3452620.0030817161</v>
      </c>
      <c r="DG157" s="392">
        <f t="shared" si="621"/>
        <v>2905726.6324653733</v>
      </c>
      <c r="DH157" s="392">
        <f t="shared" si="621"/>
        <v>2689536.6694722986</v>
      </c>
      <c r="DI157" s="392">
        <f t="shared" si="621"/>
        <v>2804815.915077839</v>
      </c>
      <c r="DJ157" s="392">
        <f t="shared" si="621"/>
        <v>2573336.8285622704</v>
      </c>
      <c r="DK157" s="348">
        <f t="shared" si="621"/>
        <v>2124036.8428498167</v>
      </c>
      <c r="DL157" s="392">
        <f t="shared" si="621"/>
        <v>2425045.695279853</v>
      </c>
      <c r="DM157" s="392">
        <f t="shared" si="621"/>
        <v>2287989.4342238819</v>
      </c>
      <c r="DN157" s="392">
        <f t="shared" si="621"/>
        <v>2410023.977379106</v>
      </c>
      <c r="DO157" s="392">
        <f t="shared" si="621"/>
        <v>2144594.3004032839</v>
      </c>
      <c r="DP157" s="392">
        <f t="shared" si="621"/>
        <v>2159128.6193226273</v>
      </c>
      <c r="DQ157" s="392">
        <f t="shared" si="621"/>
        <v>1962986.8049581023</v>
      </c>
      <c r="DR157" s="392">
        <f t="shared" si="621"/>
        <v>1963446.1729664817</v>
      </c>
      <c r="DS157" s="392">
        <f t="shared" si="621"/>
        <v>1745085.4498731857</v>
      </c>
      <c r="DT157" s="392">
        <f t="shared" si="621"/>
        <v>1846263.241398548</v>
      </c>
      <c r="DU157" s="392">
        <f t="shared" si="621"/>
        <v>2219191.9811188383</v>
      </c>
      <c r="DV157" s="392">
        <f t="shared" si="621"/>
        <v>2403308.1523950705</v>
      </c>
      <c r="DW157" s="348">
        <f t="shared" si="621"/>
        <v>2590959.0629160567</v>
      </c>
      <c r="DX157" s="392">
        <f t="shared" si="621"/>
        <v>2419579.2938328451</v>
      </c>
      <c r="DY157" s="392">
        <f t="shared" si="621"/>
        <v>2285179.1860662759</v>
      </c>
      <c r="DZ157" s="392">
        <f t="shared" si="621"/>
        <v>2661935.6458530207</v>
      </c>
      <c r="EA157" s="392">
        <f t="shared" si="621"/>
        <v>2433596.5336824167</v>
      </c>
      <c r="EB157" s="392">
        <f t="shared" si="621"/>
        <v>2345589.8399459333</v>
      </c>
      <c r="EC157" s="392">
        <f t="shared" si="621"/>
        <v>2515256.069956746</v>
      </c>
      <c r="ED157" s="392">
        <f t="shared" si="621"/>
        <v>2439188.2179653971</v>
      </c>
      <c r="EE157" s="392">
        <f t="shared" si="621"/>
        <v>2473146.6868723175</v>
      </c>
      <c r="EF157" s="392">
        <f t="shared" ref="EF157:FK157" si="622">EF154*0.3</f>
        <v>2265631.0529978541</v>
      </c>
      <c r="EG157" s="392">
        <f t="shared" si="622"/>
        <v>2729823.9853982832</v>
      </c>
      <c r="EH157" s="392">
        <f t="shared" si="622"/>
        <v>2824671.5033186264</v>
      </c>
      <c r="EI157" s="348">
        <f t="shared" si="622"/>
        <v>3036871.989654901</v>
      </c>
      <c r="EJ157" s="392">
        <f t="shared" si="622"/>
        <v>2622676.7077239212</v>
      </c>
      <c r="EK157" s="392">
        <f t="shared" si="622"/>
        <v>2482241.2511791368</v>
      </c>
      <c r="EL157" s="392">
        <f t="shared" si="622"/>
        <v>2803355.7274433086</v>
      </c>
      <c r="EM157" s="392">
        <f t="shared" si="622"/>
        <v>2736305.7749546473</v>
      </c>
      <c r="EN157" s="392">
        <f t="shared" si="622"/>
        <v>2699028.139463718</v>
      </c>
      <c r="EO157" s="392">
        <f t="shared" si="622"/>
        <v>2875656.8600709741</v>
      </c>
      <c r="EP157" s="392">
        <f t="shared" si="622"/>
        <v>2579885.224556779</v>
      </c>
      <c r="EQ157" s="392">
        <f t="shared" si="622"/>
        <v>2538492.4911454231</v>
      </c>
      <c r="ER157" s="392">
        <f t="shared" si="622"/>
        <v>2354197.6254163389</v>
      </c>
      <c r="ES157" s="392">
        <f t="shared" si="622"/>
        <v>2513505.6833330705</v>
      </c>
      <c r="ET157" s="392">
        <f t="shared" si="622"/>
        <v>2726588.7196664563</v>
      </c>
      <c r="EU157" s="348">
        <f t="shared" si="622"/>
        <v>2936597.599733165</v>
      </c>
      <c r="EV157" s="392">
        <f t="shared" si="622"/>
        <v>2928465.4482865329</v>
      </c>
      <c r="EW157" s="392">
        <f t="shared" si="622"/>
        <v>2894374.8841292257</v>
      </c>
      <c r="EX157" s="392">
        <f t="shared" si="622"/>
        <v>2901083.0353033808</v>
      </c>
      <c r="EY157" s="392">
        <f t="shared" si="622"/>
        <v>3538766.2347427043</v>
      </c>
      <c r="EZ157" s="392">
        <f t="shared" si="622"/>
        <v>3639889.6147941635</v>
      </c>
      <c r="FA157" s="392">
        <f t="shared" si="622"/>
        <v>3692087.6078353305</v>
      </c>
      <c r="FB157" s="392">
        <f t="shared" si="622"/>
        <v>4140086.9867682648</v>
      </c>
      <c r="FC157" s="392">
        <f t="shared" si="622"/>
        <v>3702966.6414146111</v>
      </c>
      <c r="FD157" s="392">
        <f t="shared" si="622"/>
        <v>3559646.8926316882</v>
      </c>
      <c r="FE157" s="392">
        <f t="shared" si="622"/>
        <v>3689294.4256053516</v>
      </c>
      <c r="FF157" s="392">
        <f t="shared" si="622"/>
        <v>3849570.54448428</v>
      </c>
      <c r="FG157" s="348">
        <f t="shared" si="622"/>
        <v>3775830.0955874249</v>
      </c>
      <c r="FH157" s="392">
        <f t="shared" si="622"/>
        <v>4286225.5294699399</v>
      </c>
      <c r="FI157" s="392">
        <f t="shared" si="622"/>
        <v>3816055.9565759515</v>
      </c>
      <c r="FJ157" s="392">
        <f t="shared" si="622"/>
        <v>3822350.417760761</v>
      </c>
      <c r="FK157" s="392">
        <f t="shared" si="622"/>
        <v>4114237.4672086095</v>
      </c>
      <c r="FL157" s="392">
        <f t="shared" ref="FL157:GE157" si="623">FL154*0.3</f>
        <v>4448696.3837668868</v>
      </c>
      <c r="FM157" s="392">
        <f t="shared" si="623"/>
        <v>4315240.3815135099</v>
      </c>
      <c r="FN157" s="392">
        <f t="shared" si="623"/>
        <v>4716873.9507108079</v>
      </c>
      <c r="FO157" s="392">
        <f t="shared" si="623"/>
        <v>3955343.6350686457</v>
      </c>
      <c r="FP157" s="392">
        <f t="shared" si="623"/>
        <v>3598442.3430549162</v>
      </c>
      <c r="FQ157" s="392">
        <f t="shared" si="623"/>
        <v>3415534.6709439335</v>
      </c>
      <c r="FR157" s="392">
        <f t="shared" si="623"/>
        <v>3231269.6192551465</v>
      </c>
      <c r="FS157" s="348">
        <f t="shared" si="623"/>
        <v>2816851.6244041179</v>
      </c>
      <c r="FT157" s="392">
        <f t="shared" si="623"/>
        <v>2948677.5285232938</v>
      </c>
      <c r="FU157" s="392">
        <f t="shared" si="623"/>
        <v>2666642.9228186361</v>
      </c>
      <c r="FV157" s="392">
        <f t="shared" si="623"/>
        <v>2810785.6977549079</v>
      </c>
      <c r="FW157" s="392">
        <f t="shared" si="623"/>
        <v>2792219.5282039265</v>
      </c>
      <c r="FX157" s="392">
        <f t="shared" si="623"/>
        <v>3319081.6365631409</v>
      </c>
      <c r="FY157" s="392">
        <f t="shared" si="623"/>
        <v>3355499.5387505125</v>
      </c>
      <c r="FZ157" s="392">
        <f t="shared" si="623"/>
        <v>3526825.1045004101</v>
      </c>
      <c r="GA157" s="392">
        <f t="shared" si="623"/>
        <v>3016209.0991003285</v>
      </c>
      <c r="GB157" s="392">
        <f t="shared" si="623"/>
        <v>2899627.0047802632</v>
      </c>
      <c r="GC157" s="392">
        <f t="shared" si="623"/>
        <v>3160831.3608242101</v>
      </c>
      <c r="GD157" s="392">
        <f t="shared" si="623"/>
        <v>3239125.4171593683</v>
      </c>
      <c r="GE157" s="392">
        <f t="shared" si="623"/>
        <v>3196052.9497274938</v>
      </c>
      <c r="GF157" s="403">
        <f t="shared" ref="GF157" si="624">SUM(H157:DW157)</f>
        <v>206027304.55833581</v>
      </c>
    </row>
    <row r="158" spans="1:189" ht="17" thickBot="1" x14ac:dyDescent="0.25">
      <c r="G158" s="360" t="s">
        <v>60</v>
      </c>
      <c r="H158" s="356">
        <f t="shared" ref="H158:AM158" si="625">H154-H155-H156-H157</f>
        <v>-50000</v>
      </c>
      <c r="I158" s="356">
        <f t="shared" si="625"/>
        <v>-50000</v>
      </c>
      <c r="J158" s="356">
        <f t="shared" si="625"/>
        <v>-50000</v>
      </c>
      <c r="K158" s="356">
        <f t="shared" si="625"/>
        <v>0</v>
      </c>
      <c r="L158" s="356">
        <f t="shared" si="625"/>
        <v>-50000</v>
      </c>
      <c r="M158" s="356">
        <f t="shared" si="625"/>
        <v>0</v>
      </c>
      <c r="N158" s="356">
        <f t="shared" si="625"/>
        <v>0</v>
      </c>
      <c r="O158" s="356">
        <f t="shared" si="625"/>
        <v>0</v>
      </c>
      <c r="P158" s="356">
        <f t="shared" si="625"/>
        <v>-50000</v>
      </c>
      <c r="Q158" s="356">
        <f t="shared" si="625"/>
        <v>-241958.39499999999</v>
      </c>
      <c r="R158" s="356">
        <f t="shared" si="625"/>
        <v>-20357.887500000001</v>
      </c>
      <c r="S158" s="357">
        <f t="shared" si="625"/>
        <v>-178464.25</v>
      </c>
      <c r="T158" s="356">
        <f t="shared" si="625"/>
        <v>105446.3625</v>
      </c>
      <c r="U158" s="356">
        <f t="shared" si="625"/>
        <v>271392.85749999993</v>
      </c>
      <c r="V158" s="356">
        <f t="shared" si="625"/>
        <v>328012.97125000006</v>
      </c>
      <c r="W158" s="356">
        <f t="shared" si="625"/>
        <v>951858.1787500002</v>
      </c>
      <c r="X158" s="356">
        <f t="shared" si="625"/>
        <v>1188095.7162500001</v>
      </c>
      <c r="Y158" s="356">
        <f t="shared" si="625"/>
        <v>2194992.2637500004</v>
      </c>
      <c r="Z158" s="356">
        <f t="shared" si="625"/>
        <v>2576180.1637499998</v>
      </c>
      <c r="AA158" s="356">
        <f t="shared" si="625"/>
        <v>2866631.7537500001</v>
      </c>
      <c r="AB158" s="356">
        <f t="shared" si="625"/>
        <v>2309346.3133333325</v>
      </c>
      <c r="AC158" s="356">
        <f t="shared" si="625"/>
        <v>2093772.9408333334</v>
      </c>
      <c r="AD158" s="356">
        <f t="shared" si="625"/>
        <v>2338504.3208333333</v>
      </c>
      <c r="AE158" s="357">
        <f t="shared" si="625"/>
        <v>2335165.3324999996</v>
      </c>
      <c r="AF158" s="356">
        <f t="shared" si="625"/>
        <v>1860031.5641666667</v>
      </c>
      <c r="AG158" s="356">
        <f t="shared" si="625"/>
        <v>2444878.8033333332</v>
      </c>
      <c r="AH158" s="356">
        <f t="shared" si="625"/>
        <v>2645182.3612500001</v>
      </c>
      <c r="AI158" s="356">
        <f t="shared" si="625"/>
        <v>2613075.8916666666</v>
      </c>
      <c r="AJ158" s="356">
        <f t="shared" si="625"/>
        <v>2044734.9520833336</v>
      </c>
      <c r="AK158" s="356">
        <f t="shared" si="625"/>
        <v>2586083.7958333329</v>
      </c>
      <c r="AL158" s="356">
        <f t="shared" si="625"/>
        <v>2948580.2774999999</v>
      </c>
      <c r="AM158" s="356">
        <f t="shared" si="625"/>
        <v>3663203.2341666664</v>
      </c>
      <c r="AN158" s="356">
        <f t="shared" ref="AN158:BS158" si="626">AN154-AN155-AN156-AN157</f>
        <v>3122644.403750001</v>
      </c>
      <c r="AO158" s="356">
        <f t="shared" si="626"/>
        <v>3446689.2915833341</v>
      </c>
      <c r="AP158" s="356">
        <f t="shared" si="626"/>
        <v>3221168.0835166657</v>
      </c>
      <c r="AQ158" s="357">
        <f t="shared" si="626"/>
        <v>3118742.6784799993</v>
      </c>
      <c r="AR158" s="356">
        <f t="shared" si="626"/>
        <v>3289330.2308673337</v>
      </c>
      <c r="AS158" s="356">
        <f t="shared" si="626"/>
        <v>2771657.6662771995</v>
      </c>
      <c r="AT158" s="356">
        <f t="shared" si="626"/>
        <v>2816824.7963550929</v>
      </c>
      <c r="AU158" s="356">
        <f t="shared" si="626"/>
        <v>2997401.5930840746</v>
      </c>
      <c r="AV158" s="356">
        <f t="shared" si="626"/>
        <v>2700861.0540505927</v>
      </c>
      <c r="AW158" s="356">
        <f t="shared" si="626"/>
        <v>2615255.0859071412</v>
      </c>
      <c r="AX158" s="356">
        <f t="shared" si="626"/>
        <v>2355972.0272257128</v>
      </c>
      <c r="AY158" s="356">
        <f t="shared" si="626"/>
        <v>2586850.0285305697</v>
      </c>
      <c r="AZ158" s="356">
        <f t="shared" si="626"/>
        <v>2001979.7069077897</v>
      </c>
      <c r="BA158" s="356">
        <f t="shared" si="626"/>
        <v>1989979.987609565</v>
      </c>
      <c r="BB158" s="356">
        <f t="shared" si="626"/>
        <v>1650093.8986709851</v>
      </c>
      <c r="BC158" s="357">
        <f t="shared" si="626"/>
        <v>2252844.0410201219</v>
      </c>
      <c r="BD158" s="356">
        <f t="shared" si="626"/>
        <v>2431723.0616494305</v>
      </c>
      <c r="BE158" s="356">
        <f t="shared" si="626"/>
        <v>3214429.0889028786</v>
      </c>
      <c r="BF158" s="356">
        <f t="shared" si="626"/>
        <v>3684824.8469556356</v>
      </c>
      <c r="BG158" s="356">
        <f t="shared" si="626"/>
        <v>3723070.2303978424</v>
      </c>
      <c r="BH158" s="356">
        <f t="shared" si="626"/>
        <v>3455949.7676516064</v>
      </c>
      <c r="BI158" s="356">
        <f t="shared" si="626"/>
        <v>3078409.399954618</v>
      </c>
      <c r="BJ158" s="356">
        <f t="shared" si="626"/>
        <v>3910068.9147970276</v>
      </c>
      <c r="BK158" s="356">
        <f t="shared" si="626"/>
        <v>3471910.4193376224</v>
      </c>
      <c r="BL158" s="356">
        <f t="shared" si="626"/>
        <v>2963762.9361367649</v>
      </c>
      <c r="BM158" s="356">
        <f t="shared" si="626"/>
        <v>3354042.692159411</v>
      </c>
      <c r="BN158" s="356">
        <f t="shared" si="626"/>
        <v>3471941.4917275286</v>
      </c>
      <c r="BO158" s="357">
        <f t="shared" si="626"/>
        <v>3801362.9277986912</v>
      </c>
      <c r="BP158" s="356">
        <f t="shared" si="626"/>
        <v>3643174.2434889521</v>
      </c>
      <c r="BQ158" s="356">
        <f t="shared" si="626"/>
        <v>4282431.8107911628</v>
      </c>
      <c r="BR158" s="356">
        <f t="shared" si="626"/>
        <v>4783591.6326329298</v>
      </c>
      <c r="BS158" s="356">
        <f t="shared" si="626"/>
        <v>4376967.2401896771</v>
      </c>
      <c r="BT158" s="356">
        <f t="shared" ref="BT158:CY158" si="627">BT154-BT155-BT156-BT157</f>
        <v>3567155.7563184076</v>
      </c>
      <c r="BU158" s="356">
        <f t="shared" si="627"/>
        <v>4103595.2408880605</v>
      </c>
      <c r="BV158" s="356">
        <f t="shared" si="627"/>
        <v>3424047.8734604474</v>
      </c>
      <c r="BW158" s="356">
        <f t="shared" si="627"/>
        <v>3675385.2241016915</v>
      </c>
      <c r="BX158" s="356">
        <f t="shared" si="627"/>
        <v>3755846.6098646866</v>
      </c>
      <c r="BY158" s="356">
        <f t="shared" si="627"/>
        <v>3603938.2428917484</v>
      </c>
      <c r="BZ158" s="356">
        <f t="shared" si="627"/>
        <v>3221683.9106467324</v>
      </c>
      <c r="CA158" s="357">
        <f t="shared" si="627"/>
        <v>2674422.0941840531</v>
      </c>
      <c r="CB158" s="356">
        <f t="shared" si="627"/>
        <v>2722125.2068472421</v>
      </c>
      <c r="CC158" s="356">
        <f t="shared" si="627"/>
        <v>2757024.3301444603</v>
      </c>
      <c r="CD158" s="356">
        <f t="shared" si="627"/>
        <v>4067915.9249489019</v>
      </c>
      <c r="CE158" s="356">
        <f t="shared" si="627"/>
        <v>4125627.3948757877</v>
      </c>
      <c r="CF158" s="356">
        <f t="shared" si="627"/>
        <v>4641543.9228172963</v>
      </c>
      <c r="CG158" s="356">
        <f t="shared" si="627"/>
        <v>4830428.8632538375</v>
      </c>
      <c r="CH158" s="356">
        <f t="shared" si="627"/>
        <v>4226601.0772697357</v>
      </c>
      <c r="CI158" s="356">
        <f t="shared" si="627"/>
        <v>3859139.3493991229</v>
      </c>
      <c r="CJ158" s="356">
        <f t="shared" si="627"/>
        <v>3979704.995602631</v>
      </c>
      <c r="CK158" s="356">
        <f t="shared" si="627"/>
        <v>3553250.4609821048</v>
      </c>
      <c r="CL158" s="356">
        <f t="shared" si="627"/>
        <v>3223999.2391190175</v>
      </c>
      <c r="CM158" s="357">
        <f t="shared" si="627"/>
        <v>3928362.9659618805</v>
      </c>
      <c r="CN158" s="356">
        <f t="shared" si="627"/>
        <v>3352474.3228528374</v>
      </c>
      <c r="CO158" s="356">
        <f t="shared" si="627"/>
        <v>3411574.2951156036</v>
      </c>
      <c r="CP158" s="356">
        <f t="shared" si="627"/>
        <v>2955671.5375924818</v>
      </c>
      <c r="CQ158" s="356">
        <f t="shared" si="627"/>
        <v>2827813.3539906526</v>
      </c>
      <c r="CR158" s="356">
        <f t="shared" si="627"/>
        <v>2729058.4006091887</v>
      </c>
      <c r="CS158" s="356">
        <f t="shared" si="627"/>
        <v>2643667.0878206845</v>
      </c>
      <c r="CT158" s="356">
        <f t="shared" si="627"/>
        <v>2342379.4621732151</v>
      </c>
      <c r="CU158" s="356">
        <f t="shared" si="627"/>
        <v>2670882.1164885713</v>
      </c>
      <c r="CV158" s="356">
        <f t="shared" si="627"/>
        <v>3361620.2405241905</v>
      </c>
      <c r="CW158" s="356">
        <f t="shared" si="627"/>
        <v>3602290.4338360196</v>
      </c>
      <c r="CX158" s="356">
        <f t="shared" si="627"/>
        <v>3788303.8014021483</v>
      </c>
      <c r="CY158" s="357">
        <f t="shared" si="627"/>
        <v>3465252.7493717186</v>
      </c>
      <c r="CZ158" s="356">
        <f t="shared" ref="CZ158:EE158" si="628">CZ154-CZ155-CZ156-CZ157</f>
        <v>3050467.2578307083</v>
      </c>
      <c r="DA158" s="356">
        <f t="shared" si="628"/>
        <v>3653714.2988478998</v>
      </c>
      <c r="DB158" s="356">
        <f t="shared" si="628"/>
        <v>4554780.2828283189</v>
      </c>
      <c r="DC158" s="356">
        <f t="shared" si="628"/>
        <v>4693526.30084599</v>
      </c>
      <c r="DD158" s="356">
        <f t="shared" si="628"/>
        <v>5888461.7952601239</v>
      </c>
      <c r="DE158" s="356">
        <f t="shared" si="628"/>
        <v>6174468.1982080992</v>
      </c>
      <c r="DF158" s="356">
        <f t="shared" si="628"/>
        <v>6029803.3389831465</v>
      </c>
      <c r="DG158" s="356">
        <f t="shared" si="628"/>
        <v>5027165.4928531833</v>
      </c>
      <c r="DH158" s="356">
        <f t="shared" si="628"/>
        <v>4880817.2273658803</v>
      </c>
      <c r="DI158" s="356">
        <f t="shared" si="628"/>
        <v>4842162.5109760389</v>
      </c>
      <c r="DJ158" s="356">
        <f t="shared" si="628"/>
        <v>4367784.1856974959</v>
      </c>
      <c r="DK158" s="357">
        <f t="shared" si="628"/>
        <v>3594067.5452246643</v>
      </c>
      <c r="DL158" s="356">
        <f t="shared" si="628"/>
        <v>3895917.1080130641</v>
      </c>
      <c r="DM158" s="356">
        <f t="shared" si="628"/>
        <v>3844647.2960771183</v>
      </c>
      <c r="DN158" s="356">
        <f t="shared" si="628"/>
        <v>4368377.2918616943</v>
      </c>
      <c r="DO158" s="356">
        <f t="shared" si="628"/>
        <v>3681756.2174060214</v>
      </c>
      <c r="DP158" s="356">
        <f t="shared" si="628"/>
        <v>3908402.4687581505</v>
      </c>
      <c r="DQ158" s="356">
        <f t="shared" si="628"/>
        <v>3348809.1424231874</v>
      </c>
      <c r="DR158" s="356">
        <f t="shared" si="628"/>
        <v>3299651.3171052164</v>
      </c>
      <c r="DS158" s="356">
        <f t="shared" si="628"/>
        <v>2899323.3247675067</v>
      </c>
      <c r="DT158" s="356">
        <f t="shared" si="628"/>
        <v>3084815.942564005</v>
      </c>
      <c r="DU158" s="356">
        <f t="shared" si="628"/>
        <v>3518518.6320512043</v>
      </c>
      <c r="DV158" s="356">
        <f t="shared" si="628"/>
        <v>4056064.9460576298</v>
      </c>
      <c r="DW158" s="357">
        <f t="shared" si="628"/>
        <v>4450091.6153461039</v>
      </c>
      <c r="DX158" s="356">
        <f t="shared" si="628"/>
        <v>3885895.3720268821</v>
      </c>
      <c r="DY158" s="356">
        <f t="shared" si="628"/>
        <v>3889495.1744548394</v>
      </c>
      <c r="DZ158" s="356">
        <f t="shared" si="628"/>
        <v>4730215.3507305384</v>
      </c>
      <c r="EA158" s="356">
        <f t="shared" si="628"/>
        <v>4211593.6450844295</v>
      </c>
      <c r="EB158" s="356">
        <f t="shared" si="628"/>
        <v>4250248.0399008784</v>
      </c>
      <c r="EC158" s="356">
        <f t="shared" si="628"/>
        <v>4311302.7949207006</v>
      </c>
      <c r="ED158" s="356">
        <f t="shared" si="628"/>
        <v>4221845.0662698941</v>
      </c>
      <c r="EE158" s="356">
        <f t="shared" si="628"/>
        <v>4234102.2592659155</v>
      </c>
      <c r="EF158" s="356">
        <f t="shared" ref="EF158:FK158" si="629">EF154-EF155-EF156-EF157</f>
        <v>3853656.9304960663</v>
      </c>
      <c r="EG158" s="356">
        <f t="shared" si="629"/>
        <v>4504677.3065635199</v>
      </c>
      <c r="EH158" s="356">
        <f t="shared" si="629"/>
        <v>4878564.4227508157</v>
      </c>
      <c r="EI158" s="357">
        <f t="shared" si="629"/>
        <v>5267598.6477006525</v>
      </c>
      <c r="EJ158" s="356">
        <f t="shared" si="629"/>
        <v>4508240.6308271894</v>
      </c>
      <c r="EK158" s="356">
        <f t="shared" si="629"/>
        <v>3700775.627161751</v>
      </c>
      <c r="EL158" s="356">
        <f t="shared" si="629"/>
        <v>4989485.5003127335</v>
      </c>
      <c r="EM158" s="356">
        <f t="shared" si="629"/>
        <v>4766560.5874168538</v>
      </c>
      <c r="EN158" s="356">
        <f t="shared" si="629"/>
        <v>4648218.2556834826</v>
      </c>
      <c r="EO158" s="356">
        <f t="shared" si="629"/>
        <v>5222037.5767967869</v>
      </c>
      <c r="EP158" s="356">
        <f t="shared" si="629"/>
        <v>4479789.578354096</v>
      </c>
      <c r="EQ158" s="356">
        <f t="shared" si="629"/>
        <v>4353902.9004332758</v>
      </c>
      <c r="ER158" s="356">
        <f t="shared" si="629"/>
        <v>4266028.9799299557</v>
      </c>
      <c r="ES158" s="356">
        <f t="shared" si="629"/>
        <v>4358093.752777297</v>
      </c>
      <c r="ET158" s="356">
        <f t="shared" si="629"/>
        <v>4698745.9860551711</v>
      </c>
      <c r="EU158" s="357">
        <f t="shared" si="629"/>
        <v>5083762.2661774699</v>
      </c>
      <c r="EV158" s="356">
        <f t="shared" si="629"/>
        <v>4818853.3218586426</v>
      </c>
      <c r="EW158" s="356">
        <f t="shared" si="629"/>
        <v>4456353.9542369135</v>
      </c>
      <c r="EX158" s="356">
        <f t="shared" si="629"/>
        <v>5168652.2313895319</v>
      </c>
      <c r="EY158" s="356">
        <f t="shared" si="629"/>
        <v>6237738.0970282909</v>
      </c>
      <c r="EZ158" s="356">
        <f t="shared" si="629"/>
        <v>6373130.9604559671</v>
      </c>
      <c r="FA158" s="356">
        <f t="shared" si="629"/>
        <v>6718827.2810314409</v>
      </c>
      <c r="FB158" s="356">
        <f t="shared" si="629"/>
        <v>7340159.4757418204</v>
      </c>
      <c r="FC158" s="356">
        <f t="shared" si="629"/>
        <v>6488772.1759267878</v>
      </c>
      <c r="FD158" s="356">
        <f t="shared" si="629"/>
        <v>6476019.303158096</v>
      </c>
      <c r="FE158" s="356">
        <f t="shared" si="629"/>
        <v>6513706.4469431452</v>
      </c>
      <c r="FF158" s="356">
        <f t="shared" si="629"/>
        <v>6757545.9982211813</v>
      </c>
      <c r="FG158" s="357">
        <f t="shared" si="629"/>
        <v>6622355.1752436124</v>
      </c>
      <c r="FH158" s="356">
        <f t="shared" si="629"/>
        <v>7308080.1373615554</v>
      </c>
      <c r="FI158" s="356">
        <f t="shared" si="629"/>
        <v>6146102.5870559113</v>
      </c>
      <c r="FJ158" s="356">
        <f t="shared" si="629"/>
        <v>6857642.4325613957</v>
      </c>
      <c r="FK158" s="356">
        <f t="shared" si="629"/>
        <v>7292768.6898824517</v>
      </c>
      <c r="FL158" s="356">
        <f t="shared" ref="FL158:GE158" si="630">FL154-FL155-FL156-FL157</f>
        <v>7855943.3702392941</v>
      </c>
      <c r="FM158" s="356">
        <f t="shared" si="630"/>
        <v>7861274.0327747688</v>
      </c>
      <c r="FN158" s="356">
        <f t="shared" si="630"/>
        <v>8397602.2429698147</v>
      </c>
      <c r="FO158" s="356">
        <f t="shared" si="630"/>
        <v>6951463.3309591841</v>
      </c>
      <c r="FP158" s="356">
        <f t="shared" si="630"/>
        <v>6547144.2956006788</v>
      </c>
      <c r="FQ158" s="356">
        <f t="shared" si="630"/>
        <v>6011813.563397211</v>
      </c>
      <c r="FR158" s="356">
        <f t="shared" si="630"/>
        <v>5623994.301967768</v>
      </c>
      <c r="FS158" s="357">
        <f t="shared" si="630"/>
        <v>4864227.9780742172</v>
      </c>
      <c r="FT158" s="356">
        <f t="shared" si="630"/>
        <v>4855908.8022927064</v>
      </c>
      <c r="FU158" s="356">
        <f t="shared" si="630"/>
        <v>4038845.3585008322</v>
      </c>
      <c r="FV158" s="356">
        <f t="shared" si="630"/>
        <v>5003107.1125506647</v>
      </c>
      <c r="FW158" s="356">
        <f t="shared" si="630"/>
        <v>4869069.1350405309</v>
      </c>
      <c r="FX158" s="356">
        <f t="shared" si="630"/>
        <v>5784983.0003657583</v>
      </c>
      <c r="FY158" s="356">
        <f t="shared" si="630"/>
        <v>6101749.1543759387</v>
      </c>
      <c r="FZ158" s="356">
        <f t="shared" si="630"/>
        <v>6215846.0249174191</v>
      </c>
      <c r="GA158" s="356">
        <f t="shared" si="630"/>
        <v>5229716.6816839352</v>
      </c>
      <c r="GB158" s="356">
        <f t="shared" si="630"/>
        <v>5265982.8420971502</v>
      </c>
      <c r="GC158" s="356">
        <f t="shared" si="630"/>
        <v>5544857.4948443864</v>
      </c>
      <c r="GD158" s="356">
        <f t="shared" si="630"/>
        <v>5638396.598125509</v>
      </c>
      <c r="GE158" s="356">
        <f t="shared" si="630"/>
        <v>5559430.4078337383</v>
      </c>
      <c r="GF158" s="401">
        <f>SUM(H158:GE158)</f>
        <v>679579625.67241478</v>
      </c>
    </row>
    <row r="159" spans="1:189" ht="18" thickTop="1" thickBot="1" x14ac:dyDescent="0.25">
      <c r="G159" s="359" t="s">
        <v>384</v>
      </c>
      <c r="H159" s="384"/>
      <c r="I159" s="384"/>
      <c r="J159" s="350">
        <f>SUM(H154:J154)</f>
        <v>0</v>
      </c>
      <c r="K159" s="384"/>
      <c r="L159" s="384"/>
      <c r="M159" s="350">
        <f>SUM(K154:M154)</f>
        <v>0</v>
      </c>
      <c r="N159" s="384"/>
      <c r="O159" s="384"/>
      <c r="P159" s="350">
        <f>SUM(N154:P154)</f>
        <v>0</v>
      </c>
      <c r="Q159" s="384"/>
      <c r="R159" s="384"/>
      <c r="S159" s="350">
        <f>SUM(Q154:S154)</f>
        <v>198580.84999999998</v>
      </c>
      <c r="T159" s="384"/>
      <c r="U159" s="384"/>
      <c r="V159" s="350">
        <f>SUM(T154:V154)</f>
        <v>1917913.075</v>
      </c>
      <c r="W159" s="384"/>
      <c r="X159" s="384"/>
      <c r="Y159" s="350">
        <f>SUM(W154:Y154)</f>
        <v>8518083.9249999989</v>
      </c>
      <c r="Z159" s="384"/>
      <c r="AA159" s="384"/>
      <c r="AB159" s="350">
        <f>SUM(Z154:AB154)</f>
        <v>14731196.783333331</v>
      </c>
      <c r="AC159" s="384"/>
      <c r="AD159" s="384"/>
      <c r="AE159" s="350">
        <f>SUM(AC154:AE154)</f>
        <v>12940804.716666665</v>
      </c>
      <c r="AF159" s="384"/>
      <c r="AG159" s="384"/>
      <c r="AH159" s="350">
        <f>SUM(AF154:AH154)</f>
        <v>13727441.324999999</v>
      </c>
      <c r="AI159" s="384"/>
      <c r="AJ159" s="384"/>
      <c r="AK159" s="350">
        <f>SUM(AI154:AK154)</f>
        <v>14352535.708333332</v>
      </c>
      <c r="AL159" s="384"/>
      <c r="AM159" s="384"/>
      <c r="AN159" s="350">
        <f>SUM(AL154:AN154)</f>
        <v>18244414.391666666</v>
      </c>
      <c r="AO159" s="384"/>
      <c r="AP159" s="384"/>
      <c r="AQ159" s="350">
        <f>SUM(AO154:AQ154)</f>
        <v>18430181.915599998</v>
      </c>
      <c r="AR159" s="384"/>
      <c r="AS159" s="384"/>
      <c r="AT159" s="350">
        <f>SUM(AR154:AT154)</f>
        <v>17232386.715453863</v>
      </c>
      <c r="AU159" s="384"/>
      <c r="AV159" s="384"/>
      <c r="AW159" s="350">
        <f>SUM(AU154:AW154)</f>
        <v>16751850.42371238</v>
      </c>
      <c r="AX159" s="384"/>
      <c r="AY159" s="384"/>
      <c r="AZ159" s="350">
        <f>SUM(AX154:AZ154)</f>
        <v>13172366.841207404</v>
      </c>
      <c r="BA159" s="384"/>
      <c r="BB159" s="384"/>
      <c r="BC159" s="350">
        <f>SUM(BA154:BC154)</f>
        <v>11805305.322364859</v>
      </c>
      <c r="BD159" s="384"/>
      <c r="BE159" s="384"/>
      <c r="BF159" s="350">
        <f>SUM(BD154:BF154)</f>
        <v>18056321.813650809</v>
      </c>
      <c r="BG159" s="384"/>
      <c r="BH159" s="384"/>
      <c r="BI159" s="350">
        <f>SUM(BG154:BI154)</f>
        <v>20195326.178189211</v>
      </c>
      <c r="BJ159" s="384"/>
      <c r="BK159" s="384"/>
      <c r="BL159" s="350">
        <f>SUM(BJ154:BL154)</f>
        <v>19446804.127766207</v>
      </c>
      <c r="BM159" s="384"/>
      <c r="BN159" s="384"/>
      <c r="BO159" s="350">
        <f>SUM(BM154:BO154)</f>
        <v>20413358.384882964</v>
      </c>
      <c r="BP159" s="384"/>
      <c r="BQ159" s="384"/>
      <c r="BR159" s="350">
        <f>SUM(BP154:BR154)</f>
        <v>24471268.521660078</v>
      </c>
      <c r="BS159" s="384"/>
      <c r="BT159" s="384"/>
      <c r="BU159" s="350">
        <f>SUM(BS154:BU154)</f>
        <v>23359487.704356626</v>
      </c>
      <c r="BV159" s="384"/>
      <c r="BW159" s="384"/>
      <c r="BX159" s="350">
        <f>SUM(BV154:BX154)</f>
        <v>20827781.28623059</v>
      </c>
      <c r="BY159" s="384"/>
      <c r="BZ159" s="384"/>
      <c r="CA159" s="350">
        <f>SUM(BY154:CA154)</f>
        <v>18454625.90495006</v>
      </c>
      <c r="CB159" s="384"/>
      <c r="CC159" s="384"/>
      <c r="CD159" s="350">
        <f>SUM(CB154:CD154)</f>
        <v>19449209.930801097</v>
      </c>
      <c r="CE159" s="384"/>
      <c r="CF159" s="384"/>
      <c r="CG159" s="350">
        <f>SUM(CE154:CG154)</f>
        <v>25722909.419903494</v>
      </c>
      <c r="CH159" s="384"/>
      <c r="CI159" s="384"/>
      <c r="CJ159" s="350">
        <f>SUM(CH154:CJ154)</f>
        <v>23118991.676857255</v>
      </c>
      <c r="CK159" s="384"/>
      <c r="CL159" s="384"/>
      <c r="CM159" s="350">
        <f>SUM(CK154:CM154)</f>
        <v>20646568.483750913</v>
      </c>
      <c r="CN159" s="384"/>
      <c r="CO159" s="384"/>
      <c r="CP159" s="350">
        <f>SUM(CN154:CP154)</f>
        <v>19581309.373747133</v>
      </c>
      <c r="CQ159" s="384"/>
      <c r="CR159" s="384"/>
      <c r="CS159" s="350">
        <f>SUM(CQ154:CS154)</f>
        <v>16000979.713491865</v>
      </c>
      <c r="CT159" s="384"/>
      <c r="CU159" s="384"/>
      <c r="CV159" s="350">
        <f>SUM(CT154:CV154)</f>
        <v>16317966.943974502</v>
      </c>
      <c r="CW159" s="384"/>
      <c r="CX159" s="384"/>
      <c r="CY159" s="350">
        <f>SUM(CW154:CY154)</f>
        <v>21737903.60838161</v>
      </c>
      <c r="CZ159" s="384"/>
      <c r="DA159" s="384"/>
      <c r="DB159" s="350">
        <f>SUM(CZ154:DB154)</f>
        <v>23107203.344558045</v>
      </c>
      <c r="DC159" s="384"/>
      <c r="DD159" s="384"/>
      <c r="DE159" s="350">
        <f>SUM(DC154:DE154)</f>
        <v>31466284.171480387</v>
      </c>
      <c r="DF159" s="384"/>
      <c r="DG159" s="384"/>
      <c r="DH159" s="350">
        <f>SUM(DF154:DH154)</f>
        <v>30159611.016731292</v>
      </c>
      <c r="DI159" s="384"/>
      <c r="DJ159" s="384"/>
      <c r="DK159" s="350">
        <f>SUM(DI154:DK154)</f>
        <v>25007298.62163309</v>
      </c>
      <c r="DL159" s="384"/>
      <c r="DM159" s="384"/>
      <c r="DN159" s="350">
        <f>SUM(DL154:DN154)</f>
        <v>23743530.35627614</v>
      </c>
      <c r="DO159" s="384"/>
      <c r="DP159" s="384"/>
      <c r="DQ159" s="350">
        <f>SUM(DO154:DQ154)</f>
        <v>20889032.415613379</v>
      </c>
      <c r="DR159" s="384"/>
      <c r="DS159" s="384"/>
      <c r="DT159" s="350">
        <f>SUM(DR154:DT154)</f>
        <v>18515982.880794052</v>
      </c>
      <c r="DU159" s="384"/>
      <c r="DV159" s="384"/>
      <c r="DW159" s="350">
        <f>SUM(DU154:DW154)</f>
        <v>24044863.988099888</v>
      </c>
      <c r="DX159" s="384"/>
      <c r="DY159" s="384"/>
      <c r="DZ159" s="350">
        <f>SUM(DX154:DZ154)</f>
        <v>24555647.085840471</v>
      </c>
      <c r="EA159" s="384"/>
      <c r="EB159" s="384"/>
      <c r="EC159" s="350">
        <f>SUM(EA154:EC154)</f>
        <v>24314808.145283654</v>
      </c>
      <c r="ED159" s="384"/>
      <c r="EE159" s="384"/>
      <c r="EF159" s="350">
        <f>SUM(ED154:EF154)</f>
        <v>23926553.192785226</v>
      </c>
      <c r="EG159" s="384"/>
      <c r="EH159" s="384"/>
      <c r="EI159" s="350">
        <f>SUM(EG154:EI154)</f>
        <v>28637891.594572704</v>
      </c>
      <c r="EJ159" s="384"/>
      <c r="EK159" s="384"/>
      <c r="EL159" s="350">
        <f>SUM(EJ154:EL154)</f>
        <v>26360912.287821222</v>
      </c>
      <c r="EM159" s="384"/>
      <c r="EN159" s="384"/>
      <c r="EO159" s="350">
        <f>SUM(EM154:EO154)</f>
        <v>27703302.581631131</v>
      </c>
      <c r="EP159" s="384"/>
      <c r="EQ159" s="384"/>
      <c r="ER159" s="350">
        <f>SUM(EP154:ER154)</f>
        <v>24908584.47039514</v>
      </c>
      <c r="ES159" s="384"/>
      <c r="ET159" s="384"/>
      <c r="EU159" s="350">
        <f>SUM(ES154:EU154)</f>
        <v>27255640.009108976</v>
      </c>
      <c r="EV159" s="384"/>
      <c r="EW159" s="384"/>
      <c r="EX159" s="350">
        <f>SUM(EV154:EX154)</f>
        <v>29079744.559063796</v>
      </c>
      <c r="EY159" s="384"/>
      <c r="EZ159" s="384"/>
      <c r="FA159" s="350">
        <f>SUM(EY154:FA154)</f>
        <v>36235811.524573997</v>
      </c>
      <c r="FB159" s="384"/>
      <c r="FC159" s="384"/>
      <c r="FD159" s="350">
        <f>SUM(FB154:FD154)</f>
        <v>38009001.736048549</v>
      </c>
      <c r="FE159" s="384"/>
      <c r="FF159" s="384"/>
      <c r="FG159" s="350">
        <f>SUM(FE154:FG154)</f>
        <v>37715650.218923524</v>
      </c>
      <c r="FH159" s="384"/>
      <c r="FI159" s="384"/>
      <c r="FJ159" s="350">
        <f>SUM(FH154:FJ154)</f>
        <v>39748773.012688845</v>
      </c>
      <c r="FK159" s="384"/>
      <c r="FL159" s="384"/>
      <c r="FM159" s="350">
        <f>SUM(FK154:FM154)</f>
        <v>42927247.441630021</v>
      </c>
      <c r="FN159" s="384"/>
      <c r="FO159" s="384"/>
      <c r="FP159" s="350">
        <f>SUM(FN154:FP154)</f>
        <v>40902199.762781233</v>
      </c>
      <c r="FQ159" s="384"/>
      <c r="FR159" s="384"/>
      <c r="FS159" s="350">
        <f>SUM(FQ154:FS154)</f>
        <v>31545519.715343989</v>
      </c>
      <c r="FT159" s="384"/>
      <c r="FU159" s="384"/>
      <c r="FV159" s="350">
        <f>SUM(FT154:FV154)</f>
        <v>28087020.496989459</v>
      </c>
      <c r="FW159" s="384"/>
      <c r="FX159" s="384"/>
      <c r="FY159" s="350">
        <f>SUM(FW154:FY154)</f>
        <v>31556002.345058601</v>
      </c>
      <c r="FZ159" s="384"/>
      <c r="GA159" s="384"/>
      <c r="GB159" s="350">
        <f>SUM(FZ154:GB154)</f>
        <v>31475537.361270003</v>
      </c>
      <c r="GC159" s="384"/>
      <c r="GD159" s="384"/>
      <c r="GE159" s="350">
        <f>SUM(GC154:GE154)</f>
        <v>31986699.092370242</v>
      </c>
      <c r="GF159" s="401"/>
    </row>
    <row r="160" spans="1:189" ht="18" thickTop="1" thickBot="1" x14ac:dyDescent="0.25">
      <c r="G160" s="359"/>
      <c r="H160" s="384"/>
      <c r="I160" s="384"/>
      <c r="J160" s="384"/>
      <c r="K160" s="384"/>
      <c r="L160" s="384"/>
      <c r="M160" s="384"/>
      <c r="N160" s="384"/>
      <c r="O160" s="384"/>
      <c r="P160" s="384"/>
      <c r="Q160" s="384"/>
      <c r="R160" s="384"/>
      <c r="S160" s="385"/>
      <c r="T160" s="384"/>
      <c r="U160" s="384"/>
      <c r="V160" s="384"/>
      <c r="W160" s="384"/>
      <c r="X160" s="384"/>
      <c r="Y160" s="384"/>
      <c r="Z160" s="384"/>
      <c r="AA160" s="384"/>
      <c r="AB160" s="384"/>
      <c r="AC160" s="384"/>
      <c r="AD160" s="384"/>
      <c r="AE160" s="385"/>
      <c r="AF160" s="384"/>
      <c r="AG160" s="384"/>
      <c r="AH160" s="384"/>
      <c r="AI160" s="384"/>
      <c r="AJ160" s="384"/>
      <c r="AK160" s="384"/>
      <c r="AL160" s="384"/>
      <c r="AM160" s="384"/>
      <c r="AN160" s="384"/>
      <c r="AO160" s="384"/>
      <c r="AP160" s="384"/>
      <c r="AQ160" s="385"/>
      <c r="AR160" s="384"/>
      <c r="AS160" s="384"/>
      <c r="AT160" s="384"/>
      <c r="AU160" s="384"/>
      <c r="AV160" s="384"/>
      <c r="AW160" s="384"/>
      <c r="AX160" s="384"/>
      <c r="AY160" s="384"/>
      <c r="AZ160" s="384"/>
      <c r="BA160" s="384"/>
      <c r="BB160" s="384"/>
      <c r="BC160" s="385"/>
      <c r="BD160" s="384"/>
      <c r="BE160" s="384"/>
      <c r="BF160" s="384"/>
      <c r="BG160" s="384"/>
      <c r="BH160" s="384"/>
      <c r="BI160" s="384"/>
      <c r="BJ160" s="384"/>
      <c r="BK160" s="384"/>
      <c r="BL160" s="384"/>
      <c r="BM160" s="384"/>
      <c r="BN160" s="384"/>
      <c r="BO160" s="385"/>
      <c r="BP160" s="384"/>
      <c r="BQ160" s="384"/>
      <c r="BR160" s="384"/>
      <c r="BS160" s="384"/>
      <c r="BT160" s="384"/>
      <c r="BU160" s="384"/>
      <c r="BV160" s="384"/>
      <c r="BW160" s="384"/>
      <c r="BX160" s="384"/>
      <c r="BY160" s="384"/>
      <c r="BZ160" s="384"/>
      <c r="CA160" s="385"/>
      <c r="CB160" s="384"/>
      <c r="CC160" s="384"/>
      <c r="CD160" s="384"/>
      <c r="CE160" s="384"/>
      <c r="CF160" s="384"/>
      <c r="CG160" s="384"/>
      <c r="CH160" s="384"/>
      <c r="CI160" s="384"/>
      <c r="CJ160" s="384"/>
      <c r="CK160" s="384"/>
      <c r="CL160" s="384"/>
      <c r="CM160" s="385"/>
      <c r="CN160" s="384"/>
      <c r="CO160" s="384"/>
      <c r="CP160" s="384"/>
      <c r="CQ160" s="384"/>
      <c r="CR160" s="384"/>
      <c r="CS160" s="384"/>
      <c r="CT160" s="384"/>
      <c r="CU160" s="384"/>
      <c r="CV160" s="384"/>
      <c r="CW160" s="384"/>
      <c r="CX160" s="384"/>
      <c r="CY160" s="385"/>
      <c r="CZ160" s="384"/>
      <c r="DA160" s="384"/>
      <c r="DB160" s="384"/>
      <c r="DC160" s="384"/>
      <c r="DD160" s="384"/>
      <c r="DE160" s="384"/>
      <c r="DF160" s="384"/>
      <c r="DG160" s="384"/>
      <c r="DH160" s="384"/>
      <c r="DI160" s="384"/>
      <c r="DJ160" s="384"/>
      <c r="DK160" s="385"/>
      <c r="DL160" s="384"/>
      <c r="DM160" s="384"/>
      <c r="DN160" s="384"/>
      <c r="DO160" s="384"/>
      <c r="DP160" s="384"/>
      <c r="DQ160" s="384"/>
      <c r="DR160" s="384"/>
      <c r="DS160" s="384"/>
      <c r="DT160" s="384"/>
      <c r="DU160" s="384"/>
      <c r="DV160" s="384"/>
      <c r="DW160" s="385"/>
      <c r="DX160" s="384"/>
      <c r="DY160" s="384"/>
      <c r="DZ160" s="384"/>
      <c r="EA160" s="384"/>
      <c r="EB160" s="384"/>
      <c r="EC160" s="384"/>
      <c r="ED160" s="384"/>
      <c r="EE160" s="384"/>
      <c r="EF160" s="384"/>
      <c r="EG160" s="384"/>
      <c r="EH160" s="384"/>
      <c r="EI160" s="385"/>
      <c r="EJ160" s="384"/>
      <c r="EK160" s="384"/>
      <c r="EL160" s="384"/>
      <c r="EM160" s="384"/>
      <c r="EN160" s="384"/>
      <c r="EO160" s="384"/>
      <c r="EP160" s="384"/>
      <c r="EQ160" s="384"/>
      <c r="ER160" s="384"/>
      <c r="ES160" s="384"/>
      <c r="ET160" s="384"/>
      <c r="EU160" s="385"/>
      <c r="EV160" s="384"/>
      <c r="EW160" s="384"/>
      <c r="EX160" s="384"/>
      <c r="EY160" s="384"/>
      <c r="EZ160" s="384"/>
      <c r="FA160" s="384"/>
      <c r="FB160" s="384"/>
      <c r="FC160" s="384"/>
      <c r="FD160" s="384"/>
      <c r="FE160" s="384"/>
      <c r="FF160" s="384"/>
      <c r="FG160" s="385"/>
      <c r="FH160" s="384"/>
      <c r="FI160" s="384"/>
      <c r="FJ160" s="384"/>
      <c r="FK160" s="384"/>
      <c r="FL160" s="384"/>
      <c r="FM160" s="384"/>
      <c r="FN160" s="384"/>
      <c r="FO160" s="384"/>
      <c r="FP160" s="384"/>
      <c r="FQ160" s="384"/>
      <c r="FR160" s="384"/>
      <c r="FS160" s="385"/>
      <c r="FT160" s="384"/>
      <c r="FU160" s="384"/>
      <c r="FV160" s="384"/>
      <c r="FW160" s="384"/>
      <c r="FX160" s="384"/>
      <c r="FY160" s="384"/>
      <c r="FZ160" s="384"/>
      <c r="GA160" s="384"/>
      <c r="GB160" s="384"/>
      <c r="GC160" s="384"/>
      <c r="GD160" s="384"/>
      <c r="GE160" s="384"/>
      <c r="GF160" s="401"/>
    </row>
    <row r="161" spans="1:189" s="461" customFormat="1" ht="19" customHeight="1" thickTop="1" thickBot="1" x14ac:dyDescent="0.25">
      <c r="G161" s="463" t="s">
        <v>426</v>
      </c>
      <c r="H161" s="464">
        <f t="shared" ref="H161:AM161" si="631">SUM(H12:H153)/14.95</f>
        <v>0</v>
      </c>
      <c r="I161" s="464">
        <f t="shared" si="631"/>
        <v>0</v>
      </c>
      <c r="J161" s="464">
        <f t="shared" si="631"/>
        <v>0</v>
      </c>
      <c r="K161" s="464">
        <f t="shared" si="631"/>
        <v>0</v>
      </c>
      <c r="L161" s="464">
        <f t="shared" si="631"/>
        <v>0</v>
      </c>
      <c r="M161" s="464">
        <f t="shared" si="631"/>
        <v>0</v>
      </c>
      <c r="N161" s="464">
        <f t="shared" si="631"/>
        <v>0</v>
      </c>
      <c r="O161" s="464">
        <f t="shared" si="631"/>
        <v>0</v>
      </c>
      <c r="P161" s="464">
        <f t="shared" si="631"/>
        <v>0</v>
      </c>
      <c r="Q161" s="464">
        <f t="shared" si="631"/>
        <v>978</v>
      </c>
      <c r="R161" s="464">
        <f t="shared" si="631"/>
        <v>3605</v>
      </c>
      <c r="S161" s="465">
        <f t="shared" si="631"/>
        <v>8700</v>
      </c>
      <c r="T161" s="464">
        <f t="shared" si="631"/>
        <v>18905</v>
      </c>
      <c r="U161" s="464">
        <f t="shared" si="631"/>
        <v>39086.999999999993</v>
      </c>
      <c r="V161" s="464">
        <f t="shared" si="631"/>
        <v>70296.5</v>
      </c>
      <c r="W161" s="464">
        <f t="shared" si="631"/>
        <v>121843.5</v>
      </c>
      <c r="X161" s="464">
        <f t="shared" si="631"/>
        <v>180978.5</v>
      </c>
      <c r="Y161" s="464">
        <f t="shared" si="631"/>
        <v>266949.5</v>
      </c>
      <c r="Z161" s="464">
        <f t="shared" si="631"/>
        <v>319389.5</v>
      </c>
      <c r="AA161" s="464">
        <f t="shared" si="631"/>
        <v>354713.50000000006</v>
      </c>
      <c r="AB161" s="464">
        <f t="shared" si="631"/>
        <v>311261.33333333331</v>
      </c>
      <c r="AC161" s="464">
        <f t="shared" si="631"/>
        <v>260720.33333333331</v>
      </c>
      <c r="AD161" s="464">
        <f t="shared" si="631"/>
        <v>320888.33333333331</v>
      </c>
      <c r="AE161" s="465">
        <f t="shared" si="631"/>
        <v>283997</v>
      </c>
      <c r="AF161" s="464">
        <f t="shared" si="631"/>
        <v>262697.66666666669</v>
      </c>
      <c r="AG161" s="464">
        <f t="shared" si="631"/>
        <v>333825.33333333331</v>
      </c>
      <c r="AH161" s="464">
        <f t="shared" si="631"/>
        <v>321700.5</v>
      </c>
      <c r="AI161" s="464">
        <f t="shared" si="631"/>
        <v>323876.66666666663</v>
      </c>
      <c r="AJ161" s="464">
        <f t="shared" si="631"/>
        <v>285160.83333333337</v>
      </c>
      <c r="AK161" s="464">
        <f t="shared" si="631"/>
        <v>350998.33333333331</v>
      </c>
      <c r="AL161" s="464">
        <f t="shared" si="631"/>
        <v>358599</v>
      </c>
      <c r="AM161" s="464">
        <f t="shared" si="631"/>
        <v>445509.66666666669</v>
      </c>
      <c r="AN161" s="464">
        <f t="shared" ref="AN161:BS161" si="632">SUM(AN12:AN153)/14.95</f>
        <v>416253.50000000012</v>
      </c>
      <c r="AO161" s="464">
        <f t="shared" si="632"/>
        <v>455663.03333333338</v>
      </c>
      <c r="AP161" s="464">
        <f t="shared" si="632"/>
        <v>397831.3266666666</v>
      </c>
      <c r="AQ161" s="465">
        <f t="shared" si="632"/>
        <v>379293.72799999994</v>
      </c>
      <c r="AR161" s="464">
        <f t="shared" si="632"/>
        <v>436525.41573333333</v>
      </c>
      <c r="AS161" s="464">
        <f t="shared" si="632"/>
        <v>373567.36591999995</v>
      </c>
      <c r="AT161" s="464">
        <f t="shared" si="632"/>
        <v>342575.22606933326</v>
      </c>
      <c r="AU161" s="464">
        <f t="shared" si="632"/>
        <v>401021.78085546661</v>
      </c>
      <c r="AV161" s="464">
        <f t="shared" si="632"/>
        <v>364957.25801770668</v>
      </c>
      <c r="AW161" s="464">
        <f t="shared" si="632"/>
        <v>354546.07308083202</v>
      </c>
      <c r="AX161" s="464">
        <f t="shared" si="632"/>
        <v>286527.45846466557</v>
      </c>
      <c r="AY161" s="464">
        <f t="shared" si="632"/>
        <v>314606.26677173242</v>
      </c>
      <c r="AZ161" s="464">
        <f t="shared" si="632"/>
        <v>279961.04675071937</v>
      </c>
      <c r="BA161" s="464">
        <f t="shared" si="632"/>
        <v>278501.67073390883</v>
      </c>
      <c r="BB161" s="464">
        <f t="shared" si="632"/>
        <v>237165.56992046034</v>
      </c>
      <c r="BC161" s="465">
        <f t="shared" si="632"/>
        <v>273985.28926970164</v>
      </c>
      <c r="BD161" s="464">
        <f t="shared" si="632"/>
        <v>332225.36474909459</v>
      </c>
      <c r="BE161" s="464">
        <f t="shared" si="632"/>
        <v>427416.1251326091</v>
      </c>
      <c r="BF161" s="464">
        <f t="shared" si="632"/>
        <v>448139.23343942058</v>
      </c>
      <c r="BG161" s="464">
        <f t="shared" si="632"/>
        <v>483194.92008486984</v>
      </c>
      <c r="BH161" s="464">
        <f t="shared" si="632"/>
        <v>456789.2694012291</v>
      </c>
      <c r="BI161" s="464">
        <f t="shared" si="632"/>
        <v>410873.7488543166</v>
      </c>
      <c r="BJ161" s="464">
        <f t="shared" si="632"/>
        <v>481613.7324167866</v>
      </c>
      <c r="BK161" s="464">
        <f t="shared" si="632"/>
        <v>428325.98593342927</v>
      </c>
      <c r="BL161" s="464">
        <f t="shared" si="632"/>
        <v>390849.85541341011</v>
      </c>
      <c r="BM161" s="464">
        <f t="shared" si="632"/>
        <v>444395.58433072804</v>
      </c>
      <c r="BN161" s="464">
        <f t="shared" si="632"/>
        <v>452653.2674645824</v>
      </c>
      <c r="BO161" s="465">
        <f t="shared" si="632"/>
        <v>468393.18063833268</v>
      </c>
      <c r="BP161" s="464">
        <f t="shared" si="632"/>
        <v>479559.04451066611</v>
      </c>
      <c r="BQ161" s="464">
        <f t="shared" si="632"/>
        <v>563384.835608533</v>
      </c>
      <c r="BR161" s="464">
        <f t="shared" si="632"/>
        <v>593930.26848682633</v>
      </c>
      <c r="BS161" s="464">
        <f t="shared" si="632"/>
        <v>562720.24812279444</v>
      </c>
      <c r="BT161" s="464">
        <f t="shared" ref="BT161:CY161" si="633">SUM(BT12:BT153)/14.95</f>
        <v>470313.86516490212</v>
      </c>
      <c r="BU161" s="464">
        <f t="shared" si="633"/>
        <v>529473.42546525516</v>
      </c>
      <c r="BV161" s="464">
        <f t="shared" si="633"/>
        <v>452909.440372204</v>
      </c>
      <c r="BW161" s="464">
        <f t="shared" si="633"/>
        <v>453072.08563109656</v>
      </c>
      <c r="BX161" s="464">
        <f t="shared" si="633"/>
        <v>487181.10183821054</v>
      </c>
      <c r="BY161" s="464">
        <f t="shared" si="633"/>
        <v>444382.88147056848</v>
      </c>
      <c r="BZ161" s="464">
        <f t="shared" si="633"/>
        <v>428298.43850978807</v>
      </c>
      <c r="CA161" s="465">
        <f t="shared" si="633"/>
        <v>361741.81747449719</v>
      </c>
      <c r="CB161" s="464">
        <f t="shared" si="633"/>
        <v>391866.85397959774</v>
      </c>
      <c r="CC161" s="464">
        <f t="shared" si="633"/>
        <v>408272.9498503448</v>
      </c>
      <c r="CD161" s="464">
        <f t="shared" si="633"/>
        <v>500810.69321360922</v>
      </c>
      <c r="CE161" s="464">
        <f t="shared" si="633"/>
        <v>532152.92123755394</v>
      </c>
      <c r="CF161" s="464">
        <f t="shared" si="633"/>
        <v>570573.90365670982</v>
      </c>
      <c r="CG161" s="464">
        <f t="shared" si="633"/>
        <v>617869.1229253679</v>
      </c>
      <c r="CH161" s="464">
        <f t="shared" si="633"/>
        <v>550513.96500696091</v>
      </c>
      <c r="CI161" s="464">
        <f t="shared" si="633"/>
        <v>475419.80533890211</v>
      </c>
      <c r="CJ161" s="464">
        <f t="shared" si="633"/>
        <v>520487.077604455</v>
      </c>
      <c r="CK161" s="464">
        <f t="shared" si="633"/>
        <v>462541.86208356399</v>
      </c>
      <c r="CL161" s="464">
        <f t="shared" si="633"/>
        <v>428580.02300018456</v>
      </c>
      <c r="CM161" s="465">
        <f t="shared" si="633"/>
        <v>489919.48506681423</v>
      </c>
      <c r="CN161" s="464">
        <f t="shared" si="633"/>
        <v>474609.22138678469</v>
      </c>
      <c r="CO161" s="464">
        <f t="shared" si="633"/>
        <v>457473.31044276111</v>
      </c>
      <c r="CP161" s="464">
        <f t="shared" si="633"/>
        <v>377704.04835420882</v>
      </c>
      <c r="CQ161" s="464">
        <f t="shared" si="633"/>
        <v>374316.00535003375</v>
      </c>
      <c r="CR161" s="464">
        <f t="shared" si="633"/>
        <v>337982.17094669369</v>
      </c>
      <c r="CS161" s="464">
        <f t="shared" si="633"/>
        <v>358001.47009068826</v>
      </c>
      <c r="CT161" s="464">
        <f t="shared" si="633"/>
        <v>315278.74273921736</v>
      </c>
      <c r="CU161" s="464">
        <f t="shared" si="633"/>
        <v>361311.29419137386</v>
      </c>
      <c r="CV161" s="464">
        <f t="shared" si="633"/>
        <v>414912.76868643239</v>
      </c>
      <c r="CW161" s="464">
        <f t="shared" si="633"/>
        <v>468505.98161581263</v>
      </c>
      <c r="CX161" s="464">
        <f t="shared" si="633"/>
        <v>527613.71862598334</v>
      </c>
      <c r="CY161" s="465">
        <f t="shared" si="633"/>
        <v>457920.67490078666</v>
      </c>
      <c r="CZ161" s="464">
        <f t="shared" ref="CZ161:EE161" si="634">SUM(CZ12:CZ153)/14.95</f>
        <v>437879.87325396267</v>
      </c>
      <c r="DA161" s="464">
        <f t="shared" si="634"/>
        <v>547730.53193650336</v>
      </c>
      <c r="DB161" s="464">
        <f t="shared" si="634"/>
        <v>560021.92554920272</v>
      </c>
      <c r="DC161" s="464">
        <f t="shared" si="634"/>
        <v>601219.37377269566</v>
      </c>
      <c r="DD161" s="464">
        <f t="shared" si="634"/>
        <v>752625.33235148969</v>
      </c>
      <c r="DE161" s="464">
        <f t="shared" si="634"/>
        <v>750923.46588119178</v>
      </c>
      <c r="DF161" s="464">
        <f t="shared" si="634"/>
        <v>769814.93937162019</v>
      </c>
      <c r="DG161" s="464">
        <f t="shared" si="634"/>
        <v>647876.61816396285</v>
      </c>
      <c r="DH161" s="464">
        <f t="shared" si="634"/>
        <v>599673.72786450363</v>
      </c>
      <c r="DI161" s="464">
        <f t="shared" si="634"/>
        <v>625377.01562493632</v>
      </c>
      <c r="DJ161" s="464">
        <f t="shared" si="634"/>
        <v>573765.17916661559</v>
      </c>
      <c r="DK161" s="465">
        <f t="shared" si="634"/>
        <v>473586.80999995919</v>
      </c>
      <c r="DL161" s="464">
        <f t="shared" si="634"/>
        <v>540701.38133330061</v>
      </c>
      <c r="DM161" s="464">
        <f t="shared" si="634"/>
        <v>510142.57173330709</v>
      </c>
      <c r="DN161" s="464">
        <f t="shared" si="634"/>
        <v>537352.0573866457</v>
      </c>
      <c r="DO161" s="464">
        <f t="shared" si="634"/>
        <v>478170.41257598309</v>
      </c>
      <c r="DP161" s="464">
        <f t="shared" si="634"/>
        <v>481411.06339411985</v>
      </c>
      <c r="DQ161" s="464">
        <f t="shared" si="634"/>
        <v>437678.21738196263</v>
      </c>
      <c r="DR161" s="464">
        <f t="shared" si="634"/>
        <v>437780.64057223673</v>
      </c>
      <c r="DS161" s="464">
        <f t="shared" si="634"/>
        <v>389093.74579112278</v>
      </c>
      <c r="DT161" s="464">
        <f t="shared" si="634"/>
        <v>411652.89663289813</v>
      </c>
      <c r="DU161" s="464">
        <f t="shared" si="634"/>
        <v>494803.11730631848</v>
      </c>
      <c r="DV161" s="464">
        <f t="shared" si="634"/>
        <v>535854.66051172151</v>
      </c>
      <c r="DW161" s="465">
        <f t="shared" si="634"/>
        <v>577694.32840937725</v>
      </c>
      <c r="DX161" s="464">
        <f t="shared" si="634"/>
        <v>539482.56272750173</v>
      </c>
      <c r="DY161" s="464">
        <f t="shared" si="634"/>
        <v>509515.98351533466</v>
      </c>
      <c r="DZ161" s="464">
        <f t="shared" si="634"/>
        <v>593519.65347893443</v>
      </c>
      <c r="EA161" s="464">
        <f t="shared" si="634"/>
        <v>542607.92278314754</v>
      </c>
      <c r="EB161" s="464">
        <f t="shared" si="634"/>
        <v>522985.47155985143</v>
      </c>
      <c r="EC161" s="464">
        <f t="shared" si="634"/>
        <v>560815.17724788096</v>
      </c>
      <c r="ED161" s="464">
        <f t="shared" si="634"/>
        <v>543854.67513163819</v>
      </c>
      <c r="EE161" s="464">
        <f t="shared" si="634"/>
        <v>551426.24010531045</v>
      </c>
      <c r="EF161" s="464">
        <f t="shared" ref="EF161:FK161" si="635">SUM(EF12:EF153)/14.95</f>
        <v>505157.42541758181</v>
      </c>
      <c r="EG161" s="464">
        <f t="shared" si="635"/>
        <v>608656.40700073214</v>
      </c>
      <c r="EH161" s="464">
        <f t="shared" si="635"/>
        <v>629804.12560058571</v>
      </c>
      <c r="EI161" s="465">
        <f t="shared" si="635"/>
        <v>677117.5004804685</v>
      </c>
      <c r="EJ161" s="464">
        <f t="shared" si="635"/>
        <v>584766.26705104159</v>
      </c>
      <c r="EK161" s="464">
        <f t="shared" si="635"/>
        <v>553454.0136408332</v>
      </c>
      <c r="EL161" s="464">
        <f t="shared" si="635"/>
        <v>625051.4442459998</v>
      </c>
      <c r="EM161" s="464">
        <f t="shared" si="635"/>
        <v>610101.62206346646</v>
      </c>
      <c r="EN161" s="464">
        <f t="shared" si="635"/>
        <v>601789.99765077326</v>
      </c>
      <c r="EO161" s="464">
        <f t="shared" si="635"/>
        <v>641172.09812061861</v>
      </c>
      <c r="EP161" s="464">
        <f t="shared" si="635"/>
        <v>575225.24516316154</v>
      </c>
      <c r="EQ161" s="464">
        <f t="shared" si="635"/>
        <v>565996.09613052919</v>
      </c>
      <c r="ER161" s="464">
        <f t="shared" si="635"/>
        <v>524904.71023775672</v>
      </c>
      <c r="ES161" s="464">
        <f t="shared" si="635"/>
        <v>560424.90152353863</v>
      </c>
      <c r="ET161" s="464">
        <f t="shared" si="635"/>
        <v>607935.05455216428</v>
      </c>
      <c r="EU161" s="465">
        <f t="shared" si="635"/>
        <v>654759.77697506477</v>
      </c>
      <c r="EV161" s="464">
        <f t="shared" si="635"/>
        <v>652946.58824671863</v>
      </c>
      <c r="EW161" s="464">
        <f t="shared" si="635"/>
        <v>645345.57059737481</v>
      </c>
      <c r="EX161" s="464">
        <f t="shared" si="635"/>
        <v>646841.25647789985</v>
      </c>
      <c r="EY161" s="464">
        <f t="shared" si="635"/>
        <v>789022.57184898655</v>
      </c>
      <c r="EZ161" s="464">
        <f t="shared" si="635"/>
        <v>811569.59081252257</v>
      </c>
      <c r="FA161" s="464">
        <f t="shared" si="635"/>
        <v>823207.93931668473</v>
      </c>
      <c r="FB161" s="464">
        <f t="shared" si="635"/>
        <v>923096.3181200145</v>
      </c>
      <c r="FC161" s="464">
        <f t="shared" si="635"/>
        <v>825633.58782934479</v>
      </c>
      <c r="FD161" s="464">
        <f t="shared" si="635"/>
        <v>793678.23693014239</v>
      </c>
      <c r="FE161" s="464">
        <f t="shared" si="635"/>
        <v>822585.15621078084</v>
      </c>
      <c r="FF161" s="464">
        <f t="shared" si="635"/>
        <v>858321.19163529109</v>
      </c>
      <c r="FG161" s="465">
        <f t="shared" si="635"/>
        <v>841879.61997489969</v>
      </c>
      <c r="FH161" s="464">
        <f t="shared" si="635"/>
        <v>955680.16264658642</v>
      </c>
      <c r="FI161" s="464">
        <f t="shared" si="635"/>
        <v>850848.59678393579</v>
      </c>
      <c r="FJ161" s="464">
        <f t="shared" si="635"/>
        <v>852252.04409381526</v>
      </c>
      <c r="FK161" s="464">
        <f t="shared" si="635"/>
        <v>917332.7686083857</v>
      </c>
      <c r="FL161" s="464">
        <f t="shared" ref="FL161:GE161" si="636">SUM(FL12:FL153)/14.95</f>
        <v>991905.54822004179</v>
      </c>
      <c r="FM161" s="464">
        <f t="shared" si="636"/>
        <v>962149.4719093669</v>
      </c>
      <c r="FN161" s="464">
        <f t="shared" si="636"/>
        <v>1051699.8775274935</v>
      </c>
      <c r="FO161" s="464">
        <f t="shared" si="636"/>
        <v>881904.93535532802</v>
      </c>
      <c r="FP161" s="464">
        <f t="shared" si="636"/>
        <v>802328.28161759558</v>
      </c>
      <c r="FQ161" s="464">
        <f t="shared" si="636"/>
        <v>761546.19196074328</v>
      </c>
      <c r="FR161" s="464">
        <f t="shared" si="636"/>
        <v>720461.45356859453</v>
      </c>
      <c r="FS161" s="465">
        <f t="shared" si="636"/>
        <v>628060.56285487581</v>
      </c>
      <c r="FT161" s="464">
        <f t="shared" si="636"/>
        <v>657453.18361723388</v>
      </c>
      <c r="FU161" s="464">
        <f t="shared" si="636"/>
        <v>594569.21356045397</v>
      </c>
      <c r="FV161" s="464">
        <f t="shared" si="636"/>
        <v>626708.0708483631</v>
      </c>
      <c r="FW161" s="464">
        <f t="shared" si="636"/>
        <v>622568.45667869039</v>
      </c>
      <c r="FX161" s="464">
        <f t="shared" si="636"/>
        <v>740040.49867628561</v>
      </c>
      <c r="FY161" s="464">
        <f t="shared" si="636"/>
        <v>748160.43227436184</v>
      </c>
      <c r="FZ161" s="464">
        <f t="shared" si="636"/>
        <v>786360.11248615617</v>
      </c>
      <c r="GA161" s="464">
        <f t="shared" si="636"/>
        <v>672510.38998892508</v>
      </c>
      <c r="GB161" s="464">
        <f t="shared" si="636"/>
        <v>646516.61199114006</v>
      </c>
      <c r="GC161" s="464">
        <f t="shared" si="636"/>
        <v>704756.15625957877</v>
      </c>
      <c r="GD161" s="464">
        <f t="shared" si="636"/>
        <v>722213.02500766295</v>
      </c>
      <c r="GE161" s="465">
        <f t="shared" si="636"/>
        <v>712609.35333946359</v>
      </c>
      <c r="GF161" s="462">
        <f>SUM(H161:GE161)</f>
        <v>87872256.086642131</v>
      </c>
    </row>
    <row r="162" spans="1:189" ht="19" customHeight="1" thickTop="1" thickBot="1" x14ac:dyDescent="0.25">
      <c r="G162" s="359"/>
      <c r="H162" s="384"/>
      <c r="I162" s="384"/>
      <c r="J162" s="384"/>
      <c r="K162" s="384"/>
      <c r="L162" s="384"/>
      <c r="M162" s="384"/>
      <c r="N162" s="384"/>
      <c r="O162" s="384"/>
      <c r="P162" s="384"/>
      <c r="Q162" s="384"/>
      <c r="R162" s="384"/>
      <c r="S162" s="357"/>
      <c r="T162" s="384"/>
      <c r="U162" s="384"/>
      <c r="V162" s="384"/>
      <c r="W162" s="384"/>
      <c r="X162" s="384"/>
      <c r="Y162" s="384"/>
      <c r="Z162" s="384"/>
      <c r="AA162" s="384"/>
      <c r="AB162" s="384"/>
      <c r="AC162" s="384"/>
      <c r="AD162" s="384"/>
      <c r="AE162" s="357"/>
      <c r="AF162" s="384"/>
      <c r="AG162" s="384"/>
      <c r="AH162" s="384"/>
      <c r="AI162" s="384"/>
      <c r="AJ162" s="384"/>
      <c r="AK162" s="384"/>
      <c r="AL162" s="384"/>
      <c r="AM162" s="384"/>
      <c r="AN162" s="384"/>
      <c r="AO162" s="384"/>
      <c r="AP162" s="384"/>
      <c r="AQ162" s="357"/>
      <c r="AR162" s="384"/>
      <c r="AS162" s="384"/>
      <c r="AT162" s="384"/>
      <c r="AU162" s="384"/>
      <c r="AV162" s="384"/>
      <c r="AW162" s="384"/>
      <c r="AX162" s="384"/>
      <c r="AY162" s="384"/>
      <c r="AZ162" s="384"/>
      <c r="BA162" s="384"/>
      <c r="BB162" s="384"/>
      <c r="BC162" s="357"/>
      <c r="BD162" s="384"/>
      <c r="BE162" s="384"/>
      <c r="BF162" s="384"/>
      <c r="BG162" s="384"/>
      <c r="BH162" s="384"/>
      <c r="BI162" s="384"/>
      <c r="BJ162" s="384"/>
      <c r="BK162" s="384"/>
      <c r="BL162" s="384"/>
      <c r="BM162" s="384"/>
      <c r="BN162" s="384"/>
      <c r="BO162" s="357"/>
      <c r="BP162" s="384"/>
      <c r="BQ162" s="384"/>
      <c r="BR162" s="384"/>
      <c r="BS162" s="384"/>
      <c r="BT162" s="384"/>
      <c r="BU162" s="384"/>
      <c r="BV162" s="384"/>
      <c r="BW162" s="384"/>
      <c r="BX162" s="384"/>
      <c r="BY162" s="384"/>
      <c r="BZ162" s="384"/>
      <c r="CA162" s="357"/>
      <c r="CB162" s="384"/>
      <c r="CC162" s="384"/>
      <c r="CD162" s="384"/>
      <c r="CE162" s="384"/>
      <c r="CF162" s="384"/>
      <c r="CG162" s="384"/>
      <c r="CH162" s="384"/>
      <c r="CI162" s="384"/>
      <c r="CJ162" s="384"/>
      <c r="CK162" s="384"/>
      <c r="CL162" s="384"/>
      <c r="CM162" s="357"/>
      <c r="CN162" s="384"/>
      <c r="CO162" s="384"/>
      <c r="CP162" s="384"/>
      <c r="CQ162" s="384"/>
      <c r="CR162" s="384"/>
      <c r="CS162" s="384"/>
      <c r="CT162" s="384"/>
      <c r="CU162" s="384"/>
      <c r="CV162" s="384"/>
      <c r="CW162" s="384"/>
      <c r="CX162" s="384"/>
      <c r="CY162" s="357"/>
      <c r="CZ162" s="384"/>
      <c r="DA162" s="384"/>
      <c r="DB162" s="384"/>
      <c r="DC162" s="384"/>
      <c r="DD162" s="384"/>
      <c r="DE162" s="384"/>
      <c r="DF162" s="384"/>
      <c r="DG162" s="384"/>
      <c r="DH162" s="384"/>
      <c r="DI162" s="384"/>
      <c r="DJ162" s="384"/>
      <c r="DK162" s="357"/>
      <c r="DL162" s="384"/>
      <c r="DM162" s="384"/>
      <c r="DN162" s="384"/>
      <c r="DO162" s="384"/>
      <c r="DP162" s="384"/>
      <c r="DQ162" s="384"/>
      <c r="DR162" s="384"/>
      <c r="DS162" s="384"/>
      <c r="DT162" s="384"/>
      <c r="DU162" s="384"/>
      <c r="DV162" s="384"/>
      <c r="DW162" s="356"/>
      <c r="DX162" s="381"/>
      <c r="DY162" s="384"/>
      <c r="DZ162" s="384"/>
      <c r="EA162" s="384"/>
      <c r="EB162" s="384"/>
      <c r="EC162" s="384"/>
      <c r="ED162" s="384"/>
      <c r="EE162" s="384"/>
      <c r="EF162" s="384"/>
      <c r="EG162" s="384"/>
      <c r="EH162" s="384"/>
      <c r="EI162" s="356"/>
      <c r="EJ162" s="381"/>
      <c r="EK162" s="384"/>
      <c r="EL162" s="384"/>
      <c r="EM162" s="384"/>
      <c r="EN162" s="384"/>
      <c r="EO162" s="384"/>
      <c r="EP162" s="384"/>
      <c r="EQ162" s="384"/>
      <c r="ER162" s="384"/>
      <c r="ES162" s="384"/>
      <c r="ET162" s="384"/>
      <c r="EU162" s="357"/>
      <c r="EV162" s="384"/>
      <c r="EW162" s="384"/>
      <c r="EX162" s="384"/>
      <c r="EY162" s="384"/>
      <c r="EZ162" s="384"/>
      <c r="FA162" s="384"/>
      <c r="FB162" s="384"/>
      <c r="FC162" s="384"/>
      <c r="FD162" s="384"/>
      <c r="FE162" s="384"/>
      <c r="FF162" s="384"/>
      <c r="FG162" s="357"/>
      <c r="FH162" s="384"/>
      <c r="FI162" s="384"/>
      <c r="FJ162" s="384"/>
      <c r="FK162" s="384"/>
      <c r="FL162" s="384"/>
      <c r="FM162" s="384"/>
      <c r="FN162" s="384"/>
      <c r="FO162" s="384"/>
      <c r="FP162" s="384"/>
      <c r="FQ162" s="384"/>
      <c r="FR162" s="384"/>
      <c r="FS162" s="357"/>
      <c r="FT162" s="384"/>
      <c r="FU162" s="384"/>
      <c r="FV162" s="384"/>
      <c r="FW162" s="384"/>
      <c r="FX162" s="384"/>
      <c r="FY162" s="384"/>
      <c r="FZ162" s="384"/>
      <c r="GA162" s="384"/>
      <c r="GB162" s="384"/>
      <c r="GC162" s="384"/>
      <c r="GD162" s="384"/>
      <c r="GE162" s="356"/>
      <c r="GF162" s="401"/>
    </row>
    <row r="163" spans="1:189" ht="18" thickTop="1" thickBot="1" x14ac:dyDescent="0.25">
      <c r="G163" s="19" t="s">
        <v>368</v>
      </c>
      <c r="H163" s="333"/>
      <c r="I163" s="333"/>
      <c r="J163" s="333"/>
      <c r="K163" s="333"/>
      <c r="L163" s="333"/>
      <c r="M163" s="333"/>
      <c r="N163" s="333"/>
      <c r="O163" s="333"/>
      <c r="P163" s="333"/>
      <c r="Q163" s="333"/>
      <c r="R163" s="333"/>
      <c r="S163" s="350">
        <f>SUM(H154:S154)</f>
        <v>198580.84999999998</v>
      </c>
      <c r="T163" s="384"/>
      <c r="U163" s="384"/>
      <c r="V163" s="384"/>
      <c r="W163" s="384"/>
      <c r="X163" s="384"/>
      <c r="Y163" s="384"/>
      <c r="Z163" s="384"/>
      <c r="AA163" s="384"/>
      <c r="AB163" s="384"/>
      <c r="AC163" s="384"/>
      <c r="AD163" s="384"/>
      <c r="AE163" s="350">
        <f>SUM(T154:AE154)</f>
        <v>38107998.5</v>
      </c>
      <c r="AF163" s="384"/>
      <c r="AG163" s="384"/>
      <c r="AH163" s="384"/>
      <c r="AI163" s="384"/>
      <c r="AJ163" s="384"/>
      <c r="AK163" s="384"/>
      <c r="AL163" s="384"/>
      <c r="AM163" s="384"/>
      <c r="AN163" s="384"/>
      <c r="AO163" s="384"/>
      <c r="AP163" s="384"/>
      <c r="AQ163" s="350">
        <f>SUM(AF154:AQ154)</f>
        <v>64754573.340600006</v>
      </c>
      <c r="AR163" s="384"/>
      <c r="AS163" s="384"/>
      <c r="AT163" s="384"/>
      <c r="AU163" s="384"/>
      <c r="AV163" s="384"/>
      <c r="AW163" s="384"/>
      <c r="AX163" s="384"/>
      <c r="AY163" s="384"/>
      <c r="AZ163" s="384"/>
      <c r="BA163" s="384"/>
      <c r="BB163" s="384"/>
      <c r="BC163" s="350">
        <f>SUM(AR154:BC154)</f>
        <v>58961909.302738503</v>
      </c>
      <c r="BD163" s="384"/>
      <c r="BE163" s="384"/>
      <c r="BF163" s="384"/>
      <c r="BG163" s="384"/>
      <c r="BH163" s="384"/>
      <c r="BI163" s="384"/>
      <c r="BJ163" s="384"/>
      <c r="BK163" s="384"/>
      <c r="BL163" s="384"/>
      <c r="BM163" s="384"/>
      <c r="BN163" s="384"/>
      <c r="BO163" s="350">
        <f>SUM(BD154:BO154)</f>
        <v>78111810.504489183</v>
      </c>
      <c r="BP163" s="333"/>
      <c r="BQ163" s="333"/>
      <c r="BR163" s="333"/>
      <c r="BS163" s="333"/>
      <c r="BT163" s="333"/>
      <c r="BU163" s="333"/>
      <c r="BV163" s="333"/>
      <c r="BW163" s="333"/>
      <c r="BX163" s="333"/>
      <c r="BY163" s="333"/>
      <c r="BZ163" s="333"/>
      <c r="CA163" s="350">
        <f>SUM(BP154:CA154)</f>
        <v>87113163.417197362</v>
      </c>
      <c r="CB163" s="384"/>
      <c r="CC163" s="384"/>
      <c r="CD163" s="384"/>
      <c r="CE163" s="384"/>
      <c r="CF163" s="384"/>
      <c r="CG163" s="384"/>
      <c r="CH163" s="384"/>
      <c r="CI163" s="384"/>
      <c r="CJ163" s="384"/>
      <c r="CK163" s="384"/>
      <c r="CL163" s="384"/>
      <c r="CM163" s="350">
        <f>SUM(CB154:CM154)</f>
        <v>88937679.511312753</v>
      </c>
      <c r="CN163" s="384"/>
      <c r="CO163" s="384"/>
      <c r="CP163" s="384"/>
      <c r="CQ163" s="384"/>
      <c r="CR163" s="384"/>
      <c r="CS163" s="384"/>
      <c r="CT163" s="384"/>
      <c r="CU163" s="384"/>
      <c r="CV163" s="384"/>
      <c r="CW163" s="384"/>
      <c r="CX163" s="384"/>
      <c r="CY163" s="350">
        <f>SUM(CN154:CY154)</f>
        <v>73638159.639595106</v>
      </c>
      <c r="CZ163" s="384"/>
      <c r="DA163" s="384"/>
      <c r="DB163" s="384"/>
      <c r="DC163" s="384"/>
      <c r="DD163" s="384"/>
      <c r="DE163" s="384"/>
      <c r="DF163" s="384"/>
      <c r="DG163" s="384"/>
      <c r="DH163" s="384"/>
      <c r="DI163" s="384"/>
      <c r="DJ163" s="384"/>
      <c r="DK163" s="350">
        <f>SUM(CZ154:DK154)</f>
        <v>109740397.15440279</v>
      </c>
      <c r="DL163" s="384"/>
      <c r="DM163" s="384"/>
      <c r="DN163" s="384"/>
      <c r="DO163" s="384"/>
      <c r="DP163" s="384"/>
      <c r="DQ163" s="384"/>
      <c r="DR163" s="384"/>
      <c r="DS163" s="384"/>
      <c r="DT163" s="384"/>
      <c r="DU163" s="384"/>
      <c r="DV163" s="384"/>
      <c r="DW163" s="393">
        <f>SUM(DL154:DW154)</f>
        <v>87193409.640783459</v>
      </c>
      <c r="DX163" s="381"/>
      <c r="DY163" s="384"/>
      <c r="DZ163" s="384"/>
      <c r="EA163" s="384"/>
      <c r="EB163" s="384"/>
      <c r="EC163" s="384"/>
      <c r="ED163" s="384"/>
      <c r="EE163" s="384"/>
      <c r="EF163" s="384"/>
      <c r="EG163" s="384"/>
      <c r="EH163" s="384"/>
      <c r="EI163" s="393">
        <f>SUM(DX154:EI154)</f>
        <v>101434900.01848207</v>
      </c>
      <c r="EJ163" s="381"/>
      <c r="EK163" s="384"/>
      <c r="EL163" s="384"/>
      <c r="EM163" s="384"/>
      <c r="EN163" s="384"/>
      <c r="EO163" s="384"/>
      <c r="EP163" s="384"/>
      <c r="EQ163" s="384"/>
      <c r="ER163" s="384"/>
      <c r="ES163" s="384"/>
      <c r="ET163" s="384"/>
      <c r="EU163" s="350">
        <f>SUM(EJ154:EU154)</f>
        <v>106228439.34895647</v>
      </c>
      <c r="EV163" s="384"/>
      <c r="EW163" s="384"/>
      <c r="EX163" s="384"/>
      <c r="EY163" s="384"/>
      <c r="EZ163" s="384"/>
      <c r="FA163" s="384"/>
      <c r="FB163" s="384"/>
      <c r="FC163" s="384"/>
      <c r="FD163" s="384"/>
      <c r="FE163" s="384"/>
      <c r="FF163" s="384"/>
      <c r="FG163" s="350">
        <f>SUM(EV154:FG154)</f>
        <v>141040208.03860986</v>
      </c>
      <c r="FH163" s="384"/>
      <c r="FI163" s="384"/>
      <c r="FJ163" s="384"/>
      <c r="FK163" s="384"/>
      <c r="FL163" s="384"/>
      <c r="FM163" s="384"/>
      <c r="FN163" s="384"/>
      <c r="FO163" s="384"/>
      <c r="FP163" s="384"/>
      <c r="FQ163" s="384"/>
      <c r="FR163" s="384"/>
      <c r="FS163" s="350">
        <f>SUM(FH154:FS154)</f>
        <v>155123739.9324441</v>
      </c>
      <c r="FT163" s="384"/>
      <c r="FU163" s="384"/>
      <c r="FV163" s="384"/>
      <c r="FW163" s="384"/>
      <c r="FX163" s="384"/>
      <c r="FY163" s="384"/>
      <c r="FZ163" s="384"/>
      <c r="GA163" s="384"/>
      <c r="GB163" s="384"/>
      <c r="GC163" s="384"/>
      <c r="GD163" s="384"/>
      <c r="GE163" s="393">
        <f>SUM(FT154:GE154)</f>
        <v>123105259.2956883</v>
      </c>
      <c r="GF163" s="350">
        <f>SUM(H163:GE163)</f>
        <v>1313690228.4953001</v>
      </c>
    </row>
    <row r="164" spans="1:189" ht="18" thickTop="1" thickBot="1" x14ac:dyDescent="0.25">
      <c r="G164" s="19" t="s">
        <v>372</v>
      </c>
      <c r="H164" s="333"/>
      <c r="I164" s="333"/>
      <c r="J164" s="333"/>
      <c r="K164" s="333"/>
      <c r="L164" s="333"/>
      <c r="M164" s="333"/>
      <c r="N164" s="333"/>
      <c r="O164" s="333"/>
      <c r="P164" s="333"/>
      <c r="Q164" s="333"/>
      <c r="R164" s="333"/>
      <c r="S164" s="391">
        <f>SUM(H155:S155)</f>
        <v>29787.127499999995</v>
      </c>
      <c r="T164" s="384"/>
      <c r="U164" s="384"/>
      <c r="V164" s="384"/>
      <c r="W164" s="384"/>
      <c r="X164" s="384"/>
      <c r="Y164" s="384"/>
      <c r="Z164" s="384"/>
      <c r="AA164" s="384"/>
      <c r="AB164" s="384"/>
      <c r="AC164" s="384"/>
      <c r="AD164" s="384"/>
      <c r="AE164" s="391">
        <f>SUM(T155:AE155)</f>
        <v>5716199.7749999994</v>
      </c>
      <c r="AF164" s="384"/>
      <c r="AG164" s="384"/>
      <c r="AH164" s="384"/>
      <c r="AI164" s="384"/>
      <c r="AJ164" s="384"/>
      <c r="AK164" s="384"/>
      <c r="AL164" s="384"/>
      <c r="AM164" s="384"/>
      <c r="AN164" s="384"/>
      <c r="AO164" s="384"/>
      <c r="AP164" s="384"/>
      <c r="AQ164" s="391">
        <f>SUM(AF155:AQ155)</f>
        <v>9713186.0010899976</v>
      </c>
      <c r="AR164" s="384"/>
      <c r="AS164" s="384"/>
      <c r="AT164" s="384"/>
      <c r="AU164" s="384"/>
      <c r="AV164" s="384"/>
      <c r="AW164" s="384"/>
      <c r="AX164" s="384"/>
      <c r="AY164" s="384"/>
      <c r="AZ164" s="384"/>
      <c r="BA164" s="384"/>
      <c r="BB164" s="384"/>
      <c r="BC164" s="391">
        <f>SUM(AR155:BC155)</f>
        <v>8844286.3954107743</v>
      </c>
      <c r="BD164" s="384"/>
      <c r="BE164" s="384"/>
      <c r="BF164" s="384"/>
      <c r="BG164" s="384"/>
      <c r="BH164" s="384"/>
      <c r="BI164" s="384"/>
      <c r="BJ164" s="384"/>
      <c r="BK164" s="384"/>
      <c r="BL164" s="384"/>
      <c r="BM164" s="384"/>
      <c r="BN164" s="384"/>
      <c r="BO164" s="391">
        <f>SUM(BD155:BO155)</f>
        <v>11716771.575673377</v>
      </c>
      <c r="BP164" s="333"/>
      <c r="BQ164" s="333"/>
      <c r="BR164" s="333"/>
      <c r="BS164" s="333"/>
      <c r="BT164" s="333"/>
      <c r="BU164" s="333"/>
      <c r="BV164" s="333"/>
      <c r="BW164" s="333"/>
      <c r="BX164" s="333"/>
      <c r="BY164" s="333"/>
      <c r="BZ164" s="333"/>
      <c r="CA164" s="391">
        <f>SUM(BP155:CA155)</f>
        <v>13066974.512579603</v>
      </c>
      <c r="CB164" s="384"/>
      <c r="CC164" s="384"/>
      <c r="CD164" s="384"/>
      <c r="CE164" s="384"/>
      <c r="CF164" s="384"/>
      <c r="CG164" s="384"/>
      <c r="CH164" s="384"/>
      <c r="CI164" s="384"/>
      <c r="CJ164" s="384"/>
      <c r="CK164" s="384"/>
      <c r="CL164" s="384"/>
      <c r="CM164" s="391">
        <f>SUM(CB155:CM155)</f>
        <v>13340651.926696913</v>
      </c>
      <c r="CN164" s="384"/>
      <c r="CO164" s="384"/>
      <c r="CP164" s="384"/>
      <c r="CQ164" s="384"/>
      <c r="CR164" s="384"/>
      <c r="CS164" s="384"/>
      <c r="CT164" s="384"/>
      <c r="CU164" s="384"/>
      <c r="CV164" s="384"/>
      <c r="CW164" s="384"/>
      <c r="CX164" s="384"/>
      <c r="CY164" s="391">
        <f>SUM(CN155:CY155)</f>
        <v>11045723.945939267</v>
      </c>
      <c r="CZ164" s="384"/>
      <c r="DA164" s="384"/>
      <c r="DB164" s="384"/>
      <c r="DC164" s="384"/>
      <c r="DD164" s="384"/>
      <c r="DE164" s="384"/>
      <c r="DF164" s="384"/>
      <c r="DG164" s="384"/>
      <c r="DH164" s="384"/>
      <c r="DI164" s="384"/>
      <c r="DJ164" s="384"/>
      <c r="DK164" s="391">
        <f>SUM(CZ155:DK155)</f>
        <v>16461059.573160423</v>
      </c>
      <c r="DL164" s="384"/>
      <c r="DM164" s="384"/>
      <c r="DN164" s="384"/>
      <c r="DO164" s="384"/>
      <c r="DP164" s="384"/>
      <c r="DQ164" s="384"/>
      <c r="DR164" s="384"/>
      <c r="DS164" s="384"/>
      <c r="DT164" s="384"/>
      <c r="DU164" s="384"/>
      <c r="DV164" s="384"/>
      <c r="DW164" s="394">
        <f>SUM(DL155:DW155)</f>
        <v>13079011.446117517</v>
      </c>
      <c r="DX164" s="381"/>
      <c r="DY164" s="384"/>
      <c r="DZ164" s="384"/>
      <c r="EA164" s="384"/>
      <c r="EB164" s="384"/>
      <c r="EC164" s="384"/>
      <c r="ED164" s="384"/>
      <c r="EE164" s="384"/>
      <c r="EF164" s="384"/>
      <c r="EG164" s="384"/>
      <c r="EH164" s="384"/>
      <c r="EI164" s="394">
        <f>SUM(DX155:EI155)</f>
        <v>15215235.002772309</v>
      </c>
      <c r="EJ164" s="381"/>
      <c r="EK164" s="384"/>
      <c r="EL164" s="384"/>
      <c r="EM164" s="384"/>
      <c r="EN164" s="384"/>
      <c r="EO164" s="384"/>
      <c r="EP164" s="384"/>
      <c r="EQ164" s="384"/>
      <c r="ER164" s="384"/>
      <c r="ES164" s="384"/>
      <c r="ET164" s="384"/>
      <c r="EU164" s="391">
        <f>SUM(EJ155:EU155)</f>
        <v>15934265.902343469</v>
      </c>
      <c r="EV164" s="384"/>
      <c r="EW164" s="384"/>
      <c r="EX164" s="384"/>
      <c r="EY164" s="384"/>
      <c r="EZ164" s="384"/>
      <c r="FA164" s="384"/>
      <c r="FB164" s="384"/>
      <c r="FC164" s="384"/>
      <c r="FD164" s="384"/>
      <c r="FE164" s="384"/>
      <c r="FF164" s="384"/>
      <c r="FG164" s="391">
        <f>SUM(EV155:FG155)</f>
        <v>21156031.205791481</v>
      </c>
      <c r="FH164" s="384"/>
      <c r="FI164" s="384"/>
      <c r="FJ164" s="384"/>
      <c r="FK164" s="384"/>
      <c r="FL164" s="384"/>
      <c r="FM164" s="384"/>
      <c r="FN164" s="384"/>
      <c r="FO164" s="384"/>
      <c r="FP164" s="384"/>
      <c r="FQ164" s="384"/>
      <c r="FR164" s="384"/>
      <c r="FS164" s="391">
        <f>SUM(FH155:FS155)</f>
        <v>23268560.989866611</v>
      </c>
      <c r="FT164" s="384"/>
      <c r="FU164" s="384"/>
      <c r="FV164" s="384"/>
      <c r="FW164" s="384"/>
      <c r="FX164" s="384"/>
      <c r="FY164" s="384"/>
      <c r="FZ164" s="384"/>
      <c r="GA164" s="384"/>
      <c r="GB164" s="384"/>
      <c r="GC164" s="384"/>
      <c r="GD164" s="384"/>
      <c r="GE164" s="394">
        <f>SUM(FT155:GE155)</f>
        <v>18465788.894353244</v>
      </c>
      <c r="GF164" s="391">
        <f>SUM(H164:GE164)</f>
        <v>197053534.274295</v>
      </c>
    </row>
    <row r="165" spans="1:189" ht="18" thickTop="1" thickBot="1" x14ac:dyDescent="0.25">
      <c r="G165" s="359" t="s">
        <v>390</v>
      </c>
      <c r="H165" s="333"/>
      <c r="I165" s="333"/>
      <c r="J165" s="333"/>
      <c r="K165" s="333"/>
      <c r="L165" s="333"/>
      <c r="M165" s="333"/>
      <c r="N165" s="333"/>
      <c r="O165" s="333"/>
      <c r="P165" s="333"/>
      <c r="Q165" s="333"/>
      <c r="R165" s="333"/>
      <c r="S165" s="391">
        <f>SUM(H156:S156)</f>
        <v>800000</v>
      </c>
      <c r="T165" s="384"/>
      <c r="U165" s="384"/>
      <c r="V165" s="384"/>
      <c r="W165" s="384"/>
      <c r="X165" s="384"/>
      <c r="Y165" s="384"/>
      <c r="Z165" s="384"/>
      <c r="AA165" s="384"/>
      <c r="AB165" s="384"/>
      <c r="AC165" s="384"/>
      <c r="AD165" s="384"/>
      <c r="AE165" s="391">
        <f>SUM(T156:AE156)</f>
        <v>1400000</v>
      </c>
      <c r="AF165" s="384"/>
      <c r="AG165" s="384"/>
      <c r="AH165" s="384"/>
      <c r="AI165" s="384"/>
      <c r="AJ165" s="384"/>
      <c r="AK165" s="384"/>
      <c r="AL165" s="384"/>
      <c r="AM165" s="384"/>
      <c r="AN165" s="384"/>
      <c r="AO165" s="384"/>
      <c r="AP165" s="384"/>
      <c r="AQ165" s="391">
        <f>SUM(AF156:AQ156)</f>
        <v>1900000</v>
      </c>
      <c r="AR165" s="384"/>
      <c r="AS165" s="384"/>
      <c r="AT165" s="384"/>
      <c r="AU165" s="384"/>
      <c r="AV165" s="384"/>
      <c r="AW165" s="384"/>
      <c r="AX165" s="384"/>
      <c r="AY165" s="384"/>
      <c r="AZ165" s="384"/>
      <c r="BA165" s="384"/>
      <c r="BB165" s="384"/>
      <c r="BC165" s="391">
        <f>SUM(AR156:BC156)</f>
        <v>2400000</v>
      </c>
      <c r="BD165" s="384"/>
      <c r="BE165" s="384"/>
      <c r="BF165" s="384"/>
      <c r="BG165" s="384"/>
      <c r="BH165" s="384"/>
      <c r="BI165" s="384"/>
      <c r="BJ165" s="384"/>
      <c r="BK165" s="384"/>
      <c r="BL165" s="384"/>
      <c r="BM165" s="384"/>
      <c r="BN165" s="384"/>
      <c r="BO165" s="391">
        <f>SUM(BD156:BO156)</f>
        <v>2400000</v>
      </c>
      <c r="BP165" s="333"/>
      <c r="BQ165" s="333"/>
      <c r="BR165" s="333"/>
      <c r="BS165" s="333"/>
      <c r="BT165" s="333"/>
      <c r="BU165" s="333"/>
      <c r="BV165" s="333"/>
      <c r="BW165" s="333"/>
      <c r="BX165" s="333"/>
      <c r="BY165" s="333"/>
      <c r="BZ165" s="333"/>
      <c r="CA165" s="391">
        <f>SUM(BP156:CA156)</f>
        <v>2800000</v>
      </c>
      <c r="CB165" s="384"/>
      <c r="CC165" s="384"/>
      <c r="CD165" s="384"/>
      <c r="CE165" s="384"/>
      <c r="CF165" s="384"/>
      <c r="CG165" s="384"/>
      <c r="CH165" s="384"/>
      <c r="CI165" s="384"/>
      <c r="CJ165" s="384"/>
      <c r="CK165" s="384"/>
      <c r="CL165" s="384"/>
      <c r="CM165" s="391">
        <f>SUM(CB156:CM156)</f>
        <v>3000000</v>
      </c>
      <c r="CN165" s="384"/>
      <c r="CO165" s="384"/>
      <c r="CP165" s="384"/>
      <c r="CQ165" s="384"/>
      <c r="CR165" s="384"/>
      <c r="CS165" s="384"/>
      <c r="CT165" s="384"/>
      <c r="CU165" s="384"/>
      <c r="CV165" s="384"/>
      <c r="CW165" s="384"/>
      <c r="CX165" s="384"/>
      <c r="CY165" s="391">
        <f>SUM(CN156:CY156)</f>
        <v>3350000</v>
      </c>
      <c r="CZ165" s="384"/>
      <c r="DA165" s="384"/>
      <c r="DB165" s="384"/>
      <c r="DC165" s="384"/>
      <c r="DD165" s="384"/>
      <c r="DE165" s="384"/>
      <c r="DF165" s="384"/>
      <c r="DG165" s="384"/>
      <c r="DH165" s="384"/>
      <c r="DI165" s="384"/>
      <c r="DJ165" s="384"/>
      <c r="DK165" s="391">
        <f>SUM(CZ156:DK156)</f>
        <v>3600000</v>
      </c>
      <c r="DL165" s="384"/>
      <c r="DM165" s="384"/>
      <c r="DN165" s="384"/>
      <c r="DO165" s="384"/>
      <c r="DP165" s="384"/>
      <c r="DQ165" s="384"/>
      <c r="DR165" s="384"/>
      <c r="DS165" s="384"/>
      <c r="DT165" s="384"/>
      <c r="DU165" s="384"/>
      <c r="DV165" s="384"/>
      <c r="DW165" s="391">
        <f>SUM(DL156:DW156)</f>
        <v>3600000</v>
      </c>
      <c r="DX165" s="381"/>
      <c r="DY165" s="384"/>
      <c r="DZ165" s="384"/>
      <c r="EA165" s="384"/>
      <c r="EB165" s="384"/>
      <c r="EC165" s="384"/>
      <c r="ED165" s="384"/>
      <c r="EE165" s="384"/>
      <c r="EF165" s="384"/>
      <c r="EG165" s="384"/>
      <c r="EH165" s="384"/>
      <c r="EI165" s="391">
        <f>SUM(DX156:EI156)</f>
        <v>3550000</v>
      </c>
      <c r="EJ165" s="381"/>
      <c r="EK165" s="384"/>
      <c r="EL165" s="384"/>
      <c r="EM165" s="384"/>
      <c r="EN165" s="384"/>
      <c r="EO165" s="384"/>
      <c r="EP165" s="384"/>
      <c r="EQ165" s="384"/>
      <c r="ER165" s="384"/>
      <c r="ES165" s="384"/>
      <c r="ET165" s="384"/>
      <c r="EU165" s="391">
        <f>SUM(EJ156:EU156)</f>
        <v>3350000</v>
      </c>
      <c r="EV165" s="384"/>
      <c r="EW165" s="384"/>
      <c r="EX165" s="384"/>
      <c r="EY165" s="384"/>
      <c r="EZ165" s="384"/>
      <c r="FA165" s="384"/>
      <c r="FB165" s="384"/>
      <c r="FC165" s="384"/>
      <c r="FD165" s="384"/>
      <c r="FE165" s="384"/>
      <c r="FF165" s="384"/>
      <c r="FG165" s="391">
        <f>SUM(EV156:FG156)</f>
        <v>3600000</v>
      </c>
      <c r="FH165" s="384"/>
      <c r="FI165" s="384"/>
      <c r="FJ165" s="384"/>
      <c r="FK165" s="384"/>
      <c r="FL165" s="384"/>
      <c r="FM165" s="384"/>
      <c r="FN165" s="384"/>
      <c r="FO165" s="384"/>
      <c r="FP165" s="384"/>
      <c r="FQ165" s="384"/>
      <c r="FR165" s="384"/>
      <c r="FS165" s="391">
        <f>SUM(FH156:FS156)</f>
        <v>3600000</v>
      </c>
      <c r="FT165" s="384"/>
      <c r="FU165" s="384"/>
      <c r="FV165" s="384"/>
      <c r="FW165" s="384"/>
      <c r="FX165" s="384"/>
      <c r="FY165" s="384"/>
      <c r="FZ165" s="384"/>
      <c r="GA165" s="384"/>
      <c r="GB165" s="384"/>
      <c r="GC165" s="384"/>
      <c r="GD165" s="384"/>
      <c r="GE165" s="391">
        <f>SUM(FT156:GE156)</f>
        <v>3600000</v>
      </c>
      <c r="GF165" s="391">
        <f>SUM(H165:GE165)</f>
        <v>42950000</v>
      </c>
    </row>
    <row r="166" spans="1:189" ht="18" thickTop="1" thickBot="1" x14ac:dyDescent="0.25">
      <c r="G166" s="19" t="s">
        <v>373</v>
      </c>
      <c r="H166" s="333"/>
      <c r="I166" s="333"/>
      <c r="J166" s="333"/>
      <c r="K166" s="333"/>
      <c r="L166" s="333"/>
      <c r="M166" s="333"/>
      <c r="N166" s="333"/>
      <c r="O166" s="333"/>
      <c r="P166" s="333"/>
      <c r="Q166" s="333"/>
      <c r="R166" s="333"/>
      <c r="S166" s="391">
        <f>SUM(H157:S157)</f>
        <v>59574.25499999999</v>
      </c>
      <c r="T166" s="384"/>
      <c r="U166" s="384"/>
      <c r="V166" s="384"/>
      <c r="W166" s="384"/>
      <c r="X166" s="384"/>
      <c r="Y166" s="384"/>
      <c r="Z166" s="384"/>
      <c r="AA166" s="384"/>
      <c r="AB166" s="384"/>
      <c r="AC166" s="384"/>
      <c r="AD166" s="384"/>
      <c r="AE166" s="391">
        <f>SUM(T157:AE157)</f>
        <v>11432399.549999999</v>
      </c>
      <c r="AF166" s="384"/>
      <c r="AG166" s="384"/>
      <c r="AH166" s="384"/>
      <c r="AI166" s="384"/>
      <c r="AJ166" s="384"/>
      <c r="AK166" s="384"/>
      <c r="AL166" s="384"/>
      <c r="AM166" s="384"/>
      <c r="AN166" s="384"/>
      <c r="AO166" s="384"/>
      <c r="AP166" s="384"/>
      <c r="AQ166" s="391">
        <f>SUM(AF157:AQ157)</f>
        <v>19426372.002179995</v>
      </c>
      <c r="AR166" s="384"/>
      <c r="AS166" s="384"/>
      <c r="AT166" s="384"/>
      <c r="AU166" s="384"/>
      <c r="AV166" s="384"/>
      <c r="AW166" s="384"/>
      <c r="AX166" s="384"/>
      <c r="AY166" s="384"/>
      <c r="AZ166" s="384"/>
      <c r="BA166" s="384"/>
      <c r="BB166" s="384"/>
      <c r="BC166" s="391">
        <f>SUM(AR157:BC157)</f>
        <v>17688572.790821549</v>
      </c>
      <c r="BD166" s="384"/>
      <c r="BE166" s="384"/>
      <c r="BF166" s="384"/>
      <c r="BG166" s="384"/>
      <c r="BH166" s="384"/>
      <c r="BI166" s="384"/>
      <c r="BJ166" s="384"/>
      <c r="BK166" s="384"/>
      <c r="BL166" s="384"/>
      <c r="BM166" s="384"/>
      <c r="BN166" s="384"/>
      <c r="BO166" s="391">
        <f>SUM(BD157:BO157)</f>
        <v>23433543.151346754</v>
      </c>
      <c r="BP166" s="333"/>
      <c r="BQ166" s="333"/>
      <c r="BR166" s="333"/>
      <c r="BS166" s="333"/>
      <c r="BT166" s="333"/>
      <c r="BU166" s="333"/>
      <c r="BV166" s="333"/>
      <c r="BW166" s="333"/>
      <c r="BX166" s="333"/>
      <c r="BY166" s="333"/>
      <c r="BZ166" s="333"/>
      <c r="CA166" s="391">
        <f>SUM(BP157:CA157)</f>
        <v>26133949.025159206</v>
      </c>
      <c r="CB166" s="384"/>
      <c r="CC166" s="384"/>
      <c r="CD166" s="384"/>
      <c r="CE166" s="384"/>
      <c r="CF166" s="384"/>
      <c r="CG166" s="384"/>
      <c r="CH166" s="384"/>
      <c r="CI166" s="384"/>
      <c r="CJ166" s="384"/>
      <c r="CK166" s="384"/>
      <c r="CL166" s="384"/>
      <c r="CM166" s="391">
        <f>SUM(CB157:CM157)</f>
        <v>26681303.853393827</v>
      </c>
      <c r="CN166" s="384"/>
      <c r="CO166" s="384"/>
      <c r="CP166" s="384"/>
      <c r="CQ166" s="384"/>
      <c r="CR166" s="384"/>
      <c r="CS166" s="384"/>
      <c r="CT166" s="384"/>
      <c r="CU166" s="384"/>
      <c r="CV166" s="384"/>
      <c r="CW166" s="384"/>
      <c r="CX166" s="384"/>
      <c r="CY166" s="391">
        <f>SUM(CN157:CY157)</f>
        <v>22091447.891878534</v>
      </c>
      <c r="CZ166" s="384"/>
      <c r="DA166" s="384"/>
      <c r="DB166" s="384"/>
      <c r="DC166" s="384"/>
      <c r="DD166" s="384"/>
      <c r="DE166" s="384"/>
      <c r="DF166" s="384"/>
      <c r="DG166" s="384"/>
      <c r="DH166" s="384"/>
      <c r="DI166" s="384"/>
      <c r="DJ166" s="384"/>
      <c r="DK166" s="391">
        <f>SUM(CZ157:DK157)</f>
        <v>32922119.146320846</v>
      </c>
      <c r="DL166" s="384"/>
      <c r="DM166" s="384"/>
      <c r="DN166" s="384"/>
      <c r="DO166" s="384"/>
      <c r="DP166" s="384"/>
      <c r="DQ166" s="384"/>
      <c r="DR166" s="384"/>
      <c r="DS166" s="384"/>
      <c r="DT166" s="384"/>
      <c r="DU166" s="384"/>
      <c r="DV166" s="384"/>
      <c r="DW166" s="394">
        <f>SUM(DL157:DW157)</f>
        <v>26158022.892235033</v>
      </c>
      <c r="DX166" s="381"/>
      <c r="DY166" s="384"/>
      <c r="DZ166" s="384"/>
      <c r="EA166" s="384"/>
      <c r="EB166" s="384"/>
      <c r="EC166" s="384"/>
      <c r="ED166" s="384"/>
      <c r="EE166" s="384"/>
      <c r="EF166" s="384"/>
      <c r="EG166" s="384"/>
      <c r="EH166" s="384"/>
      <c r="EI166" s="394">
        <f>SUM(DX157:EI157)</f>
        <v>30430470.005544618</v>
      </c>
      <c r="EJ166" s="381"/>
      <c r="EK166" s="384"/>
      <c r="EL166" s="384"/>
      <c r="EM166" s="384"/>
      <c r="EN166" s="384"/>
      <c r="EO166" s="384"/>
      <c r="EP166" s="384"/>
      <c r="EQ166" s="384"/>
      <c r="ER166" s="384"/>
      <c r="ES166" s="384"/>
      <c r="ET166" s="384"/>
      <c r="EU166" s="391">
        <f>SUM(EJ157:EU157)</f>
        <v>31868531.804686937</v>
      </c>
      <c r="EV166" s="384"/>
      <c r="EW166" s="384"/>
      <c r="EX166" s="384"/>
      <c r="EY166" s="384"/>
      <c r="EZ166" s="384"/>
      <c r="FA166" s="384"/>
      <c r="FB166" s="384"/>
      <c r="FC166" s="384"/>
      <c r="FD166" s="384"/>
      <c r="FE166" s="384"/>
      <c r="FF166" s="384"/>
      <c r="FG166" s="391">
        <f>SUM(EV157:FG157)</f>
        <v>42312062.411582962</v>
      </c>
      <c r="FH166" s="384"/>
      <c r="FI166" s="384"/>
      <c r="FJ166" s="384"/>
      <c r="FK166" s="384"/>
      <c r="FL166" s="384"/>
      <c r="FM166" s="384"/>
      <c r="FN166" s="384"/>
      <c r="FO166" s="384"/>
      <c r="FP166" s="384"/>
      <c r="FQ166" s="384"/>
      <c r="FR166" s="384"/>
      <c r="FS166" s="391">
        <f>SUM(FH157:FS157)</f>
        <v>46537121.979733221</v>
      </c>
      <c r="FT166" s="384"/>
      <c r="FU166" s="384"/>
      <c r="FV166" s="384"/>
      <c r="FW166" s="384"/>
      <c r="FX166" s="384"/>
      <c r="FY166" s="384"/>
      <c r="FZ166" s="384"/>
      <c r="GA166" s="384"/>
      <c r="GB166" s="384"/>
      <c r="GC166" s="384"/>
      <c r="GD166" s="384"/>
      <c r="GE166" s="394">
        <f>SUM(FT157:GE157)</f>
        <v>36931577.788706489</v>
      </c>
      <c r="GF166" s="391">
        <f>SUM(H166:GE166)</f>
        <v>394107068.54859</v>
      </c>
    </row>
    <row r="167" spans="1:189" ht="18" thickTop="1" thickBot="1" x14ac:dyDescent="0.25">
      <c r="G167" s="19" t="s">
        <v>383</v>
      </c>
      <c r="H167" s="333"/>
      <c r="I167" s="333"/>
      <c r="J167" s="333"/>
      <c r="K167" s="333"/>
      <c r="L167" s="333"/>
      <c r="M167" s="333"/>
      <c r="N167" s="333"/>
      <c r="O167" s="333"/>
      <c r="P167" s="333"/>
      <c r="Q167" s="333"/>
      <c r="R167" s="333"/>
      <c r="S167" s="350">
        <f>SUM(H158:S158)</f>
        <v>-690780.53249999997</v>
      </c>
      <c r="T167" s="384"/>
      <c r="U167" s="384"/>
      <c r="V167" s="384"/>
      <c r="W167" s="384"/>
      <c r="X167" s="384"/>
      <c r="Y167" s="384"/>
      <c r="Z167" s="384"/>
      <c r="AA167" s="384"/>
      <c r="AB167" s="384"/>
      <c r="AC167" s="384"/>
      <c r="AD167" s="384"/>
      <c r="AE167" s="350">
        <f>SUM(T158:AE158)</f>
        <v>19559399.175000001</v>
      </c>
      <c r="AF167" s="384"/>
      <c r="AG167" s="384"/>
      <c r="AH167" s="384"/>
      <c r="AI167" s="384"/>
      <c r="AJ167" s="384"/>
      <c r="AK167" s="384"/>
      <c r="AL167" s="384"/>
      <c r="AM167" s="384"/>
      <c r="AN167" s="384"/>
      <c r="AO167" s="384"/>
      <c r="AP167" s="384"/>
      <c r="AQ167" s="350">
        <f>SUM(AF158:AQ158)</f>
        <v>33715015.337329999</v>
      </c>
      <c r="AR167" s="384"/>
      <c r="AS167" s="384"/>
      <c r="AT167" s="384"/>
      <c r="AU167" s="384"/>
      <c r="AV167" s="384"/>
      <c r="AW167" s="384"/>
      <c r="AX167" s="384"/>
      <c r="AY167" s="384"/>
      <c r="AZ167" s="384"/>
      <c r="BA167" s="384"/>
      <c r="BB167" s="384"/>
      <c r="BC167" s="350">
        <f>SUM(AR158:BC158)</f>
        <v>30029050.116506182</v>
      </c>
      <c r="BD167" s="384"/>
      <c r="BE167" s="384"/>
      <c r="BF167" s="384"/>
      <c r="BG167" s="384"/>
      <c r="BH167" s="384"/>
      <c r="BI167" s="384"/>
      <c r="BJ167" s="384"/>
      <c r="BK167" s="384"/>
      <c r="BL167" s="384"/>
      <c r="BM167" s="384"/>
      <c r="BN167" s="384"/>
      <c r="BO167" s="350">
        <f>SUM(BD158:BO158)</f>
        <v>40561495.777469054</v>
      </c>
      <c r="BP167" s="333"/>
      <c r="BQ167" s="333"/>
      <c r="BR167" s="333"/>
      <c r="BS167" s="333"/>
      <c r="BT167" s="333"/>
      <c r="BU167" s="333"/>
      <c r="BV167" s="333"/>
      <c r="BW167" s="333"/>
      <c r="BX167" s="333"/>
      <c r="BY167" s="333"/>
      <c r="BZ167" s="333"/>
      <c r="CA167" s="350">
        <f>SUM(BP158:CA158)</f>
        <v>45112239.879458554</v>
      </c>
      <c r="CB167" s="384"/>
      <c r="CC167" s="384"/>
      <c r="CD167" s="384"/>
      <c r="CE167" s="384"/>
      <c r="CF167" s="384"/>
      <c r="CG167" s="384"/>
      <c r="CH167" s="384"/>
      <c r="CI167" s="384"/>
      <c r="CJ167" s="384"/>
      <c r="CK167" s="384"/>
      <c r="CL167" s="384"/>
      <c r="CM167" s="350">
        <f>SUM(CB158:CM158)</f>
        <v>45915723.731222019</v>
      </c>
      <c r="CN167" s="384"/>
      <c r="CO167" s="384"/>
      <c r="CP167" s="384"/>
      <c r="CQ167" s="384"/>
      <c r="CR167" s="384"/>
      <c r="CS167" s="384"/>
      <c r="CT167" s="384"/>
      <c r="CU167" s="384"/>
      <c r="CV167" s="384"/>
      <c r="CW167" s="384"/>
      <c r="CX167" s="384"/>
      <c r="CY167" s="350">
        <f>SUM(CN158:CY158)</f>
        <v>37150987.801777318</v>
      </c>
      <c r="CZ167" s="384"/>
      <c r="DA167" s="384"/>
      <c r="DB167" s="384"/>
      <c r="DC167" s="384"/>
      <c r="DD167" s="384"/>
      <c r="DE167" s="384"/>
      <c r="DF167" s="384"/>
      <c r="DG167" s="384"/>
      <c r="DH167" s="384"/>
      <c r="DI167" s="384"/>
      <c r="DJ167" s="384"/>
      <c r="DK167" s="350">
        <f>SUM(CZ158:DK158)</f>
        <v>56757218.434921555</v>
      </c>
      <c r="DL167" s="384"/>
      <c r="DM167" s="384"/>
      <c r="DN167" s="384"/>
      <c r="DO167" s="384"/>
      <c r="DP167" s="384"/>
      <c r="DQ167" s="384"/>
      <c r="DR167" s="384"/>
      <c r="DS167" s="384"/>
      <c r="DT167" s="384"/>
      <c r="DU167" s="384"/>
      <c r="DV167" s="384"/>
      <c r="DW167" s="393">
        <f>SUM(DL158:DW158)</f>
        <v>44356375.302430905</v>
      </c>
      <c r="DX167" s="381"/>
      <c r="DY167" s="384"/>
      <c r="DZ167" s="384"/>
      <c r="EA167" s="384"/>
      <c r="EB167" s="384"/>
      <c r="EC167" s="384"/>
      <c r="ED167" s="384"/>
      <c r="EE167" s="384"/>
      <c r="EF167" s="384"/>
      <c r="EG167" s="384"/>
      <c r="EH167" s="384"/>
      <c r="EI167" s="393">
        <f>SUM(DX158:EI158)</f>
        <v>52239195.010165133</v>
      </c>
      <c r="EJ167" s="381"/>
      <c r="EK167" s="384"/>
      <c r="EL167" s="384"/>
      <c r="EM167" s="384"/>
      <c r="EN167" s="384"/>
      <c r="EO167" s="384"/>
      <c r="EP167" s="384"/>
      <c r="EQ167" s="384"/>
      <c r="ER167" s="384"/>
      <c r="ES167" s="384"/>
      <c r="ET167" s="384"/>
      <c r="EU167" s="350">
        <f>SUM(EJ158:EU158)</f>
        <v>55075641.641926065</v>
      </c>
      <c r="EV167" s="384"/>
      <c r="EW167" s="384"/>
      <c r="EX167" s="384"/>
      <c r="EY167" s="384"/>
      <c r="EZ167" s="384"/>
      <c r="FA167" s="384"/>
      <c r="FB167" s="384"/>
      <c r="FC167" s="384"/>
      <c r="FD167" s="384"/>
      <c r="FE167" s="384"/>
      <c r="FF167" s="384"/>
      <c r="FG167" s="350">
        <f>SUM(EV158:FG158)</f>
        <v>73972114.421235442</v>
      </c>
      <c r="FH167" s="384"/>
      <c r="FI167" s="384"/>
      <c r="FJ167" s="384"/>
      <c r="FK167" s="384"/>
      <c r="FL167" s="384"/>
      <c r="FM167" s="384"/>
      <c r="FN167" s="384"/>
      <c r="FO167" s="384"/>
      <c r="FP167" s="384"/>
      <c r="FQ167" s="384"/>
      <c r="FR167" s="384"/>
      <c r="FS167" s="350">
        <f>SUM(FH158:FS158)</f>
        <v>81718056.962844267</v>
      </c>
      <c r="FT167" s="384"/>
      <c r="FU167" s="384"/>
      <c r="FV167" s="384"/>
      <c r="FW167" s="384"/>
      <c r="FX167" s="384"/>
      <c r="FY167" s="384"/>
      <c r="FZ167" s="384"/>
      <c r="GA167" s="384"/>
      <c r="GB167" s="384"/>
      <c r="GC167" s="384"/>
      <c r="GD167" s="384"/>
      <c r="GE167" s="393">
        <f>SUM(FT158:GE158)</f>
        <v>64107892.612628564</v>
      </c>
      <c r="GF167" s="350">
        <f>SUM(H167:GE167)</f>
        <v>679579625.67241514</v>
      </c>
    </row>
    <row r="168" spans="1:189" ht="18" thickTop="1" thickBot="1" x14ac:dyDescent="0.25">
      <c r="G168" s="19" t="s">
        <v>455</v>
      </c>
      <c r="H168" s="333"/>
      <c r="I168" s="333"/>
      <c r="J168" s="333"/>
      <c r="K168" s="333"/>
      <c r="L168" s="333"/>
      <c r="M168" s="333"/>
      <c r="N168" s="333"/>
      <c r="O168" s="333"/>
      <c r="P168" s="333"/>
      <c r="Q168" s="333"/>
      <c r="R168" s="333"/>
      <c r="S168" s="468">
        <f>S154/14.95</f>
        <v>8700</v>
      </c>
      <c r="T168" s="384"/>
      <c r="U168" s="384"/>
      <c r="V168" s="384"/>
      <c r="W168" s="384"/>
      <c r="X168" s="384"/>
      <c r="Y168" s="384"/>
      <c r="Z168" s="384"/>
      <c r="AA168" s="384"/>
      <c r="AB168" s="384"/>
      <c r="AC168" s="384"/>
      <c r="AD168" s="384"/>
      <c r="AE168" s="468">
        <f>AE154/14.95</f>
        <v>283997</v>
      </c>
      <c r="AF168" s="384"/>
      <c r="AG168" s="384"/>
      <c r="AH168" s="384"/>
      <c r="AI168" s="384"/>
      <c r="AJ168" s="384"/>
      <c r="AK168" s="384"/>
      <c r="AL168" s="384"/>
      <c r="AM168" s="384"/>
      <c r="AN168" s="384"/>
      <c r="AO168" s="384"/>
      <c r="AP168" s="384"/>
      <c r="AQ168" s="468">
        <f>AQ154/14.95</f>
        <v>379293.72799999994</v>
      </c>
      <c r="AR168" s="384"/>
      <c r="AS168" s="384"/>
      <c r="AT168" s="384"/>
      <c r="AU168" s="384"/>
      <c r="AV168" s="384"/>
      <c r="AW168" s="384"/>
      <c r="AX168" s="384"/>
      <c r="AY168" s="384"/>
      <c r="AZ168" s="384"/>
      <c r="BA168" s="384"/>
      <c r="BB168" s="384"/>
      <c r="BC168" s="468">
        <f>BC154/14.95</f>
        <v>273985.28926970164</v>
      </c>
      <c r="BD168" s="384"/>
      <c r="BE168" s="384"/>
      <c r="BF168" s="384"/>
      <c r="BG168" s="384"/>
      <c r="BH168" s="384"/>
      <c r="BI168" s="384"/>
      <c r="BJ168" s="384"/>
      <c r="BK168" s="384"/>
      <c r="BL168" s="384"/>
      <c r="BM168" s="384"/>
      <c r="BN168" s="384"/>
      <c r="BO168" s="468">
        <f>BO154/14.95</f>
        <v>468393.18063833268</v>
      </c>
      <c r="BP168" s="333"/>
      <c r="BQ168" s="333"/>
      <c r="BR168" s="333"/>
      <c r="BS168" s="333"/>
      <c r="BT168" s="333"/>
      <c r="BU168" s="333"/>
      <c r="BV168" s="333"/>
      <c r="BW168" s="333"/>
      <c r="BX168" s="333"/>
      <c r="BY168" s="333"/>
      <c r="BZ168" s="333"/>
      <c r="CA168" s="468">
        <f>CA154/14.95</f>
        <v>361741.81747449719</v>
      </c>
      <c r="CB168" s="384"/>
      <c r="CC168" s="384"/>
      <c r="CD168" s="384"/>
      <c r="CE168" s="384"/>
      <c r="CF168" s="384"/>
      <c r="CG168" s="384"/>
      <c r="CH168" s="384"/>
      <c r="CI168" s="384"/>
      <c r="CJ168" s="384"/>
      <c r="CK168" s="384"/>
      <c r="CL168" s="384"/>
      <c r="CM168" s="468">
        <f>CM154/14.95</f>
        <v>489919.48506681423</v>
      </c>
      <c r="CN168" s="384"/>
      <c r="CO168" s="384"/>
      <c r="CP168" s="384"/>
      <c r="CQ168" s="384"/>
      <c r="CR168" s="384"/>
      <c r="CS168" s="384"/>
      <c r="CT168" s="384"/>
      <c r="CU168" s="384"/>
      <c r="CV168" s="384"/>
      <c r="CW168" s="384"/>
      <c r="CX168" s="384"/>
      <c r="CY168" s="468">
        <f>CY154/14.95</f>
        <v>457920.67490078666</v>
      </c>
      <c r="CZ168" s="384"/>
      <c r="DA168" s="384"/>
      <c r="DB168" s="384"/>
      <c r="DC168" s="384"/>
      <c r="DD168" s="384"/>
      <c r="DE168" s="384"/>
      <c r="DF168" s="384"/>
      <c r="DG168" s="384"/>
      <c r="DH168" s="384"/>
      <c r="DI168" s="384"/>
      <c r="DJ168" s="384"/>
      <c r="DK168" s="468">
        <f>DK154/14.95</f>
        <v>473586.80999995919</v>
      </c>
      <c r="DL168" s="384"/>
      <c r="DM168" s="384"/>
      <c r="DN168" s="384"/>
      <c r="DO168" s="384"/>
      <c r="DP168" s="384"/>
      <c r="DQ168" s="384"/>
      <c r="DR168" s="384"/>
      <c r="DS168" s="384"/>
      <c r="DT168" s="384"/>
      <c r="DU168" s="384"/>
      <c r="DV168" s="384"/>
      <c r="DW168" s="468">
        <f>DW154/14.95</f>
        <v>577694.32840937725</v>
      </c>
      <c r="DX168" s="384"/>
      <c r="DY168" s="384"/>
      <c r="DZ168" s="384"/>
      <c r="EA168" s="384"/>
      <c r="EB168" s="384"/>
      <c r="EC168" s="384"/>
      <c r="ED168" s="384"/>
      <c r="EE168" s="384"/>
      <c r="EF168" s="384"/>
      <c r="EG168" s="384"/>
      <c r="EH168" s="384"/>
      <c r="EI168" s="468">
        <f>EI154/14.95</f>
        <v>677117.5004804685</v>
      </c>
      <c r="EJ168" s="384"/>
      <c r="EK168" s="384"/>
      <c r="EL168" s="384"/>
      <c r="EM168" s="384"/>
      <c r="EN168" s="384"/>
      <c r="EO168" s="384"/>
      <c r="EP168" s="384"/>
      <c r="EQ168" s="384"/>
      <c r="ER168" s="384"/>
      <c r="ES168" s="384"/>
      <c r="ET168" s="384"/>
      <c r="EU168" s="468">
        <f>EU154/14.95</f>
        <v>654759.77697506477</v>
      </c>
      <c r="EV168" s="384"/>
      <c r="EW168" s="384"/>
      <c r="EX168" s="384"/>
      <c r="EY168" s="384"/>
      <c r="EZ168" s="384"/>
      <c r="FA168" s="384"/>
      <c r="FB168" s="384"/>
      <c r="FC168" s="384"/>
      <c r="FD168" s="384"/>
      <c r="FE168" s="384"/>
      <c r="FF168" s="384"/>
      <c r="FG168" s="468">
        <f>FG154/14.95</f>
        <v>841879.61997489969</v>
      </c>
      <c r="FH168" s="384"/>
      <c r="FI168" s="384"/>
      <c r="FJ168" s="384"/>
      <c r="FK168" s="384"/>
      <c r="FL168" s="384"/>
      <c r="FM168" s="384"/>
      <c r="FN168" s="384"/>
      <c r="FO168" s="384"/>
      <c r="FP168" s="384"/>
      <c r="FQ168" s="384"/>
      <c r="FR168" s="384"/>
      <c r="FS168" s="468">
        <f>FS154/14.95</f>
        <v>628060.56285487581</v>
      </c>
      <c r="FT168" s="384"/>
      <c r="FU168" s="384"/>
      <c r="FV168" s="384"/>
      <c r="FW168" s="384"/>
      <c r="FX168" s="384"/>
      <c r="FY168" s="384"/>
      <c r="FZ168" s="384"/>
      <c r="GA168" s="384"/>
      <c r="GB168" s="384"/>
      <c r="GC168" s="384"/>
      <c r="GD168" s="384"/>
      <c r="GE168" s="468">
        <f>GE154/14.95</f>
        <v>712609.35333946359</v>
      </c>
      <c r="GF168" s="468">
        <f>GF154/14.95</f>
        <v>87872256.086642131</v>
      </c>
    </row>
    <row r="169" spans="1:189" ht="17" thickTop="1" x14ac:dyDescent="0.2">
      <c r="G169" s="19"/>
      <c r="H169" s="333"/>
      <c r="I169" s="333"/>
      <c r="J169" s="333"/>
      <c r="K169" s="333"/>
      <c r="L169" s="333"/>
      <c r="M169" s="333"/>
      <c r="N169" s="333"/>
      <c r="O169" s="333"/>
      <c r="P169" s="333"/>
      <c r="Q169" s="333"/>
      <c r="R169" s="333"/>
      <c r="S169" s="384"/>
      <c r="T169" s="384"/>
      <c r="U169" s="384"/>
      <c r="V169" s="384"/>
      <c r="W169" s="384"/>
      <c r="X169" s="384"/>
      <c r="Y169" s="384"/>
      <c r="Z169" s="384"/>
      <c r="AA169" s="384"/>
      <c r="AB169" s="384"/>
      <c r="AC169" s="384"/>
      <c r="AD169" s="384"/>
      <c r="AE169" s="384"/>
      <c r="AF169" s="384"/>
      <c r="AG169" s="384"/>
      <c r="AH169" s="384"/>
      <c r="AI169" s="384"/>
      <c r="AJ169" s="384"/>
      <c r="AK169" s="384"/>
      <c r="AL169" s="384"/>
      <c r="AM169" s="384"/>
      <c r="AN169" s="384"/>
      <c r="AO169" s="384"/>
      <c r="AP169" s="384"/>
      <c r="AQ169" s="384"/>
      <c r="AR169" s="384"/>
      <c r="AS169" s="384"/>
      <c r="AT169" s="384"/>
      <c r="AU169" s="384"/>
      <c r="AV169" s="384"/>
      <c r="AW169" s="384"/>
      <c r="AX169" s="384"/>
      <c r="AY169" s="384"/>
      <c r="AZ169" s="384"/>
      <c r="BA169" s="384"/>
      <c r="BB169" s="384"/>
      <c r="BC169" s="384"/>
      <c r="BD169" s="384"/>
      <c r="BE169" s="384"/>
      <c r="BF169" s="384"/>
      <c r="BG169" s="384"/>
      <c r="BH169" s="384"/>
      <c r="BI169" s="384"/>
      <c r="BJ169" s="384"/>
      <c r="BK169" s="384"/>
      <c r="BL169" s="384"/>
      <c r="BM169" s="384"/>
      <c r="BN169" s="384"/>
      <c r="BO169" s="384"/>
      <c r="BP169" s="333"/>
      <c r="BQ169" s="333"/>
      <c r="BR169" s="333"/>
      <c r="BS169" s="333"/>
      <c r="BT169" s="333"/>
      <c r="BU169" s="333"/>
      <c r="BV169" s="333"/>
      <c r="BW169" s="333"/>
      <c r="BX169" s="333"/>
      <c r="BY169" s="333"/>
      <c r="BZ169" s="333"/>
      <c r="CA169" s="384"/>
      <c r="CB169" s="384"/>
      <c r="CC169" s="384"/>
      <c r="CD169" s="384"/>
      <c r="CE169" s="384"/>
      <c r="CF169" s="384"/>
      <c r="CG169" s="384"/>
      <c r="CH169" s="384"/>
      <c r="CI169" s="384"/>
      <c r="CJ169" s="384"/>
      <c r="CK169" s="384"/>
      <c r="CL169" s="384"/>
      <c r="CM169" s="384"/>
      <c r="CN169" s="384"/>
      <c r="CO169" s="384"/>
      <c r="CP169" s="384"/>
      <c r="CQ169" s="384"/>
      <c r="CR169" s="384"/>
      <c r="CS169" s="384"/>
      <c r="CT169" s="384"/>
      <c r="CU169" s="384"/>
      <c r="CV169" s="384"/>
      <c r="CW169" s="384"/>
      <c r="CX169" s="384"/>
      <c r="CY169" s="384"/>
      <c r="CZ169" s="384"/>
      <c r="DA169" s="384"/>
      <c r="DB169" s="384"/>
      <c r="DC169" s="384"/>
      <c r="DD169" s="384"/>
      <c r="DE169" s="384"/>
      <c r="DF169" s="384"/>
      <c r="DG169" s="384"/>
      <c r="DH169" s="384"/>
      <c r="DI169" s="384"/>
      <c r="DJ169" s="384"/>
      <c r="DK169" s="384"/>
      <c r="DL169" s="384"/>
      <c r="DM169" s="384"/>
      <c r="DN169" s="384"/>
      <c r="DO169" s="384"/>
      <c r="DP169" s="384"/>
      <c r="DQ169" s="384"/>
      <c r="DR169" s="384"/>
      <c r="DS169" s="384"/>
      <c r="DT169" s="384"/>
      <c r="DU169" s="384"/>
      <c r="DV169" s="384"/>
      <c r="DW169" s="384"/>
      <c r="DX169" s="384"/>
      <c r="DY169" s="384"/>
      <c r="DZ169" s="384"/>
      <c r="EA169" s="384"/>
      <c r="EB169" s="384"/>
      <c r="EC169" s="384"/>
      <c r="ED169" s="384"/>
      <c r="EE169" s="384"/>
      <c r="EF169" s="384"/>
      <c r="EG169" s="384"/>
      <c r="EH169" s="384"/>
      <c r="EI169" s="384"/>
      <c r="EJ169" s="384"/>
      <c r="EK169" s="384"/>
      <c r="EL169" s="384"/>
      <c r="EM169" s="384"/>
      <c r="EN169" s="384"/>
      <c r="EO169" s="384"/>
      <c r="EP169" s="384"/>
      <c r="EQ169" s="384"/>
      <c r="ER169" s="384"/>
      <c r="ES169" s="384"/>
      <c r="ET169" s="384"/>
      <c r="EU169" s="384"/>
      <c r="EV169" s="384"/>
      <c r="EW169" s="384"/>
      <c r="EX169" s="384"/>
      <c r="EY169" s="384"/>
      <c r="EZ169" s="384"/>
      <c r="FA169" s="384"/>
      <c r="FB169" s="384"/>
      <c r="FC169" s="384"/>
      <c r="FD169" s="384"/>
      <c r="FE169" s="384"/>
      <c r="FF169" s="384"/>
      <c r="FG169" s="384"/>
      <c r="FH169" s="384"/>
      <c r="FI169" s="384"/>
      <c r="FJ169" s="384"/>
      <c r="FK169" s="384"/>
      <c r="FL169" s="384"/>
      <c r="FM169" s="384"/>
      <c r="FN169" s="384"/>
      <c r="FO169" s="384"/>
      <c r="FP169" s="384"/>
      <c r="FQ169" s="384"/>
      <c r="FR169" s="384"/>
      <c r="FS169" s="384"/>
      <c r="FT169" s="384"/>
      <c r="FU169" s="384"/>
      <c r="FV169" s="384"/>
      <c r="FW169" s="384"/>
      <c r="FX169" s="384"/>
      <c r="FY169" s="384"/>
      <c r="FZ169" s="384"/>
      <c r="GA169" s="384"/>
      <c r="GB169" s="384"/>
      <c r="GC169" s="384"/>
      <c r="GD169" s="384"/>
      <c r="GE169" s="384"/>
      <c r="GF169" s="384"/>
    </row>
    <row r="170" spans="1:189" x14ac:dyDescent="0.2">
      <c r="G170" s="19"/>
      <c r="H170" s="333"/>
      <c r="I170" s="333"/>
      <c r="J170" s="333"/>
      <c r="K170" s="333"/>
      <c r="L170" s="333"/>
      <c r="M170" s="333"/>
      <c r="N170" s="333"/>
      <c r="O170" s="333"/>
      <c r="P170" s="333"/>
      <c r="Q170" s="333"/>
      <c r="R170" s="333"/>
      <c r="S170" s="384"/>
      <c r="T170" s="384"/>
      <c r="U170" s="384"/>
      <c r="V170" s="384"/>
      <c r="W170" s="384"/>
      <c r="X170" s="384"/>
      <c r="Y170" s="384"/>
      <c r="Z170" s="384"/>
      <c r="AA170" s="384"/>
      <c r="AB170" s="384"/>
      <c r="AC170" s="384"/>
      <c r="AD170" s="384"/>
      <c r="AE170" s="384"/>
      <c r="AF170" s="384"/>
      <c r="AG170" s="384"/>
      <c r="AH170" s="384"/>
      <c r="AI170" s="384"/>
      <c r="AJ170" s="384"/>
      <c r="AK170" s="384"/>
      <c r="AL170" s="384"/>
      <c r="AM170" s="384"/>
      <c r="AN170" s="384"/>
      <c r="AO170" s="384"/>
      <c r="AP170" s="384"/>
      <c r="AQ170" s="384"/>
      <c r="AR170" s="384"/>
      <c r="AS170" s="384"/>
      <c r="AT170" s="384"/>
      <c r="AU170" s="384"/>
      <c r="AV170" s="384"/>
      <c r="AW170" s="384"/>
      <c r="AX170" s="384"/>
      <c r="AY170" s="384"/>
      <c r="AZ170" s="384"/>
      <c r="BA170" s="384"/>
      <c r="BB170" s="384"/>
      <c r="BC170" s="384"/>
      <c r="BD170" s="384"/>
      <c r="BE170" s="384"/>
      <c r="BF170" s="384"/>
      <c r="BG170" s="384"/>
      <c r="BH170" s="384"/>
      <c r="BI170" s="384"/>
      <c r="BJ170" s="384"/>
      <c r="BK170" s="384"/>
      <c r="BL170" s="384"/>
      <c r="BM170" s="384"/>
      <c r="BN170" s="384"/>
      <c r="BO170" s="384"/>
      <c r="BP170" s="333"/>
      <c r="BQ170" s="333"/>
      <c r="BR170" s="333"/>
      <c r="BS170" s="333"/>
      <c r="BT170" s="333"/>
      <c r="BU170" s="333"/>
      <c r="BV170" s="333"/>
      <c r="BW170" s="333"/>
      <c r="BX170" s="333"/>
      <c r="BY170" s="333"/>
      <c r="BZ170" s="333"/>
      <c r="CA170" s="384"/>
      <c r="CB170" s="384"/>
      <c r="CC170" s="384"/>
      <c r="CD170" s="384"/>
      <c r="CE170" s="384"/>
      <c r="CF170" s="384"/>
      <c r="CG170" s="384"/>
      <c r="CH170" s="384"/>
      <c r="CI170" s="384"/>
      <c r="CJ170" s="384"/>
      <c r="CK170" s="384"/>
      <c r="CL170" s="384"/>
      <c r="CM170" s="384"/>
      <c r="CN170" s="384"/>
      <c r="CO170" s="384"/>
      <c r="CP170" s="384"/>
      <c r="CQ170" s="384"/>
      <c r="CR170" s="384"/>
      <c r="CS170" s="384"/>
      <c r="CT170" s="384"/>
      <c r="CU170" s="384"/>
      <c r="CV170" s="384"/>
      <c r="CW170" s="384"/>
      <c r="CX170" s="384"/>
      <c r="CY170" s="384"/>
      <c r="CZ170" s="384"/>
      <c r="DA170" s="384"/>
      <c r="DB170" s="384"/>
      <c r="DC170" s="384"/>
      <c r="DD170" s="384"/>
      <c r="DE170" s="384"/>
      <c r="DF170" s="384"/>
      <c r="DG170" s="384"/>
      <c r="DH170" s="384"/>
      <c r="DI170" s="384"/>
      <c r="DJ170" s="384"/>
      <c r="DK170" s="384"/>
      <c r="DL170" s="384"/>
      <c r="DM170" s="384"/>
      <c r="DN170" s="384"/>
      <c r="DO170" s="384"/>
      <c r="DP170" s="384"/>
      <c r="DQ170" s="384"/>
      <c r="DR170" s="384"/>
      <c r="DS170" s="384"/>
      <c r="DT170" s="384"/>
      <c r="DU170" s="384"/>
      <c r="DV170" s="384"/>
      <c r="DW170" s="384"/>
      <c r="DX170" s="384"/>
      <c r="DY170" s="384"/>
      <c r="DZ170" s="384"/>
      <c r="EA170" s="384"/>
      <c r="EB170" s="384"/>
      <c r="EC170" s="384"/>
      <c r="ED170" s="384"/>
      <c r="EE170" s="384"/>
      <c r="EF170" s="384"/>
      <c r="EG170" s="384"/>
      <c r="EH170" s="384"/>
      <c r="EI170" s="384"/>
      <c r="EJ170" s="384"/>
      <c r="EK170" s="384"/>
      <c r="EL170" s="384"/>
      <c r="EM170" s="384"/>
      <c r="EN170" s="384"/>
      <c r="EO170" s="384"/>
      <c r="EP170" s="384"/>
      <c r="EQ170" s="384"/>
      <c r="ER170" s="384"/>
      <c r="ES170" s="384"/>
      <c r="ET170" s="384"/>
      <c r="EU170" s="384"/>
      <c r="EV170" s="384"/>
      <c r="EW170" s="384"/>
      <c r="EX170" s="384"/>
      <c r="EY170" s="384"/>
      <c r="EZ170" s="384"/>
      <c r="FA170" s="384"/>
      <c r="FB170" s="384"/>
      <c r="FC170" s="384"/>
      <c r="FD170" s="384"/>
      <c r="FE170" s="384"/>
      <c r="FF170" s="384"/>
      <c r="FG170" s="384"/>
      <c r="FH170" s="384"/>
      <c r="FI170" s="384"/>
      <c r="FJ170" s="384"/>
      <c r="FK170" s="384"/>
      <c r="FL170" s="384"/>
      <c r="FM170" s="384"/>
      <c r="FN170" s="384"/>
      <c r="FO170" s="384"/>
      <c r="FP170" s="384"/>
      <c r="FQ170" s="384"/>
      <c r="FR170" s="384"/>
      <c r="FS170" s="384"/>
      <c r="FT170" s="384"/>
      <c r="FU170" s="384"/>
      <c r="FV170" s="384"/>
      <c r="FW170" s="384"/>
      <c r="FX170" s="384"/>
      <c r="FY170" s="384"/>
      <c r="FZ170" s="384"/>
      <c r="GA170" s="384"/>
      <c r="GB170" s="384"/>
      <c r="GC170" s="384"/>
      <c r="GD170" s="384"/>
      <c r="GE170" s="384"/>
      <c r="GF170" s="384"/>
    </row>
    <row r="171" spans="1:189" x14ac:dyDescent="0.2">
      <c r="A171" s="626" t="s">
        <v>482</v>
      </c>
      <c r="B171" s="32"/>
      <c r="C171" s="32"/>
      <c r="D171" s="32"/>
      <c r="E171" s="32"/>
      <c r="F171" s="32"/>
      <c r="G171" s="626"/>
      <c r="H171" s="410"/>
      <c r="I171" s="410"/>
      <c r="J171" s="410"/>
      <c r="K171" s="410"/>
      <c r="L171" s="410"/>
      <c r="M171" s="410"/>
      <c r="N171" s="410"/>
      <c r="O171" s="410"/>
      <c r="P171" s="410"/>
      <c r="Q171" s="410"/>
      <c r="R171" s="410"/>
      <c r="S171" s="410"/>
      <c r="T171" s="410"/>
      <c r="U171" s="410"/>
      <c r="V171" s="410"/>
      <c r="W171" s="410"/>
      <c r="X171" s="410"/>
      <c r="Y171" s="410"/>
      <c r="Z171" s="410"/>
      <c r="AA171" s="410"/>
      <c r="AB171" s="410"/>
      <c r="AC171" s="410"/>
      <c r="AD171" s="410"/>
      <c r="AE171" s="410"/>
      <c r="AF171" s="410"/>
      <c r="AG171" s="410"/>
      <c r="AH171" s="410"/>
      <c r="AI171" s="410"/>
      <c r="AJ171" s="410"/>
      <c r="AK171" s="410"/>
      <c r="AL171" s="410"/>
      <c r="AM171" s="410"/>
      <c r="AN171" s="410"/>
      <c r="AO171" s="410"/>
      <c r="AP171" s="410"/>
      <c r="AQ171" s="410"/>
      <c r="AR171" s="410"/>
      <c r="AS171" s="410"/>
      <c r="AT171" s="410"/>
      <c r="AU171" s="410"/>
      <c r="AV171" s="410"/>
      <c r="AW171" s="410"/>
      <c r="AX171" s="410"/>
      <c r="AY171" s="410"/>
      <c r="AZ171" s="410"/>
      <c r="BA171" s="410"/>
      <c r="BB171" s="410"/>
      <c r="BC171" s="410"/>
      <c r="BD171" s="410"/>
      <c r="BE171" s="410"/>
      <c r="BF171" s="410"/>
      <c r="BG171" s="410"/>
      <c r="BH171" s="410"/>
      <c r="BI171" s="410"/>
      <c r="BJ171" s="410"/>
      <c r="BK171" s="410"/>
      <c r="BL171" s="410"/>
      <c r="BM171" s="410"/>
      <c r="BN171" s="410"/>
      <c r="BO171" s="410"/>
      <c r="BP171" s="410"/>
      <c r="BQ171" s="410"/>
      <c r="BR171" s="410"/>
      <c r="BS171" s="410"/>
      <c r="BT171" s="410"/>
      <c r="BU171" s="410"/>
      <c r="BV171" s="410"/>
      <c r="BW171" s="410"/>
      <c r="BX171" s="410"/>
      <c r="BY171" s="410"/>
      <c r="BZ171" s="410"/>
      <c r="CA171" s="410"/>
      <c r="CB171" s="410"/>
      <c r="CC171" s="410"/>
      <c r="CD171" s="410"/>
      <c r="CE171" s="410"/>
      <c r="CF171" s="410"/>
      <c r="CG171" s="410"/>
      <c r="CH171" s="410"/>
      <c r="CI171" s="410"/>
      <c r="CJ171" s="410"/>
      <c r="CK171" s="410"/>
      <c r="CL171" s="410"/>
      <c r="CM171" s="410"/>
      <c r="CN171" s="410"/>
      <c r="CO171" s="410"/>
      <c r="CP171" s="410"/>
      <c r="CQ171" s="410"/>
      <c r="CR171" s="410"/>
      <c r="CS171" s="410"/>
      <c r="CT171" s="410"/>
      <c r="CU171" s="410"/>
      <c r="CV171" s="410"/>
      <c r="CW171" s="410"/>
      <c r="CX171" s="410"/>
      <c r="CY171" s="410"/>
      <c r="CZ171" s="410"/>
      <c r="DA171" s="410"/>
      <c r="DB171" s="410"/>
      <c r="DC171" s="410"/>
      <c r="DD171" s="410"/>
      <c r="DE171" s="410"/>
      <c r="DF171" s="410"/>
      <c r="DG171" s="410"/>
      <c r="DH171" s="410"/>
      <c r="DI171" s="410"/>
      <c r="DJ171" s="410"/>
      <c r="DK171" s="410"/>
      <c r="DL171" s="410"/>
      <c r="DM171" s="410"/>
      <c r="DN171" s="410"/>
      <c r="DO171" s="410"/>
      <c r="DP171" s="410"/>
      <c r="DQ171" s="410"/>
      <c r="DR171" s="410"/>
      <c r="DS171" s="410"/>
      <c r="DT171" s="410"/>
      <c r="DU171" s="410"/>
      <c r="DV171" s="410"/>
      <c r="DW171" s="410"/>
      <c r="DX171" s="410"/>
      <c r="DY171" s="410"/>
      <c r="DZ171" s="410"/>
      <c r="EA171" s="410"/>
      <c r="EB171" s="410"/>
      <c r="EC171" s="410"/>
      <c r="ED171" s="410"/>
      <c r="EE171" s="410"/>
      <c r="EF171" s="410"/>
      <c r="EG171" s="410"/>
      <c r="EH171" s="410"/>
      <c r="EI171" s="410"/>
      <c r="EJ171" s="410"/>
      <c r="EK171" s="410"/>
      <c r="EL171" s="410"/>
      <c r="EM171" s="410"/>
      <c r="EN171" s="410"/>
      <c r="EO171" s="410"/>
      <c r="EP171" s="410"/>
      <c r="EQ171" s="410"/>
      <c r="ER171" s="410"/>
      <c r="ES171" s="410"/>
      <c r="ET171" s="410"/>
      <c r="EU171" s="410"/>
      <c r="EV171" s="410"/>
      <c r="EW171" s="410"/>
      <c r="EX171" s="410"/>
      <c r="EY171" s="410"/>
      <c r="EZ171" s="410"/>
      <c r="FA171" s="410"/>
      <c r="FB171" s="410"/>
      <c r="FC171" s="410"/>
      <c r="FD171" s="410"/>
      <c r="FE171" s="410"/>
      <c r="FF171" s="410"/>
      <c r="FG171" s="410"/>
      <c r="FH171" s="410"/>
      <c r="FI171" s="410"/>
      <c r="FJ171" s="410"/>
      <c r="FK171" s="410"/>
      <c r="FL171" s="410"/>
      <c r="FM171" s="410"/>
      <c r="FN171" s="410"/>
      <c r="FO171" s="410"/>
      <c r="FP171" s="410"/>
      <c r="FQ171" s="410"/>
      <c r="FR171" s="410"/>
      <c r="FS171" s="410"/>
      <c r="FT171" s="410"/>
      <c r="FU171" s="410"/>
      <c r="FV171" s="410"/>
      <c r="FW171" s="410"/>
      <c r="FX171" s="410"/>
      <c r="FY171" s="410"/>
      <c r="FZ171" s="410"/>
      <c r="GA171" s="410"/>
      <c r="GB171" s="410"/>
      <c r="GC171" s="410"/>
      <c r="GD171" s="410"/>
      <c r="GE171" s="410"/>
      <c r="GF171" s="410"/>
    </row>
    <row r="172" spans="1:189" ht="17" thickBot="1" x14ac:dyDescent="0.25">
      <c r="A172" s="19" t="s">
        <v>485</v>
      </c>
      <c r="F172" s="29"/>
      <c r="G172" s="359">
        <v>50000</v>
      </c>
      <c r="H172" s="384">
        <f>$G172</f>
        <v>50000</v>
      </c>
      <c r="I172" s="384">
        <f>$G172</f>
        <v>50000</v>
      </c>
      <c r="J172" s="384">
        <f>$G172</f>
        <v>50000</v>
      </c>
      <c r="K172" s="384"/>
      <c r="L172" s="384">
        <f>$G172</f>
        <v>50000</v>
      </c>
      <c r="M172" s="384"/>
      <c r="N172" s="384"/>
      <c r="O172" s="384"/>
      <c r="P172" s="384">
        <f>$G172</f>
        <v>50000</v>
      </c>
      <c r="Q172" s="384"/>
      <c r="R172" s="384">
        <f>$G172</f>
        <v>50000</v>
      </c>
      <c r="S172" s="385"/>
      <c r="T172" s="384">
        <f>$G172</f>
        <v>50000</v>
      </c>
      <c r="U172" s="384">
        <f>$G172</f>
        <v>50000</v>
      </c>
      <c r="V172" s="384"/>
      <c r="W172" s="384">
        <f>$G172</f>
        <v>50000</v>
      </c>
      <c r="X172" s="384">
        <f>$G172</f>
        <v>50000</v>
      </c>
      <c r="Y172" s="384"/>
      <c r="Z172" s="384">
        <f>$G172</f>
        <v>50000</v>
      </c>
      <c r="AA172" s="384">
        <f>$G172</f>
        <v>50000</v>
      </c>
      <c r="AB172" s="384"/>
      <c r="AC172" s="384">
        <f>$G172</f>
        <v>50000</v>
      </c>
      <c r="AD172" s="384">
        <f>$G172</f>
        <v>50000</v>
      </c>
      <c r="AE172" s="385"/>
      <c r="AF172" s="384">
        <f>$G172</f>
        <v>50000</v>
      </c>
      <c r="AG172" s="384">
        <f>$G172</f>
        <v>50000</v>
      </c>
      <c r="AH172" s="384"/>
      <c r="AI172" s="384">
        <f>$G172</f>
        <v>50000</v>
      </c>
      <c r="AJ172" s="384">
        <f>$G172</f>
        <v>50000</v>
      </c>
      <c r="AK172" s="384">
        <f>$G172</f>
        <v>50000</v>
      </c>
      <c r="AL172" s="384"/>
      <c r="AM172" s="384"/>
      <c r="AN172" s="384">
        <f>$G172</f>
        <v>50000</v>
      </c>
      <c r="AO172" s="384">
        <f>$G172</f>
        <v>50000</v>
      </c>
      <c r="AP172" s="384">
        <f>$G172</f>
        <v>50000</v>
      </c>
      <c r="AQ172" s="385"/>
      <c r="AR172" s="384">
        <f>$G172</f>
        <v>50000</v>
      </c>
      <c r="AS172" s="384">
        <f>$G172</f>
        <v>50000</v>
      </c>
      <c r="AT172" s="384"/>
      <c r="AU172" s="384">
        <f t="shared" ref="AU172:AW173" si="637">$G172</f>
        <v>50000</v>
      </c>
      <c r="AV172" s="384">
        <f t="shared" si="637"/>
        <v>50000</v>
      </c>
      <c r="AW172" s="384">
        <f t="shared" si="637"/>
        <v>50000</v>
      </c>
      <c r="AX172" s="384"/>
      <c r="AY172" s="384"/>
      <c r="AZ172" s="384">
        <f t="shared" ref="AZ172:BB173" si="638">$G172</f>
        <v>50000</v>
      </c>
      <c r="BA172" s="384">
        <f t="shared" si="638"/>
        <v>50000</v>
      </c>
      <c r="BB172" s="384">
        <f t="shared" si="638"/>
        <v>50000</v>
      </c>
      <c r="BC172" s="385"/>
      <c r="BD172" s="384">
        <f>$G172</f>
        <v>50000</v>
      </c>
      <c r="BE172" s="384">
        <f>$G172</f>
        <v>50000</v>
      </c>
      <c r="BF172" s="384"/>
      <c r="BG172" s="384"/>
      <c r="BH172" s="617">
        <f>$G172</f>
        <v>50000</v>
      </c>
      <c r="BI172" s="617">
        <f>$G172</f>
        <v>50000</v>
      </c>
      <c r="BJ172" s="617">
        <f>$G172</f>
        <v>50000</v>
      </c>
      <c r="BK172" s="617">
        <f>$G172</f>
        <v>50000</v>
      </c>
      <c r="BL172" s="617"/>
      <c r="BM172" s="617">
        <f>$G172</f>
        <v>50000</v>
      </c>
      <c r="BN172" s="617"/>
      <c r="BO172" s="620">
        <f>$G172</f>
        <v>50000</v>
      </c>
      <c r="BP172" s="617">
        <f>$G172</f>
        <v>50000</v>
      </c>
      <c r="BQ172" s="617">
        <f>$G172*2</f>
        <v>100000</v>
      </c>
      <c r="BR172" s="617">
        <f>$G172*2</f>
        <v>100000</v>
      </c>
      <c r="BS172" s="617"/>
      <c r="BT172" s="617">
        <f>$G172</f>
        <v>50000</v>
      </c>
      <c r="BU172" s="617"/>
      <c r="BV172" s="617">
        <f>$G172</f>
        <v>50000</v>
      </c>
      <c r="BW172" s="617">
        <f>$G172</f>
        <v>50000</v>
      </c>
      <c r="BX172" s="617"/>
      <c r="BY172" s="617">
        <f>$G172</f>
        <v>50000</v>
      </c>
      <c r="BZ172" s="617">
        <f>$G172</f>
        <v>50000</v>
      </c>
      <c r="CA172" s="620">
        <f>$G172</f>
        <v>50000</v>
      </c>
      <c r="CB172" s="617"/>
      <c r="CC172" s="617">
        <f>$G172*2</f>
        <v>100000</v>
      </c>
      <c r="CD172" s="617">
        <f>$G172</f>
        <v>50000</v>
      </c>
      <c r="CE172" s="617"/>
      <c r="CF172" s="617">
        <f>$G172</f>
        <v>50000</v>
      </c>
      <c r="CG172" s="617"/>
      <c r="CH172" s="617">
        <f>$G172</f>
        <v>50000</v>
      </c>
      <c r="CI172" s="617">
        <f>$G172</f>
        <v>50000</v>
      </c>
      <c r="CJ172" s="617">
        <f>$G172</f>
        <v>50000</v>
      </c>
      <c r="CK172" s="617"/>
      <c r="CL172" s="617">
        <f>$G172</f>
        <v>50000</v>
      </c>
      <c r="CM172" s="620">
        <f>$G172*2</f>
        <v>100000</v>
      </c>
      <c r="CN172" s="617">
        <f>$G172</f>
        <v>50000</v>
      </c>
      <c r="CO172" s="617">
        <f>$G172*2</f>
        <v>100000</v>
      </c>
      <c r="CP172" s="617">
        <f>$G172*3</f>
        <v>150000</v>
      </c>
      <c r="CQ172" s="617"/>
      <c r="CR172" s="617">
        <f>$G172</f>
        <v>50000</v>
      </c>
      <c r="CS172" s="617">
        <f>$G172</f>
        <v>50000</v>
      </c>
      <c r="CT172" s="617"/>
      <c r="CU172" s="617">
        <f>$G172</f>
        <v>50000</v>
      </c>
      <c r="CV172" s="617">
        <f>$G172</f>
        <v>50000</v>
      </c>
      <c r="CW172" s="617"/>
      <c r="CX172" s="617">
        <f>$G172</f>
        <v>50000</v>
      </c>
      <c r="CY172" s="620">
        <f>$G172</f>
        <v>50000</v>
      </c>
      <c r="CZ172" s="617">
        <f>$G172</f>
        <v>50000</v>
      </c>
      <c r="DA172" s="617">
        <f>$G172*2</f>
        <v>100000</v>
      </c>
      <c r="DB172" s="617">
        <f>$G172</f>
        <v>50000</v>
      </c>
      <c r="DC172" s="617"/>
      <c r="DD172" s="617">
        <f>$G172</f>
        <v>50000</v>
      </c>
      <c r="DE172" s="617"/>
      <c r="DF172" s="617">
        <f>$G172</f>
        <v>50000</v>
      </c>
      <c r="DG172" s="617">
        <f>$G172</f>
        <v>50000</v>
      </c>
      <c r="DH172" s="617">
        <f>$G172</f>
        <v>50000</v>
      </c>
      <c r="DI172" s="617">
        <f>$G172</f>
        <v>50000</v>
      </c>
      <c r="DJ172" s="617">
        <f>$G172*2</f>
        <v>100000</v>
      </c>
      <c r="DK172" s="620">
        <f>$G172</f>
        <v>50000</v>
      </c>
      <c r="DL172" s="617">
        <f>$G172</f>
        <v>50000</v>
      </c>
      <c r="DM172" s="617">
        <f>$G172*2</f>
        <v>100000</v>
      </c>
      <c r="DN172" s="617">
        <f>$G172</f>
        <v>50000</v>
      </c>
      <c r="DO172" s="617"/>
      <c r="DP172" s="617">
        <f>$G172</f>
        <v>50000</v>
      </c>
      <c r="DQ172" s="617"/>
      <c r="DR172" s="617">
        <f>$G172</f>
        <v>50000</v>
      </c>
      <c r="DS172" s="617">
        <f>$G172</f>
        <v>50000</v>
      </c>
      <c r="DT172" s="617">
        <f>$G172</f>
        <v>50000</v>
      </c>
      <c r="DU172" s="617">
        <f>$G172</f>
        <v>50000</v>
      </c>
      <c r="DV172" s="617">
        <f>$G172*2</f>
        <v>100000</v>
      </c>
      <c r="DW172" s="620">
        <f>$G172</f>
        <v>50000</v>
      </c>
      <c r="DX172" s="617">
        <f>$G172</f>
        <v>50000</v>
      </c>
      <c r="DY172" s="617">
        <f>$G172</f>
        <v>50000</v>
      </c>
      <c r="DZ172" s="617">
        <f>$G172*3</f>
        <v>150000</v>
      </c>
      <c r="EA172" s="617"/>
      <c r="EB172" s="617">
        <f>$G172</f>
        <v>50000</v>
      </c>
      <c r="EC172" s="617">
        <f>$G172</f>
        <v>50000</v>
      </c>
      <c r="ED172" s="617"/>
      <c r="EE172" s="617">
        <f>$G172</f>
        <v>50000</v>
      </c>
      <c r="EF172" s="617">
        <f>$G172</f>
        <v>50000</v>
      </c>
      <c r="EG172" s="617"/>
      <c r="EH172" s="617">
        <f t="shared" ref="EH172:EJ173" si="639">$G172</f>
        <v>50000</v>
      </c>
      <c r="EI172" s="620">
        <f t="shared" si="639"/>
        <v>50000</v>
      </c>
      <c r="EJ172" s="617">
        <f t="shared" si="639"/>
        <v>50000</v>
      </c>
      <c r="EK172" s="617">
        <f>$G172*2</f>
        <v>100000</v>
      </c>
      <c r="EL172" s="617">
        <f>$G172*3</f>
        <v>150000</v>
      </c>
      <c r="EM172" s="617"/>
      <c r="EN172" s="617">
        <f>$G172</f>
        <v>50000</v>
      </c>
      <c r="EO172" s="617">
        <f>$G172</f>
        <v>50000</v>
      </c>
      <c r="EP172" s="617"/>
      <c r="EQ172" s="617">
        <f>$G172</f>
        <v>50000</v>
      </c>
      <c r="ER172" s="617">
        <f>$G172</f>
        <v>50000</v>
      </c>
      <c r="ES172" s="617"/>
      <c r="ET172" s="617">
        <f>$G172</f>
        <v>50000</v>
      </c>
      <c r="EU172" s="620">
        <f>$G172</f>
        <v>50000</v>
      </c>
      <c r="EV172" s="617">
        <f>$G172</f>
        <v>50000</v>
      </c>
      <c r="EW172" s="617">
        <f>$G172*2</f>
        <v>100000</v>
      </c>
      <c r="EX172" s="617">
        <f>$G172*3</f>
        <v>150000</v>
      </c>
      <c r="EY172" s="617"/>
      <c r="EZ172" s="617">
        <f>$G172</f>
        <v>50000</v>
      </c>
      <c r="FA172" s="617">
        <f>$G172</f>
        <v>50000</v>
      </c>
      <c r="FB172" s="617"/>
      <c r="FC172" s="617">
        <f>$G172</f>
        <v>50000</v>
      </c>
      <c r="FD172" s="617">
        <f>$G172</f>
        <v>50000</v>
      </c>
      <c r="FE172" s="617"/>
      <c r="FF172" s="617">
        <f>$G172</f>
        <v>50000</v>
      </c>
      <c r="FG172" s="620">
        <f>$G172</f>
        <v>50000</v>
      </c>
      <c r="FH172" s="617">
        <f>$G172</f>
        <v>50000</v>
      </c>
      <c r="FI172" s="617">
        <f>$G172*2</f>
        <v>100000</v>
      </c>
      <c r="FJ172" s="617">
        <f>$G172*3</f>
        <v>150000</v>
      </c>
      <c r="FK172" s="617"/>
      <c r="FL172" s="617">
        <f>$G172</f>
        <v>50000</v>
      </c>
      <c r="FM172" s="617">
        <f>$G172</f>
        <v>50000</v>
      </c>
      <c r="FN172" s="617"/>
      <c r="FO172" s="617">
        <f>$G172</f>
        <v>50000</v>
      </c>
      <c r="FP172" s="617">
        <f>$G172</f>
        <v>50000</v>
      </c>
      <c r="FQ172" s="617"/>
      <c r="FR172" s="617">
        <f>$G172</f>
        <v>50000</v>
      </c>
      <c r="FS172" s="620">
        <f>$G172</f>
        <v>50000</v>
      </c>
      <c r="FT172" s="617">
        <f>$G172</f>
        <v>50000</v>
      </c>
      <c r="FU172" s="617">
        <f>$G172*2</f>
        <v>100000</v>
      </c>
      <c r="FV172" s="617">
        <f>$G172*3</f>
        <v>150000</v>
      </c>
      <c r="FW172" s="617"/>
      <c r="FX172" s="617">
        <f>$G172</f>
        <v>50000</v>
      </c>
      <c r="FY172" s="617">
        <f>$G172</f>
        <v>50000</v>
      </c>
      <c r="FZ172" s="617"/>
      <c r="GA172" s="617">
        <f>$G172</f>
        <v>50000</v>
      </c>
      <c r="GB172" s="617">
        <f>$G172</f>
        <v>50000</v>
      </c>
      <c r="GC172" s="617"/>
      <c r="GD172" s="617">
        <f>$G172</f>
        <v>50000</v>
      </c>
      <c r="GE172" s="617">
        <f>$G172</f>
        <v>50000</v>
      </c>
      <c r="GF172" s="625">
        <f>SUM(H172:GE172)</f>
        <v>7700000</v>
      </c>
    </row>
    <row r="173" spans="1:189" ht="18" thickTop="1" thickBot="1" x14ac:dyDescent="0.25">
      <c r="A173" s="360" t="s">
        <v>483</v>
      </c>
      <c r="B173" s="365"/>
      <c r="C173" s="365"/>
      <c r="D173" s="365"/>
      <c r="E173" s="365"/>
      <c r="F173" s="365"/>
      <c r="G173" s="616">
        <v>250000</v>
      </c>
      <c r="H173" s="618"/>
      <c r="I173" s="618"/>
      <c r="J173" s="618"/>
      <c r="K173" s="618"/>
      <c r="L173" s="618"/>
      <c r="M173" s="618"/>
      <c r="N173" s="618"/>
      <c r="O173" s="618"/>
      <c r="P173" s="618"/>
      <c r="Q173" s="618">
        <f>$G173</f>
        <v>250000</v>
      </c>
      <c r="R173" s="618"/>
      <c r="S173" s="619">
        <f>$G173</f>
        <v>250000</v>
      </c>
      <c r="T173" s="618"/>
      <c r="U173" s="618"/>
      <c r="V173" s="618">
        <f>$G173</f>
        <v>250000</v>
      </c>
      <c r="W173" s="618"/>
      <c r="X173" s="618">
        <f>$G173</f>
        <v>250000</v>
      </c>
      <c r="Y173" s="618"/>
      <c r="Z173" s="618"/>
      <c r="AA173" s="618"/>
      <c r="AB173" s="618">
        <f>$G173</f>
        <v>250000</v>
      </c>
      <c r="AC173" s="618"/>
      <c r="AD173" s="618">
        <f>$G173</f>
        <v>250000</v>
      </c>
      <c r="AE173" s="619"/>
      <c r="AF173" s="618">
        <f>$G173</f>
        <v>250000</v>
      </c>
      <c r="AG173" s="618">
        <f>$G173</f>
        <v>250000</v>
      </c>
      <c r="AH173" s="618"/>
      <c r="AI173" s="618"/>
      <c r="AJ173" s="618">
        <f>$G173</f>
        <v>250000</v>
      </c>
      <c r="AK173" s="618">
        <f>$G173</f>
        <v>250000</v>
      </c>
      <c r="AL173" s="618"/>
      <c r="AM173" s="618"/>
      <c r="AN173" s="618">
        <f>$G173</f>
        <v>250000</v>
      </c>
      <c r="AO173" s="618">
        <f>$G173</f>
        <v>250000</v>
      </c>
      <c r="AP173" s="618"/>
      <c r="AQ173" s="619"/>
      <c r="AR173" s="618">
        <f>$G173</f>
        <v>250000</v>
      </c>
      <c r="AS173" s="618">
        <f>$G173</f>
        <v>250000</v>
      </c>
      <c r="AT173" s="618"/>
      <c r="AU173" s="618">
        <f t="shared" si="637"/>
        <v>250000</v>
      </c>
      <c r="AV173" s="618">
        <f t="shared" si="637"/>
        <v>250000</v>
      </c>
      <c r="AW173" s="618">
        <f t="shared" si="637"/>
        <v>250000</v>
      </c>
      <c r="AX173" s="618"/>
      <c r="AY173" s="618"/>
      <c r="AZ173" s="618">
        <f t="shared" si="638"/>
        <v>250000</v>
      </c>
      <c r="BA173" s="618">
        <f t="shared" si="638"/>
        <v>250000</v>
      </c>
      <c r="BB173" s="618">
        <f t="shared" si="638"/>
        <v>250000</v>
      </c>
      <c r="BC173" s="619"/>
      <c r="BD173" s="618">
        <f>$G173</f>
        <v>250000</v>
      </c>
      <c r="BE173" s="618">
        <f>$G173</f>
        <v>250000</v>
      </c>
      <c r="BF173" s="618"/>
      <c r="BG173" s="618">
        <f>$G173</f>
        <v>250000</v>
      </c>
      <c r="BH173" s="618">
        <f>$G173</f>
        <v>250000</v>
      </c>
      <c r="BI173" s="618">
        <f>$G173</f>
        <v>250000</v>
      </c>
      <c r="BJ173" s="618"/>
      <c r="BK173" s="618"/>
      <c r="BL173" s="618">
        <f>$G173</f>
        <v>250000</v>
      </c>
      <c r="BM173" s="618">
        <f>$G173</f>
        <v>250000</v>
      </c>
      <c r="BN173" s="618">
        <f>$G173</f>
        <v>250000</v>
      </c>
      <c r="BO173" s="619"/>
      <c r="BP173" s="618">
        <f>$G173</f>
        <v>250000</v>
      </c>
      <c r="BQ173" s="618">
        <f>$G173</f>
        <v>250000</v>
      </c>
      <c r="BR173" s="618"/>
      <c r="BS173" s="618">
        <f>$G173</f>
        <v>250000</v>
      </c>
      <c r="BT173" s="618">
        <f>$G173</f>
        <v>250000</v>
      </c>
      <c r="BU173" s="618">
        <f>$G173</f>
        <v>250000</v>
      </c>
      <c r="BV173" s="618">
        <f>$G173</f>
        <v>250000</v>
      </c>
      <c r="BW173" s="618"/>
      <c r="BX173" s="618">
        <f>$G173</f>
        <v>250000</v>
      </c>
      <c r="BY173" s="618"/>
      <c r="BZ173" s="618">
        <f>$G173</f>
        <v>250000</v>
      </c>
      <c r="CA173" s="619">
        <f>$G173</f>
        <v>250000</v>
      </c>
      <c r="CB173" s="618">
        <f>$G173*2</f>
        <v>500000</v>
      </c>
      <c r="CC173" s="618">
        <f>$G173*2</f>
        <v>500000</v>
      </c>
      <c r="CD173" s="618"/>
      <c r="CE173" s="618">
        <f>$G173</f>
        <v>250000</v>
      </c>
      <c r="CF173" s="618"/>
      <c r="CG173" s="618">
        <f>$G173</f>
        <v>250000</v>
      </c>
      <c r="CH173" s="618">
        <f>$G173</f>
        <v>250000</v>
      </c>
      <c r="CI173" s="618"/>
      <c r="CJ173" s="618">
        <f>$G173</f>
        <v>250000</v>
      </c>
      <c r="CK173" s="618">
        <f>$G173</f>
        <v>250000</v>
      </c>
      <c r="CL173" s="618">
        <f>$G173</f>
        <v>250000</v>
      </c>
      <c r="CM173" s="619"/>
      <c r="CN173" s="618">
        <f>$G173*2</f>
        <v>500000</v>
      </c>
      <c r="CO173" s="618">
        <f>$G173</f>
        <v>250000</v>
      </c>
      <c r="CP173" s="618"/>
      <c r="CQ173" s="618">
        <f>$G173</f>
        <v>250000</v>
      </c>
      <c r="CR173" s="618"/>
      <c r="CS173" s="618">
        <f>$G173</f>
        <v>250000</v>
      </c>
      <c r="CT173" s="618">
        <f>$G173</f>
        <v>250000</v>
      </c>
      <c r="CU173" s="618">
        <f>$G173</f>
        <v>250000</v>
      </c>
      <c r="CV173" s="618"/>
      <c r="CW173" s="618">
        <f>$G173</f>
        <v>250000</v>
      </c>
      <c r="CX173" s="618">
        <f>$G173*2</f>
        <v>500000</v>
      </c>
      <c r="CY173" s="619">
        <f>$G173</f>
        <v>250000</v>
      </c>
      <c r="CZ173" s="618">
        <f>$G173*2</f>
        <v>500000</v>
      </c>
      <c r="DA173" s="618">
        <f>$G173*3</f>
        <v>750000</v>
      </c>
      <c r="DB173" s="618"/>
      <c r="DC173" s="618">
        <f>$G173</f>
        <v>250000</v>
      </c>
      <c r="DD173" s="618">
        <f>$G173</f>
        <v>250000</v>
      </c>
      <c r="DE173" s="618"/>
      <c r="DF173" s="618">
        <f>$G173</f>
        <v>250000</v>
      </c>
      <c r="DG173" s="618">
        <f>$G173</f>
        <v>250000</v>
      </c>
      <c r="DH173" s="618"/>
      <c r="DI173" s="618">
        <f>$G173</f>
        <v>250000</v>
      </c>
      <c r="DJ173" s="618">
        <f>$G173</f>
        <v>250000</v>
      </c>
      <c r="DK173" s="619">
        <f>$G173</f>
        <v>250000</v>
      </c>
      <c r="DL173" s="618">
        <f>$G173*2</f>
        <v>500000</v>
      </c>
      <c r="DM173" s="618">
        <f>$G173</f>
        <v>250000</v>
      </c>
      <c r="DN173" s="618"/>
      <c r="DO173" s="618">
        <f>$G173</f>
        <v>250000</v>
      </c>
      <c r="DP173" s="618"/>
      <c r="DQ173" s="618">
        <f>$G173</f>
        <v>250000</v>
      </c>
      <c r="DR173" s="618">
        <f>$G173</f>
        <v>250000</v>
      </c>
      <c r="DS173" s="618">
        <f>$G173</f>
        <v>250000</v>
      </c>
      <c r="DT173" s="618">
        <f>$G173</f>
        <v>250000</v>
      </c>
      <c r="DU173" s="618">
        <f>$G173*2</f>
        <v>500000</v>
      </c>
      <c r="DV173" s="618">
        <f>$G173</f>
        <v>250000</v>
      </c>
      <c r="DW173" s="619">
        <f>$G173</f>
        <v>250000</v>
      </c>
      <c r="DX173" s="618">
        <f>$G173*2</f>
        <v>500000</v>
      </c>
      <c r="DY173" s="618">
        <f>$G173</f>
        <v>250000</v>
      </c>
      <c r="DZ173" s="618"/>
      <c r="EA173" s="618">
        <f>$G173</f>
        <v>250000</v>
      </c>
      <c r="EB173" s="618"/>
      <c r="EC173" s="618">
        <f>$G173</f>
        <v>250000</v>
      </c>
      <c r="ED173" s="618">
        <f>$G173</f>
        <v>250000</v>
      </c>
      <c r="EE173" s="618">
        <f>$G173</f>
        <v>250000</v>
      </c>
      <c r="EF173" s="618">
        <f>$G173</f>
        <v>250000</v>
      </c>
      <c r="EG173" s="618">
        <f>$G173*2</f>
        <v>500000</v>
      </c>
      <c r="EH173" s="618">
        <f t="shared" si="639"/>
        <v>250000</v>
      </c>
      <c r="EI173" s="619">
        <f t="shared" si="639"/>
        <v>250000</v>
      </c>
      <c r="EJ173" s="618">
        <f t="shared" si="639"/>
        <v>250000</v>
      </c>
      <c r="EK173" s="618">
        <f>$G173*3</f>
        <v>750000</v>
      </c>
      <c r="EL173" s="618"/>
      <c r="EM173" s="618">
        <f>$G173</f>
        <v>250000</v>
      </c>
      <c r="EN173" s="618">
        <f>$G173</f>
        <v>250000</v>
      </c>
      <c r="EO173" s="618"/>
      <c r="EP173" s="618">
        <f>$G173</f>
        <v>250000</v>
      </c>
      <c r="EQ173" s="618">
        <f>$G173</f>
        <v>250000</v>
      </c>
      <c r="ER173" s="618"/>
      <c r="ES173" s="618">
        <f>$G173</f>
        <v>250000</v>
      </c>
      <c r="ET173" s="618">
        <f>$G173</f>
        <v>250000</v>
      </c>
      <c r="EU173" s="619">
        <f>$G173</f>
        <v>250000</v>
      </c>
      <c r="EV173" s="618">
        <f>$G173*2</f>
        <v>500000</v>
      </c>
      <c r="EW173" s="618">
        <f>$G173*3</f>
        <v>750000</v>
      </c>
      <c r="EX173" s="618"/>
      <c r="EY173" s="618">
        <f>$G173</f>
        <v>250000</v>
      </c>
      <c r="EZ173" s="618">
        <f>$G173</f>
        <v>250000</v>
      </c>
      <c r="FA173" s="618"/>
      <c r="FB173" s="618">
        <f>$G173</f>
        <v>250000</v>
      </c>
      <c r="FC173" s="618">
        <f>$G173</f>
        <v>250000</v>
      </c>
      <c r="FD173" s="618"/>
      <c r="FE173" s="618">
        <f>$G173</f>
        <v>250000</v>
      </c>
      <c r="FF173" s="618">
        <f>$G173</f>
        <v>250000</v>
      </c>
      <c r="FG173" s="619">
        <f>$G173</f>
        <v>250000</v>
      </c>
      <c r="FH173" s="618">
        <f>$G173*2</f>
        <v>500000</v>
      </c>
      <c r="FI173" s="618">
        <f>$G173*3</f>
        <v>750000</v>
      </c>
      <c r="FJ173" s="618"/>
      <c r="FK173" s="618">
        <f>$G173</f>
        <v>250000</v>
      </c>
      <c r="FL173" s="618">
        <f>$G173</f>
        <v>250000</v>
      </c>
      <c r="FM173" s="618"/>
      <c r="FN173" s="618">
        <f>$G173</f>
        <v>250000</v>
      </c>
      <c r="FO173" s="618">
        <f>$G173</f>
        <v>250000</v>
      </c>
      <c r="FP173" s="618"/>
      <c r="FQ173" s="618">
        <f>$G173</f>
        <v>250000</v>
      </c>
      <c r="FR173" s="618">
        <f>$G173</f>
        <v>250000</v>
      </c>
      <c r="FS173" s="619">
        <f>$G173</f>
        <v>250000</v>
      </c>
      <c r="FT173" s="618">
        <f>$G173*2</f>
        <v>500000</v>
      </c>
      <c r="FU173" s="618">
        <f>$G173*3</f>
        <v>750000</v>
      </c>
      <c r="FV173" s="618"/>
      <c r="FW173" s="618">
        <f>$G173</f>
        <v>250000</v>
      </c>
      <c r="FX173" s="618">
        <f>$G173</f>
        <v>250000</v>
      </c>
      <c r="FY173" s="618"/>
      <c r="FZ173" s="618">
        <f>$G173</f>
        <v>250000</v>
      </c>
      <c r="GA173" s="618">
        <f>$G173</f>
        <v>250000</v>
      </c>
      <c r="GB173" s="618"/>
      <c r="GC173" s="618">
        <f>$G173</f>
        <v>250000</v>
      </c>
      <c r="GD173" s="618">
        <f>$G173</f>
        <v>250000</v>
      </c>
      <c r="GE173" s="618">
        <f>$G173</f>
        <v>250000</v>
      </c>
      <c r="GF173" s="614">
        <f>SUM(H173:GE173)</f>
        <v>35250000</v>
      </c>
    </row>
    <row r="174" spans="1:189" ht="18" thickTop="1" thickBot="1" x14ac:dyDescent="0.25">
      <c r="G174" s="19"/>
      <c r="H174" s="617">
        <f>H172+H173</f>
        <v>50000</v>
      </c>
      <c r="I174" s="617">
        <f t="shared" ref="I174:BT174" si="640">I172+I173</f>
        <v>50000</v>
      </c>
      <c r="J174" s="617">
        <f t="shared" si="640"/>
        <v>50000</v>
      </c>
      <c r="K174" s="617">
        <f t="shared" si="640"/>
        <v>0</v>
      </c>
      <c r="L174" s="617">
        <f t="shared" si="640"/>
        <v>50000</v>
      </c>
      <c r="M174" s="617">
        <f t="shared" si="640"/>
        <v>0</v>
      </c>
      <c r="N174" s="617">
        <f t="shared" si="640"/>
        <v>0</v>
      </c>
      <c r="O174" s="617">
        <f t="shared" si="640"/>
        <v>0</v>
      </c>
      <c r="P174" s="617">
        <f t="shared" si="640"/>
        <v>50000</v>
      </c>
      <c r="Q174" s="617">
        <f t="shared" si="640"/>
        <v>250000</v>
      </c>
      <c r="R174" s="617">
        <f t="shared" si="640"/>
        <v>50000</v>
      </c>
      <c r="S174" s="620">
        <f t="shared" si="640"/>
        <v>250000</v>
      </c>
      <c r="T174" s="617">
        <f t="shared" si="640"/>
        <v>50000</v>
      </c>
      <c r="U174" s="617">
        <f t="shared" si="640"/>
        <v>50000</v>
      </c>
      <c r="V174" s="617">
        <f t="shared" si="640"/>
        <v>250000</v>
      </c>
      <c r="W174" s="617">
        <f t="shared" si="640"/>
        <v>50000</v>
      </c>
      <c r="X174" s="617">
        <f t="shared" si="640"/>
        <v>300000</v>
      </c>
      <c r="Y174" s="617">
        <f t="shared" si="640"/>
        <v>0</v>
      </c>
      <c r="Z174" s="617">
        <f t="shared" si="640"/>
        <v>50000</v>
      </c>
      <c r="AA174" s="617">
        <f t="shared" si="640"/>
        <v>50000</v>
      </c>
      <c r="AB174" s="617">
        <f t="shared" si="640"/>
        <v>250000</v>
      </c>
      <c r="AC174" s="617">
        <f t="shared" si="640"/>
        <v>50000</v>
      </c>
      <c r="AD174" s="617">
        <f t="shared" si="640"/>
        <v>300000</v>
      </c>
      <c r="AE174" s="620">
        <f t="shared" si="640"/>
        <v>0</v>
      </c>
      <c r="AF174" s="617">
        <f t="shared" si="640"/>
        <v>300000</v>
      </c>
      <c r="AG174" s="617">
        <f t="shared" si="640"/>
        <v>300000</v>
      </c>
      <c r="AH174" s="617">
        <f t="shared" si="640"/>
        <v>0</v>
      </c>
      <c r="AI174" s="617">
        <f t="shared" si="640"/>
        <v>50000</v>
      </c>
      <c r="AJ174" s="617">
        <f t="shared" si="640"/>
        <v>300000</v>
      </c>
      <c r="AK174" s="617">
        <f t="shared" si="640"/>
        <v>300000</v>
      </c>
      <c r="AL174" s="617">
        <f t="shared" si="640"/>
        <v>0</v>
      </c>
      <c r="AM174" s="617">
        <f t="shared" si="640"/>
        <v>0</v>
      </c>
      <c r="AN174" s="617">
        <f t="shared" si="640"/>
        <v>300000</v>
      </c>
      <c r="AO174" s="617">
        <f t="shared" si="640"/>
        <v>300000</v>
      </c>
      <c r="AP174" s="617">
        <f t="shared" si="640"/>
        <v>50000</v>
      </c>
      <c r="AQ174" s="620">
        <f t="shared" si="640"/>
        <v>0</v>
      </c>
      <c r="AR174" s="617">
        <f t="shared" si="640"/>
        <v>300000</v>
      </c>
      <c r="AS174" s="617">
        <f t="shared" si="640"/>
        <v>300000</v>
      </c>
      <c r="AT174" s="617">
        <f t="shared" si="640"/>
        <v>0</v>
      </c>
      <c r="AU174" s="617">
        <f t="shared" si="640"/>
        <v>300000</v>
      </c>
      <c r="AV174" s="617">
        <f t="shared" si="640"/>
        <v>300000</v>
      </c>
      <c r="AW174" s="617">
        <f t="shared" si="640"/>
        <v>300000</v>
      </c>
      <c r="AX174" s="617">
        <f t="shared" si="640"/>
        <v>0</v>
      </c>
      <c r="AY174" s="617">
        <f t="shared" si="640"/>
        <v>0</v>
      </c>
      <c r="AZ174" s="617">
        <f t="shared" si="640"/>
        <v>300000</v>
      </c>
      <c r="BA174" s="617">
        <f t="shared" si="640"/>
        <v>300000</v>
      </c>
      <c r="BB174" s="617">
        <f t="shared" si="640"/>
        <v>300000</v>
      </c>
      <c r="BC174" s="620">
        <f t="shared" si="640"/>
        <v>0</v>
      </c>
      <c r="BD174" s="617">
        <f t="shared" si="640"/>
        <v>300000</v>
      </c>
      <c r="BE174" s="617">
        <f t="shared" si="640"/>
        <v>300000</v>
      </c>
      <c r="BF174" s="617">
        <f t="shared" si="640"/>
        <v>0</v>
      </c>
      <c r="BG174" s="617">
        <f t="shared" si="640"/>
        <v>250000</v>
      </c>
      <c r="BH174" s="617">
        <f t="shared" si="640"/>
        <v>300000</v>
      </c>
      <c r="BI174" s="617">
        <f t="shared" si="640"/>
        <v>300000</v>
      </c>
      <c r="BJ174" s="617">
        <f t="shared" si="640"/>
        <v>50000</v>
      </c>
      <c r="BK174" s="617">
        <f t="shared" si="640"/>
        <v>50000</v>
      </c>
      <c r="BL174" s="617">
        <f t="shared" si="640"/>
        <v>250000</v>
      </c>
      <c r="BM174" s="617">
        <f t="shared" si="640"/>
        <v>300000</v>
      </c>
      <c r="BN174" s="617">
        <f t="shared" si="640"/>
        <v>250000</v>
      </c>
      <c r="BO174" s="620">
        <f t="shared" si="640"/>
        <v>50000</v>
      </c>
      <c r="BP174" s="617">
        <f t="shared" si="640"/>
        <v>300000</v>
      </c>
      <c r="BQ174" s="617">
        <f t="shared" si="640"/>
        <v>350000</v>
      </c>
      <c r="BR174" s="617">
        <f t="shared" si="640"/>
        <v>100000</v>
      </c>
      <c r="BS174" s="617">
        <f t="shared" si="640"/>
        <v>250000</v>
      </c>
      <c r="BT174" s="617">
        <f t="shared" si="640"/>
        <v>300000</v>
      </c>
      <c r="BU174" s="617">
        <f t="shared" ref="BU174:EF174" si="641">BU172+BU173</f>
        <v>250000</v>
      </c>
      <c r="BV174" s="617">
        <f t="shared" si="641"/>
        <v>300000</v>
      </c>
      <c r="BW174" s="617">
        <f t="shared" si="641"/>
        <v>50000</v>
      </c>
      <c r="BX174" s="617">
        <f t="shared" si="641"/>
        <v>250000</v>
      </c>
      <c r="BY174" s="617">
        <f t="shared" si="641"/>
        <v>50000</v>
      </c>
      <c r="BZ174" s="617">
        <f t="shared" si="641"/>
        <v>300000</v>
      </c>
      <c r="CA174" s="620">
        <f t="shared" si="641"/>
        <v>300000</v>
      </c>
      <c r="CB174" s="617">
        <f t="shared" si="641"/>
        <v>500000</v>
      </c>
      <c r="CC174" s="617">
        <f t="shared" si="641"/>
        <v>600000</v>
      </c>
      <c r="CD174" s="617">
        <f t="shared" si="641"/>
        <v>50000</v>
      </c>
      <c r="CE174" s="617">
        <f t="shared" si="641"/>
        <v>250000</v>
      </c>
      <c r="CF174" s="617">
        <f t="shared" si="641"/>
        <v>50000</v>
      </c>
      <c r="CG174" s="617">
        <f t="shared" si="641"/>
        <v>250000</v>
      </c>
      <c r="CH174" s="617">
        <f t="shared" si="641"/>
        <v>300000</v>
      </c>
      <c r="CI174" s="617">
        <f t="shared" si="641"/>
        <v>50000</v>
      </c>
      <c r="CJ174" s="617">
        <f t="shared" si="641"/>
        <v>300000</v>
      </c>
      <c r="CK174" s="617">
        <f t="shared" si="641"/>
        <v>250000</v>
      </c>
      <c r="CL174" s="617">
        <f t="shared" si="641"/>
        <v>300000</v>
      </c>
      <c r="CM174" s="620">
        <f t="shared" si="641"/>
        <v>100000</v>
      </c>
      <c r="CN174" s="617">
        <f t="shared" si="641"/>
        <v>550000</v>
      </c>
      <c r="CO174" s="617">
        <f t="shared" si="641"/>
        <v>350000</v>
      </c>
      <c r="CP174" s="617">
        <f t="shared" si="641"/>
        <v>150000</v>
      </c>
      <c r="CQ174" s="617">
        <f t="shared" si="641"/>
        <v>250000</v>
      </c>
      <c r="CR174" s="617">
        <f t="shared" si="641"/>
        <v>50000</v>
      </c>
      <c r="CS174" s="617">
        <f t="shared" si="641"/>
        <v>300000</v>
      </c>
      <c r="CT174" s="617">
        <f t="shared" si="641"/>
        <v>250000</v>
      </c>
      <c r="CU174" s="617">
        <f t="shared" si="641"/>
        <v>300000</v>
      </c>
      <c r="CV174" s="617">
        <f t="shared" si="641"/>
        <v>50000</v>
      </c>
      <c r="CW174" s="617">
        <f t="shared" si="641"/>
        <v>250000</v>
      </c>
      <c r="CX174" s="617">
        <f t="shared" si="641"/>
        <v>550000</v>
      </c>
      <c r="CY174" s="620">
        <f t="shared" si="641"/>
        <v>300000</v>
      </c>
      <c r="CZ174" s="617">
        <f t="shared" si="641"/>
        <v>550000</v>
      </c>
      <c r="DA174" s="617">
        <f t="shared" si="641"/>
        <v>850000</v>
      </c>
      <c r="DB174" s="617">
        <f t="shared" si="641"/>
        <v>50000</v>
      </c>
      <c r="DC174" s="617">
        <f t="shared" si="641"/>
        <v>250000</v>
      </c>
      <c r="DD174" s="617">
        <f t="shared" si="641"/>
        <v>300000</v>
      </c>
      <c r="DE174" s="617">
        <f t="shared" si="641"/>
        <v>0</v>
      </c>
      <c r="DF174" s="617">
        <f t="shared" si="641"/>
        <v>300000</v>
      </c>
      <c r="DG174" s="617">
        <f t="shared" si="641"/>
        <v>300000</v>
      </c>
      <c r="DH174" s="617">
        <f t="shared" si="641"/>
        <v>50000</v>
      </c>
      <c r="DI174" s="617">
        <f t="shared" si="641"/>
        <v>300000</v>
      </c>
      <c r="DJ174" s="617">
        <f t="shared" si="641"/>
        <v>350000</v>
      </c>
      <c r="DK174" s="620">
        <f t="shared" si="641"/>
        <v>300000</v>
      </c>
      <c r="DL174" s="617">
        <f t="shared" si="641"/>
        <v>550000</v>
      </c>
      <c r="DM174" s="617">
        <f t="shared" si="641"/>
        <v>350000</v>
      </c>
      <c r="DN174" s="617">
        <f t="shared" si="641"/>
        <v>50000</v>
      </c>
      <c r="DO174" s="617">
        <f t="shared" si="641"/>
        <v>250000</v>
      </c>
      <c r="DP174" s="617">
        <f t="shared" si="641"/>
        <v>50000</v>
      </c>
      <c r="DQ174" s="617">
        <f t="shared" si="641"/>
        <v>250000</v>
      </c>
      <c r="DR174" s="617">
        <f t="shared" si="641"/>
        <v>300000</v>
      </c>
      <c r="DS174" s="617">
        <f t="shared" si="641"/>
        <v>300000</v>
      </c>
      <c r="DT174" s="617">
        <f t="shared" si="641"/>
        <v>300000</v>
      </c>
      <c r="DU174" s="617">
        <f t="shared" si="641"/>
        <v>550000</v>
      </c>
      <c r="DV174" s="617">
        <f t="shared" si="641"/>
        <v>350000</v>
      </c>
      <c r="DW174" s="620">
        <f t="shared" si="641"/>
        <v>300000</v>
      </c>
      <c r="DX174" s="617">
        <f t="shared" si="641"/>
        <v>550000</v>
      </c>
      <c r="DY174" s="617">
        <f t="shared" si="641"/>
        <v>300000</v>
      </c>
      <c r="DZ174" s="617">
        <f t="shared" si="641"/>
        <v>150000</v>
      </c>
      <c r="EA174" s="617">
        <f t="shared" si="641"/>
        <v>250000</v>
      </c>
      <c r="EB174" s="617">
        <f t="shared" si="641"/>
        <v>50000</v>
      </c>
      <c r="EC174" s="617">
        <f t="shared" si="641"/>
        <v>300000</v>
      </c>
      <c r="ED174" s="617">
        <f t="shared" si="641"/>
        <v>250000</v>
      </c>
      <c r="EE174" s="617">
        <f t="shared" si="641"/>
        <v>300000</v>
      </c>
      <c r="EF174" s="617">
        <f t="shared" si="641"/>
        <v>300000</v>
      </c>
      <c r="EG174" s="617">
        <f t="shared" ref="EG174:GE174" si="642">EG172+EG173</f>
        <v>500000</v>
      </c>
      <c r="EH174" s="617">
        <f t="shared" si="642"/>
        <v>300000</v>
      </c>
      <c r="EI174" s="620">
        <f t="shared" si="642"/>
        <v>300000</v>
      </c>
      <c r="EJ174" s="617">
        <f t="shared" si="642"/>
        <v>300000</v>
      </c>
      <c r="EK174" s="617">
        <f t="shared" si="642"/>
        <v>850000</v>
      </c>
      <c r="EL174" s="617">
        <f t="shared" si="642"/>
        <v>150000</v>
      </c>
      <c r="EM174" s="617">
        <f t="shared" si="642"/>
        <v>250000</v>
      </c>
      <c r="EN174" s="617">
        <f t="shared" si="642"/>
        <v>300000</v>
      </c>
      <c r="EO174" s="617">
        <f t="shared" si="642"/>
        <v>50000</v>
      </c>
      <c r="EP174" s="617">
        <f t="shared" si="642"/>
        <v>250000</v>
      </c>
      <c r="EQ174" s="617">
        <f t="shared" si="642"/>
        <v>300000</v>
      </c>
      <c r="ER174" s="617">
        <f t="shared" si="642"/>
        <v>50000</v>
      </c>
      <c r="ES174" s="617">
        <f t="shared" si="642"/>
        <v>250000</v>
      </c>
      <c r="ET174" s="617">
        <f t="shared" si="642"/>
        <v>300000</v>
      </c>
      <c r="EU174" s="620">
        <f t="shared" si="642"/>
        <v>300000</v>
      </c>
      <c r="EV174" s="617">
        <f t="shared" si="642"/>
        <v>550000</v>
      </c>
      <c r="EW174" s="617">
        <f t="shared" si="642"/>
        <v>850000</v>
      </c>
      <c r="EX174" s="617">
        <f t="shared" si="642"/>
        <v>150000</v>
      </c>
      <c r="EY174" s="617">
        <f t="shared" si="642"/>
        <v>250000</v>
      </c>
      <c r="EZ174" s="617">
        <f t="shared" si="642"/>
        <v>300000</v>
      </c>
      <c r="FA174" s="617">
        <f t="shared" si="642"/>
        <v>50000</v>
      </c>
      <c r="FB174" s="617">
        <f t="shared" si="642"/>
        <v>250000</v>
      </c>
      <c r="FC174" s="617">
        <f t="shared" si="642"/>
        <v>300000</v>
      </c>
      <c r="FD174" s="617">
        <f t="shared" si="642"/>
        <v>50000</v>
      </c>
      <c r="FE174" s="617">
        <f t="shared" si="642"/>
        <v>250000</v>
      </c>
      <c r="FF174" s="617">
        <f t="shared" si="642"/>
        <v>300000</v>
      </c>
      <c r="FG174" s="620">
        <f t="shared" si="642"/>
        <v>300000</v>
      </c>
      <c r="FH174" s="617">
        <f t="shared" si="642"/>
        <v>550000</v>
      </c>
      <c r="FI174" s="617">
        <f t="shared" si="642"/>
        <v>850000</v>
      </c>
      <c r="FJ174" s="617">
        <f t="shared" si="642"/>
        <v>150000</v>
      </c>
      <c r="FK174" s="617">
        <f t="shared" si="642"/>
        <v>250000</v>
      </c>
      <c r="FL174" s="617">
        <f t="shared" si="642"/>
        <v>300000</v>
      </c>
      <c r="FM174" s="617">
        <f t="shared" si="642"/>
        <v>50000</v>
      </c>
      <c r="FN174" s="617">
        <f t="shared" si="642"/>
        <v>250000</v>
      </c>
      <c r="FO174" s="617">
        <f t="shared" si="642"/>
        <v>300000</v>
      </c>
      <c r="FP174" s="617">
        <f t="shared" si="642"/>
        <v>50000</v>
      </c>
      <c r="FQ174" s="617">
        <f t="shared" si="642"/>
        <v>250000</v>
      </c>
      <c r="FR174" s="617">
        <f t="shared" si="642"/>
        <v>300000</v>
      </c>
      <c r="FS174" s="620">
        <f t="shared" si="642"/>
        <v>300000</v>
      </c>
      <c r="FT174" s="617">
        <f t="shared" si="642"/>
        <v>550000</v>
      </c>
      <c r="FU174" s="617">
        <f t="shared" si="642"/>
        <v>850000</v>
      </c>
      <c r="FV174" s="617">
        <f t="shared" si="642"/>
        <v>150000</v>
      </c>
      <c r="FW174" s="617">
        <f t="shared" si="642"/>
        <v>250000</v>
      </c>
      <c r="FX174" s="617">
        <f t="shared" si="642"/>
        <v>300000</v>
      </c>
      <c r="FY174" s="617">
        <f t="shared" si="642"/>
        <v>50000</v>
      </c>
      <c r="FZ174" s="617">
        <f t="shared" si="642"/>
        <v>250000</v>
      </c>
      <c r="GA174" s="617">
        <f t="shared" si="642"/>
        <v>300000</v>
      </c>
      <c r="GB174" s="617">
        <f t="shared" si="642"/>
        <v>50000</v>
      </c>
      <c r="GC174" s="617">
        <f t="shared" si="642"/>
        <v>250000</v>
      </c>
      <c r="GD174" s="617">
        <f t="shared" si="642"/>
        <v>300000</v>
      </c>
      <c r="GE174" s="617">
        <f t="shared" si="642"/>
        <v>300000</v>
      </c>
      <c r="GF174" s="615">
        <f>SUM(H174:GE174)</f>
        <v>42950000</v>
      </c>
      <c r="GG174" s="333">
        <f>GF173+GF172</f>
        <v>42950000</v>
      </c>
    </row>
    <row r="175" spans="1:189" ht="17" thickTop="1" x14ac:dyDescent="0.2">
      <c r="G175" s="19"/>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333"/>
      <c r="AF175" s="333"/>
      <c r="AG175" s="333"/>
      <c r="AH175" s="333"/>
      <c r="AI175" s="333"/>
      <c r="AJ175" s="333" t="s">
        <v>106</v>
      </c>
      <c r="AK175" s="333"/>
      <c r="AL175" s="333"/>
      <c r="AM175" s="333"/>
      <c r="AN175" s="333"/>
      <c r="AO175" s="333"/>
      <c r="AP175" s="333"/>
      <c r="AQ175" s="333"/>
      <c r="AR175" s="333"/>
      <c r="AS175" s="333"/>
      <c r="AT175" s="333"/>
      <c r="AU175" s="333"/>
      <c r="AV175" s="333"/>
      <c r="AW175" s="333"/>
      <c r="AX175" s="333"/>
      <c r="AY175" s="333"/>
      <c r="AZ175" s="333"/>
      <c r="BA175" s="333"/>
      <c r="BB175" s="333"/>
      <c r="BC175" s="333"/>
      <c r="BD175" s="333"/>
      <c r="BE175" s="333"/>
      <c r="BF175" s="333"/>
      <c r="BG175" s="333"/>
      <c r="BH175" s="333"/>
      <c r="BI175" s="333"/>
      <c r="BJ175" s="333"/>
      <c r="BK175" s="333"/>
      <c r="BL175" s="333"/>
      <c r="BM175" s="333"/>
      <c r="BN175" s="333"/>
      <c r="BO175" s="333"/>
      <c r="BP175" s="333"/>
      <c r="BQ175" s="333"/>
      <c r="BR175" s="333"/>
      <c r="BS175" s="333"/>
      <c r="BT175" s="333"/>
      <c r="BU175" s="333"/>
      <c r="BV175" s="333"/>
      <c r="BW175" s="333"/>
      <c r="BX175" s="333"/>
      <c r="BY175" s="333"/>
      <c r="BZ175" s="333"/>
      <c r="CA175" s="333"/>
      <c r="CB175" s="333"/>
      <c r="CC175" s="333"/>
      <c r="CD175" s="333"/>
      <c r="CE175" s="333"/>
      <c r="CF175" s="333"/>
      <c r="CG175" s="333"/>
      <c r="CH175" s="333"/>
      <c r="CI175" s="333"/>
      <c r="CJ175" s="333"/>
      <c r="CK175" s="333"/>
      <c r="CL175" s="333"/>
      <c r="CM175" s="333"/>
      <c r="CN175" s="333"/>
      <c r="CO175" s="333"/>
      <c r="CP175" s="333"/>
      <c r="CQ175" s="333"/>
      <c r="CR175" s="333"/>
      <c r="CS175" s="333"/>
      <c r="CT175" s="333"/>
      <c r="CU175" s="333"/>
      <c r="CV175" s="333"/>
      <c r="CW175" s="333"/>
      <c r="CX175" s="333"/>
      <c r="CY175" s="333"/>
      <c r="EJ175" s="27"/>
      <c r="EV175" s="27"/>
      <c r="FH175" s="27"/>
      <c r="FT175" s="27"/>
    </row>
    <row r="176" spans="1:189" ht="17" thickBot="1" x14ac:dyDescent="0.25">
      <c r="A176" s="556" t="s">
        <v>429</v>
      </c>
      <c r="B176" s="557">
        <f>B154</f>
        <v>142</v>
      </c>
      <c r="C176" s="32"/>
      <c r="D176" s="32"/>
      <c r="E176" s="32"/>
      <c r="F176" s="32"/>
      <c r="G176" s="352" t="s">
        <v>370</v>
      </c>
      <c r="H176" s="21">
        <f t="shared" ref="H176:AE176" si="643">H11</f>
        <v>1</v>
      </c>
      <c r="I176" s="21">
        <f t="shared" si="643"/>
        <v>2</v>
      </c>
      <c r="J176" s="21">
        <f t="shared" si="643"/>
        <v>3</v>
      </c>
      <c r="K176" s="21">
        <f t="shared" si="643"/>
        <v>4</v>
      </c>
      <c r="L176" s="21">
        <f t="shared" si="643"/>
        <v>5</v>
      </c>
      <c r="M176" s="21">
        <f t="shared" si="643"/>
        <v>6</v>
      </c>
      <c r="N176" s="21">
        <f t="shared" si="643"/>
        <v>7</v>
      </c>
      <c r="O176" s="21">
        <f t="shared" si="643"/>
        <v>8</v>
      </c>
      <c r="P176" s="21">
        <f t="shared" si="643"/>
        <v>9</v>
      </c>
      <c r="Q176" s="21">
        <f t="shared" si="643"/>
        <v>10</v>
      </c>
      <c r="R176" s="21">
        <f t="shared" si="643"/>
        <v>11</v>
      </c>
      <c r="S176" s="21">
        <f t="shared" si="643"/>
        <v>12</v>
      </c>
      <c r="T176" s="21">
        <f t="shared" si="643"/>
        <v>13</v>
      </c>
      <c r="U176" s="21">
        <f t="shared" si="643"/>
        <v>14</v>
      </c>
      <c r="V176" s="21">
        <f t="shared" si="643"/>
        <v>15</v>
      </c>
      <c r="W176" s="21">
        <f t="shared" si="643"/>
        <v>16</v>
      </c>
      <c r="X176" s="21">
        <f t="shared" si="643"/>
        <v>17</v>
      </c>
      <c r="Y176" s="21">
        <f t="shared" si="643"/>
        <v>18</v>
      </c>
      <c r="Z176" s="21">
        <f t="shared" si="643"/>
        <v>19</v>
      </c>
      <c r="AA176" s="21">
        <f t="shared" si="643"/>
        <v>20</v>
      </c>
      <c r="AB176" s="21">
        <f t="shared" si="643"/>
        <v>21</v>
      </c>
      <c r="AC176" s="21">
        <f t="shared" si="643"/>
        <v>22</v>
      </c>
      <c r="AD176" s="21">
        <f t="shared" si="643"/>
        <v>23</v>
      </c>
      <c r="AE176" s="21">
        <f t="shared" si="643"/>
        <v>24</v>
      </c>
      <c r="AF176" s="28" t="s">
        <v>369</v>
      </c>
      <c r="AG176" s="27" t="s">
        <v>428</v>
      </c>
      <c r="AM176" s="30"/>
      <c r="AT176" s="30"/>
      <c r="AW176" s="30"/>
      <c r="BV176" s="123"/>
      <c r="EJ176" s="27"/>
      <c r="EV176" s="27"/>
      <c r="FH176" s="27"/>
      <c r="FT176" s="27"/>
    </row>
    <row r="177" spans="1:176" ht="18" thickTop="1" thickBot="1" x14ac:dyDescent="0.25">
      <c r="A177" s="554">
        <v>0.1</v>
      </c>
      <c r="B177" s="555">
        <f>$B$176*A177</f>
        <v>14.200000000000001</v>
      </c>
      <c r="C177" s="553">
        <f>C154</f>
        <v>14</v>
      </c>
      <c r="D177" s="351"/>
      <c r="E177" s="351"/>
      <c r="F177" s="351"/>
      <c r="G177" s="353" t="s">
        <v>420</v>
      </c>
      <c r="H177" s="467">
        <f>12901*G182</f>
        <v>19351.5</v>
      </c>
      <c r="I177" s="464">
        <f>43075*G182</f>
        <v>64612.5</v>
      </c>
      <c r="J177" s="464">
        <f>81823*G182</f>
        <v>122734.5</v>
      </c>
      <c r="K177" s="464">
        <f>138533*G182</f>
        <v>207799.5</v>
      </c>
      <c r="L177" s="464">
        <f>172085*G182</f>
        <v>258127.5</v>
      </c>
      <c r="M177" s="464">
        <f>201785*G182</f>
        <v>302677.5</v>
      </c>
      <c r="N177" s="464">
        <f>166244*G182</f>
        <v>249366</v>
      </c>
      <c r="O177" s="464">
        <f>142102*G182</f>
        <v>213153</v>
      </c>
      <c r="P177" s="464">
        <f>182816*G182</f>
        <v>274224</v>
      </c>
      <c r="Q177" s="464">
        <f>150784*G182</f>
        <v>226176</v>
      </c>
      <c r="R177" s="464">
        <f>130762*G182</f>
        <v>196143</v>
      </c>
      <c r="S177" s="464">
        <f>164696*G182</f>
        <v>247044</v>
      </c>
      <c r="T177" s="464">
        <f>144777*G182</f>
        <v>217165.5</v>
      </c>
      <c r="U177" s="464">
        <f>135536*G182</f>
        <v>203304</v>
      </c>
      <c r="V177" s="464">
        <f>86768*G182</f>
        <v>130152</v>
      </c>
      <c r="W177" s="464">
        <f>97781*G182</f>
        <v>146671.5</v>
      </c>
      <c r="X177" s="464">
        <f>81375*G182</f>
        <v>122062.5</v>
      </c>
      <c r="Y177" s="464">
        <f>85323*G182</f>
        <v>127984.5</v>
      </c>
      <c r="Z177" s="464">
        <f>47036*G182</f>
        <v>70554</v>
      </c>
      <c r="AA177" s="464">
        <f>41928*G182</f>
        <v>62892</v>
      </c>
      <c r="AB177" s="464">
        <f>32725*G182</f>
        <v>49087.5</v>
      </c>
      <c r="AC177" s="464">
        <f>35876*G182</f>
        <v>53814</v>
      </c>
      <c r="AD177" s="464">
        <f>22713*G182</f>
        <v>34069.5</v>
      </c>
      <c r="AE177" s="464">
        <f>12703*G182</f>
        <v>19054.5</v>
      </c>
      <c r="AF177" s="468">
        <f>SUM(H177:AE177)</f>
        <v>3618220.5</v>
      </c>
      <c r="AG177" s="466">
        <f>AF177*14.95</f>
        <v>54092396.474999994</v>
      </c>
      <c r="EJ177" s="27"/>
      <c r="EV177" s="27"/>
      <c r="FH177" s="27"/>
      <c r="FT177" s="27"/>
    </row>
    <row r="178" spans="1:176" ht="18" thickTop="1" thickBot="1" x14ac:dyDescent="0.25">
      <c r="A178" s="554">
        <v>0.4</v>
      </c>
      <c r="B178" s="555">
        <f>$B$176*A178</f>
        <v>56.800000000000004</v>
      </c>
      <c r="C178" s="351"/>
      <c r="D178" s="553">
        <f>D154</f>
        <v>57</v>
      </c>
      <c r="E178" s="351"/>
      <c r="F178" s="351"/>
      <c r="G178" s="354" t="s">
        <v>421</v>
      </c>
      <c r="H178" s="467">
        <f>2082*G183</f>
        <v>2082</v>
      </c>
      <c r="I178" s="464">
        <f>6705*G183</f>
        <v>6705</v>
      </c>
      <c r="J178" s="464">
        <f>19038*G183</f>
        <v>19038</v>
      </c>
      <c r="K178" s="464">
        <f>37255*G183</f>
        <v>37255</v>
      </c>
      <c r="L178" s="464">
        <f>45503*G183</f>
        <v>45503</v>
      </c>
      <c r="M178" s="464">
        <f>44276*G183</f>
        <v>44276</v>
      </c>
      <c r="N178" s="464">
        <f>45059*G183</f>
        <v>45059</v>
      </c>
      <c r="O178" s="464">
        <f>44231*G183</f>
        <v>44231</v>
      </c>
      <c r="P178" s="464">
        <f>29918*G183</f>
        <v>29918</v>
      </c>
      <c r="Q178" s="464">
        <f>32470*G183</f>
        <v>32470</v>
      </c>
      <c r="R178" s="464">
        <f>24958*G183</f>
        <v>24958</v>
      </c>
      <c r="S178" s="464">
        <f>21279*G183</f>
        <v>21279</v>
      </c>
      <c r="T178" s="464">
        <f>27542*G183</f>
        <v>27542</v>
      </c>
      <c r="U178" s="464">
        <f>G183*24400</f>
        <v>24400</v>
      </c>
      <c r="V178" s="464">
        <f>G183*21161</f>
        <v>21161</v>
      </c>
      <c r="W178" s="464">
        <f>G183*15930</f>
        <v>15930</v>
      </c>
      <c r="X178" s="464">
        <f>G183*14791</f>
        <v>14791</v>
      </c>
      <c r="Y178" s="464">
        <f>G183*16530</f>
        <v>16530</v>
      </c>
      <c r="Z178" s="464">
        <f>G183*14794</f>
        <v>14794</v>
      </c>
      <c r="AA178" s="464">
        <f>G183*11498</f>
        <v>11498</v>
      </c>
      <c r="AB178" s="464">
        <f>G183*8544</f>
        <v>8544</v>
      </c>
      <c r="AC178" s="464">
        <f>G183*4994</f>
        <v>4994</v>
      </c>
      <c r="AD178" s="464">
        <f>G183*4371</f>
        <v>4371</v>
      </c>
      <c r="AE178" s="464">
        <f>G183*2413</f>
        <v>2413</v>
      </c>
      <c r="AF178" s="468">
        <f>SUM(H178:AE178)</f>
        <v>519742</v>
      </c>
      <c r="AG178" s="466">
        <f>AF178*14.95</f>
        <v>7770142.8999999994</v>
      </c>
      <c r="AR178" s="27" t="s">
        <v>106</v>
      </c>
      <c r="EJ178" s="27"/>
      <c r="EV178" s="27"/>
      <c r="FH178" s="27"/>
      <c r="FT178" s="27"/>
    </row>
    <row r="179" spans="1:176" ht="18" thickTop="1" thickBot="1" x14ac:dyDescent="0.25">
      <c r="A179" s="554">
        <v>0.3</v>
      </c>
      <c r="B179" s="555">
        <f>$B$176*A179</f>
        <v>42.6</v>
      </c>
      <c r="C179" s="351"/>
      <c r="D179" s="351"/>
      <c r="E179" s="553">
        <f>E154</f>
        <v>43</v>
      </c>
      <c r="F179" s="351"/>
      <c r="G179" s="355" t="s">
        <v>422</v>
      </c>
      <c r="H179" s="467">
        <f>G184*978</f>
        <v>978</v>
      </c>
      <c r="I179" s="464">
        <f>G184*3605</f>
        <v>3605</v>
      </c>
      <c r="J179" s="464">
        <f>G184*6618</f>
        <v>6618</v>
      </c>
      <c r="K179" s="464">
        <f>G184*12200</f>
        <v>12200</v>
      </c>
      <c r="L179" s="464">
        <f>G184*20049</f>
        <v>20049</v>
      </c>
      <c r="M179" s="464">
        <f>G184*13690</f>
        <v>13690</v>
      </c>
      <c r="N179" s="464">
        <f>G184*11728</f>
        <v>11728</v>
      </c>
      <c r="O179" s="464">
        <f>G184*12990</f>
        <v>12990</v>
      </c>
      <c r="P179" s="464">
        <f>G184*10486</f>
        <v>10486</v>
      </c>
      <c r="Q179" s="464">
        <f>G184*10413</f>
        <v>10413</v>
      </c>
      <c r="R179" s="464">
        <f>G184*9918</f>
        <v>9918</v>
      </c>
      <c r="S179" s="464">
        <f>G184*9168</f>
        <v>9168</v>
      </c>
      <c r="T179" s="464">
        <f>G184*8086</f>
        <v>8086</v>
      </c>
      <c r="U179" s="464">
        <f>G184*9492</f>
        <v>9492</v>
      </c>
      <c r="V179" s="464">
        <f>G184*7459</f>
        <v>7459</v>
      </c>
      <c r="W179" s="464">
        <f>G184*6382</f>
        <v>6382</v>
      </c>
      <c r="X179" s="464">
        <f>G184*6311</f>
        <v>6311</v>
      </c>
      <c r="Y179" s="464">
        <f>G184*6791</f>
        <v>6791</v>
      </c>
      <c r="Z179" s="464">
        <f>G184*4923</f>
        <v>4923</v>
      </c>
      <c r="AA179" s="464">
        <f>G184*4946</f>
        <v>4946</v>
      </c>
      <c r="AB179" s="464">
        <f>G184*3539</f>
        <v>3539</v>
      </c>
      <c r="AC179" s="464">
        <f>G184*2428</f>
        <v>2428</v>
      </c>
      <c r="AD179" s="464">
        <f>G184*1579</f>
        <v>1579</v>
      </c>
      <c r="AE179" s="464">
        <f>G184*694</f>
        <v>694</v>
      </c>
      <c r="AF179" s="468">
        <f>SUM(H179:AE179)</f>
        <v>184473</v>
      </c>
      <c r="AG179" s="466">
        <f>AF179*14.95</f>
        <v>2757871.35</v>
      </c>
      <c r="EJ179" s="27"/>
      <c r="EV179" s="27"/>
      <c r="FH179" s="27"/>
      <c r="FT179" s="27"/>
    </row>
    <row r="180" spans="1:176" ht="18" thickTop="1" thickBot="1" x14ac:dyDescent="0.25">
      <c r="A180" s="554">
        <v>0.2</v>
      </c>
      <c r="B180" s="555">
        <f>$B$176*A180</f>
        <v>28.400000000000002</v>
      </c>
      <c r="C180" s="351"/>
      <c r="D180" s="351"/>
      <c r="E180" s="351"/>
      <c r="F180" s="553">
        <f>F154</f>
        <v>28</v>
      </c>
      <c r="G180" s="494" t="s">
        <v>499</v>
      </c>
      <c r="H180" s="464">
        <f>G185*H246</f>
        <v>208.33333333333337</v>
      </c>
      <c r="I180" s="464">
        <f>G185*I246</f>
        <v>833.33333333333348</v>
      </c>
      <c r="J180" s="464">
        <f>G185*J246</f>
        <v>2083.3333333333335</v>
      </c>
      <c r="K180" s="464">
        <f>G185*K246</f>
        <v>3125</v>
      </c>
      <c r="L180" s="464">
        <f>G185*L246</f>
        <v>4166.666666666667</v>
      </c>
      <c r="M180" s="464">
        <f>G185*M246</f>
        <v>3958.333333333333</v>
      </c>
      <c r="N180" s="464">
        <f>G185*N246</f>
        <v>3750</v>
      </c>
      <c r="O180" s="464">
        <f>G185*O246</f>
        <v>3541.6666666666665</v>
      </c>
      <c r="P180" s="464">
        <f>G185*P246</f>
        <v>3333.3333333333339</v>
      </c>
      <c r="Q180" s="464">
        <f>G185*Q246</f>
        <v>3125</v>
      </c>
      <c r="R180" s="464">
        <f>G185*R246</f>
        <v>2916.6666666666665</v>
      </c>
      <c r="S180" s="464">
        <f>G185*S246</f>
        <v>2708.3333333333335</v>
      </c>
      <c r="T180" s="464">
        <f>G185*T246</f>
        <v>2500</v>
      </c>
      <c r="U180" s="464">
        <f>G185*U246</f>
        <v>2291.666666666667</v>
      </c>
      <c r="V180" s="464">
        <f>G185*V246</f>
        <v>2083.3333333333312</v>
      </c>
      <c r="W180" s="464">
        <f>G185*W246</f>
        <v>1874.999999999998</v>
      </c>
      <c r="X180" s="464">
        <f>G185*X246</f>
        <v>1666.666666666667</v>
      </c>
      <c r="Y180" s="464">
        <f>G185*Y246</f>
        <v>1458.3333333333333</v>
      </c>
      <c r="Z180" s="464">
        <f>G185*Z246</f>
        <v>1250</v>
      </c>
      <c r="AA180" s="464">
        <f>G185*AA246</f>
        <v>1041.6666666666667</v>
      </c>
      <c r="AB180" s="464">
        <f>G185*AB246</f>
        <v>833.33333333333348</v>
      </c>
      <c r="AC180" s="464">
        <f>G185*AC246</f>
        <v>625</v>
      </c>
      <c r="AD180" s="464">
        <f>G185*AD246</f>
        <v>416.66666666666674</v>
      </c>
      <c r="AE180" s="470">
        <f>G185*AE246</f>
        <v>208.33333333333337</v>
      </c>
      <c r="AF180" s="469">
        <f>SUM(H180:AE180)</f>
        <v>49999.999999999993</v>
      </c>
      <c r="AG180" s="466">
        <f>AF180*14.95</f>
        <v>747499.99999999988</v>
      </c>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EJ180" s="27"/>
      <c r="EV180" s="27"/>
      <c r="FH180" s="27"/>
      <c r="FT180" s="27"/>
    </row>
    <row r="181" spans="1:176" ht="17" thickTop="1" x14ac:dyDescent="0.2">
      <c r="G181" s="26"/>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EJ181" s="27"/>
      <c r="EV181" s="27"/>
      <c r="FH181" s="27"/>
      <c r="FT181" s="27"/>
    </row>
    <row r="182" spans="1:176" s="29" customFormat="1" ht="17" customHeight="1" x14ac:dyDescent="0.2">
      <c r="A182" s="29" t="s">
        <v>351</v>
      </c>
      <c r="G182" s="124">
        <v>1.5</v>
      </c>
      <c r="DX182" s="681"/>
    </row>
    <row r="183" spans="1:176" s="29" customFormat="1" x14ac:dyDescent="0.2">
      <c r="A183" s="29" t="s">
        <v>500</v>
      </c>
      <c r="G183" s="124">
        <v>1</v>
      </c>
      <c r="DX183" s="681"/>
    </row>
    <row r="184" spans="1:176" s="29" customFormat="1" x14ac:dyDescent="0.2">
      <c r="A184" s="29" t="s">
        <v>350</v>
      </c>
      <c r="G184" s="29">
        <v>1</v>
      </c>
      <c r="T184" s="680"/>
      <c r="U184" s="680"/>
      <c r="V184" s="680"/>
      <c r="W184" s="680"/>
      <c r="X184" s="1017"/>
      <c r="Y184" s="1017"/>
      <c r="Z184" s="1017"/>
      <c r="AA184" s="680"/>
      <c r="AB184" s="680"/>
      <c r="AC184" s="680"/>
      <c r="AD184" s="680"/>
      <c r="AE184" s="680"/>
      <c r="AF184" s="680"/>
      <c r="AG184" s="680"/>
      <c r="AH184" s="680"/>
      <c r="AI184" s="680"/>
      <c r="AJ184" s="680"/>
      <c r="AK184" s="1017"/>
      <c r="AL184" s="1017"/>
      <c r="AM184" s="1017"/>
      <c r="AN184" s="680"/>
      <c r="AO184" s="680"/>
      <c r="AP184" s="680"/>
      <c r="AQ184" s="680"/>
      <c r="AR184" s="680"/>
      <c r="AS184" s="680"/>
      <c r="AT184" s="680"/>
      <c r="AU184" s="680"/>
      <c r="AV184" s="680"/>
      <c r="AW184" s="680"/>
      <c r="AX184" s="1017"/>
      <c r="AY184" s="1017"/>
      <c r="AZ184" s="1017"/>
      <c r="BA184" s="680"/>
      <c r="BB184" s="680"/>
      <c r="BC184" s="680"/>
      <c r="BD184" s="680"/>
      <c r="BE184" s="680"/>
      <c r="BF184" s="680"/>
      <c r="BG184" s="680"/>
      <c r="BH184" s="680"/>
      <c r="BI184" s="680"/>
      <c r="BJ184" s="680"/>
      <c r="BK184" s="1017"/>
      <c r="BL184" s="1017"/>
      <c r="BM184" s="1017"/>
      <c r="BN184" s="680"/>
      <c r="BO184" s="680"/>
      <c r="BP184" s="680"/>
      <c r="BQ184" s="680"/>
      <c r="BR184" s="680"/>
      <c r="BS184" s="680"/>
      <c r="BT184" s="680"/>
      <c r="DX184" s="681"/>
    </row>
    <row r="185" spans="1:176" s="29" customFormat="1" x14ac:dyDescent="0.2">
      <c r="A185" s="29" t="s">
        <v>501</v>
      </c>
      <c r="G185" s="29">
        <v>1</v>
      </c>
      <c r="T185" s="680"/>
      <c r="U185" s="680"/>
      <c r="V185" s="680"/>
      <c r="W185" s="680"/>
      <c r="X185" s="680"/>
      <c r="Y185" s="680"/>
      <c r="Z185" s="680"/>
      <c r="AA185" s="680"/>
      <c r="AB185" s="680"/>
      <c r="AC185" s="680"/>
      <c r="AD185" s="680"/>
      <c r="AE185" s="680"/>
      <c r="AF185" s="680"/>
      <c r="AG185" s="680"/>
      <c r="AH185" s="680"/>
      <c r="AI185" s="680"/>
      <c r="AJ185" s="680"/>
      <c r="AK185" s="680"/>
      <c r="AL185" s="680"/>
      <c r="AM185" s="680"/>
      <c r="AN185" s="680"/>
      <c r="AO185" s="680"/>
      <c r="AP185" s="680"/>
      <c r="AQ185" s="680"/>
      <c r="AR185" s="680"/>
      <c r="AS185" s="680"/>
      <c r="AT185" s="680"/>
      <c r="AU185" s="680"/>
      <c r="AV185" s="680"/>
      <c r="AW185" s="680"/>
      <c r="AX185" s="680"/>
      <c r="AY185" s="680"/>
      <c r="AZ185" s="680"/>
      <c r="BA185" s="680"/>
      <c r="BB185" s="680"/>
      <c r="BC185" s="680"/>
      <c r="BD185" s="680"/>
      <c r="BE185" s="680"/>
      <c r="BF185" s="680"/>
      <c r="BG185" s="680"/>
      <c r="BH185" s="680"/>
      <c r="BI185" s="680"/>
      <c r="BJ185" s="680"/>
      <c r="BK185" s="680"/>
      <c r="BL185" s="680"/>
      <c r="BM185" s="680"/>
      <c r="BN185" s="680"/>
      <c r="BO185" s="680"/>
      <c r="BP185" s="680"/>
      <c r="BQ185" s="680"/>
      <c r="BR185" s="680"/>
      <c r="BS185" s="680"/>
      <c r="BT185" s="680"/>
      <c r="DX185" s="681"/>
    </row>
    <row r="186" spans="1:176" s="29" customFormat="1" x14ac:dyDescent="0.2">
      <c r="T186" s="680"/>
      <c r="U186" s="680"/>
      <c r="V186" s="680"/>
      <c r="W186" s="680"/>
      <c r="X186" s="680"/>
      <c r="Y186" s="680"/>
      <c r="Z186" s="680"/>
      <c r="AA186" s="680"/>
      <c r="AB186" s="680"/>
      <c r="AC186" s="680"/>
      <c r="AD186" s="680"/>
      <c r="AE186" s="680"/>
      <c r="AF186" s="680"/>
      <c r="AG186" s="680"/>
      <c r="AH186" s="680"/>
      <c r="AI186" s="680"/>
      <c r="AJ186" s="680"/>
      <c r="AK186" s="680"/>
      <c r="AL186" s="680"/>
      <c r="AM186" s="680"/>
      <c r="AN186" s="680"/>
      <c r="AO186" s="680"/>
      <c r="AP186" s="680"/>
      <c r="AQ186" s="680"/>
      <c r="AR186" s="680"/>
      <c r="AS186" s="680"/>
      <c r="AT186" s="680"/>
      <c r="AU186" s="680"/>
      <c r="AV186" s="680"/>
      <c r="AW186" s="680"/>
      <c r="AX186" s="680"/>
      <c r="AY186" s="680"/>
      <c r="AZ186" s="680"/>
      <c r="BA186" s="680"/>
      <c r="BB186" s="680"/>
      <c r="BC186" s="680"/>
      <c r="BD186" s="680"/>
      <c r="BE186" s="680"/>
      <c r="BF186" s="680"/>
      <c r="BG186" s="680"/>
      <c r="BH186" s="680"/>
      <c r="BI186" s="680"/>
      <c r="BJ186" s="680"/>
      <c r="BK186" s="680"/>
      <c r="BL186" s="680"/>
      <c r="BM186" s="680"/>
      <c r="BN186" s="680"/>
      <c r="BO186" s="680"/>
      <c r="BP186" s="680"/>
      <c r="BQ186" s="680"/>
      <c r="BR186" s="680"/>
      <c r="BS186" s="680"/>
      <c r="BT186" s="680"/>
      <c r="DX186" s="681"/>
    </row>
    <row r="187" spans="1:176" s="29" customFormat="1" x14ac:dyDescent="0.2">
      <c r="G187" s="682"/>
      <c r="H187" s="392"/>
      <c r="I187" s="392"/>
      <c r="J187" s="683"/>
      <c r="K187" s="684"/>
      <c r="L187" s="684"/>
      <c r="M187" s="684"/>
      <c r="N187" s="684"/>
      <c r="O187" s="684"/>
      <c r="P187" s="684"/>
      <c r="Q187" s="684"/>
      <c r="BU187" s="685"/>
      <c r="DX187" s="681"/>
    </row>
    <row r="188" spans="1:176" ht="21" x14ac:dyDescent="0.25">
      <c r="G188" s="279" t="s">
        <v>234</v>
      </c>
      <c r="EJ188" s="27"/>
      <c r="EV188" s="27"/>
      <c r="FH188" s="27"/>
      <c r="FT188" s="27"/>
    </row>
    <row r="189" spans="1:176" x14ac:dyDescent="0.2">
      <c r="G189" s="26"/>
      <c r="EJ189" s="27"/>
      <c r="EV189" s="27"/>
      <c r="FH189" s="27"/>
      <c r="FT189" s="27"/>
    </row>
    <row r="190" spans="1:176" x14ac:dyDescent="0.2">
      <c r="G190" s="124" t="s">
        <v>271</v>
      </c>
      <c r="EJ190" s="27"/>
      <c r="EV190" s="27"/>
      <c r="FH190" s="27"/>
      <c r="FT190" s="27"/>
    </row>
    <row r="191" spans="1:176" x14ac:dyDescent="0.2">
      <c r="EJ191" s="27"/>
      <c r="EV191" s="27"/>
      <c r="FH191" s="27"/>
      <c r="FT191" s="27"/>
    </row>
    <row r="192" spans="1:176" x14ac:dyDescent="0.2">
      <c r="G192" s="336" t="s">
        <v>320</v>
      </c>
      <c r="EJ192" s="27"/>
      <c r="EV192" s="27"/>
      <c r="FH192" s="27"/>
      <c r="FT192" s="27"/>
    </row>
    <row r="193" spans="7:176" x14ac:dyDescent="0.2">
      <c r="G193" s="27" t="s">
        <v>321</v>
      </c>
      <c r="EJ193" s="27"/>
      <c r="EV193" s="27"/>
      <c r="FH193" s="27"/>
      <c r="FT193" s="27"/>
    </row>
    <row r="194" spans="7:176" x14ac:dyDescent="0.2">
      <c r="EJ194" s="27"/>
      <c r="EV194" s="27"/>
      <c r="FH194" s="27"/>
      <c r="FT194" s="27"/>
    </row>
    <row r="195" spans="7:176" x14ac:dyDescent="0.2">
      <c r="G195" s="27" t="s">
        <v>267</v>
      </c>
      <c r="EJ195" s="27"/>
      <c r="EV195" s="27"/>
      <c r="FH195" s="27"/>
      <c r="FT195" s="27"/>
    </row>
    <row r="196" spans="7:176" x14ac:dyDescent="0.2">
      <c r="H196" s="120"/>
      <c r="I196" s="120"/>
      <c r="J196" s="120"/>
      <c r="K196" s="120"/>
      <c r="L196" s="120"/>
      <c r="EJ196" s="27"/>
      <c r="EV196" s="27"/>
      <c r="FH196" s="27"/>
      <c r="FT196" s="27"/>
    </row>
    <row r="197" spans="7:176" x14ac:dyDescent="0.2">
      <c r="H197" s="120"/>
      <c r="I197" s="120"/>
      <c r="J197" s="120"/>
      <c r="K197" s="120"/>
      <c r="L197" s="120"/>
      <c r="EJ197" s="27"/>
      <c r="EV197" s="27"/>
      <c r="FH197" s="27"/>
      <c r="FT197" s="27"/>
    </row>
    <row r="198" spans="7:176" x14ac:dyDescent="0.2">
      <c r="H198" s="120"/>
      <c r="I198" s="120"/>
      <c r="J198" s="120"/>
      <c r="K198" s="120"/>
      <c r="L198" s="120"/>
      <c r="EJ198" s="27"/>
      <c r="EV198" s="27"/>
      <c r="FH198" s="27"/>
      <c r="FT198" s="27"/>
    </row>
    <row r="199" spans="7:176" x14ac:dyDescent="0.2">
      <c r="G199" s="27" t="s">
        <v>196</v>
      </c>
      <c r="EJ199" s="27"/>
      <c r="EV199" s="27"/>
      <c r="FH199" s="27"/>
      <c r="FT199" s="27"/>
    </row>
    <row r="200" spans="7:176" x14ac:dyDescent="0.2">
      <c r="G200" s="27" t="s">
        <v>197</v>
      </c>
      <c r="EJ200" s="27"/>
      <c r="EV200" s="27"/>
      <c r="FH200" s="27"/>
      <c r="FT200" s="27"/>
    </row>
    <row r="201" spans="7:176" x14ac:dyDescent="0.2">
      <c r="EJ201" s="27"/>
      <c r="EV201" s="27"/>
      <c r="FH201" s="27"/>
      <c r="FT201" s="27"/>
    </row>
    <row r="202" spans="7:176" x14ac:dyDescent="0.2">
      <c r="G202" s="27" t="s">
        <v>269</v>
      </c>
      <c r="EJ202" s="27"/>
      <c r="EV202" s="27"/>
      <c r="FH202" s="27"/>
      <c r="FT202" s="27"/>
    </row>
    <row r="203" spans="7:176" x14ac:dyDescent="0.2">
      <c r="G203" s="27" t="s">
        <v>268</v>
      </c>
      <c r="EJ203" s="27"/>
      <c r="EV203" s="27"/>
      <c r="FH203" s="27"/>
      <c r="FT203" s="27"/>
    </row>
    <row r="204" spans="7:176" x14ac:dyDescent="0.2">
      <c r="G204" s="27" t="s">
        <v>195</v>
      </c>
      <c r="EJ204" s="27"/>
      <c r="EV204" s="27"/>
      <c r="FH204" s="27"/>
      <c r="FT204" s="27"/>
    </row>
    <row r="205" spans="7:176" x14ac:dyDescent="0.2">
      <c r="G205" s="27" t="s">
        <v>198</v>
      </c>
      <c r="EJ205" s="27"/>
      <c r="EV205" s="27"/>
      <c r="FH205" s="27"/>
      <c r="FT205" s="27"/>
    </row>
    <row r="206" spans="7:176" x14ac:dyDescent="0.2">
      <c r="G206" s="336" t="s">
        <v>229</v>
      </c>
      <c r="EJ206" s="27"/>
      <c r="EV206" s="27"/>
      <c r="FH206" s="27"/>
      <c r="FT206" s="27"/>
    </row>
    <row r="207" spans="7:176" x14ac:dyDescent="0.2">
      <c r="G207" s="336"/>
      <c r="EJ207" s="27"/>
      <c r="EV207" s="27"/>
      <c r="FH207" s="27"/>
      <c r="FT207" s="27"/>
    </row>
    <row r="208" spans="7:176" x14ac:dyDescent="0.2">
      <c r="G208" s="27" t="s">
        <v>199</v>
      </c>
      <c r="EJ208" s="27"/>
      <c r="EV208" s="27"/>
      <c r="FH208" s="27"/>
      <c r="FT208" s="27"/>
    </row>
    <row r="209" spans="7:176" x14ac:dyDescent="0.2">
      <c r="G209" s="29" t="s">
        <v>218</v>
      </c>
      <c r="EJ209" s="27"/>
      <c r="EV209" s="27"/>
      <c r="FH209" s="27"/>
      <c r="FT209" s="27"/>
    </row>
    <row r="210" spans="7:176" ht="17" customHeight="1" x14ac:dyDescent="0.2">
      <c r="G210" s="29"/>
      <c r="EJ210" s="27"/>
      <c r="EV210" s="27"/>
      <c r="FH210" s="27"/>
      <c r="FT210" s="27"/>
    </row>
    <row r="211" spans="7:176" x14ac:dyDescent="0.2">
      <c r="G211" s="27" t="s">
        <v>332</v>
      </c>
      <c r="EJ211" s="27"/>
      <c r="EV211" s="27"/>
      <c r="FH211" s="27"/>
      <c r="FT211" s="27"/>
    </row>
    <row r="212" spans="7:176" x14ac:dyDescent="0.2">
      <c r="G212" s="27" t="s">
        <v>0</v>
      </c>
      <c r="EJ212" s="27"/>
      <c r="EV212" s="27"/>
      <c r="FH212" s="27"/>
      <c r="FT212" s="27"/>
    </row>
    <row r="213" spans="7:176" x14ac:dyDescent="0.2">
      <c r="G213" s="27" t="s">
        <v>7</v>
      </c>
      <c r="EJ213" s="27"/>
      <c r="EV213" s="27"/>
      <c r="FH213" s="27"/>
      <c r="FT213" s="27"/>
    </row>
    <row r="214" spans="7:176" x14ac:dyDescent="0.2">
      <c r="EJ214" s="27"/>
      <c r="EV214" s="27"/>
      <c r="FH214" s="27"/>
      <c r="FT214" s="27"/>
    </row>
    <row r="215" spans="7:176" x14ac:dyDescent="0.2">
      <c r="G215" s="28" t="s">
        <v>266</v>
      </c>
      <c r="I215" s="1018" t="s">
        <v>276</v>
      </c>
      <c r="J215" s="1018"/>
      <c r="K215" s="1018"/>
      <c r="L215" s="1018"/>
      <c r="M215" s="1018"/>
      <c r="EJ215" s="27"/>
      <c r="EV215" s="27"/>
      <c r="FH215" s="27"/>
      <c r="FT215" s="27"/>
    </row>
    <row r="216" spans="7:176" x14ac:dyDescent="0.2">
      <c r="G216" s="337" t="s">
        <v>262</v>
      </c>
      <c r="H216" s="280">
        <v>19.95</v>
      </c>
      <c r="I216" s="1019" t="s">
        <v>275</v>
      </c>
      <c r="J216" s="1019"/>
      <c r="K216" s="1019"/>
      <c r="L216" s="1019"/>
      <c r="M216" s="1019"/>
      <c r="EJ216" s="27"/>
      <c r="EV216" s="27"/>
      <c r="FH216" s="27"/>
      <c r="FT216" s="27"/>
    </row>
    <row r="217" spans="7:176" x14ac:dyDescent="0.2">
      <c r="G217" s="337" t="s">
        <v>263</v>
      </c>
      <c r="H217" s="280">
        <v>14.95</v>
      </c>
      <c r="I217" s="1019" t="s">
        <v>274</v>
      </c>
      <c r="J217" s="1019"/>
      <c r="K217" s="1019"/>
      <c r="L217" s="1019"/>
      <c r="M217" s="1019"/>
      <c r="EJ217" s="27"/>
      <c r="EV217" s="27"/>
      <c r="FH217" s="27"/>
      <c r="FT217" s="27"/>
    </row>
    <row r="218" spans="7:176" x14ac:dyDescent="0.2">
      <c r="G218" s="337" t="s">
        <v>264</v>
      </c>
      <c r="H218" s="280">
        <v>9.9499999999999993</v>
      </c>
      <c r="I218" s="1019" t="s">
        <v>273</v>
      </c>
      <c r="J218" s="1019"/>
      <c r="K218" s="1019"/>
      <c r="L218" s="1019"/>
      <c r="M218" s="1019"/>
      <c r="EJ218" s="27"/>
      <c r="EV218" s="27"/>
      <c r="FH218" s="27"/>
      <c r="FT218" s="27"/>
    </row>
    <row r="219" spans="7:176" x14ac:dyDescent="0.2">
      <c r="G219" s="337"/>
      <c r="H219" s="280"/>
      <c r="EJ219" s="27"/>
      <c r="EV219" s="27"/>
      <c r="FH219" s="27"/>
      <c r="FT219" s="27"/>
    </row>
    <row r="220" spans="7:176" x14ac:dyDescent="0.2">
      <c r="G220" s="281" t="s">
        <v>272</v>
      </c>
      <c r="EJ220" s="27"/>
      <c r="EV220" s="27"/>
      <c r="FH220" s="27"/>
      <c r="FT220" s="27"/>
    </row>
    <row r="221" spans="7:176" x14ac:dyDescent="0.2">
      <c r="G221" s="27" t="s">
        <v>327</v>
      </c>
      <c r="EJ221" s="27"/>
      <c r="EV221" s="27"/>
      <c r="FH221" s="27"/>
      <c r="FT221" s="27"/>
    </row>
    <row r="222" spans="7:176" x14ac:dyDescent="0.2">
      <c r="G222" s="284" t="s">
        <v>333</v>
      </c>
      <c r="EJ222" s="27"/>
      <c r="EV222" s="27"/>
      <c r="FH222" s="27"/>
      <c r="FT222" s="27"/>
    </row>
    <row r="223" spans="7:176" x14ac:dyDescent="0.2">
      <c r="EJ223" s="27"/>
      <c r="EV223" s="27"/>
      <c r="FH223" s="27"/>
      <c r="FT223" s="27"/>
    </row>
    <row r="224" spans="7:176" x14ac:dyDescent="0.2">
      <c r="G224" s="29" t="s">
        <v>265</v>
      </c>
      <c r="H224" s="29"/>
      <c r="I224" s="29"/>
      <c r="J224" s="29"/>
      <c r="K224" s="29"/>
      <c r="L224" s="29"/>
      <c r="M224" s="29"/>
      <c r="N224" s="29"/>
      <c r="O224" s="29"/>
      <c r="P224" s="29"/>
      <c r="EJ224" s="27"/>
      <c r="EV224" s="27"/>
      <c r="FH224" s="27"/>
      <c r="FT224" s="27"/>
    </row>
    <row r="225" spans="2:176" x14ac:dyDescent="0.2">
      <c r="EJ225" s="27"/>
      <c r="EV225" s="27"/>
      <c r="FH225" s="27"/>
      <c r="FT225" s="27"/>
    </row>
    <row r="226" spans="2:176" x14ac:dyDescent="0.2">
      <c r="EJ226" s="27"/>
      <c r="EV226" s="27"/>
      <c r="FH226" s="27"/>
      <c r="FT226" s="27"/>
    </row>
    <row r="227" spans="2:176" ht="17" customHeight="1" x14ac:dyDescent="0.2">
      <c r="EJ227" s="27"/>
      <c r="EV227" s="27"/>
      <c r="FH227" s="27"/>
      <c r="FT227" s="27"/>
    </row>
    <row r="228" spans="2:176" ht="17" customHeight="1" thickBot="1" x14ac:dyDescent="0.25">
      <c r="G228" s="362" t="s">
        <v>375</v>
      </c>
      <c r="H228" s="364">
        <v>1</v>
      </c>
      <c r="I228" s="364">
        <v>2</v>
      </c>
      <c r="J228" s="364">
        <v>3</v>
      </c>
      <c r="K228" s="364">
        <v>4</v>
      </c>
      <c r="L228" s="364">
        <v>5</v>
      </c>
      <c r="M228" s="364">
        <v>6</v>
      </c>
      <c r="N228" s="364">
        <v>7</v>
      </c>
      <c r="O228" s="364">
        <v>8</v>
      </c>
      <c r="P228" s="364">
        <v>9</v>
      </c>
      <c r="Q228" s="364">
        <v>10</v>
      </c>
      <c r="R228" s="364">
        <v>11</v>
      </c>
      <c r="S228" s="364">
        <v>12</v>
      </c>
      <c r="T228" s="364">
        <v>13</v>
      </c>
      <c r="U228" s="364">
        <v>14</v>
      </c>
      <c r="V228" s="364">
        <v>15</v>
      </c>
      <c r="W228" s="364">
        <v>16</v>
      </c>
      <c r="X228" s="364">
        <v>17</v>
      </c>
      <c r="Y228" s="364">
        <v>18</v>
      </c>
      <c r="Z228" s="364">
        <v>19</v>
      </c>
      <c r="AA228" s="364">
        <v>20</v>
      </c>
      <c r="AB228" s="364">
        <v>21</v>
      </c>
      <c r="AC228" s="364">
        <v>22</v>
      </c>
      <c r="AD228" s="364">
        <v>23</v>
      </c>
      <c r="AE228" s="364">
        <v>24</v>
      </c>
      <c r="EJ228" s="27"/>
      <c r="EV228" s="27"/>
      <c r="FH228" s="27"/>
      <c r="FT228" s="27"/>
    </row>
    <row r="229" spans="2:176" ht="17" thickTop="1" x14ac:dyDescent="0.2">
      <c r="G229" s="27" t="s">
        <v>365</v>
      </c>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EJ229" s="27"/>
      <c r="EV229" s="27"/>
      <c r="FH229" s="27"/>
      <c r="FT229" s="27"/>
    </row>
    <row r="230" spans="2:176" x14ac:dyDescent="0.2">
      <c r="G230" s="326"/>
      <c r="EJ230" s="27"/>
      <c r="EV230" s="27"/>
      <c r="FH230" s="27"/>
      <c r="FT230" s="27"/>
    </row>
    <row r="231" spans="2:176" x14ac:dyDescent="0.2">
      <c r="G231" s="326"/>
      <c r="EJ231" s="27"/>
      <c r="EV231" s="27"/>
      <c r="FH231" s="27"/>
      <c r="FT231" s="27"/>
    </row>
    <row r="232" spans="2:176" x14ac:dyDescent="0.2">
      <c r="G232" s="20" t="s">
        <v>379</v>
      </c>
      <c r="EJ232" s="27"/>
      <c r="EV232" s="27"/>
      <c r="FH232" s="27"/>
      <c r="FT232" s="27"/>
    </row>
    <row r="233" spans="2:176" x14ac:dyDescent="0.2">
      <c r="G233" s="366" t="s">
        <v>376</v>
      </c>
      <c r="H233" s="367">
        <v>0.1</v>
      </c>
      <c r="I233" s="367">
        <v>0.4</v>
      </c>
      <c r="J233" s="367">
        <v>1</v>
      </c>
      <c r="K233" s="367">
        <v>1.5</v>
      </c>
      <c r="L233" s="367">
        <v>2</v>
      </c>
      <c r="M233" s="367">
        <v>1.9</v>
      </c>
      <c r="N233" s="367">
        <v>1.8</v>
      </c>
      <c r="O233" s="367">
        <v>1.7</v>
      </c>
      <c r="P233" s="367">
        <v>1.6</v>
      </c>
      <c r="Q233" s="367">
        <v>1.5</v>
      </c>
      <c r="R233" s="367">
        <v>1.4</v>
      </c>
      <c r="S233" s="367">
        <v>1.3</v>
      </c>
      <c r="T233" s="367">
        <v>1.2</v>
      </c>
      <c r="U233" s="367">
        <v>1.1000000000000001</v>
      </c>
      <c r="V233" s="367">
        <v>0.999999999999999</v>
      </c>
      <c r="W233" s="367">
        <v>0.89999999999999902</v>
      </c>
      <c r="X233" s="367">
        <v>0.8</v>
      </c>
      <c r="Y233" s="367">
        <v>0.7</v>
      </c>
      <c r="Z233" s="367">
        <v>0.6</v>
      </c>
      <c r="AA233" s="367">
        <v>0.5</v>
      </c>
      <c r="AB233" s="367">
        <v>0.4</v>
      </c>
      <c r="AC233" s="367">
        <v>0.3</v>
      </c>
      <c r="AD233" s="367">
        <v>0.2</v>
      </c>
      <c r="AE233" s="368">
        <v>0.1</v>
      </c>
      <c r="AF233" s="120" t="s">
        <v>19</v>
      </c>
      <c r="EJ233" s="27"/>
      <c r="EV233" s="27"/>
      <c r="FH233" s="27"/>
      <c r="FT233" s="27"/>
    </row>
    <row r="234" spans="2:176" s="28" customFormat="1" x14ac:dyDescent="0.2">
      <c r="B234" s="28" t="s">
        <v>381</v>
      </c>
      <c r="G234" s="369">
        <f>500000/24</f>
        <v>20833.333333333332</v>
      </c>
      <c r="H234" s="370">
        <f>$G$234*H233</f>
        <v>2083.3333333333335</v>
      </c>
      <c r="I234" s="370">
        <f t="shared" ref="I234:O234" si="644">$G$234*I233</f>
        <v>8333.3333333333339</v>
      </c>
      <c r="J234" s="370">
        <f t="shared" si="644"/>
        <v>20833.333333333332</v>
      </c>
      <c r="K234" s="370">
        <f t="shared" si="644"/>
        <v>31250</v>
      </c>
      <c r="L234" s="370">
        <f t="shared" si="644"/>
        <v>41666.666666666664</v>
      </c>
      <c r="M234" s="370">
        <f t="shared" si="644"/>
        <v>39583.333333333328</v>
      </c>
      <c r="N234" s="370">
        <f t="shared" si="644"/>
        <v>37500</v>
      </c>
      <c r="O234" s="370">
        <f t="shared" si="644"/>
        <v>35416.666666666664</v>
      </c>
      <c r="P234" s="370">
        <f t="shared" ref="P234" si="645">$G$234*P233</f>
        <v>33333.333333333336</v>
      </c>
      <c r="Q234" s="370">
        <f t="shared" ref="Q234" si="646">$G$234*Q233</f>
        <v>31250</v>
      </c>
      <c r="R234" s="370">
        <f t="shared" ref="R234" si="647">$G$234*R233</f>
        <v>29166.666666666664</v>
      </c>
      <c r="S234" s="370">
        <f t="shared" ref="S234" si="648">$G$234*S233</f>
        <v>27083.333333333332</v>
      </c>
      <c r="T234" s="370">
        <f t="shared" ref="T234" si="649">$G$234*T233</f>
        <v>24999.999999999996</v>
      </c>
      <c r="U234" s="370">
        <f t="shared" ref="U234" si="650">$G$234*U233</f>
        <v>22916.666666666668</v>
      </c>
      <c r="V234" s="370">
        <f t="shared" ref="V234" si="651">$G$234*V233</f>
        <v>20833.33333333331</v>
      </c>
      <c r="W234" s="370">
        <f t="shared" ref="W234" si="652">$G$234*W233</f>
        <v>18749.999999999978</v>
      </c>
      <c r="X234" s="370">
        <f t="shared" ref="X234" si="653">$G$234*X233</f>
        <v>16666.666666666668</v>
      </c>
      <c r="Y234" s="370">
        <f t="shared" ref="Y234" si="654">$G$234*Y233</f>
        <v>14583.333333333332</v>
      </c>
      <c r="Z234" s="370">
        <f t="shared" ref="Z234" si="655">$G$234*Z233</f>
        <v>12499.999999999998</v>
      </c>
      <c r="AA234" s="370">
        <f t="shared" ref="AA234" si="656">$G$234*AA233</f>
        <v>10416.666666666666</v>
      </c>
      <c r="AB234" s="370">
        <f t="shared" ref="AB234" si="657">$G$234*AB233</f>
        <v>8333.3333333333339</v>
      </c>
      <c r="AC234" s="370">
        <f t="shared" ref="AC234" si="658">$G$234*AC233</f>
        <v>6249.9999999999991</v>
      </c>
      <c r="AD234" s="370">
        <f t="shared" ref="AD234" si="659">$G$234*AD233</f>
        <v>4166.666666666667</v>
      </c>
      <c r="AE234" s="371">
        <f t="shared" ref="AE234" si="660">$G$234*AE233</f>
        <v>2083.3333333333335</v>
      </c>
      <c r="AF234" s="328">
        <f>SUM(H234:AE234)</f>
        <v>500000</v>
      </c>
    </row>
    <row r="235" spans="2:176" s="28" customFormat="1" x14ac:dyDescent="0.2">
      <c r="G235" s="363"/>
      <c r="H235" s="328"/>
      <c r="I235" s="328"/>
      <c r="J235" s="328"/>
      <c r="K235" s="328"/>
      <c r="L235" s="328"/>
      <c r="M235" s="328"/>
      <c r="N235" s="328"/>
      <c r="O235" s="328"/>
      <c r="P235" s="328"/>
      <c r="Q235" s="328"/>
      <c r="R235" s="328"/>
      <c r="S235" s="328"/>
      <c r="T235" s="328"/>
      <c r="U235" s="328"/>
      <c r="V235" s="328"/>
      <c r="W235" s="328"/>
      <c r="X235" s="328"/>
      <c r="Y235" s="328"/>
      <c r="Z235" s="328"/>
      <c r="AA235" s="328"/>
      <c r="AB235" s="328"/>
      <c r="AC235" s="328"/>
      <c r="AD235" s="328"/>
      <c r="AE235" s="328"/>
      <c r="AF235" s="328"/>
    </row>
    <row r="236" spans="2:176" s="28" customFormat="1" x14ac:dyDescent="0.2">
      <c r="G236" s="363"/>
      <c r="H236" s="328"/>
      <c r="I236" s="328"/>
      <c r="J236" s="328"/>
      <c r="K236" s="328"/>
      <c r="L236" s="328"/>
      <c r="M236" s="328"/>
      <c r="N236" s="328"/>
      <c r="O236" s="328"/>
      <c r="P236" s="328"/>
      <c r="Q236" s="328"/>
      <c r="R236" s="328"/>
      <c r="S236" s="328"/>
      <c r="T236" s="328"/>
      <c r="U236" s="328"/>
      <c r="V236" s="328"/>
      <c r="W236" s="328"/>
      <c r="X236" s="328"/>
      <c r="Y236" s="328"/>
      <c r="Z236" s="328"/>
      <c r="AA236" s="328"/>
      <c r="AB236" s="328"/>
      <c r="AC236" s="328"/>
      <c r="AD236" s="328"/>
      <c r="AE236" s="328"/>
      <c r="AF236" s="328"/>
    </row>
    <row r="237" spans="2:176" s="28" customFormat="1" x14ac:dyDescent="0.2">
      <c r="B237" s="372" t="s">
        <v>352</v>
      </c>
      <c r="C237" s="372"/>
      <c r="D237" s="372"/>
      <c r="E237" s="372"/>
      <c r="F237" s="372"/>
      <c r="G237" s="373" t="s">
        <v>358</v>
      </c>
      <c r="H237" s="374">
        <f t="shared" ref="H237:AE237" si="661">H234*$H$252</f>
        <v>10416.666666666668</v>
      </c>
      <c r="I237" s="374">
        <f t="shared" si="661"/>
        <v>41666.666666666672</v>
      </c>
      <c r="J237" s="374">
        <f t="shared" si="661"/>
        <v>104166.66666666666</v>
      </c>
      <c r="K237" s="374">
        <f t="shared" si="661"/>
        <v>156250</v>
      </c>
      <c r="L237" s="374">
        <f t="shared" si="661"/>
        <v>208333.33333333331</v>
      </c>
      <c r="M237" s="374">
        <f t="shared" si="661"/>
        <v>197916.66666666663</v>
      </c>
      <c r="N237" s="374">
        <f t="shared" si="661"/>
        <v>187500</v>
      </c>
      <c r="O237" s="374">
        <f t="shared" si="661"/>
        <v>177083.33333333331</v>
      </c>
      <c r="P237" s="374">
        <f t="shared" si="661"/>
        <v>166666.66666666669</v>
      </c>
      <c r="Q237" s="374">
        <f t="shared" si="661"/>
        <v>156250</v>
      </c>
      <c r="R237" s="374">
        <f t="shared" si="661"/>
        <v>145833.33333333331</v>
      </c>
      <c r="S237" s="374">
        <f t="shared" si="661"/>
        <v>135416.66666666666</v>
      </c>
      <c r="T237" s="374">
        <f t="shared" si="661"/>
        <v>124999.99999999999</v>
      </c>
      <c r="U237" s="374">
        <f t="shared" si="661"/>
        <v>114583.33333333334</v>
      </c>
      <c r="V237" s="374">
        <f t="shared" si="661"/>
        <v>104166.66666666656</v>
      </c>
      <c r="W237" s="374">
        <f t="shared" si="661"/>
        <v>93749.999999999884</v>
      </c>
      <c r="X237" s="374">
        <f t="shared" si="661"/>
        <v>83333.333333333343</v>
      </c>
      <c r="Y237" s="374">
        <f t="shared" si="661"/>
        <v>72916.666666666657</v>
      </c>
      <c r="Z237" s="374">
        <f t="shared" si="661"/>
        <v>62499.999999999993</v>
      </c>
      <c r="AA237" s="374">
        <f t="shared" si="661"/>
        <v>52083.333333333328</v>
      </c>
      <c r="AB237" s="374">
        <f t="shared" si="661"/>
        <v>41666.666666666672</v>
      </c>
      <c r="AC237" s="374">
        <f t="shared" si="661"/>
        <v>31249.999999999996</v>
      </c>
      <c r="AD237" s="374">
        <f t="shared" si="661"/>
        <v>20833.333333333336</v>
      </c>
      <c r="AE237" s="374">
        <f t="shared" si="661"/>
        <v>10416.666666666668</v>
      </c>
      <c r="AF237" s="374">
        <f t="shared" ref="AF237:AF245" si="662">SUM(H237:AE237)</f>
        <v>2499999.9999999995</v>
      </c>
    </row>
    <row r="238" spans="2:176" x14ac:dyDescent="0.2">
      <c r="G238" s="27" t="s">
        <v>351</v>
      </c>
      <c r="H238" s="31">
        <f t="shared" ref="H238:AE238" si="663">H237*$H$257</f>
        <v>13020.833333333336</v>
      </c>
      <c r="I238" s="31">
        <f t="shared" si="663"/>
        <v>52083.333333333343</v>
      </c>
      <c r="J238" s="31">
        <f t="shared" si="663"/>
        <v>130208.33333333331</v>
      </c>
      <c r="K238" s="31">
        <f t="shared" si="663"/>
        <v>195312.5</v>
      </c>
      <c r="L238" s="31">
        <f t="shared" si="663"/>
        <v>260416.66666666663</v>
      </c>
      <c r="M238" s="31">
        <f t="shared" si="663"/>
        <v>247395.83333333328</v>
      </c>
      <c r="N238" s="31">
        <f t="shared" si="663"/>
        <v>234375</v>
      </c>
      <c r="O238" s="31">
        <f t="shared" si="663"/>
        <v>221354.16666666663</v>
      </c>
      <c r="P238" s="31">
        <f t="shared" si="663"/>
        <v>208333.33333333337</v>
      </c>
      <c r="Q238" s="31">
        <f t="shared" si="663"/>
        <v>195312.5</v>
      </c>
      <c r="R238" s="31">
        <f t="shared" si="663"/>
        <v>182291.66666666663</v>
      </c>
      <c r="S238" s="31">
        <f t="shared" si="663"/>
        <v>169270.83333333331</v>
      </c>
      <c r="T238" s="31">
        <f t="shared" si="663"/>
        <v>156249.99999999997</v>
      </c>
      <c r="U238" s="31">
        <f t="shared" si="663"/>
        <v>143229.16666666669</v>
      </c>
      <c r="V238" s="31">
        <f t="shared" si="663"/>
        <v>130208.3333333332</v>
      </c>
      <c r="W238" s="31">
        <f t="shared" si="663"/>
        <v>117187.49999999985</v>
      </c>
      <c r="X238" s="31">
        <f t="shared" si="663"/>
        <v>104166.66666666669</v>
      </c>
      <c r="Y238" s="31">
        <f t="shared" si="663"/>
        <v>91145.833333333314</v>
      </c>
      <c r="Z238" s="31">
        <f t="shared" si="663"/>
        <v>78124.999999999985</v>
      </c>
      <c r="AA238" s="31">
        <f t="shared" si="663"/>
        <v>65104.166666666657</v>
      </c>
      <c r="AB238" s="31">
        <f t="shared" si="663"/>
        <v>52083.333333333343</v>
      </c>
      <c r="AC238" s="31">
        <f t="shared" si="663"/>
        <v>39062.499999999993</v>
      </c>
      <c r="AD238" s="31">
        <f t="shared" si="663"/>
        <v>26041.666666666672</v>
      </c>
      <c r="AE238" s="31">
        <f t="shared" si="663"/>
        <v>13020.833333333336</v>
      </c>
      <c r="AF238" s="31">
        <f t="shared" si="662"/>
        <v>3124999.9999999995</v>
      </c>
      <c r="EJ238" s="27"/>
      <c r="EV238" s="27"/>
      <c r="FH238" s="27"/>
      <c r="FT238" s="27"/>
    </row>
    <row r="239" spans="2:176" x14ac:dyDescent="0.2">
      <c r="B239" s="327"/>
      <c r="C239" s="327"/>
      <c r="D239" s="327"/>
      <c r="E239" s="327"/>
      <c r="F239" s="327"/>
      <c r="G239" s="32" t="s">
        <v>350</v>
      </c>
      <c r="H239" s="329">
        <f t="shared" ref="H239:AE239" si="664">H237*$H$258</f>
        <v>7812.5000000000009</v>
      </c>
      <c r="I239" s="329">
        <f t="shared" si="664"/>
        <v>31250.000000000004</v>
      </c>
      <c r="J239" s="329">
        <f t="shared" si="664"/>
        <v>78125</v>
      </c>
      <c r="K239" s="329">
        <f t="shared" si="664"/>
        <v>117187.5</v>
      </c>
      <c r="L239" s="329">
        <f t="shared" si="664"/>
        <v>156250</v>
      </c>
      <c r="M239" s="329">
        <f t="shared" si="664"/>
        <v>148437.49999999997</v>
      </c>
      <c r="N239" s="329">
        <f t="shared" si="664"/>
        <v>140625</v>
      </c>
      <c r="O239" s="329">
        <f t="shared" si="664"/>
        <v>132812.5</v>
      </c>
      <c r="P239" s="329">
        <f t="shared" si="664"/>
        <v>125000.00000000001</v>
      </c>
      <c r="Q239" s="329">
        <f t="shared" si="664"/>
        <v>117187.5</v>
      </c>
      <c r="R239" s="329">
        <f t="shared" si="664"/>
        <v>109374.99999999999</v>
      </c>
      <c r="S239" s="329">
        <f t="shared" si="664"/>
        <v>101562.5</v>
      </c>
      <c r="T239" s="329">
        <f t="shared" si="664"/>
        <v>93749.999999999985</v>
      </c>
      <c r="U239" s="329">
        <f t="shared" si="664"/>
        <v>85937.5</v>
      </c>
      <c r="V239" s="329">
        <f t="shared" si="664"/>
        <v>78124.999999999913</v>
      </c>
      <c r="W239" s="329">
        <f t="shared" si="664"/>
        <v>70312.499999999913</v>
      </c>
      <c r="X239" s="329">
        <f t="shared" si="664"/>
        <v>62500.000000000007</v>
      </c>
      <c r="Y239" s="329">
        <f t="shared" si="664"/>
        <v>54687.499999999993</v>
      </c>
      <c r="Z239" s="329">
        <f t="shared" si="664"/>
        <v>46874.999999999993</v>
      </c>
      <c r="AA239" s="329">
        <f t="shared" si="664"/>
        <v>39062.5</v>
      </c>
      <c r="AB239" s="329">
        <f t="shared" si="664"/>
        <v>31250.000000000004</v>
      </c>
      <c r="AC239" s="329">
        <f t="shared" si="664"/>
        <v>23437.499999999996</v>
      </c>
      <c r="AD239" s="329">
        <f t="shared" si="664"/>
        <v>15625.000000000002</v>
      </c>
      <c r="AE239" s="329">
        <f t="shared" si="664"/>
        <v>7812.5000000000009</v>
      </c>
      <c r="AF239" s="329">
        <f t="shared" si="662"/>
        <v>1875000</v>
      </c>
      <c r="EJ239" s="27"/>
      <c r="EV239" s="27"/>
      <c r="FH239" s="27"/>
      <c r="FT239" s="27"/>
    </row>
    <row r="240" spans="2:176" x14ac:dyDescent="0.2">
      <c r="B240" s="27" t="s">
        <v>353</v>
      </c>
      <c r="G240" s="307" t="s">
        <v>358</v>
      </c>
      <c r="H240" s="330">
        <f t="shared" ref="H240:AE240" si="665">H234</f>
        <v>2083.3333333333335</v>
      </c>
      <c r="I240" s="330">
        <f t="shared" si="665"/>
        <v>8333.3333333333339</v>
      </c>
      <c r="J240" s="330">
        <f t="shared" si="665"/>
        <v>20833.333333333332</v>
      </c>
      <c r="K240" s="330">
        <f t="shared" si="665"/>
        <v>31250</v>
      </c>
      <c r="L240" s="330">
        <f t="shared" si="665"/>
        <v>41666.666666666664</v>
      </c>
      <c r="M240" s="330">
        <f t="shared" si="665"/>
        <v>39583.333333333328</v>
      </c>
      <c r="N240" s="330">
        <f t="shared" si="665"/>
        <v>37500</v>
      </c>
      <c r="O240" s="330">
        <f t="shared" si="665"/>
        <v>35416.666666666664</v>
      </c>
      <c r="P240" s="330">
        <f t="shared" si="665"/>
        <v>33333.333333333336</v>
      </c>
      <c r="Q240" s="330">
        <f t="shared" si="665"/>
        <v>31250</v>
      </c>
      <c r="R240" s="330">
        <f t="shared" si="665"/>
        <v>29166.666666666664</v>
      </c>
      <c r="S240" s="330">
        <f t="shared" si="665"/>
        <v>27083.333333333332</v>
      </c>
      <c r="T240" s="330">
        <f t="shared" si="665"/>
        <v>24999.999999999996</v>
      </c>
      <c r="U240" s="330">
        <f t="shared" si="665"/>
        <v>22916.666666666668</v>
      </c>
      <c r="V240" s="330">
        <f t="shared" si="665"/>
        <v>20833.33333333331</v>
      </c>
      <c r="W240" s="330">
        <f t="shared" si="665"/>
        <v>18749.999999999978</v>
      </c>
      <c r="X240" s="330">
        <f t="shared" si="665"/>
        <v>16666.666666666668</v>
      </c>
      <c r="Y240" s="330">
        <f t="shared" si="665"/>
        <v>14583.333333333332</v>
      </c>
      <c r="Z240" s="330">
        <f t="shared" si="665"/>
        <v>12499.999999999998</v>
      </c>
      <c r="AA240" s="330">
        <f t="shared" si="665"/>
        <v>10416.666666666666</v>
      </c>
      <c r="AB240" s="330">
        <f t="shared" si="665"/>
        <v>8333.3333333333339</v>
      </c>
      <c r="AC240" s="330">
        <f t="shared" si="665"/>
        <v>6249.9999999999991</v>
      </c>
      <c r="AD240" s="330">
        <f t="shared" si="665"/>
        <v>4166.666666666667</v>
      </c>
      <c r="AE240" s="330">
        <f t="shared" si="665"/>
        <v>2083.3333333333335</v>
      </c>
      <c r="AF240" s="330">
        <f t="shared" si="662"/>
        <v>500000</v>
      </c>
      <c r="EJ240" s="27"/>
      <c r="EV240" s="27"/>
      <c r="FH240" s="27"/>
      <c r="FT240" s="27"/>
    </row>
    <row r="241" spans="2:176" x14ac:dyDescent="0.2">
      <c r="G241" s="27" t="s">
        <v>351</v>
      </c>
      <c r="H241" s="31">
        <f>H240*$H$257</f>
        <v>2604.166666666667</v>
      </c>
      <c r="I241" s="31">
        <f t="shared" ref="I241" si="666">I240*$H$257</f>
        <v>10416.666666666668</v>
      </c>
      <c r="J241" s="31">
        <f t="shared" ref="J241" si="667">J240*$H$257</f>
        <v>26041.666666666664</v>
      </c>
      <c r="K241" s="31">
        <f t="shared" ref="K241" si="668">K240*$H$257</f>
        <v>39062.5</v>
      </c>
      <c r="L241" s="31">
        <f t="shared" ref="L241" si="669">L240*$H$257</f>
        <v>52083.333333333328</v>
      </c>
      <c r="M241" s="31">
        <f t="shared" ref="M241" si="670">M240*$H$257</f>
        <v>49479.166666666657</v>
      </c>
      <c r="N241" s="31">
        <f t="shared" ref="N241" si="671">N240*$H$257</f>
        <v>46875</v>
      </c>
      <c r="O241" s="31">
        <f t="shared" ref="O241" si="672">O240*$H$257</f>
        <v>44270.833333333328</v>
      </c>
      <c r="P241" s="31">
        <f t="shared" ref="P241" si="673">P240*$H$257</f>
        <v>41666.666666666672</v>
      </c>
      <c r="Q241" s="31">
        <f t="shared" ref="Q241" si="674">Q240*$H$257</f>
        <v>39062.5</v>
      </c>
      <c r="R241" s="31">
        <f t="shared" ref="R241" si="675">R240*$H$257</f>
        <v>36458.333333333328</v>
      </c>
      <c r="S241" s="31">
        <f t="shared" ref="S241" si="676">S240*$H$257</f>
        <v>33854.166666666664</v>
      </c>
      <c r="T241" s="31">
        <f t="shared" ref="T241" si="677">T240*$H$257</f>
        <v>31249.999999999996</v>
      </c>
      <c r="U241" s="31">
        <f t="shared" ref="U241" si="678">U240*$H$257</f>
        <v>28645.833333333336</v>
      </c>
      <c r="V241" s="31">
        <f t="shared" ref="V241" si="679">V240*$H$257</f>
        <v>26041.666666666639</v>
      </c>
      <c r="W241" s="31">
        <f t="shared" ref="W241" si="680">W240*$H$257</f>
        <v>23437.499999999971</v>
      </c>
      <c r="X241" s="31">
        <f t="shared" ref="X241" si="681">X240*$H$257</f>
        <v>20833.333333333336</v>
      </c>
      <c r="Y241" s="31">
        <f t="shared" ref="Y241" si="682">Y240*$H$257</f>
        <v>18229.166666666664</v>
      </c>
      <c r="Z241" s="31">
        <f t="shared" ref="Z241" si="683">Z240*$H$257</f>
        <v>15624.999999999998</v>
      </c>
      <c r="AA241" s="31">
        <f t="shared" ref="AA241" si="684">AA240*$H$257</f>
        <v>13020.833333333332</v>
      </c>
      <c r="AB241" s="31">
        <f t="shared" ref="AB241" si="685">AB240*$H$257</f>
        <v>10416.666666666668</v>
      </c>
      <c r="AC241" s="31">
        <f t="shared" ref="AC241" si="686">AC240*$H$257</f>
        <v>7812.4999999999991</v>
      </c>
      <c r="AD241" s="31">
        <f t="shared" ref="AD241" si="687">AD240*$H$257</f>
        <v>5208.3333333333339</v>
      </c>
      <c r="AE241" s="31">
        <f t="shared" ref="AE241" si="688">AE240*$H$257</f>
        <v>2604.166666666667</v>
      </c>
      <c r="AF241" s="31">
        <f t="shared" si="662"/>
        <v>624999.99999999988</v>
      </c>
      <c r="EJ241" s="27"/>
      <c r="EV241" s="27"/>
      <c r="FH241" s="27"/>
      <c r="FT241" s="27"/>
    </row>
    <row r="242" spans="2:176" x14ac:dyDescent="0.2">
      <c r="B242" s="327"/>
      <c r="C242" s="327"/>
      <c r="D242" s="327"/>
      <c r="E242" s="327"/>
      <c r="F242" s="327"/>
      <c r="G242" s="32" t="s">
        <v>354</v>
      </c>
      <c r="H242" s="329">
        <f>H240*$H$258</f>
        <v>1562.5</v>
      </c>
      <c r="I242" s="329">
        <f t="shared" ref="I242:S242" si="689">I240*$H$258</f>
        <v>6250</v>
      </c>
      <c r="J242" s="329">
        <f t="shared" si="689"/>
        <v>15625</v>
      </c>
      <c r="K242" s="329">
        <f t="shared" si="689"/>
        <v>23437.5</v>
      </c>
      <c r="L242" s="329">
        <f t="shared" si="689"/>
        <v>31250</v>
      </c>
      <c r="M242" s="329">
        <f t="shared" si="689"/>
        <v>29687.499999999996</v>
      </c>
      <c r="N242" s="329">
        <f t="shared" si="689"/>
        <v>28125</v>
      </c>
      <c r="O242" s="329">
        <f t="shared" si="689"/>
        <v>26562.5</v>
      </c>
      <c r="P242" s="329">
        <f t="shared" si="689"/>
        <v>25000</v>
      </c>
      <c r="Q242" s="329">
        <f t="shared" si="689"/>
        <v>23437.5</v>
      </c>
      <c r="R242" s="329">
        <f t="shared" si="689"/>
        <v>21875</v>
      </c>
      <c r="S242" s="329">
        <f t="shared" si="689"/>
        <v>20312.5</v>
      </c>
      <c r="T242" s="329">
        <f t="shared" ref="T242:AE242" si="690">T240*$H$258</f>
        <v>18749.999999999996</v>
      </c>
      <c r="U242" s="329">
        <f t="shared" si="690"/>
        <v>17187.5</v>
      </c>
      <c r="V242" s="329">
        <f t="shared" si="690"/>
        <v>15624.999999999982</v>
      </c>
      <c r="W242" s="329">
        <f t="shared" si="690"/>
        <v>14062.499999999984</v>
      </c>
      <c r="X242" s="329">
        <f t="shared" si="690"/>
        <v>12500</v>
      </c>
      <c r="Y242" s="329">
        <f t="shared" si="690"/>
        <v>10937.5</v>
      </c>
      <c r="Z242" s="329">
        <f t="shared" si="690"/>
        <v>9374.9999999999982</v>
      </c>
      <c r="AA242" s="329">
        <f t="shared" si="690"/>
        <v>7812.5</v>
      </c>
      <c r="AB242" s="329">
        <f t="shared" si="690"/>
        <v>6250</v>
      </c>
      <c r="AC242" s="329">
        <f t="shared" si="690"/>
        <v>4687.4999999999991</v>
      </c>
      <c r="AD242" s="329">
        <f t="shared" si="690"/>
        <v>3125</v>
      </c>
      <c r="AE242" s="329">
        <f t="shared" si="690"/>
        <v>1562.5</v>
      </c>
      <c r="AF242" s="329">
        <f t="shared" si="662"/>
        <v>375000</v>
      </c>
      <c r="EJ242" s="27"/>
      <c r="EV242" s="27"/>
      <c r="FH242" s="27"/>
      <c r="FT242" s="27"/>
    </row>
    <row r="243" spans="2:176" x14ac:dyDescent="0.2">
      <c r="B243" s="27" t="s">
        <v>355</v>
      </c>
      <c r="G243" s="307" t="s">
        <v>358</v>
      </c>
      <c r="H243" s="330">
        <f t="shared" ref="H243:AE243" si="691">H234*$H$254</f>
        <v>833.33333333333348</v>
      </c>
      <c r="I243" s="330">
        <f t="shared" si="691"/>
        <v>3333.3333333333339</v>
      </c>
      <c r="J243" s="330">
        <f t="shared" si="691"/>
        <v>8333.3333333333339</v>
      </c>
      <c r="K243" s="330">
        <f t="shared" si="691"/>
        <v>12500</v>
      </c>
      <c r="L243" s="330">
        <f t="shared" si="691"/>
        <v>16666.666666666668</v>
      </c>
      <c r="M243" s="330">
        <f t="shared" si="691"/>
        <v>15833.333333333332</v>
      </c>
      <c r="N243" s="330">
        <f t="shared" si="691"/>
        <v>15000</v>
      </c>
      <c r="O243" s="330">
        <f t="shared" si="691"/>
        <v>14166.666666666666</v>
      </c>
      <c r="P243" s="330">
        <f t="shared" si="691"/>
        <v>13333.333333333336</v>
      </c>
      <c r="Q243" s="330">
        <f t="shared" si="691"/>
        <v>12500</v>
      </c>
      <c r="R243" s="330">
        <f t="shared" si="691"/>
        <v>11666.666666666666</v>
      </c>
      <c r="S243" s="330">
        <f t="shared" si="691"/>
        <v>10833.333333333334</v>
      </c>
      <c r="T243" s="330">
        <f t="shared" si="691"/>
        <v>10000</v>
      </c>
      <c r="U243" s="330">
        <f t="shared" si="691"/>
        <v>9166.6666666666679</v>
      </c>
      <c r="V243" s="330">
        <f t="shared" si="691"/>
        <v>8333.3333333333248</v>
      </c>
      <c r="W243" s="330">
        <f t="shared" si="691"/>
        <v>7499.9999999999918</v>
      </c>
      <c r="X243" s="330">
        <f t="shared" si="691"/>
        <v>6666.6666666666679</v>
      </c>
      <c r="Y243" s="330">
        <f t="shared" si="691"/>
        <v>5833.333333333333</v>
      </c>
      <c r="Z243" s="330">
        <f t="shared" si="691"/>
        <v>5000</v>
      </c>
      <c r="AA243" s="330">
        <f t="shared" si="691"/>
        <v>4166.666666666667</v>
      </c>
      <c r="AB243" s="330">
        <f t="shared" si="691"/>
        <v>3333.3333333333339</v>
      </c>
      <c r="AC243" s="330">
        <f t="shared" si="691"/>
        <v>2500</v>
      </c>
      <c r="AD243" s="330">
        <f t="shared" si="691"/>
        <v>1666.666666666667</v>
      </c>
      <c r="AE243" s="330">
        <f t="shared" si="691"/>
        <v>833.33333333333348</v>
      </c>
      <c r="AF243" s="330">
        <f t="shared" si="662"/>
        <v>199999.99999999997</v>
      </c>
      <c r="EJ243" s="27"/>
      <c r="EV243" s="27"/>
      <c r="FH243" s="27"/>
      <c r="FT243" s="27"/>
    </row>
    <row r="244" spans="2:176" x14ac:dyDescent="0.2">
      <c r="G244" s="27" t="s">
        <v>351</v>
      </c>
      <c r="H244" s="31">
        <f>H243*$H$257</f>
        <v>1041.666666666667</v>
      </c>
      <c r="I244" s="31">
        <f t="shared" ref="I244" si="692">I243*$H$257</f>
        <v>4166.6666666666679</v>
      </c>
      <c r="J244" s="31">
        <f t="shared" ref="J244" si="693">J243*$H$257</f>
        <v>10416.666666666668</v>
      </c>
      <c r="K244" s="31">
        <f t="shared" ref="K244" si="694">K243*$H$257</f>
        <v>15625</v>
      </c>
      <c r="L244" s="31">
        <f t="shared" ref="L244" si="695">L243*$H$257</f>
        <v>20833.333333333336</v>
      </c>
      <c r="M244" s="31">
        <f t="shared" ref="M244" si="696">M243*$H$257</f>
        <v>19791.666666666664</v>
      </c>
      <c r="N244" s="31">
        <f t="shared" ref="N244" si="697">N243*$H$257</f>
        <v>18750</v>
      </c>
      <c r="O244" s="31">
        <f t="shared" ref="O244" si="698">O243*$H$257</f>
        <v>17708.333333333332</v>
      </c>
      <c r="P244" s="31">
        <f t="shared" ref="P244" si="699">P243*$H$257</f>
        <v>16666.666666666672</v>
      </c>
      <c r="Q244" s="31">
        <f t="shared" ref="Q244" si="700">Q243*$H$257</f>
        <v>15625</v>
      </c>
      <c r="R244" s="31">
        <f t="shared" ref="R244" si="701">R243*$H$257</f>
        <v>14583.333333333332</v>
      </c>
      <c r="S244" s="31">
        <f t="shared" ref="S244" si="702">S243*$H$257</f>
        <v>13541.666666666668</v>
      </c>
      <c r="T244" s="31">
        <f t="shared" ref="T244" si="703">T243*$H$257</f>
        <v>12500</v>
      </c>
      <c r="U244" s="31">
        <f t="shared" ref="U244" si="704">U243*$H$257</f>
        <v>11458.333333333336</v>
      </c>
      <c r="V244" s="31">
        <f t="shared" ref="V244" si="705">V243*$H$257</f>
        <v>10416.666666666657</v>
      </c>
      <c r="W244" s="31">
        <f t="shared" ref="W244" si="706">W243*$H$257</f>
        <v>9374.9999999999891</v>
      </c>
      <c r="X244" s="31">
        <f t="shared" ref="X244" si="707">X243*$H$257</f>
        <v>8333.3333333333358</v>
      </c>
      <c r="Y244" s="31">
        <f t="shared" ref="Y244" si="708">Y243*$H$257</f>
        <v>7291.6666666666661</v>
      </c>
      <c r="Z244" s="31">
        <f t="shared" ref="Z244" si="709">Z243*$H$257</f>
        <v>6250</v>
      </c>
      <c r="AA244" s="31">
        <f t="shared" ref="AA244" si="710">AA243*$H$257</f>
        <v>5208.3333333333339</v>
      </c>
      <c r="AB244" s="31">
        <f t="shared" ref="AB244" si="711">AB243*$H$257</f>
        <v>4166.6666666666679</v>
      </c>
      <c r="AC244" s="31">
        <f t="shared" ref="AC244" si="712">AC243*$H$257</f>
        <v>3125</v>
      </c>
      <c r="AD244" s="31">
        <f t="shared" ref="AD244" si="713">AD243*$H$257</f>
        <v>2083.3333333333339</v>
      </c>
      <c r="AE244" s="31">
        <f t="shared" ref="AE244" si="714">AE243*$H$257</f>
        <v>1041.666666666667</v>
      </c>
      <c r="AF244" s="31">
        <f t="shared" si="662"/>
        <v>250000</v>
      </c>
      <c r="EJ244" s="27"/>
      <c r="EV244" s="27"/>
      <c r="FH244" s="27"/>
      <c r="FT244" s="27"/>
    </row>
    <row r="245" spans="2:176" x14ac:dyDescent="0.2">
      <c r="B245" s="375"/>
      <c r="C245" s="375"/>
      <c r="D245" s="375"/>
      <c r="E245" s="375"/>
      <c r="F245" s="375"/>
      <c r="G245" s="32" t="s">
        <v>350</v>
      </c>
      <c r="H245" s="329">
        <f>H243*$H$258</f>
        <v>625.00000000000011</v>
      </c>
      <c r="I245" s="329">
        <f t="shared" ref="I245:S245" si="715">I243*$H$258</f>
        <v>2500.0000000000005</v>
      </c>
      <c r="J245" s="329">
        <f t="shared" si="715"/>
        <v>6250</v>
      </c>
      <c r="K245" s="329">
        <f t="shared" si="715"/>
        <v>9375</v>
      </c>
      <c r="L245" s="329">
        <f t="shared" si="715"/>
        <v>12500</v>
      </c>
      <c r="M245" s="329">
        <f t="shared" si="715"/>
        <v>11875</v>
      </c>
      <c r="N245" s="329">
        <f t="shared" si="715"/>
        <v>11250</v>
      </c>
      <c r="O245" s="329">
        <f t="shared" si="715"/>
        <v>10625</v>
      </c>
      <c r="P245" s="329">
        <f t="shared" si="715"/>
        <v>10000.000000000002</v>
      </c>
      <c r="Q245" s="329">
        <f t="shared" si="715"/>
        <v>9375</v>
      </c>
      <c r="R245" s="329">
        <f t="shared" si="715"/>
        <v>8750</v>
      </c>
      <c r="S245" s="329">
        <f t="shared" si="715"/>
        <v>8125</v>
      </c>
      <c r="T245" s="329">
        <f t="shared" ref="T245:AE245" si="716">T243*$H$258</f>
        <v>7500</v>
      </c>
      <c r="U245" s="329">
        <f t="shared" si="716"/>
        <v>6875.0000000000009</v>
      </c>
      <c r="V245" s="329">
        <f t="shared" si="716"/>
        <v>6249.9999999999936</v>
      </c>
      <c r="W245" s="329">
        <f t="shared" si="716"/>
        <v>5624.9999999999936</v>
      </c>
      <c r="X245" s="329">
        <f t="shared" si="716"/>
        <v>5000.0000000000009</v>
      </c>
      <c r="Y245" s="329">
        <f t="shared" si="716"/>
        <v>4375</v>
      </c>
      <c r="Z245" s="329">
        <f t="shared" si="716"/>
        <v>3750</v>
      </c>
      <c r="AA245" s="329">
        <f t="shared" si="716"/>
        <v>3125</v>
      </c>
      <c r="AB245" s="329">
        <f t="shared" si="716"/>
        <v>2500.0000000000005</v>
      </c>
      <c r="AC245" s="329">
        <f t="shared" si="716"/>
        <v>1875</v>
      </c>
      <c r="AD245" s="329">
        <f t="shared" si="716"/>
        <v>1250.0000000000002</v>
      </c>
      <c r="AE245" s="329">
        <f t="shared" si="716"/>
        <v>625.00000000000011</v>
      </c>
      <c r="AF245" s="329">
        <f t="shared" si="662"/>
        <v>150000</v>
      </c>
      <c r="EJ245" s="27"/>
      <c r="EV245" s="27"/>
      <c r="FH245" s="27"/>
      <c r="FT245" s="27"/>
    </row>
    <row r="246" spans="2:176" x14ac:dyDescent="0.2">
      <c r="B246" s="27" t="s">
        <v>462</v>
      </c>
      <c r="G246" s="307" t="s">
        <v>358</v>
      </c>
      <c r="H246" s="472">
        <f>H234*$H$255</f>
        <v>208.33333333333337</v>
      </c>
      <c r="I246" s="472">
        <f t="shared" ref="I246:AE246" si="717">I234*$H$255</f>
        <v>833.33333333333348</v>
      </c>
      <c r="J246" s="472">
        <f t="shared" si="717"/>
        <v>2083.3333333333335</v>
      </c>
      <c r="K246" s="472">
        <f t="shared" si="717"/>
        <v>3125</v>
      </c>
      <c r="L246" s="472">
        <f t="shared" si="717"/>
        <v>4166.666666666667</v>
      </c>
      <c r="M246" s="472">
        <f t="shared" si="717"/>
        <v>3958.333333333333</v>
      </c>
      <c r="N246" s="472">
        <f t="shared" si="717"/>
        <v>3750</v>
      </c>
      <c r="O246" s="472">
        <f t="shared" si="717"/>
        <v>3541.6666666666665</v>
      </c>
      <c r="P246" s="472">
        <f t="shared" si="717"/>
        <v>3333.3333333333339</v>
      </c>
      <c r="Q246" s="472">
        <f t="shared" si="717"/>
        <v>3125</v>
      </c>
      <c r="R246" s="472">
        <f t="shared" si="717"/>
        <v>2916.6666666666665</v>
      </c>
      <c r="S246" s="472">
        <f t="shared" si="717"/>
        <v>2708.3333333333335</v>
      </c>
      <c r="T246" s="472">
        <f t="shared" si="717"/>
        <v>2500</v>
      </c>
      <c r="U246" s="472">
        <f t="shared" si="717"/>
        <v>2291.666666666667</v>
      </c>
      <c r="V246" s="472">
        <f t="shared" si="717"/>
        <v>2083.3333333333312</v>
      </c>
      <c r="W246" s="472">
        <f t="shared" si="717"/>
        <v>1874.999999999998</v>
      </c>
      <c r="X246" s="472">
        <f t="shared" si="717"/>
        <v>1666.666666666667</v>
      </c>
      <c r="Y246" s="472">
        <f t="shared" si="717"/>
        <v>1458.3333333333333</v>
      </c>
      <c r="Z246" s="472">
        <f t="shared" si="717"/>
        <v>1250</v>
      </c>
      <c r="AA246" s="472">
        <f t="shared" si="717"/>
        <v>1041.6666666666667</v>
      </c>
      <c r="AB246" s="472">
        <f t="shared" si="717"/>
        <v>833.33333333333348</v>
      </c>
      <c r="AC246" s="472">
        <f t="shared" si="717"/>
        <v>625</v>
      </c>
      <c r="AD246" s="472">
        <f t="shared" si="717"/>
        <v>416.66666666666674</v>
      </c>
      <c r="AE246" s="472">
        <f t="shared" si="717"/>
        <v>208.33333333333337</v>
      </c>
      <c r="AF246" s="472">
        <f t="shared" ref="AF246:AF248" si="718">SUM(H246:AE246)</f>
        <v>49999.999999999993</v>
      </c>
      <c r="EJ246" s="27"/>
      <c r="EV246" s="27"/>
      <c r="FH246" s="27"/>
      <c r="FT246" s="27"/>
    </row>
    <row r="247" spans="2:176" x14ac:dyDescent="0.2">
      <c r="G247" s="27" t="s">
        <v>351</v>
      </c>
      <c r="H247" s="473">
        <f>H246*$H$257</f>
        <v>260.41666666666674</v>
      </c>
      <c r="I247" s="473">
        <f t="shared" ref="I247:AE247" si="719">I246*$H$257</f>
        <v>1041.666666666667</v>
      </c>
      <c r="J247" s="473">
        <f t="shared" si="719"/>
        <v>2604.166666666667</v>
      </c>
      <c r="K247" s="473">
        <f t="shared" si="719"/>
        <v>3906.25</v>
      </c>
      <c r="L247" s="473">
        <f t="shared" si="719"/>
        <v>5208.3333333333339</v>
      </c>
      <c r="M247" s="473">
        <f t="shared" si="719"/>
        <v>4947.9166666666661</v>
      </c>
      <c r="N247" s="473">
        <f t="shared" si="719"/>
        <v>4687.5</v>
      </c>
      <c r="O247" s="473">
        <f t="shared" si="719"/>
        <v>4427.083333333333</v>
      </c>
      <c r="P247" s="473">
        <f t="shared" si="719"/>
        <v>4166.6666666666679</v>
      </c>
      <c r="Q247" s="473">
        <f t="shared" si="719"/>
        <v>3906.25</v>
      </c>
      <c r="R247" s="473">
        <f t="shared" si="719"/>
        <v>3645.833333333333</v>
      </c>
      <c r="S247" s="473">
        <f t="shared" si="719"/>
        <v>3385.416666666667</v>
      </c>
      <c r="T247" s="473">
        <f t="shared" si="719"/>
        <v>3125</v>
      </c>
      <c r="U247" s="473">
        <f t="shared" si="719"/>
        <v>2864.5833333333339</v>
      </c>
      <c r="V247" s="473">
        <f t="shared" si="719"/>
        <v>2604.1666666666642</v>
      </c>
      <c r="W247" s="473">
        <f t="shared" si="719"/>
        <v>2343.7499999999973</v>
      </c>
      <c r="X247" s="473">
        <f t="shared" si="719"/>
        <v>2083.3333333333339</v>
      </c>
      <c r="Y247" s="473">
        <f t="shared" si="719"/>
        <v>1822.9166666666665</v>
      </c>
      <c r="Z247" s="473">
        <f t="shared" si="719"/>
        <v>1562.5</v>
      </c>
      <c r="AA247" s="473">
        <f t="shared" si="719"/>
        <v>1302.0833333333335</v>
      </c>
      <c r="AB247" s="473">
        <f t="shared" si="719"/>
        <v>1041.666666666667</v>
      </c>
      <c r="AC247" s="473">
        <f t="shared" si="719"/>
        <v>781.25</v>
      </c>
      <c r="AD247" s="473">
        <f t="shared" si="719"/>
        <v>520.83333333333348</v>
      </c>
      <c r="AE247" s="473">
        <f t="shared" si="719"/>
        <v>260.41666666666674</v>
      </c>
      <c r="AF247" s="473">
        <f t="shared" si="718"/>
        <v>62500</v>
      </c>
      <c r="EJ247" s="27"/>
      <c r="EV247" s="27"/>
      <c r="FH247" s="27"/>
      <c r="FT247" s="27"/>
    </row>
    <row r="248" spans="2:176" x14ac:dyDescent="0.2">
      <c r="B248" s="375"/>
      <c r="C248" s="375"/>
      <c r="D248" s="375"/>
      <c r="E248" s="375"/>
      <c r="F248" s="375"/>
      <c r="G248" s="32" t="s">
        <v>350</v>
      </c>
      <c r="H248" s="474">
        <f>H246*$H$258</f>
        <v>156.25000000000003</v>
      </c>
      <c r="I248" s="474">
        <f t="shared" ref="I248:AE248" si="720">I246*$H$258</f>
        <v>625.00000000000011</v>
      </c>
      <c r="J248" s="474">
        <f t="shared" si="720"/>
        <v>1562.5</v>
      </c>
      <c r="K248" s="474">
        <f t="shared" si="720"/>
        <v>2343.75</v>
      </c>
      <c r="L248" s="474">
        <f t="shared" si="720"/>
        <v>3125</v>
      </c>
      <c r="M248" s="474">
        <f t="shared" si="720"/>
        <v>2968.75</v>
      </c>
      <c r="N248" s="474">
        <f t="shared" si="720"/>
        <v>2812.5</v>
      </c>
      <c r="O248" s="474">
        <f t="shared" si="720"/>
        <v>2656.25</v>
      </c>
      <c r="P248" s="474">
        <f t="shared" si="720"/>
        <v>2500.0000000000005</v>
      </c>
      <c r="Q248" s="474">
        <f t="shared" si="720"/>
        <v>2343.75</v>
      </c>
      <c r="R248" s="474">
        <f t="shared" si="720"/>
        <v>2187.5</v>
      </c>
      <c r="S248" s="474">
        <f t="shared" si="720"/>
        <v>2031.25</v>
      </c>
      <c r="T248" s="474">
        <f t="shared" si="720"/>
        <v>1875</v>
      </c>
      <c r="U248" s="474">
        <f t="shared" si="720"/>
        <v>1718.7500000000002</v>
      </c>
      <c r="V248" s="474">
        <f t="shared" si="720"/>
        <v>1562.4999999999984</v>
      </c>
      <c r="W248" s="474">
        <f t="shared" si="720"/>
        <v>1406.2499999999984</v>
      </c>
      <c r="X248" s="474">
        <f t="shared" si="720"/>
        <v>1250.0000000000002</v>
      </c>
      <c r="Y248" s="474">
        <f t="shared" si="720"/>
        <v>1093.75</v>
      </c>
      <c r="Z248" s="474">
        <f t="shared" si="720"/>
        <v>937.5</v>
      </c>
      <c r="AA248" s="474">
        <f t="shared" si="720"/>
        <v>781.25</v>
      </c>
      <c r="AB248" s="474">
        <f t="shared" si="720"/>
        <v>625.00000000000011</v>
      </c>
      <c r="AC248" s="474">
        <f t="shared" si="720"/>
        <v>468.75</v>
      </c>
      <c r="AD248" s="474">
        <f t="shared" si="720"/>
        <v>312.50000000000006</v>
      </c>
      <c r="AE248" s="474">
        <f t="shared" si="720"/>
        <v>156.25000000000003</v>
      </c>
      <c r="AF248" s="474">
        <f t="shared" si="718"/>
        <v>37500</v>
      </c>
      <c r="EJ248" s="27"/>
      <c r="EV248" s="27"/>
      <c r="FH248" s="27"/>
      <c r="FT248" s="27"/>
    </row>
    <row r="249" spans="2:176" x14ac:dyDescent="0.2">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EJ249" s="27"/>
      <c r="EV249" s="27"/>
      <c r="FH249" s="27"/>
      <c r="FT249" s="27"/>
    </row>
    <row r="250" spans="2:176" ht="17" thickBot="1" x14ac:dyDescent="0.25">
      <c r="G250" s="365" t="s">
        <v>377</v>
      </c>
      <c r="H250" s="360"/>
      <c r="I250" s="360"/>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EJ250" s="27"/>
      <c r="EV250" s="27"/>
      <c r="FH250" s="27"/>
      <c r="FT250" s="27"/>
    </row>
    <row r="251" spans="2:176" ht="17" thickTop="1" x14ac:dyDescent="0.2">
      <c r="G251" s="27" t="s">
        <v>378</v>
      </c>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EJ251" s="27"/>
      <c r="EV251" s="27"/>
      <c r="FH251" s="27"/>
      <c r="FT251" s="27"/>
    </row>
    <row r="252" spans="2:176" x14ac:dyDescent="0.2">
      <c r="G252" s="326" t="s">
        <v>356</v>
      </c>
      <c r="H252" s="27">
        <v>5</v>
      </c>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EJ252" s="27"/>
      <c r="EV252" s="27"/>
      <c r="FH252" s="27"/>
      <c r="FT252" s="27"/>
    </row>
    <row r="253" spans="2:176" x14ac:dyDescent="0.2">
      <c r="G253" s="326" t="s">
        <v>366</v>
      </c>
      <c r="H253" s="27">
        <v>0</v>
      </c>
      <c r="EJ253" s="27"/>
      <c r="EV253" s="27"/>
      <c r="FH253" s="27"/>
      <c r="FT253" s="27"/>
    </row>
    <row r="254" spans="2:176" x14ac:dyDescent="0.2">
      <c r="G254" s="326" t="s">
        <v>357</v>
      </c>
      <c r="H254" s="27">
        <v>0.4</v>
      </c>
      <c r="EJ254" s="27"/>
      <c r="EV254" s="27"/>
      <c r="FH254" s="27"/>
      <c r="FT254" s="27"/>
    </row>
    <row r="255" spans="2:176" x14ac:dyDescent="0.2">
      <c r="G255" s="326" t="s">
        <v>430</v>
      </c>
      <c r="H255" s="27">
        <v>0.1</v>
      </c>
      <c r="EJ255" s="27"/>
      <c r="EV255" s="27"/>
      <c r="FH255" s="27"/>
      <c r="FT255" s="27"/>
    </row>
    <row r="256" spans="2:176" x14ac:dyDescent="0.2">
      <c r="EJ256" s="27"/>
      <c r="EV256" s="27"/>
      <c r="FH256" s="27"/>
      <c r="FT256" s="27"/>
    </row>
    <row r="257" spans="7:176" x14ac:dyDescent="0.2">
      <c r="G257" s="326" t="s">
        <v>359</v>
      </c>
      <c r="H257" s="27">
        <v>1.25</v>
      </c>
      <c r="EJ257" s="27"/>
      <c r="EV257" s="27"/>
      <c r="FH257" s="27"/>
      <c r="FT257" s="27"/>
    </row>
    <row r="258" spans="7:176" x14ac:dyDescent="0.2">
      <c r="G258" s="326" t="s">
        <v>360</v>
      </c>
      <c r="H258" s="27">
        <v>0.75</v>
      </c>
      <c r="EJ258" s="27"/>
      <c r="EV258" s="27"/>
      <c r="FH258" s="27"/>
      <c r="FT258" s="27"/>
    </row>
    <row r="259" spans="7:176" x14ac:dyDescent="0.2">
      <c r="EJ259" s="27"/>
      <c r="EV259" s="27"/>
      <c r="FH259" s="27"/>
      <c r="FT259" s="27"/>
    </row>
    <row r="260" spans="7:176" x14ac:dyDescent="0.2">
      <c r="EJ260" s="27"/>
      <c r="EV260" s="27"/>
      <c r="FH260" s="27"/>
      <c r="FT260" s="27"/>
    </row>
    <row r="261" spans="7:176" x14ac:dyDescent="0.2">
      <c r="EJ261" s="27"/>
      <c r="EV261" s="27"/>
      <c r="FH261" s="27"/>
      <c r="FT261" s="27"/>
    </row>
    <row r="262" spans="7:176" x14ac:dyDescent="0.2">
      <c r="EJ262" s="27"/>
      <c r="EV262" s="27"/>
      <c r="FH262" s="27"/>
      <c r="FT262" s="27"/>
    </row>
    <row r="263" spans="7:176" x14ac:dyDescent="0.2">
      <c r="EJ263" s="27"/>
      <c r="EV263" s="27"/>
      <c r="FH263" s="27"/>
      <c r="FT263" s="27"/>
    </row>
    <row r="264" spans="7:176" x14ac:dyDescent="0.2">
      <c r="EJ264" s="27"/>
      <c r="EV264" s="27"/>
      <c r="FH264" s="27"/>
      <c r="FT264" s="27"/>
    </row>
    <row r="265" spans="7:176" x14ac:dyDescent="0.2">
      <c r="EJ265" s="27"/>
      <c r="EV265" s="27"/>
      <c r="FH265" s="27"/>
      <c r="FT265" s="27"/>
    </row>
    <row r="266" spans="7:176" x14ac:dyDescent="0.2">
      <c r="EJ266" s="27"/>
      <c r="EV266" s="27"/>
      <c r="FH266" s="27"/>
      <c r="FT266" s="27"/>
    </row>
    <row r="267" spans="7:176" x14ac:dyDescent="0.2">
      <c r="EJ267" s="27"/>
      <c r="EV267" s="27"/>
      <c r="FH267" s="27"/>
      <c r="FT267" s="27"/>
    </row>
    <row r="268" spans="7:176" x14ac:dyDescent="0.2">
      <c r="EJ268" s="27"/>
      <c r="EV268" s="27"/>
      <c r="FH268" s="27"/>
      <c r="FT268" s="27"/>
    </row>
    <row r="269" spans="7:176" x14ac:dyDescent="0.2">
      <c r="EJ269" s="27"/>
      <c r="EV269" s="27"/>
      <c r="FH269" s="27"/>
      <c r="FT269" s="27"/>
    </row>
    <row r="270" spans="7:176" x14ac:dyDescent="0.2">
      <c r="EJ270" s="27"/>
      <c r="EV270" s="27"/>
      <c r="FH270" s="27"/>
      <c r="FT270" s="27"/>
    </row>
    <row r="271" spans="7:176" x14ac:dyDescent="0.2">
      <c r="EJ271" s="27"/>
      <c r="EV271" s="27"/>
      <c r="FH271" s="27"/>
      <c r="FT271" s="27"/>
    </row>
    <row r="272" spans="7:176" ht="17" customHeight="1" x14ac:dyDescent="0.2">
      <c r="EJ272" s="27"/>
      <c r="EV272" s="27"/>
      <c r="FH272" s="27"/>
      <c r="FT272" s="27"/>
    </row>
    <row r="273" spans="140:176" ht="17" customHeight="1" x14ac:dyDescent="0.2">
      <c r="EJ273" s="27"/>
      <c r="EV273" s="27"/>
      <c r="FH273" s="27"/>
      <c r="FT273" s="27"/>
    </row>
    <row r="274" spans="140:176" x14ac:dyDescent="0.2">
      <c r="EJ274" s="27"/>
      <c r="EV274" s="27"/>
      <c r="FH274" s="27"/>
      <c r="FT274" s="27"/>
    </row>
    <row r="275" spans="140:176" x14ac:dyDescent="0.2">
      <c r="EJ275" s="27"/>
      <c r="EV275" s="27"/>
      <c r="FH275" s="27"/>
      <c r="FT275" s="27"/>
    </row>
    <row r="276" spans="140:176" x14ac:dyDescent="0.2">
      <c r="EJ276" s="27"/>
      <c r="EV276" s="27"/>
      <c r="FH276" s="27"/>
      <c r="FT276" s="27"/>
    </row>
    <row r="277" spans="140:176" x14ac:dyDescent="0.2">
      <c r="EJ277" s="27"/>
      <c r="EV277" s="27"/>
      <c r="FH277" s="27"/>
      <c r="FT277" s="27"/>
    </row>
    <row r="278" spans="140:176" x14ac:dyDescent="0.2">
      <c r="EJ278" s="27"/>
      <c r="EV278" s="27"/>
      <c r="FH278" s="27"/>
      <c r="FT278" s="27"/>
    </row>
    <row r="279" spans="140:176" x14ac:dyDescent="0.2">
      <c r="EJ279" s="27"/>
      <c r="EV279" s="27"/>
      <c r="FH279" s="27"/>
      <c r="FT279" s="27"/>
    </row>
    <row r="280" spans="140:176" x14ac:dyDescent="0.2">
      <c r="EJ280" s="27"/>
      <c r="EV280" s="27"/>
      <c r="FH280" s="27"/>
      <c r="FT280" s="27"/>
    </row>
    <row r="281" spans="140:176" x14ac:dyDescent="0.2">
      <c r="EJ281" s="27"/>
      <c r="EV281" s="27"/>
      <c r="FH281" s="27"/>
      <c r="FT281" s="27"/>
    </row>
    <row r="282" spans="140:176" x14ac:dyDescent="0.2">
      <c r="EJ282" s="27"/>
      <c r="EV282" s="27"/>
      <c r="FH282" s="27"/>
      <c r="FT282" s="27"/>
    </row>
    <row r="283" spans="140:176" x14ac:dyDescent="0.2">
      <c r="EJ283" s="27"/>
      <c r="EV283" s="27"/>
      <c r="FH283" s="27"/>
      <c r="FT283" s="27"/>
    </row>
    <row r="284" spans="140:176" x14ac:dyDescent="0.2">
      <c r="EJ284" s="27"/>
      <c r="EV284" s="27"/>
      <c r="FH284" s="27"/>
      <c r="FT284" s="27"/>
    </row>
    <row r="285" spans="140:176" x14ac:dyDescent="0.2">
      <c r="EJ285" s="27"/>
      <c r="EV285" s="27"/>
      <c r="FH285" s="27"/>
      <c r="FT285" s="27"/>
    </row>
    <row r="286" spans="140:176" x14ac:dyDescent="0.2">
      <c r="EJ286" s="27"/>
      <c r="EV286" s="27"/>
      <c r="FH286" s="27"/>
      <c r="FT286" s="27"/>
    </row>
    <row r="287" spans="140:176" x14ac:dyDescent="0.2">
      <c r="EJ287" s="27"/>
      <c r="EV287" s="27"/>
      <c r="FH287" s="27"/>
      <c r="FT287" s="27"/>
    </row>
    <row r="288" spans="140:176" ht="17" customHeight="1" x14ac:dyDescent="0.2">
      <c r="EJ288" s="27"/>
      <c r="EV288" s="27"/>
      <c r="FH288" s="27"/>
      <c r="FT288" s="27"/>
    </row>
  </sheetData>
  <sheetProtection formatColumns="0" formatRows="0" selectLockedCells="1" selectUnlockedCells="1"/>
  <mergeCells count="8">
    <mergeCell ref="AX184:AZ184"/>
    <mergeCell ref="BK184:BM184"/>
    <mergeCell ref="I217:M217"/>
    <mergeCell ref="I218:M218"/>
    <mergeCell ref="I215:M215"/>
    <mergeCell ref="I216:M216"/>
    <mergeCell ref="X184:Z184"/>
    <mergeCell ref="AK184:AM184"/>
  </mergeCells>
  <phoneticPr fontId="9" type="noConversion"/>
  <pageMargins left="0.75" right="0.75" top="1" bottom="1" header="0.5" footer="0.5"/>
  <pageSetup scale="40" orientation="landscape"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K33"/>
  <sheetViews>
    <sheetView showGridLines="0" workbookViewId="0">
      <selection activeCell="C17" sqref="C17"/>
    </sheetView>
  </sheetViews>
  <sheetFormatPr baseColWidth="10" defaultColWidth="11" defaultRowHeight="16" x14ac:dyDescent="0.2"/>
  <cols>
    <col min="1" max="1" width="4.33203125" style="298" customWidth="1"/>
    <col min="2" max="2" width="33" style="298" customWidth="1"/>
    <col min="3" max="3" width="23.6640625" style="298" customWidth="1"/>
    <col min="4" max="7" width="22.83203125" style="298" customWidth="1"/>
    <col min="8" max="8" width="22.5" style="298" customWidth="1"/>
    <col min="9" max="9" width="11" style="298"/>
    <col min="10" max="10" width="7.83203125" style="298" customWidth="1"/>
    <col min="11" max="16384" width="11" style="298"/>
  </cols>
  <sheetData>
    <row r="1" spans="1:11" ht="14" customHeight="1" x14ac:dyDescent="0.2">
      <c r="A1" s="297"/>
      <c r="B1" s="297"/>
      <c r="C1" s="297"/>
      <c r="D1" s="297"/>
      <c r="E1" s="297"/>
      <c r="F1" s="297"/>
      <c r="G1" s="297"/>
      <c r="H1" s="297"/>
      <c r="I1" s="297"/>
    </row>
    <row r="2" spans="1:11" ht="4" customHeight="1" x14ac:dyDescent="0.2">
      <c r="A2" s="297"/>
      <c r="B2" s="297"/>
      <c r="C2" s="297"/>
      <c r="D2" s="297"/>
      <c r="E2" s="297"/>
      <c r="F2" s="297"/>
      <c r="G2" s="297"/>
      <c r="H2" s="297"/>
      <c r="I2" s="297"/>
    </row>
    <row r="3" spans="1:11" x14ac:dyDescent="0.2">
      <c r="A3" s="310"/>
      <c r="B3" s="310"/>
      <c r="C3" s="310"/>
      <c r="D3" s="310"/>
      <c r="E3" s="310"/>
      <c r="F3" s="310"/>
      <c r="G3" s="310"/>
      <c r="H3" s="310"/>
      <c r="I3" s="310"/>
    </row>
    <row r="4" spans="1:11" ht="23" hidden="1" x14ac:dyDescent="0.25">
      <c r="A4" s="310"/>
      <c r="B4" s="311" t="s">
        <v>296</v>
      </c>
      <c r="C4" s="310"/>
      <c r="D4" s="310"/>
      <c r="E4" s="310"/>
      <c r="F4" s="310"/>
      <c r="G4" s="310"/>
      <c r="H4" s="310"/>
      <c r="I4" s="310"/>
    </row>
    <row r="5" spans="1:11" hidden="1" x14ac:dyDescent="0.2">
      <c r="A5" s="310"/>
      <c r="B5" s="310"/>
      <c r="C5" s="310"/>
      <c r="D5" s="310"/>
      <c r="E5" s="310"/>
      <c r="F5" s="310"/>
      <c r="G5" s="310"/>
      <c r="H5" s="310"/>
      <c r="I5" s="310"/>
    </row>
    <row r="6" spans="1:11" ht="19" hidden="1" thickBot="1" x14ac:dyDescent="0.25">
      <c r="A6" s="310"/>
      <c r="B6" s="312"/>
      <c r="C6" s="313" t="s">
        <v>297</v>
      </c>
      <c r="D6" s="313" t="s">
        <v>298</v>
      </c>
      <c r="E6" s="313" t="s">
        <v>299</v>
      </c>
      <c r="F6" s="313" t="s">
        <v>300</v>
      </c>
      <c r="G6" s="313" t="s">
        <v>301</v>
      </c>
      <c r="H6" s="313" t="s">
        <v>61</v>
      </c>
      <c r="I6" s="310"/>
    </row>
    <row r="7" spans="1:11" ht="18" hidden="1" x14ac:dyDescent="0.2">
      <c r="A7" s="310"/>
      <c r="B7" s="314"/>
      <c r="C7" s="315"/>
      <c r="D7" s="315"/>
      <c r="E7" s="315"/>
      <c r="F7" s="315"/>
      <c r="G7" s="315"/>
      <c r="H7" s="315"/>
      <c r="I7" s="310"/>
    </row>
    <row r="8" spans="1:11" ht="18" hidden="1" x14ac:dyDescent="0.2">
      <c r="A8" s="310"/>
      <c r="B8" s="316" t="s">
        <v>302</v>
      </c>
      <c r="C8" s="317"/>
      <c r="D8" s="317"/>
      <c r="E8" s="317"/>
      <c r="F8" s="317"/>
      <c r="G8" s="317"/>
      <c r="H8" s="317">
        <f>C8+D8+E8+F8+G8</f>
        <v>0</v>
      </c>
      <c r="I8" s="310"/>
    </row>
    <row r="9" spans="1:11" ht="18" hidden="1" x14ac:dyDescent="0.2">
      <c r="A9" s="310"/>
      <c r="B9" s="316" t="s">
        <v>278</v>
      </c>
      <c r="C9" s="317"/>
      <c r="D9" s="317"/>
      <c r="E9" s="317"/>
      <c r="F9" s="317"/>
      <c r="G9" s="317"/>
      <c r="H9" s="317">
        <f>C9+D9+E9+F9+G9</f>
        <v>0</v>
      </c>
      <c r="I9" s="310"/>
    </row>
    <row r="10" spans="1:11" ht="18" hidden="1" x14ac:dyDescent="0.2">
      <c r="A10" s="310"/>
      <c r="B10" s="316" t="s">
        <v>303</v>
      </c>
      <c r="C10" s="317"/>
      <c r="D10" s="317"/>
      <c r="E10" s="317"/>
      <c r="F10" s="317"/>
      <c r="G10" s="317"/>
      <c r="H10" s="317">
        <f>C10+D10+E10+F10+G10</f>
        <v>0</v>
      </c>
      <c r="I10" s="310"/>
    </row>
    <row r="11" spans="1:11" ht="18" hidden="1" x14ac:dyDescent="0.2">
      <c r="A11" s="310"/>
      <c r="B11" s="316"/>
      <c r="C11" s="317"/>
      <c r="D11" s="317"/>
      <c r="E11" s="317"/>
      <c r="F11" s="317"/>
      <c r="G11" s="317"/>
      <c r="H11" s="317"/>
      <c r="I11" s="310"/>
    </row>
    <row r="12" spans="1:11" ht="18" x14ac:dyDescent="0.2">
      <c r="A12" s="310"/>
      <c r="B12" s="316"/>
      <c r="C12" s="317"/>
      <c r="D12" s="317"/>
      <c r="E12" s="317"/>
      <c r="F12" s="317"/>
      <c r="G12" s="317"/>
      <c r="H12" s="317"/>
      <c r="I12" s="310"/>
    </row>
    <row r="13" spans="1:11" ht="23" x14ac:dyDescent="0.25">
      <c r="A13" s="310"/>
      <c r="B13" s="311" t="s">
        <v>325</v>
      </c>
      <c r="C13" s="310"/>
      <c r="D13" s="310"/>
      <c r="E13" s="310"/>
      <c r="F13" s="310"/>
      <c r="G13" s="310"/>
      <c r="H13" s="310"/>
      <c r="I13" s="310"/>
    </row>
    <row r="14" spans="1:11" ht="17" thickBot="1" x14ac:dyDescent="0.25">
      <c r="A14" s="310"/>
      <c r="B14" s="310"/>
      <c r="C14" s="310"/>
      <c r="D14" s="310"/>
      <c r="E14" s="310"/>
      <c r="F14" s="310"/>
      <c r="G14" s="310"/>
      <c r="H14" s="310"/>
      <c r="I14" s="310"/>
    </row>
    <row r="15" spans="1:11" ht="19" thickBot="1" x14ac:dyDescent="0.25">
      <c r="A15" s="310"/>
      <c r="B15" s="312"/>
      <c r="C15" s="313" t="s">
        <v>313</v>
      </c>
      <c r="D15" s="313" t="s">
        <v>314</v>
      </c>
      <c r="E15" s="313" t="s">
        <v>315</v>
      </c>
      <c r="F15" s="313" t="s">
        <v>316</v>
      </c>
      <c r="G15" s="313" t="s">
        <v>317</v>
      </c>
      <c r="H15" s="313" t="s">
        <v>61</v>
      </c>
      <c r="I15" s="310"/>
    </row>
    <row r="16" spans="1:11" ht="18" x14ac:dyDescent="0.2">
      <c r="A16" s="310"/>
      <c r="B16" s="314"/>
      <c r="C16" s="315"/>
      <c r="D16" s="315"/>
      <c r="E16" s="315"/>
      <c r="F16" s="315"/>
      <c r="G16" s="315"/>
      <c r="H16" s="315"/>
      <c r="I16" s="310"/>
      <c r="K16" s="299"/>
    </row>
    <row r="17" spans="1:11" ht="18" x14ac:dyDescent="0.2">
      <c r="A17" s="310"/>
      <c r="B17" s="316" t="s">
        <v>304</v>
      </c>
      <c r="C17" s="317">
        <f>'xxIncome Statement'!H13</f>
        <v>0</v>
      </c>
      <c r="D17" s="317">
        <f>'xxIncome Statement'!M13</f>
        <v>38107998.5</v>
      </c>
      <c r="E17" s="317">
        <f>'xxIncome Statement'!R13</f>
        <v>64754573.340599999</v>
      </c>
      <c r="F17" s="317">
        <f>'xxIncome Statement'!W13</f>
        <v>58961909.30273851</v>
      </c>
      <c r="G17" s="317">
        <f>'xxIncome Statement'!AB13</f>
        <v>78111810.504489183</v>
      </c>
      <c r="H17" s="317">
        <f>SUM(C17:G17)</f>
        <v>239936291.64782768</v>
      </c>
      <c r="I17" s="310"/>
      <c r="K17" s="300"/>
    </row>
    <row r="18" spans="1:11" ht="18" customHeight="1" x14ac:dyDescent="0.2">
      <c r="A18" s="310"/>
      <c r="B18" s="318" t="s">
        <v>305</v>
      </c>
      <c r="C18" s="319">
        <v>0</v>
      </c>
      <c r="D18" s="320" t="e">
        <f>+D17/C17-1</f>
        <v>#DIV/0!</v>
      </c>
      <c r="E18" s="320">
        <f>+E17/D17-1</f>
        <v>0.69923837224355934</v>
      </c>
      <c r="F18" s="320">
        <f>+F17/E17-1</f>
        <v>-8.9455674541980001E-2</v>
      </c>
      <c r="G18" s="320">
        <f>+G17/F17-1</f>
        <v>0.32478427900673923</v>
      </c>
      <c r="H18" s="321"/>
      <c r="I18" s="310"/>
    </row>
    <row r="19" spans="1:11" ht="18" x14ac:dyDescent="0.2">
      <c r="A19" s="310"/>
      <c r="B19" s="316" t="s">
        <v>278</v>
      </c>
      <c r="C19" s="317">
        <f>'xxIncome Statement'!H15</f>
        <v>-250000</v>
      </c>
      <c r="D19" s="317">
        <f>'xxIncome Statement'!M15</f>
        <v>19559399.174999997</v>
      </c>
      <c r="E19" s="317">
        <f>'xxIncome Statement'!R15</f>
        <v>33715015.337329999</v>
      </c>
      <c r="F19" s="317">
        <f>'xxIncome Statement'!W15</f>
        <v>30029050.116506178</v>
      </c>
      <c r="G19" s="317">
        <f>'xxIncome Statement'!AB15</f>
        <v>40561495.777469054</v>
      </c>
      <c r="H19" s="317">
        <f>SUM(C19:G19)</f>
        <v>123614960.40630522</v>
      </c>
      <c r="I19" s="310"/>
    </row>
    <row r="20" spans="1:11" ht="18" x14ac:dyDescent="0.2">
      <c r="A20" s="310"/>
      <c r="B20" s="318" t="s">
        <v>306</v>
      </c>
      <c r="C20" s="319" t="e">
        <f t="shared" ref="C20:G20" si="0">+C19/C17</f>
        <v>#DIV/0!</v>
      </c>
      <c r="D20" s="319">
        <f t="shared" si="0"/>
        <v>0.51326230568105002</v>
      </c>
      <c r="E20" s="319">
        <f t="shared" si="0"/>
        <v>0.520658443072333</v>
      </c>
      <c r="F20" s="319">
        <f t="shared" si="0"/>
        <v>0.50929575503267266</v>
      </c>
      <c r="G20" s="319">
        <f t="shared" si="0"/>
        <v>0.51927481280360199</v>
      </c>
      <c r="H20" s="317"/>
      <c r="I20" s="310"/>
    </row>
    <row r="21" spans="1:11" ht="18" x14ac:dyDescent="0.2">
      <c r="A21" s="310"/>
      <c r="B21" s="316" t="s">
        <v>307</v>
      </c>
      <c r="C21" s="317" t="e">
        <f>-'xxIncome Statement'!H25</f>
        <v>#REF!</v>
      </c>
      <c r="D21" s="317" t="e">
        <f>-'xxIncome Statement'!M25</f>
        <v>#REF!</v>
      </c>
      <c r="E21" s="317" t="e">
        <f>-'xxIncome Statement'!R25</f>
        <v>#REF!</v>
      </c>
      <c r="F21" s="317" t="e">
        <f>-'xxIncome Statement'!W25</f>
        <v>#REF!</v>
      </c>
      <c r="G21" s="317" t="e">
        <f>-'xxIncome Statement'!AB25</f>
        <v>#REF!</v>
      </c>
      <c r="H21" s="317" t="e">
        <f>SUM(C21:G21)</f>
        <v>#REF!</v>
      </c>
      <c r="I21" s="310"/>
    </row>
    <row r="22" spans="1:11" ht="18" x14ac:dyDescent="0.2">
      <c r="A22" s="310"/>
      <c r="B22" s="318" t="s">
        <v>308</v>
      </c>
      <c r="C22" s="319" t="e">
        <f t="shared" ref="C22:G22" si="1">+C21/C17</f>
        <v>#REF!</v>
      </c>
      <c r="D22" s="319" t="e">
        <f t="shared" si="1"/>
        <v>#REF!</v>
      </c>
      <c r="E22" s="319" t="e">
        <f t="shared" si="1"/>
        <v>#REF!</v>
      </c>
      <c r="F22" s="319" t="e">
        <f t="shared" si="1"/>
        <v>#REF!</v>
      </c>
      <c r="G22" s="319" t="e">
        <f t="shared" si="1"/>
        <v>#REF!</v>
      </c>
      <c r="H22" s="317"/>
      <c r="I22" s="310"/>
    </row>
    <row r="23" spans="1:11" ht="18" x14ac:dyDescent="0.2">
      <c r="A23" s="310"/>
      <c r="B23" s="316" t="s">
        <v>309</v>
      </c>
      <c r="C23" s="317" t="e">
        <f>'xxIncome Statement'!H32</f>
        <v>#REF!</v>
      </c>
      <c r="D23" s="317" t="e">
        <f>'xxIncome Statement'!M32</f>
        <v>#REF!</v>
      </c>
      <c r="E23" s="317" t="e">
        <f>'xxIncome Statement'!R32</f>
        <v>#REF!</v>
      </c>
      <c r="F23" s="317" t="e">
        <f>'xxIncome Statement'!W27</f>
        <v>#REF!</v>
      </c>
      <c r="G23" s="317" t="e">
        <f>'xxIncome Statement'!AB27</f>
        <v>#REF!</v>
      </c>
      <c r="H23" s="317" t="e">
        <f>SUM(C23:G23)</f>
        <v>#REF!</v>
      </c>
      <c r="I23" s="310"/>
    </row>
    <row r="24" spans="1:11" ht="18" x14ac:dyDescent="0.2">
      <c r="A24" s="310"/>
      <c r="B24" s="318" t="s">
        <v>306</v>
      </c>
      <c r="C24" s="319" t="e">
        <f t="shared" ref="C24:G24" si="2">+C23/C17</f>
        <v>#REF!</v>
      </c>
      <c r="D24" s="319" t="e">
        <f t="shared" si="2"/>
        <v>#REF!</v>
      </c>
      <c r="E24" s="319" t="e">
        <f t="shared" si="2"/>
        <v>#REF!</v>
      </c>
      <c r="F24" s="319" t="e">
        <f t="shared" si="2"/>
        <v>#REF!</v>
      </c>
      <c r="G24" s="319" t="e">
        <f t="shared" si="2"/>
        <v>#REF!</v>
      </c>
      <c r="H24" s="317"/>
      <c r="I24" s="310"/>
    </row>
    <row r="25" spans="1:11" ht="18" x14ac:dyDescent="0.2">
      <c r="A25" s="310"/>
      <c r="B25" s="318"/>
      <c r="C25" s="319"/>
      <c r="D25" s="319"/>
      <c r="E25" s="319"/>
      <c r="F25" s="319"/>
      <c r="G25" s="319"/>
      <c r="H25" s="317"/>
      <c r="I25" s="310"/>
    </row>
    <row r="28" spans="1:11" x14ac:dyDescent="0.2">
      <c r="B28" s="298" t="s">
        <v>310</v>
      </c>
    </row>
    <row r="29" spans="1:11" x14ac:dyDescent="0.2">
      <c r="C29" s="302" t="s">
        <v>313</v>
      </c>
      <c r="D29" s="302" t="s">
        <v>314</v>
      </c>
      <c r="E29" s="302" t="s">
        <v>315</v>
      </c>
      <c r="F29" s="302" t="s">
        <v>316</v>
      </c>
      <c r="G29" s="302" t="s">
        <v>317</v>
      </c>
    </row>
    <row r="30" spans="1:11" x14ac:dyDescent="0.2">
      <c r="B30" s="298" t="s">
        <v>140</v>
      </c>
      <c r="C30" s="301">
        <f>+C17</f>
        <v>0</v>
      </c>
      <c r="D30" s="301">
        <f>+D17</f>
        <v>38107998.5</v>
      </c>
      <c r="E30" s="301">
        <f>+E17</f>
        <v>64754573.340599999</v>
      </c>
      <c r="F30" s="301">
        <f>+F17</f>
        <v>58961909.30273851</v>
      </c>
      <c r="G30" s="301">
        <f>+G17</f>
        <v>78111810.504489183</v>
      </c>
    </row>
    <row r="31" spans="1:11" x14ac:dyDescent="0.2">
      <c r="B31" s="298" t="s">
        <v>190</v>
      </c>
      <c r="C31" s="301">
        <f>+C19</f>
        <v>-250000</v>
      </c>
      <c r="D31" s="301">
        <f>+D19</f>
        <v>19559399.174999997</v>
      </c>
      <c r="E31" s="301">
        <f>+E19</f>
        <v>33715015.337329999</v>
      </c>
      <c r="F31" s="301">
        <f>+F19</f>
        <v>30029050.116506178</v>
      </c>
      <c r="G31" s="301">
        <f>+G19</f>
        <v>40561495.777469054</v>
      </c>
    </row>
    <row r="32" spans="1:11" x14ac:dyDescent="0.2">
      <c r="B32" s="298" t="s">
        <v>311</v>
      </c>
      <c r="C32" s="303" t="e">
        <f>+C24</f>
        <v>#REF!</v>
      </c>
      <c r="D32" s="303" t="e">
        <f>+D24</f>
        <v>#REF!</v>
      </c>
      <c r="E32" s="303" t="e">
        <f>+E24</f>
        <v>#REF!</v>
      </c>
      <c r="F32" s="303" t="e">
        <f>+F24</f>
        <v>#REF!</v>
      </c>
      <c r="G32" s="303" t="e">
        <f>+G24</f>
        <v>#REF!</v>
      </c>
    </row>
    <row r="33" spans="2:7" x14ac:dyDescent="0.2">
      <c r="B33" s="298" t="s">
        <v>312</v>
      </c>
      <c r="C33" s="303">
        <f>+C18</f>
        <v>0</v>
      </c>
      <c r="D33" s="303" t="e">
        <f>+D18</f>
        <v>#DIV/0!</v>
      </c>
      <c r="E33" s="303">
        <f>+E18</f>
        <v>0.69923837224355934</v>
      </c>
      <c r="F33" s="303">
        <f>+F18</f>
        <v>-8.9455674541980001E-2</v>
      </c>
      <c r="G33" s="303">
        <f>+G18</f>
        <v>0.32478427900673923</v>
      </c>
    </row>
  </sheetData>
  <pageMargins left="0.75" right="0.75" top="1" bottom="1" header="0.5" footer="0.5"/>
  <pageSetup scale="35" orientation="landscape" horizontalDpi="4294967292" verticalDpi="4294967292"/>
  <colBreaks count="1" manualBreakCount="1">
    <brk id="9" max="1048575" man="1"/>
  </col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800000"/>
    <pageSetUpPr fitToPage="1"/>
  </sheetPr>
  <dimension ref="A1:AC90"/>
  <sheetViews>
    <sheetView topLeftCell="A5" zoomScale="120" zoomScaleNormal="120" zoomScalePageLayoutView="120" workbookViewId="0">
      <pane xSplit="3" ySplit="7" topLeftCell="D12" activePane="bottomRight" state="frozen"/>
      <selection activeCell="A5" sqref="A5"/>
      <selection pane="topRight" activeCell="D5" sqref="D5"/>
      <selection pane="bottomLeft" activeCell="A12" sqref="A12"/>
      <selection pane="bottomRight" activeCell="D13" sqref="D13"/>
    </sheetView>
  </sheetViews>
  <sheetFormatPr baseColWidth="10" defaultColWidth="8.83203125" defaultRowHeight="13" outlineLevelCol="1" x14ac:dyDescent="0.15"/>
  <cols>
    <col min="1" max="1" width="5" style="125" customWidth="1"/>
    <col min="2" max="2" width="5.5" style="125" customWidth="1"/>
    <col min="3" max="3" width="45.1640625" style="127" customWidth="1"/>
    <col min="4" max="4" width="15.33203125" style="128" customWidth="1"/>
    <col min="5" max="7" width="13.6640625" style="128" customWidth="1" outlineLevel="1"/>
    <col min="8" max="8" width="16" style="128" customWidth="1" outlineLevel="1"/>
    <col min="9" max="27" width="13.6640625" style="128" customWidth="1" outlineLevel="1"/>
    <col min="28" max="28" width="13.6640625" style="125" customWidth="1"/>
    <col min="29" max="29" width="15" style="125" customWidth="1"/>
    <col min="30" max="16384" width="8.83203125" style="125"/>
  </cols>
  <sheetData>
    <row r="1" spans="1:29" ht="16" x14ac:dyDescent="0.2">
      <c r="B1" s="126" t="s">
        <v>256</v>
      </c>
    </row>
    <row r="2" spans="1:29" ht="16" x14ac:dyDescent="0.2">
      <c r="B2" s="126" t="s">
        <v>261</v>
      </c>
    </row>
    <row r="3" spans="1:29" ht="16" x14ac:dyDescent="0.2">
      <c r="B3" s="126" t="s">
        <v>230</v>
      </c>
    </row>
    <row r="4" spans="1:29" ht="12" customHeight="1" x14ac:dyDescent="0.2">
      <c r="A4" s="126"/>
      <c r="B4" s="129"/>
    </row>
    <row r="5" spans="1:29" ht="16" customHeight="1" thickBot="1" x14ac:dyDescent="0.2">
      <c r="L5" s="211"/>
      <c r="Q5" s="211"/>
      <c r="V5" s="211"/>
    </row>
    <row r="6" spans="1:29" s="130" customFormat="1" ht="12" hidden="1" thickBot="1" x14ac:dyDescent="0.2">
      <c r="B6" s="131"/>
      <c r="C6" s="132" t="s">
        <v>235</v>
      </c>
      <c r="D6" s="133">
        <v>0</v>
      </c>
      <c r="E6" s="133">
        <v>1</v>
      </c>
      <c r="F6" s="133">
        <v>2</v>
      </c>
      <c r="G6" s="133">
        <v>3</v>
      </c>
      <c r="H6" s="133"/>
      <c r="I6" s="133">
        <v>4</v>
      </c>
      <c r="J6" s="133">
        <v>5</v>
      </c>
      <c r="K6" s="133">
        <v>6</v>
      </c>
      <c r="L6" s="133">
        <v>7</v>
      </c>
      <c r="M6" s="133"/>
      <c r="N6" s="133">
        <v>8</v>
      </c>
      <c r="O6" s="133">
        <v>9</v>
      </c>
      <c r="P6" s="133">
        <v>10</v>
      </c>
      <c r="Q6" s="133">
        <v>11</v>
      </c>
      <c r="R6" s="133"/>
      <c r="S6" s="133">
        <v>12</v>
      </c>
      <c r="T6" s="133">
        <v>13</v>
      </c>
      <c r="U6" s="133">
        <v>14</v>
      </c>
      <c r="V6" s="133">
        <v>15</v>
      </c>
      <c r="W6" s="133"/>
      <c r="X6" s="133">
        <v>16</v>
      </c>
      <c r="Y6" s="133">
        <v>17</v>
      </c>
      <c r="Z6" s="133">
        <v>18</v>
      </c>
      <c r="AA6" s="133">
        <v>19</v>
      </c>
      <c r="AB6" s="134"/>
    </row>
    <row r="7" spans="1:29" s="130" customFormat="1" ht="12" hidden="1" thickBot="1" x14ac:dyDescent="0.2">
      <c r="B7" s="131"/>
      <c r="C7" s="132" t="s">
        <v>236</v>
      </c>
      <c r="D7" s="133">
        <v>0</v>
      </c>
      <c r="E7" s="133"/>
      <c r="F7" s="133"/>
      <c r="G7" s="133"/>
      <c r="H7" s="133"/>
      <c r="I7" s="133"/>
      <c r="J7" s="133"/>
      <c r="K7" s="133"/>
      <c r="L7" s="133"/>
      <c r="M7" s="133"/>
      <c r="N7" s="133"/>
      <c r="O7" s="133"/>
      <c r="P7" s="133"/>
      <c r="Q7" s="133"/>
      <c r="R7" s="133"/>
      <c r="S7" s="133"/>
      <c r="T7" s="133"/>
      <c r="U7" s="133"/>
      <c r="V7" s="133"/>
      <c r="W7" s="133"/>
      <c r="X7" s="133"/>
      <c r="Y7" s="133"/>
      <c r="Z7" s="133"/>
      <c r="AA7" s="133"/>
      <c r="AB7" s="134"/>
    </row>
    <row r="8" spans="1:29" s="135" customFormat="1" ht="12" hidden="1" thickBot="1" x14ac:dyDescent="0.2">
      <c r="B8" s="136"/>
      <c r="C8" s="137" t="s">
        <v>237</v>
      </c>
      <c r="D8" s="138">
        <f>EDATE(D9,-3)+1</f>
        <v>41275</v>
      </c>
      <c r="E8" s="138">
        <f>D9+1</f>
        <v>41365</v>
      </c>
      <c r="F8" s="138">
        <f>E9+1</f>
        <v>41456</v>
      </c>
      <c r="G8" s="138">
        <f>F9+1</f>
        <v>41548</v>
      </c>
      <c r="H8" s="138"/>
      <c r="I8" s="138">
        <f>G9+1</f>
        <v>41640</v>
      </c>
      <c r="J8" s="138">
        <f>I9+1</f>
        <v>41730</v>
      </c>
      <c r="K8" s="138">
        <f>J9+1</f>
        <v>41821</v>
      </c>
      <c r="L8" s="138">
        <f>K9+1</f>
        <v>41913</v>
      </c>
      <c r="M8" s="138"/>
      <c r="N8" s="138">
        <f>L9+1</f>
        <v>42005</v>
      </c>
      <c r="O8" s="138">
        <f>N9+1</f>
        <v>42095</v>
      </c>
      <c r="P8" s="138">
        <f>O9+1</f>
        <v>42186</v>
      </c>
      <c r="Q8" s="138">
        <f>P9+1</f>
        <v>42278</v>
      </c>
      <c r="R8" s="138"/>
      <c r="S8" s="138">
        <f>Q9+1</f>
        <v>42370</v>
      </c>
      <c r="T8" s="138">
        <f>S9+1</f>
        <v>42461</v>
      </c>
      <c r="U8" s="138">
        <f>T9+1</f>
        <v>42552</v>
      </c>
      <c r="V8" s="138">
        <f>U9+1</f>
        <v>42644</v>
      </c>
      <c r="W8" s="138"/>
      <c r="X8" s="138">
        <f>V9+1</f>
        <v>42736</v>
      </c>
      <c r="Y8" s="138">
        <f>X9+1</f>
        <v>42826</v>
      </c>
      <c r="Z8" s="138">
        <f>Y9+1</f>
        <v>42917</v>
      </c>
      <c r="AA8" s="138">
        <f>Z9+1</f>
        <v>43009</v>
      </c>
      <c r="AB8" s="139"/>
    </row>
    <row r="9" spans="1:29" s="135" customFormat="1" ht="12" hidden="1" thickBot="1" x14ac:dyDescent="0.2">
      <c r="B9" s="136"/>
      <c r="C9" s="137" t="s">
        <v>238</v>
      </c>
      <c r="D9" s="138">
        <v>41364</v>
      </c>
      <c r="E9" s="138">
        <f>EDATE(E8,3)-1</f>
        <v>41455</v>
      </c>
      <c r="F9" s="138">
        <f>EDATE(F8,3)-1</f>
        <v>41547</v>
      </c>
      <c r="G9" s="138">
        <f>EDATE(G8,3)-1</f>
        <v>41639</v>
      </c>
      <c r="H9" s="138"/>
      <c r="I9" s="138">
        <f>EDATE(I8,3)-1</f>
        <v>41729</v>
      </c>
      <c r="J9" s="138">
        <f>EDATE(J8,3)-1</f>
        <v>41820</v>
      </c>
      <c r="K9" s="138">
        <f>EDATE(K8,3)-1</f>
        <v>41912</v>
      </c>
      <c r="L9" s="138">
        <f>EDATE(L8,3)-1</f>
        <v>42004</v>
      </c>
      <c r="M9" s="138"/>
      <c r="N9" s="138">
        <f>EDATE(N8,3)-1</f>
        <v>42094</v>
      </c>
      <c r="O9" s="138">
        <f>EDATE(O8,3)-1</f>
        <v>42185</v>
      </c>
      <c r="P9" s="138">
        <f>EDATE(P8,3)-1</f>
        <v>42277</v>
      </c>
      <c r="Q9" s="138">
        <f>EDATE(Q8,3)-1</f>
        <v>42369</v>
      </c>
      <c r="R9" s="138"/>
      <c r="S9" s="138">
        <f>EDATE(S8,3)-1</f>
        <v>42460</v>
      </c>
      <c r="T9" s="138">
        <f>EDATE(T8,3)-1</f>
        <v>42551</v>
      </c>
      <c r="U9" s="138">
        <f>EDATE(U8,3)-1</f>
        <v>42643</v>
      </c>
      <c r="V9" s="138">
        <f>EDATE(V8,3)-1</f>
        <v>42735</v>
      </c>
      <c r="W9" s="138"/>
      <c r="X9" s="138">
        <f>EDATE(X8,3)-1</f>
        <v>42825</v>
      </c>
      <c r="Y9" s="138">
        <f>EDATE(Y8,3)-1</f>
        <v>42916</v>
      </c>
      <c r="Z9" s="138">
        <f>EDATE(Z8,3)-1</f>
        <v>43008</v>
      </c>
      <c r="AA9" s="138">
        <f>EDATE(AA8,3)-1</f>
        <v>43100</v>
      </c>
      <c r="AB9" s="139"/>
    </row>
    <row r="10" spans="1:29" s="140" customFormat="1" ht="16" customHeight="1" x14ac:dyDescent="0.15">
      <c r="B10" s="141"/>
      <c r="C10" s="241"/>
      <c r="D10" s="271"/>
      <c r="E10" s="143"/>
      <c r="F10" s="143"/>
      <c r="G10" s="142"/>
      <c r="H10" s="142"/>
      <c r="I10" s="271"/>
      <c r="J10" s="143"/>
      <c r="K10" s="143"/>
      <c r="L10" s="142"/>
      <c r="M10" s="273"/>
      <c r="N10" s="271"/>
      <c r="O10" s="143"/>
      <c r="P10" s="143"/>
      <c r="Q10" s="142"/>
      <c r="R10" s="273"/>
      <c r="S10" s="271"/>
      <c r="T10" s="143"/>
      <c r="U10" s="143"/>
      <c r="V10" s="142"/>
      <c r="W10" s="273"/>
      <c r="X10" s="271"/>
      <c r="Y10" s="143"/>
      <c r="Z10" s="143"/>
      <c r="AA10" s="142"/>
      <c r="AB10" s="273"/>
    </row>
    <row r="11" spans="1:29" s="140" customFormat="1" ht="15" customHeight="1" thickBot="1" x14ac:dyDescent="0.2">
      <c r="B11" s="243"/>
      <c r="C11" s="244" t="s">
        <v>239</v>
      </c>
      <c r="D11" s="272" t="str">
        <f>CONCATENATE("Q",D6)</f>
        <v>Q0</v>
      </c>
      <c r="E11" s="245" t="str">
        <f>CONCATENATE("Q",E6)</f>
        <v>Q1</v>
      </c>
      <c r="F11" s="245" t="str">
        <f>CONCATENATE("Q",F6)</f>
        <v>Q2</v>
      </c>
      <c r="G11" s="246" t="str">
        <f>CONCATENATE("Q",G6)</f>
        <v>Q3</v>
      </c>
      <c r="H11" s="246" t="s">
        <v>151</v>
      </c>
      <c r="I11" s="272" t="str">
        <f>CONCATENATE("Q",I6)</f>
        <v>Q4</v>
      </c>
      <c r="J11" s="245" t="str">
        <f>CONCATENATE("Q",J6)</f>
        <v>Q5</v>
      </c>
      <c r="K11" s="245" t="str">
        <f>CONCATENATE("Q",K6)</f>
        <v>Q6</v>
      </c>
      <c r="L11" s="246" t="str">
        <f>CONCATENATE("Q",L6)</f>
        <v>Q7</v>
      </c>
      <c r="M11" s="274" t="s">
        <v>152</v>
      </c>
      <c r="N11" s="272" t="str">
        <f>CONCATENATE("Q",N6)</f>
        <v>Q8</v>
      </c>
      <c r="O11" s="245" t="str">
        <f>CONCATENATE("Q",O6)</f>
        <v>Q9</v>
      </c>
      <c r="P11" s="245" t="str">
        <f>CONCATENATE("Q",P6)</f>
        <v>Q10</v>
      </c>
      <c r="Q11" s="246" t="str">
        <f>CONCATENATE("Q",Q6)</f>
        <v>Q11</v>
      </c>
      <c r="R11" s="274" t="s">
        <v>215</v>
      </c>
      <c r="S11" s="272" t="str">
        <f>CONCATENATE("Q",S6)</f>
        <v>Q12</v>
      </c>
      <c r="T11" s="245" t="str">
        <f>CONCATENATE("Q",T6)</f>
        <v>Q13</v>
      </c>
      <c r="U11" s="245" t="str">
        <f>CONCATENATE("Q",U6)</f>
        <v>Q14</v>
      </c>
      <c r="V11" s="246" t="str">
        <f>CONCATENATE("Q",V6)</f>
        <v>Q15</v>
      </c>
      <c r="W11" s="274" t="s">
        <v>216</v>
      </c>
      <c r="X11" s="272" t="str">
        <f>CONCATENATE("Q",X6)</f>
        <v>Q16</v>
      </c>
      <c r="Y11" s="245" t="str">
        <f>CONCATENATE("Q",Y6)</f>
        <v>Q17</v>
      </c>
      <c r="Z11" s="245" t="str">
        <f>CONCATENATE("Q",Z6)</f>
        <v>Q18</v>
      </c>
      <c r="AA11" s="246" t="str">
        <f>CONCATENATE("Q",AA6)</f>
        <v>Q19</v>
      </c>
      <c r="AB11" s="274" t="s">
        <v>217</v>
      </c>
    </row>
    <row r="12" spans="1:29" x14ac:dyDescent="0.15">
      <c r="B12" s="144" t="s">
        <v>140</v>
      </c>
      <c r="C12" s="149"/>
      <c r="D12" s="236"/>
      <c r="E12" s="145"/>
      <c r="F12" s="145"/>
      <c r="G12" s="242"/>
      <c r="H12" s="242"/>
      <c r="I12" s="145"/>
      <c r="J12" s="145"/>
      <c r="K12" s="145"/>
      <c r="L12" s="145"/>
      <c r="M12" s="146"/>
      <c r="N12" s="145"/>
      <c r="O12" s="145"/>
      <c r="P12" s="145"/>
      <c r="Q12" s="145"/>
      <c r="R12" s="146"/>
      <c r="S12" s="145"/>
      <c r="T12" s="145"/>
      <c r="U12" s="145"/>
      <c r="V12" s="145"/>
      <c r="W12" s="146"/>
      <c r="X12" s="145"/>
      <c r="Y12" s="145"/>
      <c r="Z12" s="145"/>
      <c r="AA12" s="145"/>
      <c r="AB12" s="147"/>
    </row>
    <row r="13" spans="1:29" x14ac:dyDescent="0.15">
      <c r="B13" s="148"/>
      <c r="C13" s="149" t="s">
        <v>240</v>
      </c>
      <c r="D13" s="237">
        <f>'OLD -- Revenue Receipts'!J159</f>
        <v>0</v>
      </c>
      <c r="E13" s="150">
        <f>'OLD -- Revenue Receipts'!J159</f>
        <v>0</v>
      </c>
      <c r="F13" s="150">
        <f>'OLD -- Revenue Receipts'!M159</f>
        <v>0</v>
      </c>
      <c r="G13" s="228">
        <f>'OLD -- Revenue Receipts'!P159</f>
        <v>0</v>
      </c>
      <c r="H13" s="207">
        <f>SUM(D13:G13)</f>
        <v>0</v>
      </c>
      <c r="I13" s="150">
        <f>'OLD -- Revenue Receipts'!V159</f>
        <v>1917913.075</v>
      </c>
      <c r="J13" s="150">
        <f>'OLD -- Revenue Receipts'!Y159</f>
        <v>8518083.9249999989</v>
      </c>
      <c r="K13" s="150">
        <f>'Cashflow Detailed'!X115+'Cashflow Detailed'!Y115+'Cashflow Detailed'!Z115</f>
        <v>14731196.783333331</v>
      </c>
      <c r="L13" s="150">
        <f>'Cashflow Detailed'!AA118+'Cashflow Detailed'!AB118+'Cashflow Detailed'!AC118</f>
        <v>12940804.716666665</v>
      </c>
      <c r="M13" s="151">
        <f>SUM(I13:L13)</f>
        <v>38107998.5</v>
      </c>
      <c r="N13" s="150">
        <f>'Cashflow Detailed'!AD115+'Cashflow Detailed'!AE115+'Cashflow Detailed'!AF115</f>
        <v>13727441.324999999</v>
      </c>
      <c r="O13" s="150">
        <f>'Cashflow Detailed'!AG115+'Cashflow Detailed'!AH115+'Cashflow Detailed'!AI115</f>
        <v>14352535.708333332</v>
      </c>
      <c r="P13" s="150">
        <f>'Cashflow Detailed'!AJ115+'Cashflow Detailed'!AK115+'Cashflow Detailed'!AL115</f>
        <v>18244414.391666666</v>
      </c>
      <c r="Q13" s="150">
        <f>'Cashflow Detailed'!AM115+'Cashflow Detailed'!AN115+'Cashflow Detailed'!AO115</f>
        <v>18430181.915599998</v>
      </c>
      <c r="R13" s="151">
        <f>SUM(N13:Q13)</f>
        <v>64754573.340599999</v>
      </c>
      <c r="S13" s="150">
        <f>'Cashflow Detailed'!AP115+'Cashflow Detailed'!AQ115+'Cashflow Detailed'!AR115</f>
        <v>17232386.715453863</v>
      </c>
      <c r="T13" s="150">
        <f>'Cashflow Detailed'!AS115+'Cashflow Detailed'!AT115+'Cashflow Detailed'!AU115</f>
        <v>16751850.42371238</v>
      </c>
      <c r="U13" s="150">
        <f>'Cashflow Detailed'!AV115+'Cashflow Detailed'!AW115+'Cashflow Detailed'!AX115</f>
        <v>13172366.841207404</v>
      </c>
      <c r="V13" s="150">
        <f>'Cashflow Detailed'!AY115+'Cashflow Detailed'!AZ115+'Cashflow Detailed'!BA115</f>
        <v>11805305.322364859</v>
      </c>
      <c r="W13" s="151">
        <f>SUM(S13:V13)</f>
        <v>58961909.30273851</v>
      </c>
      <c r="X13" s="150">
        <f>'Cashflow Detailed'!BB115+'Cashflow Detailed'!BC115+'Cashflow Detailed'!BD115</f>
        <v>18056321.813650809</v>
      </c>
      <c r="Y13" s="150">
        <f>'Cashflow Detailed'!BE115+'Cashflow Detailed'!BF115+'Cashflow Detailed'!BG115</f>
        <v>20195326.178189211</v>
      </c>
      <c r="Z13" s="150">
        <f>'Cashflow Detailed'!BH115+'Cashflow Detailed'!BI115+'Cashflow Detailed'!BJ115</f>
        <v>19446804.127766207</v>
      </c>
      <c r="AA13" s="150">
        <f>'Cashflow Detailed'!BK115+'Cashflow Detailed'!BL115+'Cashflow Detailed'!BM115</f>
        <v>20413358.384882964</v>
      </c>
      <c r="AB13" s="152">
        <f>SUM(X13:AA13)</f>
        <v>78111810.504489183</v>
      </c>
      <c r="AC13" s="296">
        <f>AB13+W13+R13+M13+H13</f>
        <v>239936291.64782768</v>
      </c>
    </row>
    <row r="14" spans="1:29" x14ac:dyDescent="0.15">
      <c r="B14" s="148"/>
      <c r="C14" s="153" t="s">
        <v>241</v>
      </c>
      <c r="D14" s="238">
        <f>'Cashflow Detailed'!F119+'Cashflow Detailed'!G119+'Cashflow Detailed'!H119</f>
        <v>-150000</v>
      </c>
      <c r="E14" s="154">
        <f>'Cashflow Detailed'!I119+'Cashflow Detailed'!J119+'Cashflow Detailed'!K119</f>
        <v>-50000</v>
      </c>
      <c r="F14" s="154">
        <f>'Cashflow Detailed'!J119+'Cashflow Detailed'!K119+'Cashflow Detailed'!L119</f>
        <v>-50000</v>
      </c>
      <c r="G14" s="209">
        <f>'Cashflow Detailed'!K119+'Cashflow Detailed'!L119+'Cashflow Detailed'!M119</f>
        <v>0</v>
      </c>
      <c r="H14" s="208">
        <f>SUM(D14:G14)</f>
        <v>-250000</v>
      </c>
      <c r="I14" s="150">
        <f>'Cashflow Detailed'!R119+'Cashflow Detailed'!S119+'Cashflow Detailed'!T119</f>
        <v>-1213060.88375</v>
      </c>
      <c r="J14" s="150">
        <f>'Cashflow Detailed'!U119+'Cashflow Detailed'!V119+'Cashflow Detailed'!W119</f>
        <v>-4183137.7662499994</v>
      </c>
      <c r="K14" s="150">
        <f>'Cashflow Detailed'!X119+'Cashflow Detailed'!Y119+'Cashflow Detailed'!Z119</f>
        <v>-6979038.5524999984</v>
      </c>
      <c r="L14" s="150">
        <f>'Cashflow Detailed'!AA119+'Cashflow Detailed'!AB119+'Cashflow Detailed'!AC119</f>
        <v>-6173362.1224999987</v>
      </c>
      <c r="M14" s="155">
        <f>SUM(I14:L14)</f>
        <v>-18548599.324999996</v>
      </c>
      <c r="N14" s="150">
        <f>'Cashflow Detailed'!AD119+'Cashflow Detailed'!AE119+'Cashflow Detailed'!AF119</f>
        <v>-6777348.5962499995</v>
      </c>
      <c r="O14" s="150">
        <f>'Cashflow Detailed'!AG119+'Cashflow Detailed'!AH119+'Cashflow Detailed'!AI119</f>
        <v>-7108641.0687499996</v>
      </c>
      <c r="P14" s="150">
        <f>'Cashflow Detailed'!AJ119+'Cashflow Detailed'!AK119+'Cashflow Detailed'!AL119</f>
        <v>-8509986.4762500003</v>
      </c>
      <c r="Q14" s="150">
        <f>'Cashflow Detailed'!AM119+'Cashflow Detailed'!AN119+'Cashflow Detailed'!AO119</f>
        <v>-8643581.862019999</v>
      </c>
      <c r="R14" s="155">
        <f>SUM(N14:Q14)</f>
        <v>-31039558.00327</v>
      </c>
      <c r="S14" s="150">
        <f>'Cashflow Detailed'!AP119+'Cashflow Detailed'!AQ119+'Cashflow Detailed'!AR119</f>
        <v>-8354574.0219542384</v>
      </c>
      <c r="T14" s="150">
        <f>'Cashflow Detailed'!AS119+'Cashflow Detailed'!AT119+'Cashflow Detailed'!AU119</f>
        <v>-8438332.6906705704</v>
      </c>
      <c r="U14" s="150">
        <f>'Cashflow Detailed'!AV119+'Cashflow Detailed'!AW119+'Cashflow Detailed'!AX119</f>
        <v>-6227565.0785433315</v>
      </c>
      <c r="V14" s="150">
        <f>'Cashflow Detailed'!AY119+'Cashflow Detailed'!AZ119+'Cashflow Detailed'!BA119</f>
        <v>-5912387.3950641854</v>
      </c>
      <c r="W14" s="155">
        <f>SUM(S14:V14)</f>
        <v>-28932859.186232328</v>
      </c>
      <c r="X14" s="150">
        <f>'Cashflow Detailed'!BB119+'Cashflow Detailed'!BC119+'Cashflow Detailed'!BD119</f>
        <v>-8725344.8161428645</v>
      </c>
      <c r="Y14" s="150">
        <f>'Cashflow Detailed'!BE119+'Cashflow Detailed'!BF119+'Cashflow Detailed'!BG119</f>
        <v>-9937896.7801851444</v>
      </c>
      <c r="Z14" s="150">
        <f>'Cashflow Detailed'!BH119+'Cashflow Detailed'!BI119+'Cashflow Detailed'!BJ119</f>
        <v>-9101061.8574947938</v>
      </c>
      <c r="AA14" s="150">
        <f>'Cashflow Detailed'!BK119+'Cashflow Detailed'!BL119+'Cashflow Detailed'!BM119</f>
        <v>-9786011.2731973324</v>
      </c>
      <c r="AB14" s="156">
        <f>SUM(X14:AA14)</f>
        <v>-37550314.727020137</v>
      </c>
      <c r="AC14" s="296">
        <f>AB14+W14+R14+M14+H14</f>
        <v>-116321331.24152246</v>
      </c>
    </row>
    <row r="15" spans="1:29" s="129" customFormat="1" x14ac:dyDescent="0.15">
      <c r="B15" s="144"/>
      <c r="C15" s="157" t="s">
        <v>190</v>
      </c>
      <c r="D15" s="232">
        <f>D13+D14</f>
        <v>-150000</v>
      </c>
      <c r="E15" s="233">
        <f>E13+E14</f>
        <v>-50000</v>
      </c>
      <c r="F15" s="233">
        <f>F13+F14</f>
        <v>-50000</v>
      </c>
      <c r="G15" s="234">
        <f>G13+G14</f>
        <v>0</v>
      </c>
      <c r="H15" s="166">
        <f>SUM(D15:G15)</f>
        <v>-250000</v>
      </c>
      <c r="I15" s="232">
        <f>I13+I14</f>
        <v>704852.19124999992</v>
      </c>
      <c r="J15" s="233">
        <f>J13+J14</f>
        <v>4334946.1587499995</v>
      </c>
      <c r="K15" s="233">
        <f>K13+K14</f>
        <v>7752158.230833333</v>
      </c>
      <c r="L15" s="234">
        <f>L13+L14</f>
        <v>6767442.5941666663</v>
      </c>
      <c r="M15" s="166">
        <f>SUM(I15:L15)</f>
        <v>19559399.174999997</v>
      </c>
      <c r="N15" s="232">
        <f>N13+N14</f>
        <v>6950092.7287499998</v>
      </c>
      <c r="O15" s="233">
        <f>O13+O14</f>
        <v>7243894.6395833325</v>
      </c>
      <c r="P15" s="233">
        <f>P13+P14</f>
        <v>9734427.9154166654</v>
      </c>
      <c r="Q15" s="234">
        <f>Q13+Q14</f>
        <v>9786600.0535799991</v>
      </c>
      <c r="R15" s="166">
        <f>SUM(N15:Q15)</f>
        <v>33715015.337329999</v>
      </c>
      <c r="S15" s="232">
        <f>S13+S14</f>
        <v>8877812.6934996247</v>
      </c>
      <c r="T15" s="233">
        <f>T13+T14</f>
        <v>8313517.7330418099</v>
      </c>
      <c r="U15" s="233">
        <f>U13+U14</f>
        <v>6944801.7626640722</v>
      </c>
      <c r="V15" s="234">
        <f>V13+V14</f>
        <v>5892917.9273006739</v>
      </c>
      <c r="W15" s="166">
        <f>SUM(S15:V15)</f>
        <v>30029050.116506178</v>
      </c>
      <c r="X15" s="232">
        <f>X13+X14</f>
        <v>9330976.9975079447</v>
      </c>
      <c r="Y15" s="233">
        <f>Y13+Y14</f>
        <v>10257429.398004066</v>
      </c>
      <c r="Z15" s="233">
        <f>Z13+Z14</f>
        <v>10345742.270271413</v>
      </c>
      <c r="AA15" s="234">
        <f>AA13+AA14</f>
        <v>10627347.111685632</v>
      </c>
      <c r="AB15" s="158">
        <f>SUM(X15:AA15)</f>
        <v>40561495.777469054</v>
      </c>
      <c r="AC15" s="296">
        <f>AB15+W15+R15+M15+H15</f>
        <v>123614960.40630522</v>
      </c>
    </row>
    <row r="16" spans="1:29" x14ac:dyDescent="0.15">
      <c r="B16" s="148"/>
      <c r="C16" s="161" t="s">
        <v>242</v>
      </c>
      <c r="D16" s="235">
        <f>IFERROR(D15/D$13,0)</f>
        <v>0</v>
      </c>
      <c r="E16" s="162">
        <f t="shared" ref="E16:F16" si="0">IFERROR(E15/E$13,0)</f>
        <v>0</v>
      </c>
      <c r="F16" s="162">
        <f t="shared" si="0"/>
        <v>0</v>
      </c>
      <c r="G16" s="230" t="e">
        <f t="shared" ref="G16:L16" si="1">G15/G$13</f>
        <v>#DIV/0!</v>
      </c>
      <c r="H16" s="162" t="e">
        <f>H15/H$13</f>
        <v>#DIV/0!</v>
      </c>
      <c r="I16" s="235">
        <f t="shared" si="1"/>
        <v>0.3675099776093867</v>
      </c>
      <c r="J16" s="162">
        <f t="shared" si="1"/>
        <v>0.50891094721751051</v>
      </c>
      <c r="K16" s="162">
        <f t="shared" si="1"/>
        <v>0.52624089847228273</v>
      </c>
      <c r="L16" s="230">
        <f t="shared" si="1"/>
        <v>0.52295376851261588</v>
      </c>
      <c r="M16" s="162">
        <f>M15/M$13</f>
        <v>0.51326230568105002</v>
      </c>
      <c r="N16" s="235">
        <f>N15/N13</f>
        <v>0.50629192754899643</v>
      </c>
      <c r="O16" s="162">
        <f>O15/O13</f>
        <v>0.50471183537118125</v>
      </c>
      <c r="P16" s="162">
        <f>P15/P13</f>
        <v>0.53355661116001463</v>
      </c>
      <c r="Q16" s="230">
        <f>Q15/Q13</f>
        <v>0.53100941154011361</v>
      </c>
      <c r="R16" s="162">
        <f>R15/R$13</f>
        <v>0.520658443072333</v>
      </c>
      <c r="S16" s="235">
        <f>S15/S13</f>
        <v>0.51518183987468635</v>
      </c>
      <c r="T16" s="162">
        <f>T15/T13</f>
        <v>0.49627459192651086</v>
      </c>
      <c r="U16" s="162">
        <f>U15/U13</f>
        <v>0.52722504971077</v>
      </c>
      <c r="V16" s="230">
        <f>V15/V13</f>
        <v>0.49917539329852711</v>
      </c>
      <c r="W16" s="162">
        <f>W15/W$13</f>
        <v>0.50929575503267266</v>
      </c>
      <c r="X16" s="235">
        <f>X15/X13</f>
        <v>0.51677064098700365</v>
      </c>
      <c r="Y16" s="162">
        <f>Y15/Y13</f>
        <v>0.50791105365171108</v>
      </c>
      <c r="Z16" s="162">
        <f>Z15/Z13</f>
        <v>0.53200218412750555</v>
      </c>
      <c r="AA16" s="230">
        <f>AA15/AA13</f>
        <v>0.52060748218459119</v>
      </c>
      <c r="AB16" s="225">
        <f>AB15/AB$13</f>
        <v>0.51927481280360199</v>
      </c>
    </row>
    <row r="17" spans="2:29" x14ac:dyDescent="0.15">
      <c r="B17" s="148"/>
      <c r="C17" s="149"/>
      <c r="D17" s="236"/>
      <c r="E17" s="165"/>
      <c r="F17" s="165"/>
      <c r="G17" s="231"/>
      <c r="H17" s="165"/>
      <c r="I17" s="236"/>
      <c r="J17" s="165"/>
      <c r="K17" s="165"/>
      <c r="L17" s="231"/>
      <c r="M17" s="165"/>
      <c r="N17" s="236"/>
      <c r="O17" s="165"/>
      <c r="P17" s="165"/>
      <c r="Q17" s="231"/>
      <c r="R17" s="165"/>
      <c r="S17" s="236"/>
      <c r="T17" s="165"/>
      <c r="U17" s="165"/>
      <c r="V17" s="231"/>
      <c r="W17" s="165"/>
      <c r="X17" s="236"/>
      <c r="Y17" s="165"/>
      <c r="Z17" s="165"/>
      <c r="AA17" s="231"/>
      <c r="AB17" s="276"/>
    </row>
    <row r="18" spans="2:29" x14ac:dyDescent="0.15">
      <c r="B18" s="144" t="s">
        <v>243</v>
      </c>
      <c r="C18" s="149"/>
      <c r="D18" s="236"/>
      <c r="E18" s="165"/>
      <c r="F18" s="165"/>
      <c r="G18" s="231"/>
      <c r="H18" s="165"/>
      <c r="I18" s="236"/>
      <c r="J18" s="165"/>
      <c r="K18" s="165"/>
      <c r="L18" s="231"/>
      <c r="M18" s="165"/>
      <c r="N18" s="236"/>
      <c r="O18" s="165"/>
      <c r="P18" s="165"/>
      <c r="Q18" s="231"/>
      <c r="R18" s="165"/>
      <c r="S18" s="236"/>
      <c r="T18" s="165"/>
      <c r="U18" s="165"/>
      <c r="V18" s="231"/>
      <c r="W18" s="165"/>
      <c r="X18" s="236"/>
      <c r="Y18" s="165"/>
      <c r="Z18" s="165"/>
      <c r="AA18" s="231"/>
      <c r="AB18" s="276"/>
    </row>
    <row r="19" spans="2:29" x14ac:dyDescent="0.15">
      <c r="B19" s="148"/>
      <c r="C19" s="149" t="s">
        <v>244</v>
      </c>
      <c r="D19" s="237">
        <f>'OLD -- Cash Summary'!D29+'OLD -- Cash Summary'!E29+'OLD -- Cash Summary'!F29</f>
        <v>-417400</v>
      </c>
      <c r="E19" s="224">
        <f>'OLD -- Cash Summary'!G29+'OLD -- Cash Summary'!H29+'OLD -- Cash Summary'!I29</f>
        <v>-456400</v>
      </c>
      <c r="F19" s="224">
        <f>'OLD -- Cash Summary'!J29+'OLD -- Cash Summary'!K29+'OLD -- Cash Summary'!L29</f>
        <v>-500400</v>
      </c>
      <c r="G19" s="227">
        <f>'OLD -- Cash Summary'!M29+'OLD -- Cash Summary'!N29+'OLD -- Cash Summary'!O29</f>
        <v>-500400</v>
      </c>
      <c r="H19" s="150">
        <f t="shared" ref="H19:H25" si="2">SUM(D19:G19)</f>
        <v>-1874600</v>
      </c>
      <c r="I19" s="237">
        <f>'OLD -- Cash Summary'!P29+'OLD -- Cash Summary'!Q29+'OLD -- Cash Summary'!R29</f>
        <v>-520200</v>
      </c>
      <c r="J19" s="224">
        <f>'OLD -- Cash Summary'!S29+'OLD -- Cash Summary'!T29+'OLD -- Cash Summary'!U29</f>
        <v>-523800</v>
      </c>
      <c r="K19" s="224">
        <f>'OLD -- Cash Summary'!V29+'OLD -- Cash Summary'!W29+'OLD -- Cash Summary'!X29</f>
        <v>-543240</v>
      </c>
      <c r="L19" s="227">
        <f>'OLD -- Cash Summary'!Y29+'OLD -- Cash Summary'!Z29+'OLD -- Cash Summary'!AA29</f>
        <v>-555440</v>
      </c>
      <c r="M19" s="150">
        <f t="shared" ref="M19:M25" si="3">SUM(I19:L19)</f>
        <v>-2142680</v>
      </c>
      <c r="N19" s="237">
        <f>'OLD -- Cash Summary'!AB29+'OLD -- Cash Summary'!AC29+'OLD -- Cash Summary'!AD29</f>
        <v>-604812</v>
      </c>
      <c r="O19" s="224">
        <f>'OLD -- Cash Summary'!AE29+'OLD -- Cash Summary'!AF29+'OLD -- Cash Summary'!AG29</f>
        <v>-604812</v>
      </c>
      <c r="P19" s="224">
        <f>'OLD -- Cash Summary'!AH29+'OLD -- Cash Summary'!AI29+'OLD -- Cash Summary'!AJ29</f>
        <v>-604812</v>
      </c>
      <c r="Q19" s="227">
        <f>'OLD -- Cash Summary'!AK29+'OLD -- Cash Summary'!AL29+'OLD -- Cash Summary'!AM29</f>
        <v>-604812</v>
      </c>
      <c r="R19" s="150">
        <f t="shared" ref="R19:R25" si="4">SUM(N19:Q19)</f>
        <v>-2419248</v>
      </c>
      <c r="S19" s="237">
        <f>'OLD -- Cash Summary'!AN29+'OLD -- Cash Summary'!AO29+'OLD -- Cash Summary'!AP29</f>
        <v>-633552.60000000009</v>
      </c>
      <c r="T19" s="224">
        <f>'OLD -- Cash Summary'!AQ29+'OLD -- Cash Summary'!AR29+'OLD -- Cash Summary'!AS29</f>
        <v>-633552.60000000009</v>
      </c>
      <c r="U19" s="224">
        <f>'OLD -- Cash Summary'!AT29+'OLD -- Cash Summary'!AU29+'OLD -- Cash Summary'!AV29</f>
        <v>-633552.60000000009</v>
      </c>
      <c r="V19" s="227">
        <f>'OLD -- Cash Summary'!AW29+'OLD -- Cash Summary'!AX29+'OLD -- Cash Summary'!AY29</f>
        <v>-633552.60000000009</v>
      </c>
      <c r="W19" s="150">
        <f t="shared" ref="W19:W25" si="5">SUM(S19:V19)</f>
        <v>-2534210.4000000004</v>
      </c>
      <c r="X19" s="237">
        <f>'OLD -- Cash Summary'!AZ29+'OLD -- Cash Summary'!BA29+'OLD -- Cash Summary'!BB29</f>
        <v>-663730.2300000001</v>
      </c>
      <c r="Y19" s="224">
        <f>'OLD -- Cash Summary'!BC29+'OLD -- Cash Summary'!BD29+'OLD -- Cash Summary'!BE29</f>
        <v>-663730.2300000001</v>
      </c>
      <c r="Z19" s="224">
        <f>'OLD -- Cash Summary'!BF29+'OLD -- Cash Summary'!BG29+'OLD -- Cash Summary'!BH29</f>
        <v>-663730.2300000001</v>
      </c>
      <c r="AA19" s="227">
        <f>'OLD -- Cash Summary'!BI29+'OLD -- Cash Summary'!BJ29+'OLD -- Cash Summary'!BK29</f>
        <v>-663730.2300000001</v>
      </c>
      <c r="AB19" s="277">
        <f t="shared" ref="AB19:AB25" si="6">SUM(X19:AA19)</f>
        <v>-2654920.9200000004</v>
      </c>
    </row>
    <row r="20" spans="2:29" x14ac:dyDescent="0.15">
      <c r="B20" s="148"/>
      <c r="C20" s="149" t="s">
        <v>65</v>
      </c>
      <c r="D20" s="237">
        <f>'OLD -- Cash Summary'!D30+'OLD -- Cash Summary'!E30+'OLD -- Cash Summary'!F30</f>
        <v>-24750</v>
      </c>
      <c r="E20" s="224">
        <f>'OLD -- Cash Summary'!G30+'OLD -- Cash Summary'!H30+'OLD -- Cash Summary'!I30</f>
        <v>-24750</v>
      </c>
      <c r="F20" s="224">
        <f>'OLD -- Cash Summary'!J30+'OLD -- Cash Summary'!K30+'OLD -- Cash Summary'!L30</f>
        <v>-24750</v>
      </c>
      <c r="G20" s="227">
        <f>'OLD -- Cash Summary'!M30+'OLD -- Cash Summary'!N30+'OLD -- Cash Summary'!O30</f>
        <v>-24750</v>
      </c>
      <c r="H20" s="150">
        <f t="shared" si="2"/>
        <v>-99000</v>
      </c>
      <c r="I20" s="237">
        <f>'OLD -- Cash Summary'!P30+'OLD -- Cash Summary'!Q30+'OLD -- Cash Summary'!R30</f>
        <v>-24750</v>
      </c>
      <c r="J20" s="224">
        <f>'OLD -- Cash Summary'!S30+'OLD -- Cash Summary'!T30+'OLD -- Cash Summary'!U30</f>
        <v>-24750</v>
      </c>
      <c r="K20" s="224">
        <f>'OLD -- Cash Summary'!V30+'OLD -- Cash Summary'!W30+'OLD -- Cash Summary'!X30</f>
        <v>-24750</v>
      </c>
      <c r="L20" s="227">
        <f>'OLD -- Cash Summary'!Y30+'OLD -- Cash Summary'!Z30+'OLD -- Cash Summary'!AA30</f>
        <v>-24750</v>
      </c>
      <c r="M20" s="150">
        <f t="shared" si="3"/>
        <v>-99000</v>
      </c>
      <c r="N20" s="237">
        <f>'OLD -- Cash Summary'!AB30+'OLD -- Cash Summary'!AC30+'OLD -- Cash Summary'!AD30</f>
        <v>-25987.5</v>
      </c>
      <c r="O20" s="224">
        <f>'OLD -- Cash Summary'!AE30+'OLD -- Cash Summary'!AF30+'OLD -- Cash Summary'!AG30</f>
        <v>-25987.5</v>
      </c>
      <c r="P20" s="224">
        <f>'OLD -- Cash Summary'!AH30+'OLD -- Cash Summary'!AI30+'OLD -- Cash Summary'!AJ30</f>
        <v>-25987.5</v>
      </c>
      <c r="Q20" s="227">
        <f>'OLD -- Cash Summary'!AK30+'OLD -- Cash Summary'!AL30+'OLD -- Cash Summary'!AM30</f>
        <v>-25987.5</v>
      </c>
      <c r="R20" s="150">
        <f t="shared" si="4"/>
        <v>-103950</v>
      </c>
      <c r="S20" s="237">
        <f>'OLD -- Cash Summary'!AN30+'OLD -- Cash Summary'!AO30+'OLD -- Cash Summary'!AP30</f>
        <v>-27286.875</v>
      </c>
      <c r="T20" s="224">
        <f>'OLD -- Cash Summary'!AQ30+'OLD -- Cash Summary'!AR30+'OLD -- Cash Summary'!AS30</f>
        <v>-27286.875</v>
      </c>
      <c r="U20" s="224">
        <f>'OLD -- Cash Summary'!AT30+'OLD -- Cash Summary'!AU30+'OLD -- Cash Summary'!AV30</f>
        <v>-27286.875</v>
      </c>
      <c r="V20" s="227">
        <f>'OLD -- Cash Summary'!AW30+'OLD -- Cash Summary'!AX30+'OLD -- Cash Summary'!AY30</f>
        <v>-27286.875</v>
      </c>
      <c r="W20" s="150">
        <f t="shared" si="5"/>
        <v>-109147.5</v>
      </c>
      <c r="X20" s="237">
        <f>'OLD -- Cash Summary'!AZ30+'OLD -- Cash Summary'!BA30+'OLD -- Cash Summary'!BB30</f>
        <v>-28651.21875</v>
      </c>
      <c r="Y20" s="224">
        <f>'OLD -- Cash Summary'!BC30+'OLD -- Cash Summary'!BD30+'OLD -- Cash Summary'!BE30</f>
        <v>-28651.21875</v>
      </c>
      <c r="Z20" s="224">
        <f>'OLD -- Cash Summary'!BF30+'OLD -- Cash Summary'!BG30+'OLD -- Cash Summary'!BH30</f>
        <v>-28651.21875</v>
      </c>
      <c r="AA20" s="227">
        <f>'OLD -- Cash Summary'!BI30+'OLD -- Cash Summary'!BJ30+'OLD -- Cash Summary'!BK30</f>
        <v>-28651.21875</v>
      </c>
      <c r="AB20" s="277">
        <f t="shared" si="6"/>
        <v>-114604.875</v>
      </c>
    </row>
    <row r="21" spans="2:29" x14ac:dyDescent="0.15">
      <c r="B21" s="148"/>
      <c r="C21" s="149" t="s">
        <v>245</v>
      </c>
      <c r="D21" s="237">
        <f>'OLD -- Cash Summary'!D31+'OLD -- Cash Summary'!E31+'OLD -- Cash Summary'!F31</f>
        <v>-117850</v>
      </c>
      <c r="E21" s="224">
        <f>'OLD -- Cash Summary'!G31+'OLD -- Cash Summary'!H31+'OLD -- Cash Summary'!I31</f>
        <v>-127600</v>
      </c>
      <c r="F21" s="224">
        <f>'OLD -- Cash Summary'!J31+'OLD -- Cash Summary'!K31+'OLD -- Cash Summary'!L31</f>
        <v>-138600</v>
      </c>
      <c r="G21" s="227">
        <f>'OLD -- Cash Summary'!M31+'OLD -- Cash Summary'!N31+'OLD -- Cash Summary'!O31</f>
        <v>-138600</v>
      </c>
      <c r="H21" s="150">
        <f t="shared" si="2"/>
        <v>-522650</v>
      </c>
      <c r="I21" s="237">
        <f>'OLD -- Cash Summary'!P31+'OLD -- Cash Summary'!Q31+'OLD -- Cash Summary'!R31</f>
        <v>-143550</v>
      </c>
      <c r="J21" s="224">
        <f>'OLD -- Cash Summary'!S31+'OLD -- Cash Summary'!T31+'OLD -- Cash Summary'!U31</f>
        <v>-144450</v>
      </c>
      <c r="K21" s="224">
        <f>'OLD -- Cash Summary'!V31+'OLD -- Cash Summary'!W31+'OLD -- Cash Summary'!X31</f>
        <v>-149310</v>
      </c>
      <c r="L21" s="227">
        <f>'OLD -- Cash Summary'!Y31+'OLD -- Cash Summary'!Z31+'OLD -- Cash Summary'!AA31</f>
        <v>-152360</v>
      </c>
      <c r="M21" s="150">
        <f t="shared" si="3"/>
        <v>-589670</v>
      </c>
      <c r="N21" s="237">
        <f>'OLD -- Cash Summary'!AB31+'OLD -- Cash Summary'!AC31+'OLD -- Cash Summary'!AD31</f>
        <v>-166053</v>
      </c>
      <c r="O21" s="224">
        <f>'OLD -- Cash Summary'!AE31+'OLD -- Cash Summary'!AF31+'OLD -- Cash Summary'!AG31</f>
        <v>-166053</v>
      </c>
      <c r="P21" s="224">
        <f>'OLD -- Cash Summary'!AH31+'OLD -- Cash Summary'!AI31+'OLD -- Cash Summary'!AJ31</f>
        <v>-166053</v>
      </c>
      <c r="Q21" s="227">
        <f>'OLD -- Cash Summary'!AK31+'OLD -- Cash Summary'!AL31+'OLD -- Cash Summary'!AM31</f>
        <v>-166053</v>
      </c>
      <c r="R21" s="150">
        <f t="shared" si="4"/>
        <v>-664212</v>
      </c>
      <c r="S21" s="237">
        <f>'OLD -- Cash Summary'!AN31+'OLD -- Cash Summary'!AO31+'OLD -- Cash Summary'!AP31</f>
        <v>-174723.15000000002</v>
      </c>
      <c r="T21" s="224">
        <f>'OLD -- Cash Summary'!AQ31+'OLD -- Cash Summary'!AR31+'OLD -- Cash Summary'!AS31</f>
        <v>-174723.15000000002</v>
      </c>
      <c r="U21" s="224">
        <f>'OLD -- Cash Summary'!AT31+'OLD -- Cash Summary'!AU31+'OLD -- Cash Summary'!AV31</f>
        <v>-174723.15000000002</v>
      </c>
      <c r="V21" s="227">
        <f>'OLD -- Cash Summary'!AW31+'OLD -- Cash Summary'!AX31+'OLD -- Cash Summary'!AY31</f>
        <v>-174723.15000000002</v>
      </c>
      <c r="W21" s="150">
        <f t="shared" si="5"/>
        <v>-698892.60000000009</v>
      </c>
      <c r="X21" s="237">
        <f>'OLD -- Cash Summary'!AZ31+'OLD -- Cash Summary'!BA31+'OLD -- Cash Summary'!BB31</f>
        <v>-183901.05750000002</v>
      </c>
      <c r="Y21" s="224">
        <f>'OLD -- Cash Summary'!BC31+'OLD -- Cash Summary'!BD31+'OLD -- Cash Summary'!BE31</f>
        <v>-183901.05750000002</v>
      </c>
      <c r="Z21" s="224">
        <f>'OLD -- Cash Summary'!BF31+'OLD -- Cash Summary'!BG31+'OLD -- Cash Summary'!BH31</f>
        <v>-183901.05750000002</v>
      </c>
      <c r="AA21" s="227">
        <f>'OLD -- Cash Summary'!BI31+'OLD -- Cash Summary'!BJ31+'OLD -- Cash Summary'!BK31</f>
        <v>-183901.05750000002</v>
      </c>
      <c r="AB21" s="277">
        <f t="shared" si="6"/>
        <v>-735604.2300000001</v>
      </c>
    </row>
    <row r="22" spans="2:29" x14ac:dyDescent="0.15">
      <c r="B22" s="148"/>
      <c r="C22" s="149" t="s">
        <v>70</v>
      </c>
      <c r="D22" s="237">
        <f>'OLD -- Cash Summary'!D32+'OLD -- Cash Summary'!E32+'OLD -- Cash Summary'!F32</f>
        <v>-25044</v>
      </c>
      <c r="E22" s="224">
        <f>'OLD -- Cash Summary'!G32+'OLD -- Cash Summary'!H32+'OLD -- Cash Summary'!I32</f>
        <v>-27384</v>
      </c>
      <c r="F22" s="224">
        <f>'OLD -- Cash Summary'!J32+'OLD -- Cash Summary'!K32+'OLD -- Cash Summary'!L32</f>
        <v>-31024</v>
      </c>
      <c r="G22" s="227">
        <f>'OLD -- Cash Summary'!M32+'OLD -- Cash Summary'!N32+'OLD -- Cash Summary'!O32</f>
        <v>-32544</v>
      </c>
      <c r="H22" s="150">
        <f t="shared" si="2"/>
        <v>-115996</v>
      </c>
      <c r="I22" s="237">
        <f>'OLD -- Cash Summary'!P32+'OLD -- Cash Summary'!Q32+'OLD -- Cash Summary'!R32</f>
        <v>-31212</v>
      </c>
      <c r="J22" s="224">
        <f>'OLD -- Cash Summary'!S32+'OLD -- Cash Summary'!T32+'OLD -- Cash Summary'!U32</f>
        <v>-35028</v>
      </c>
      <c r="K22" s="224">
        <f>'OLD -- Cash Summary'!V32+'OLD -- Cash Summary'!W32+'OLD -- Cash Summary'!X32</f>
        <v>-32594.399999999998</v>
      </c>
      <c r="L22" s="227">
        <f>'OLD -- Cash Summary'!Y32+'OLD -- Cash Summary'!Z32+'OLD -- Cash Summary'!AA32</f>
        <v>-36926.399999999994</v>
      </c>
      <c r="M22" s="150">
        <f t="shared" si="3"/>
        <v>-135760.79999999999</v>
      </c>
      <c r="N22" s="237">
        <f>'OLD -- Cash Summary'!AB32+'OLD -- Cash Summary'!AC32+'OLD -- Cash Summary'!AD32</f>
        <v>-36288.720000000001</v>
      </c>
      <c r="O22" s="224">
        <f>'OLD -- Cash Summary'!AE32+'OLD -- Cash Summary'!AF32+'OLD -- Cash Summary'!AG32</f>
        <v>-39888.720000000001</v>
      </c>
      <c r="P22" s="224">
        <f>'OLD -- Cash Summary'!AH32+'OLD -- Cash Summary'!AI32+'OLD -- Cash Summary'!AJ32</f>
        <v>-36288.720000000001</v>
      </c>
      <c r="Q22" s="227">
        <f>'OLD -- Cash Summary'!AK32+'OLD -- Cash Summary'!AL32+'OLD -- Cash Summary'!AM32</f>
        <v>-39888.720000000001</v>
      </c>
      <c r="R22" s="150">
        <f t="shared" si="4"/>
        <v>-152354.88</v>
      </c>
      <c r="S22" s="237">
        <f>'OLD -- Cash Summary'!AN32+'OLD -- Cash Summary'!AO32+'OLD -- Cash Summary'!AP32</f>
        <v>-38013.156000000003</v>
      </c>
      <c r="T22" s="224">
        <f>'OLD -- Cash Summary'!AQ32+'OLD -- Cash Summary'!AR32+'OLD -- Cash Summary'!AS32</f>
        <v>-41613.156000000003</v>
      </c>
      <c r="U22" s="224">
        <f>'OLD -- Cash Summary'!AT32+'OLD -- Cash Summary'!AU32+'OLD -- Cash Summary'!AV32</f>
        <v>-38013.156000000003</v>
      </c>
      <c r="V22" s="227">
        <f>'OLD -- Cash Summary'!AW32+'OLD -- Cash Summary'!AX32+'OLD -- Cash Summary'!AY32</f>
        <v>-41613.156000000003</v>
      </c>
      <c r="W22" s="150">
        <f t="shared" si="5"/>
        <v>-159252.62400000001</v>
      </c>
      <c r="X22" s="237">
        <f>'OLD -- Cash Summary'!AZ32+'OLD -- Cash Summary'!BA32+'OLD -- Cash Summary'!BB32</f>
        <v>-39823.813800000004</v>
      </c>
      <c r="Y22" s="224">
        <f>'OLD -- Cash Summary'!BC32+'OLD -- Cash Summary'!BD32+'OLD -- Cash Summary'!BE32</f>
        <v>-43423.813800000004</v>
      </c>
      <c r="Z22" s="224">
        <f>'OLD -- Cash Summary'!BF32+'OLD -- Cash Summary'!BG32+'OLD -- Cash Summary'!BH32</f>
        <v>-39823.813800000004</v>
      </c>
      <c r="AA22" s="227">
        <f>'OLD -- Cash Summary'!BI32+'OLD -- Cash Summary'!BJ32+'OLD -- Cash Summary'!BK32</f>
        <v>-43423.813800000004</v>
      </c>
      <c r="AB22" s="277">
        <f t="shared" si="6"/>
        <v>-166495.25520000001</v>
      </c>
    </row>
    <row r="23" spans="2:29" x14ac:dyDescent="0.15">
      <c r="B23" s="148"/>
      <c r="C23" s="149" t="s">
        <v>257</v>
      </c>
      <c r="D23" s="237">
        <f>'OLD -- Cash Summary'!D34+'OLD -- Cash Summary'!D36+'OLD -- Cash Summary'!E34+'OLD -- Cash Summary'!E36+'OLD -- Cash Summary'!F34+'OLD -- Cash Summary'!F36</f>
        <v>-9880</v>
      </c>
      <c r="E23" s="224">
        <f>'OLD -- Cash Summary'!G34+'OLD -- Cash Summary'!G36+'OLD -- Cash Summary'!H34+'OLD -- Cash Summary'!H36+'OLD -- Cash Summary'!I34+'OLD -- Cash Summary'!I36</f>
        <v>-12000</v>
      </c>
      <c r="F23" s="224">
        <f>'OLD -- Cash Summary'!J34+'OLD -- Cash Summary'!J36+'OLD -- Cash Summary'!K34+'OLD -- Cash Summary'!K36+'OLD -- Cash Summary'!L34+'OLD -- Cash Summary'!L36</f>
        <v>-10550</v>
      </c>
      <c r="G23" s="227">
        <f>'OLD -- Cash Summary'!M34+'OLD -- Cash Summary'!M36+'OLD -- Cash Summary'!N34+'OLD -- Cash Summary'!N36+'OLD -- Cash Summary'!O34+'OLD -- Cash Summary'!O36</f>
        <v>-12250</v>
      </c>
      <c r="H23" s="150">
        <f t="shared" si="2"/>
        <v>-44680</v>
      </c>
      <c r="I23" s="237">
        <f>'OLD -- Cash Summary'!P34+'OLD -- Cash Summary'!P36+'OLD -- Cash Summary'!Q34+'OLD -- Cash Summary'!Q36+'OLD -- Cash Summary'!R34+'OLD -- Cash Summary'!R36</f>
        <v>-15750</v>
      </c>
      <c r="J23" s="224">
        <f>'OLD -- Cash Summary'!S34+'OLD -- Cash Summary'!S36+'OLD -- Cash Summary'!T34+'OLD -- Cash Summary'!T36+'OLD -- Cash Summary'!U34+'OLD -- Cash Summary'!U36</f>
        <v>-17450</v>
      </c>
      <c r="K23" s="224">
        <f>'OLD -- Cash Summary'!V34+'OLD -- Cash Summary'!V36+'OLD -- Cash Summary'!W34+'OLD -- Cash Summary'!W36+'OLD -- Cash Summary'!X34+'OLD -- Cash Summary'!X36</f>
        <v>-15750</v>
      </c>
      <c r="L23" s="227">
        <f>'OLD -- Cash Summary'!Y34+'OLD -- Cash Summary'!Y36+'OLD -- Cash Summary'!Z34+'OLD -- Cash Summary'!Z36+'OLD -- Cash Summary'!AA34+'OLD -- Cash Summary'!AA36</f>
        <v>-17450</v>
      </c>
      <c r="M23" s="150">
        <f t="shared" si="3"/>
        <v>-66400</v>
      </c>
      <c r="N23" s="237">
        <f>'OLD -- Cash Summary'!AB34+'OLD -- Cash Summary'!AB36+'OLD -- Cash Summary'!AC34+'OLD -- Cash Summary'!AC36+'OLD -- Cash Summary'!AD34+'OLD -- Cash Summary'!AD36</f>
        <v>-17325</v>
      </c>
      <c r="O23" s="224">
        <f>'OLD -- Cash Summary'!AE34+'OLD -- Cash Summary'!AE36+'OLD -- Cash Summary'!AF34+'OLD -- Cash Summary'!AF36+'OLD -- Cash Summary'!AG34+'OLD -- Cash Summary'!AG36</f>
        <v>-19195</v>
      </c>
      <c r="P23" s="224">
        <f>'OLD -- Cash Summary'!AH34+'OLD -- Cash Summary'!AH36+'OLD -- Cash Summary'!AI34+'OLD -- Cash Summary'!AI36+'OLD -- Cash Summary'!AJ34+'OLD -- Cash Summary'!AJ36</f>
        <v>-17325</v>
      </c>
      <c r="Q23" s="227">
        <f>'OLD -- Cash Summary'!AK34+'OLD -- Cash Summary'!AK36+'OLD -- Cash Summary'!AL34+'OLD -- Cash Summary'!AL36+'OLD -- Cash Summary'!AM34+'OLD -- Cash Summary'!AM36</f>
        <v>-19195</v>
      </c>
      <c r="R23" s="150">
        <f t="shared" si="4"/>
        <v>-73040</v>
      </c>
      <c r="S23" s="237">
        <f>'OLD -- Cash Summary'!AN34+'OLD -- Cash Summary'!AN36+'OLD -- Cash Summary'!AO34+'OLD -- Cash Summary'!AO36+'OLD -- Cash Summary'!AP34+'OLD -- Cash Summary'!AP36</f>
        <v>-19057.5</v>
      </c>
      <c r="T23" s="224">
        <f>'OLD -- Cash Summary'!AQ34+'OLD -- Cash Summary'!AQ36+'OLD -- Cash Summary'!AR34+'OLD -- Cash Summary'!AR36+'OLD -- Cash Summary'!AS34+'OLD -- Cash Summary'!AS36</f>
        <v>-21114.5</v>
      </c>
      <c r="U23" s="224">
        <f>'OLD -- Cash Summary'!AT34+'OLD -- Cash Summary'!AT36+'OLD -- Cash Summary'!AU34+'OLD -- Cash Summary'!AU36+'OLD -- Cash Summary'!AV34+'OLD -- Cash Summary'!AV36</f>
        <v>-19057.5</v>
      </c>
      <c r="V23" s="227">
        <f>'OLD -- Cash Summary'!AW34+'OLD -- Cash Summary'!AW36+'OLD -- Cash Summary'!AX34+'OLD -- Cash Summary'!AX36+'OLD -- Cash Summary'!AY34+'OLD -- Cash Summary'!AY36</f>
        <v>-21114.5</v>
      </c>
      <c r="W23" s="150">
        <f t="shared" si="5"/>
        <v>-80344</v>
      </c>
      <c r="X23" s="237">
        <f>'OLD -- Cash Summary'!AZ34+'OLD -- Cash Summary'!AZ36+'OLD -- Cash Summary'!BA34+'OLD -- Cash Summary'!BA36+'OLD -- Cash Summary'!BB34+'OLD -- Cash Summary'!BB36</f>
        <v>-20963.250000000004</v>
      </c>
      <c r="Y23" s="224">
        <f>'OLD -- Cash Summary'!BC34+'OLD -- Cash Summary'!BC36+'OLD -- Cash Summary'!BD34+'OLD -- Cash Summary'!BD36+'OLD -- Cash Summary'!BE34+'OLD -- Cash Summary'!BE36</f>
        <v>-23225.950000000004</v>
      </c>
      <c r="Z23" s="224">
        <f>'OLD -- Cash Summary'!BF34+'OLD -- Cash Summary'!BF36+'OLD -- Cash Summary'!BG34+'OLD -- Cash Summary'!BG36+'OLD -- Cash Summary'!BH34+'OLD -- Cash Summary'!BH36</f>
        <v>-20963.250000000004</v>
      </c>
      <c r="AA23" s="227">
        <f>'OLD -- Cash Summary'!BI34+'OLD -- Cash Summary'!BI36+'OLD -- Cash Summary'!BJ34+'OLD -- Cash Summary'!BJ36+'OLD -- Cash Summary'!BK34+'OLD -- Cash Summary'!BK36</f>
        <v>-23225.950000000004</v>
      </c>
      <c r="AB23" s="277">
        <f t="shared" si="6"/>
        <v>-88378.400000000023</v>
      </c>
    </row>
    <row r="24" spans="2:29" x14ac:dyDescent="0.15">
      <c r="B24" s="148"/>
      <c r="C24" s="153" t="s">
        <v>246</v>
      </c>
      <c r="D24" s="238" t="e">
        <f>'OLD -- Cash Summary'!D33+'OLD -- Cash Summary'!#REF!+'OLD -- Cash Summary'!E33+'OLD -- Cash Summary'!#REF!+'OLD -- Cash Summary'!F33+'OLD -- Cash Summary'!#REF!</f>
        <v>#REF!</v>
      </c>
      <c r="E24" s="239" t="e">
        <f>'OLD -- Cash Summary'!G33+'OLD -- Cash Summary'!#REF!+'OLD -- Cash Summary'!H33+'OLD -- Cash Summary'!#REF!+'OLD -- Cash Summary'!I33+'OLD -- Cash Summary'!#REF!</f>
        <v>#REF!</v>
      </c>
      <c r="F24" s="239" t="e">
        <f>'OLD -- Cash Summary'!J33+'OLD -- Cash Summary'!#REF!+'OLD -- Cash Summary'!K33+'OLD -- Cash Summary'!#REF!+'OLD -- Cash Summary'!L33+'OLD -- Cash Summary'!#REF!</f>
        <v>#REF!</v>
      </c>
      <c r="G24" s="240" t="e">
        <f>'OLD -- Cash Summary'!M33+'OLD -- Cash Summary'!#REF!+'OLD -- Cash Summary'!N33+'OLD -- Cash Summary'!#REF!+'OLD -- Cash Summary'!O33+'OLD -- Cash Summary'!#REF!</f>
        <v>#REF!</v>
      </c>
      <c r="H24" s="154" t="e">
        <f t="shared" si="2"/>
        <v>#REF!</v>
      </c>
      <c r="I24" s="238" t="e">
        <f>'OLD -- Cash Summary'!P33+'OLD -- Cash Summary'!#REF!+'OLD -- Cash Summary'!Q33+'OLD -- Cash Summary'!#REF!+'OLD -- Cash Summary'!R33+'OLD -- Cash Summary'!#REF!</f>
        <v>#REF!</v>
      </c>
      <c r="J24" s="239" t="e">
        <f>'OLD -- Cash Summary'!S33+'OLD -- Cash Summary'!#REF!+'OLD -- Cash Summary'!T33+'OLD -- Cash Summary'!#REF!+'OLD -- Cash Summary'!U33+'OLD -- Cash Summary'!#REF!</f>
        <v>#REF!</v>
      </c>
      <c r="K24" s="239" t="e">
        <f>'OLD -- Cash Summary'!V33+'OLD -- Cash Summary'!#REF!+'OLD -- Cash Summary'!W33+'OLD -- Cash Summary'!#REF!+'OLD -- Cash Summary'!X33+'OLD -- Cash Summary'!#REF!</f>
        <v>#REF!</v>
      </c>
      <c r="L24" s="240" t="e">
        <f>'OLD -- Cash Summary'!Y33+'OLD -- Cash Summary'!#REF!+'OLD -- Cash Summary'!Z33+'OLD -- Cash Summary'!#REF!+'OLD -- Cash Summary'!AA33+'OLD -- Cash Summary'!#REF!</f>
        <v>#REF!</v>
      </c>
      <c r="M24" s="154" t="e">
        <f t="shared" si="3"/>
        <v>#REF!</v>
      </c>
      <c r="N24" s="238" t="e">
        <f>'OLD -- Cash Summary'!AB33+'OLD -- Cash Summary'!#REF!+'OLD -- Cash Summary'!AC33+'OLD -- Cash Summary'!#REF!+'OLD -- Cash Summary'!AD33+'OLD -- Cash Summary'!#REF!</f>
        <v>#REF!</v>
      </c>
      <c r="O24" s="239" t="e">
        <f>'OLD -- Cash Summary'!AE33+'OLD -- Cash Summary'!#REF!+'OLD -- Cash Summary'!AF33+'OLD -- Cash Summary'!#REF!+'OLD -- Cash Summary'!AG33+'OLD -- Cash Summary'!#REF!</f>
        <v>#REF!</v>
      </c>
      <c r="P24" s="239" t="e">
        <f>'OLD -- Cash Summary'!AH33+'OLD -- Cash Summary'!#REF!+'OLD -- Cash Summary'!AI33+'OLD -- Cash Summary'!#REF!+'OLD -- Cash Summary'!AJ33+'OLD -- Cash Summary'!#REF!</f>
        <v>#REF!</v>
      </c>
      <c r="Q24" s="240" t="e">
        <f>'OLD -- Cash Summary'!AK33+'OLD -- Cash Summary'!#REF!+'OLD -- Cash Summary'!AL33+'OLD -- Cash Summary'!#REF!+'OLD -- Cash Summary'!AM33+'OLD -- Cash Summary'!#REF!</f>
        <v>#REF!</v>
      </c>
      <c r="R24" s="154" t="e">
        <f t="shared" si="4"/>
        <v>#REF!</v>
      </c>
      <c r="S24" s="238" t="e">
        <f>'OLD -- Cash Summary'!AN33+'OLD -- Cash Summary'!#REF!+'OLD -- Cash Summary'!AO33+'OLD -- Cash Summary'!#REF!+'OLD -- Cash Summary'!AP33+'OLD -- Cash Summary'!#REF!</f>
        <v>#REF!</v>
      </c>
      <c r="T24" s="239" t="e">
        <f>'OLD -- Cash Summary'!AQ33+'OLD -- Cash Summary'!#REF!+'OLD -- Cash Summary'!AR33+'OLD -- Cash Summary'!#REF!+'OLD -- Cash Summary'!AS33+'OLD -- Cash Summary'!#REF!</f>
        <v>#REF!</v>
      </c>
      <c r="U24" s="239" t="e">
        <f>'OLD -- Cash Summary'!AT33+'OLD -- Cash Summary'!#REF!+'OLD -- Cash Summary'!AU33+'OLD -- Cash Summary'!#REF!+'OLD -- Cash Summary'!AV33+'OLD -- Cash Summary'!#REF!</f>
        <v>#REF!</v>
      </c>
      <c r="V24" s="240" t="e">
        <f>'OLD -- Cash Summary'!AW33+'OLD -- Cash Summary'!#REF!+'OLD -- Cash Summary'!AX33+'OLD -- Cash Summary'!#REF!+'OLD -- Cash Summary'!AY33+'OLD -- Cash Summary'!#REF!</f>
        <v>#REF!</v>
      </c>
      <c r="W24" s="154" t="e">
        <f t="shared" si="5"/>
        <v>#REF!</v>
      </c>
      <c r="X24" s="238" t="e">
        <f>'OLD -- Cash Summary'!AZ33+'OLD -- Cash Summary'!#REF!+'OLD -- Cash Summary'!BA33+'OLD -- Cash Summary'!#REF!+'OLD -- Cash Summary'!BB33+'OLD -- Cash Summary'!#REF!</f>
        <v>#REF!</v>
      </c>
      <c r="Y24" s="239" t="e">
        <f>'OLD -- Cash Summary'!BC33+'OLD -- Cash Summary'!#REF!+'OLD -- Cash Summary'!BD33+'OLD -- Cash Summary'!#REF!+'OLD -- Cash Summary'!BE33+'OLD -- Cash Summary'!#REF!</f>
        <v>#REF!</v>
      </c>
      <c r="Z24" s="239" t="e">
        <f>'OLD -- Cash Summary'!BF33+'OLD -- Cash Summary'!#REF!+'OLD -- Cash Summary'!BG33+'OLD -- Cash Summary'!#REF!+'OLD -- Cash Summary'!BH33+'OLD -- Cash Summary'!#REF!</f>
        <v>#REF!</v>
      </c>
      <c r="AA24" s="240" t="e">
        <f>'OLD -- Cash Summary'!BI33+'OLD -- Cash Summary'!#REF!+'OLD -- Cash Summary'!BJ33+'OLD -- Cash Summary'!#REF!+'OLD -- Cash Summary'!BK33+'OLD -- Cash Summary'!#REF!</f>
        <v>#REF!</v>
      </c>
      <c r="AB24" s="309" t="e">
        <f t="shared" si="6"/>
        <v>#REF!</v>
      </c>
    </row>
    <row r="25" spans="2:29" s="129" customFormat="1" x14ac:dyDescent="0.15">
      <c r="B25" s="144"/>
      <c r="C25" s="157" t="s">
        <v>247</v>
      </c>
      <c r="D25" s="232" t="e">
        <f>SUM(D19:D24)</f>
        <v>#REF!</v>
      </c>
      <c r="E25" s="233" t="e">
        <f>SUM(E19:E24)</f>
        <v>#REF!</v>
      </c>
      <c r="F25" s="233" t="e">
        <f>SUM(F19:F24)</f>
        <v>#REF!</v>
      </c>
      <c r="G25" s="234" t="e">
        <f>SUM(G19:G24)</f>
        <v>#REF!</v>
      </c>
      <c r="H25" s="193" t="e">
        <f t="shared" si="2"/>
        <v>#REF!</v>
      </c>
      <c r="I25" s="166" t="e">
        <f>SUM(I19:I24)</f>
        <v>#REF!</v>
      </c>
      <c r="J25" s="166" t="e">
        <f>SUM(J19:J24)</f>
        <v>#REF!</v>
      </c>
      <c r="K25" s="166" t="e">
        <f>SUM(K19:K24)</f>
        <v>#REF!</v>
      </c>
      <c r="L25" s="166" t="e">
        <f>SUM(L19:L24)</f>
        <v>#REF!</v>
      </c>
      <c r="M25" s="221" t="e">
        <f t="shared" si="3"/>
        <v>#REF!</v>
      </c>
      <c r="N25" s="166" t="e">
        <f>SUM(N19:N24)</f>
        <v>#REF!</v>
      </c>
      <c r="O25" s="166" t="e">
        <f>SUM(O19:O24)</f>
        <v>#REF!</v>
      </c>
      <c r="P25" s="166" t="e">
        <f>SUM(P19:P24)</f>
        <v>#REF!</v>
      </c>
      <c r="Q25" s="166" t="e">
        <f>SUM(Q19:Q24)</f>
        <v>#REF!</v>
      </c>
      <c r="R25" s="221" t="e">
        <f t="shared" si="4"/>
        <v>#REF!</v>
      </c>
      <c r="S25" s="166" t="e">
        <f>SUM(S19:S24)</f>
        <v>#REF!</v>
      </c>
      <c r="T25" s="166" t="e">
        <f>SUM(T19:T24)</f>
        <v>#REF!</v>
      </c>
      <c r="U25" s="166" t="e">
        <f>SUM(U19:U24)</f>
        <v>#REF!</v>
      </c>
      <c r="V25" s="166" t="e">
        <f>SUM(V19:V24)</f>
        <v>#REF!</v>
      </c>
      <c r="W25" s="265" t="e">
        <f t="shared" si="5"/>
        <v>#REF!</v>
      </c>
      <c r="X25" s="265" t="e">
        <f>SUM(X19:X24)</f>
        <v>#REF!</v>
      </c>
      <c r="Y25" s="166" t="e">
        <f>SUM(Y19:Y24)</f>
        <v>#REF!</v>
      </c>
      <c r="Z25" s="166" t="e">
        <f>SUM(Z19:Z24)</f>
        <v>#REF!</v>
      </c>
      <c r="AA25" s="193" t="e">
        <f>SUM(AA19:AA24)</f>
        <v>#REF!</v>
      </c>
      <c r="AB25" s="158" t="e">
        <f t="shared" si="6"/>
        <v>#REF!</v>
      </c>
      <c r="AC25" s="296" t="e">
        <f>AB25+W25+R25+M25+H25</f>
        <v>#REF!</v>
      </c>
    </row>
    <row r="26" spans="2:29" x14ac:dyDescent="0.15">
      <c r="B26" s="148"/>
      <c r="C26" s="153"/>
      <c r="D26" s="248"/>
      <c r="E26" s="167"/>
      <c r="F26" s="167"/>
      <c r="G26" s="249"/>
      <c r="H26" s="247" t="e">
        <f>IF(SUM(H19:H24)=H25,"","ERROR")</f>
        <v>#REF!</v>
      </c>
      <c r="I26" s="167"/>
      <c r="J26" s="167"/>
      <c r="K26" s="167"/>
      <c r="L26" s="167"/>
      <c r="M26" s="168" t="e">
        <f>IF(SUM(M19:M24)=M25,"","ERROR")</f>
        <v>#REF!</v>
      </c>
      <c r="N26" s="167"/>
      <c r="O26" s="167"/>
      <c r="P26" s="167"/>
      <c r="Q26" s="167"/>
      <c r="R26" s="168" t="e">
        <f>IF(SUM(R19:R24)=R25,"","ERROR")</f>
        <v>#REF!</v>
      </c>
      <c r="S26" s="167"/>
      <c r="T26" s="167"/>
      <c r="U26" s="167"/>
      <c r="V26" s="167"/>
      <c r="W26" s="275" t="e">
        <f>IF(SUM(W19:W24)=W25,"","ERROR")</f>
        <v>#REF!</v>
      </c>
      <c r="X26" s="248"/>
      <c r="Y26" s="167"/>
      <c r="Z26" s="167"/>
      <c r="AA26" s="249"/>
      <c r="AB26" s="278"/>
    </row>
    <row r="27" spans="2:29" s="129" customFormat="1" ht="14" thickBot="1" x14ac:dyDescent="0.2">
      <c r="B27" s="144" t="s">
        <v>248</v>
      </c>
      <c r="C27" s="226"/>
      <c r="D27" s="251" t="e">
        <f>D15+D25</f>
        <v>#REF!</v>
      </c>
      <c r="E27" s="229" t="e">
        <f>E15+E25</f>
        <v>#REF!</v>
      </c>
      <c r="F27" s="229" t="e">
        <f>F15+F25</f>
        <v>#REF!</v>
      </c>
      <c r="G27" s="252" t="e">
        <f>G15+G25</f>
        <v>#REF!</v>
      </c>
      <c r="H27" s="250" t="e">
        <f>SUM(D27:G27)</f>
        <v>#REF!</v>
      </c>
      <c r="I27" s="170" t="e">
        <f>I15+I25</f>
        <v>#REF!</v>
      </c>
      <c r="J27" s="170" t="e">
        <f>J15+J25</f>
        <v>#REF!</v>
      </c>
      <c r="K27" s="170" t="e">
        <f>K15+K25</f>
        <v>#REF!</v>
      </c>
      <c r="L27" s="170" t="e">
        <f>L15+L25</f>
        <v>#REF!</v>
      </c>
      <c r="M27" s="171" t="e">
        <f>SUM(I27:L27)</f>
        <v>#REF!</v>
      </c>
      <c r="N27" s="170" t="e">
        <f>N15+N25</f>
        <v>#REF!</v>
      </c>
      <c r="O27" s="170" t="e">
        <f>O15+O25</f>
        <v>#REF!</v>
      </c>
      <c r="P27" s="170" t="e">
        <f>P15+P25</f>
        <v>#REF!</v>
      </c>
      <c r="Q27" s="170" t="e">
        <f>Q15+Q25</f>
        <v>#REF!</v>
      </c>
      <c r="R27" s="171" t="e">
        <f>SUM(N27:Q27)</f>
        <v>#REF!</v>
      </c>
      <c r="S27" s="170" t="e">
        <f>S15+S25</f>
        <v>#REF!</v>
      </c>
      <c r="T27" s="170" t="e">
        <f>T15+T25</f>
        <v>#REF!</v>
      </c>
      <c r="U27" s="170" t="e">
        <f>U15+U25</f>
        <v>#REF!</v>
      </c>
      <c r="V27" s="170" t="e">
        <f>V15+V25</f>
        <v>#REF!</v>
      </c>
      <c r="W27" s="171" t="e">
        <f>SUM(S27:V27)</f>
        <v>#REF!</v>
      </c>
      <c r="X27" s="170" t="e">
        <f>X15+X25</f>
        <v>#REF!</v>
      </c>
      <c r="Y27" s="170" t="e">
        <f>Y15+Y25</f>
        <v>#REF!</v>
      </c>
      <c r="Z27" s="170" t="e">
        <f>Z15+Z25</f>
        <v>#REF!</v>
      </c>
      <c r="AA27" s="170" t="e">
        <f>AA15+AA25</f>
        <v>#REF!</v>
      </c>
      <c r="AB27" s="172" t="e">
        <f>SUM(X27:AA27)</f>
        <v>#REF!</v>
      </c>
      <c r="AC27" s="296" t="e">
        <f>AB27+W27+R27+M27+H27</f>
        <v>#REF!</v>
      </c>
    </row>
    <row r="28" spans="2:29" ht="14" thickTop="1" x14ac:dyDescent="0.15">
      <c r="B28" s="148"/>
      <c r="C28" s="161" t="s">
        <v>249</v>
      </c>
      <c r="D28" s="235">
        <f>IFERROR(D27/D$13,0)</f>
        <v>0</v>
      </c>
      <c r="E28" s="162">
        <f t="shared" ref="E28:F28" si="7">IFERROR(E27/E$13,0)</f>
        <v>0</v>
      </c>
      <c r="F28" s="162">
        <f t="shared" si="7"/>
        <v>0</v>
      </c>
      <c r="G28" s="230" t="e">
        <f t="shared" ref="G28:L28" si="8">G27/G$13</f>
        <v>#REF!</v>
      </c>
      <c r="H28" s="163" t="e">
        <f>H27/H$13</f>
        <v>#REF!</v>
      </c>
      <c r="I28" s="162" t="e">
        <f t="shared" si="8"/>
        <v>#REF!</v>
      </c>
      <c r="J28" s="162" t="e">
        <f t="shared" si="8"/>
        <v>#REF!</v>
      </c>
      <c r="K28" s="162" t="e">
        <f t="shared" si="8"/>
        <v>#REF!</v>
      </c>
      <c r="L28" s="162" t="e">
        <f t="shared" si="8"/>
        <v>#REF!</v>
      </c>
      <c r="M28" s="163" t="e">
        <f>M27/M$13</f>
        <v>#REF!</v>
      </c>
      <c r="N28" s="162" t="e">
        <f>N27/N13</f>
        <v>#REF!</v>
      </c>
      <c r="O28" s="162" t="e">
        <f>O27/O13</f>
        <v>#REF!</v>
      </c>
      <c r="P28" s="162" t="e">
        <f>P27/P13</f>
        <v>#REF!</v>
      </c>
      <c r="Q28" s="162" t="e">
        <f>Q27/Q13</f>
        <v>#REF!</v>
      </c>
      <c r="R28" s="163" t="e">
        <f>R27/R$13</f>
        <v>#REF!</v>
      </c>
      <c r="S28" s="162" t="e">
        <f>S27/S13</f>
        <v>#REF!</v>
      </c>
      <c r="T28" s="162" t="e">
        <f>T27/T13</f>
        <v>#REF!</v>
      </c>
      <c r="U28" s="162" t="e">
        <f>U27/U13</f>
        <v>#REF!</v>
      </c>
      <c r="V28" s="162" t="e">
        <f>V27/V13</f>
        <v>#REF!</v>
      </c>
      <c r="W28" s="163" t="e">
        <f>W27/W$13</f>
        <v>#REF!</v>
      </c>
      <c r="X28" s="162" t="e">
        <f>X27/X13</f>
        <v>#REF!</v>
      </c>
      <c r="Y28" s="162" t="e">
        <f>Y27/Y13</f>
        <v>#REF!</v>
      </c>
      <c r="Z28" s="162" t="e">
        <f>Z27/Z13</f>
        <v>#REF!</v>
      </c>
      <c r="AA28" s="162" t="e">
        <f>AA27/AA13</f>
        <v>#REF!</v>
      </c>
      <c r="AB28" s="164" t="e">
        <f>AB27/AB$13</f>
        <v>#REF!</v>
      </c>
    </row>
    <row r="29" spans="2:29" s="177" customFormat="1" x14ac:dyDescent="0.15">
      <c r="B29" s="173"/>
      <c r="C29" s="222"/>
      <c r="D29" s="253"/>
      <c r="E29" s="174"/>
      <c r="F29" s="174"/>
      <c r="G29" s="254"/>
      <c r="H29" s="175"/>
      <c r="I29" s="174"/>
      <c r="J29" s="174"/>
      <c r="K29" s="174"/>
      <c r="L29" s="174"/>
      <c r="M29" s="175"/>
      <c r="N29" s="174"/>
      <c r="O29" s="174"/>
      <c r="P29" s="174"/>
      <c r="Q29" s="174"/>
      <c r="R29" s="175"/>
      <c r="S29" s="174"/>
      <c r="T29" s="174"/>
      <c r="U29" s="174"/>
      <c r="V29" s="174"/>
      <c r="W29" s="175"/>
      <c r="X29" s="174"/>
      <c r="Y29" s="174"/>
      <c r="Z29" s="174"/>
      <c r="AA29" s="174"/>
      <c r="AB29" s="176"/>
    </row>
    <row r="30" spans="2:29" x14ac:dyDescent="0.15">
      <c r="B30" s="144"/>
      <c r="C30" s="149" t="s">
        <v>250</v>
      </c>
      <c r="D30" s="237">
        <v>0</v>
      </c>
      <c r="E30" s="150">
        <v>0</v>
      </c>
      <c r="F30" s="150">
        <v>0</v>
      </c>
      <c r="G30" s="228">
        <v>0</v>
      </c>
      <c r="H30" s="151">
        <f>SUM(D30:G30)</f>
        <v>0</v>
      </c>
      <c r="I30" s="150">
        <v>-5000</v>
      </c>
      <c r="J30" s="150">
        <v>-5000</v>
      </c>
      <c r="K30" s="150">
        <v>-5000</v>
      </c>
      <c r="L30" s="150">
        <v>-5000</v>
      </c>
      <c r="M30" s="151">
        <f>SUM(I30:L30)</f>
        <v>-20000</v>
      </c>
      <c r="N30" s="150">
        <v>-5000</v>
      </c>
      <c r="O30" s="150">
        <v>-5000</v>
      </c>
      <c r="P30" s="150">
        <v>-5000</v>
      </c>
      <c r="Q30" s="150">
        <v>-5000</v>
      </c>
      <c r="R30" s="151">
        <f>SUM(N30:Q30)</f>
        <v>-20000</v>
      </c>
      <c r="S30" s="150">
        <v>-5000</v>
      </c>
      <c r="T30" s="150">
        <v>-5000</v>
      </c>
      <c r="U30" s="150">
        <v>-5000</v>
      </c>
      <c r="V30" s="150">
        <v>-5000</v>
      </c>
      <c r="W30" s="151">
        <f>SUM(S30:V30)</f>
        <v>-20000</v>
      </c>
      <c r="X30" s="150">
        <v>-5000</v>
      </c>
      <c r="Y30" s="150">
        <v>-5000</v>
      </c>
      <c r="Z30" s="150">
        <v>-5000</v>
      </c>
      <c r="AA30" s="150">
        <v>-5000</v>
      </c>
      <c r="AB30" s="152">
        <f>SUM(X30:AA30)</f>
        <v>-20000</v>
      </c>
    </row>
    <row r="31" spans="2:29" s="177" customFormat="1" x14ac:dyDescent="0.15">
      <c r="B31" s="173"/>
      <c r="C31" s="223"/>
      <c r="D31" s="255"/>
      <c r="E31" s="178"/>
      <c r="F31" s="178"/>
      <c r="G31" s="256"/>
      <c r="H31" s="179"/>
      <c r="I31" s="178"/>
      <c r="J31" s="178"/>
      <c r="K31" s="178"/>
      <c r="L31" s="178"/>
      <c r="M31" s="179"/>
      <c r="N31" s="178"/>
      <c r="O31" s="178"/>
      <c r="P31" s="178"/>
      <c r="Q31" s="178"/>
      <c r="R31" s="179"/>
      <c r="S31" s="178"/>
      <c r="T31" s="178"/>
      <c r="U31" s="178"/>
      <c r="V31" s="178"/>
      <c r="W31" s="179"/>
      <c r="X31" s="178"/>
      <c r="Y31" s="178"/>
      <c r="Z31" s="178"/>
      <c r="AA31" s="178"/>
      <c r="AB31" s="180"/>
    </row>
    <row r="32" spans="2:29" s="129" customFormat="1" ht="14" thickBot="1" x14ac:dyDescent="0.2">
      <c r="B32" s="144" t="s">
        <v>251</v>
      </c>
      <c r="C32" s="226"/>
      <c r="D32" s="251" t="e">
        <f>D27+D30</f>
        <v>#REF!</v>
      </c>
      <c r="E32" s="229" t="e">
        <f>E27+E30</f>
        <v>#REF!</v>
      </c>
      <c r="F32" s="229" t="e">
        <f>F27+F30</f>
        <v>#REF!</v>
      </c>
      <c r="G32" s="252" t="e">
        <f>G27+G30</f>
        <v>#REF!</v>
      </c>
      <c r="H32" s="171" t="e">
        <f>SUM(D32:G32)</f>
        <v>#REF!</v>
      </c>
      <c r="I32" s="170" t="e">
        <f>I27+I30</f>
        <v>#REF!</v>
      </c>
      <c r="J32" s="170" t="e">
        <f>J27+J30</f>
        <v>#REF!</v>
      </c>
      <c r="K32" s="170" t="e">
        <f>K27+K30</f>
        <v>#REF!</v>
      </c>
      <c r="L32" s="170" t="e">
        <f>L27+L30</f>
        <v>#REF!</v>
      </c>
      <c r="M32" s="171" t="e">
        <f>SUM(I32:L32)</f>
        <v>#REF!</v>
      </c>
      <c r="N32" s="170" t="e">
        <f>N27+N30</f>
        <v>#REF!</v>
      </c>
      <c r="O32" s="170" t="e">
        <f>O27+O30</f>
        <v>#REF!</v>
      </c>
      <c r="P32" s="170" t="e">
        <f>P27+P30</f>
        <v>#REF!</v>
      </c>
      <c r="Q32" s="170" t="e">
        <f>Q27+Q30</f>
        <v>#REF!</v>
      </c>
      <c r="R32" s="171" t="e">
        <f>SUM(N32:Q32)</f>
        <v>#REF!</v>
      </c>
      <c r="S32" s="170" t="e">
        <f>S27+S30</f>
        <v>#REF!</v>
      </c>
      <c r="T32" s="170" t="e">
        <f>T27+T30</f>
        <v>#REF!</v>
      </c>
      <c r="U32" s="170" t="e">
        <f>U27+U30</f>
        <v>#REF!</v>
      </c>
      <c r="V32" s="170" t="e">
        <f>V27+V30</f>
        <v>#REF!</v>
      </c>
      <c r="W32" s="171" t="e">
        <f>SUM(S32:V32)</f>
        <v>#REF!</v>
      </c>
      <c r="X32" s="170" t="e">
        <f>X27+X30</f>
        <v>#REF!</v>
      </c>
      <c r="Y32" s="170" t="e">
        <f>Y27+Y30</f>
        <v>#REF!</v>
      </c>
      <c r="Z32" s="170" t="e">
        <f>Z27+Z30</f>
        <v>#REF!</v>
      </c>
      <c r="AA32" s="170" t="e">
        <f>AA27+AA30</f>
        <v>#REF!</v>
      </c>
      <c r="AB32" s="172" t="e">
        <f>SUM(X32:AA32)</f>
        <v>#REF!</v>
      </c>
      <c r="AC32" s="296" t="e">
        <f>AB32+W32+R32+M32+H32</f>
        <v>#REF!</v>
      </c>
    </row>
    <row r="33" spans="2:28" ht="14" thickTop="1" x14ac:dyDescent="0.15">
      <c r="B33" s="144"/>
      <c r="C33" s="161" t="s">
        <v>252</v>
      </c>
      <c r="D33" s="235" t="e">
        <f t="shared" ref="D33:AB33" si="9">D32/D$13</f>
        <v>#REF!</v>
      </c>
      <c r="E33" s="162" t="e">
        <f t="shared" si="9"/>
        <v>#REF!</v>
      </c>
      <c r="F33" s="162" t="e">
        <f t="shared" si="9"/>
        <v>#REF!</v>
      </c>
      <c r="G33" s="230" t="e">
        <f t="shared" si="9"/>
        <v>#REF!</v>
      </c>
      <c r="H33" s="163" t="e">
        <f>H32/H$13</f>
        <v>#REF!</v>
      </c>
      <c r="I33" s="162" t="e">
        <f t="shared" si="9"/>
        <v>#REF!</v>
      </c>
      <c r="J33" s="162" t="e">
        <f t="shared" si="9"/>
        <v>#REF!</v>
      </c>
      <c r="K33" s="162" t="e">
        <f t="shared" si="9"/>
        <v>#REF!</v>
      </c>
      <c r="L33" s="162" t="e">
        <f t="shared" si="9"/>
        <v>#REF!</v>
      </c>
      <c r="M33" s="163" t="e">
        <f>M32/M$13</f>
        <v>#REF!</v>
      </c>
      <c r="N33" s="162" t="e">
        <f t="shared" si="9"/>
        <v>#REF!</v>
      </c>
      <c r="O33" s="162" t="e">
        <f t="shared" si="9"/>
        <v>#REF!</v>
      </c>
      <c r="P33" s="162" t="e">
        <f t="shared" si="9"/>
        <v>#REF!</v>
      </c>
      <c r="Q33" s="162" t="e">
        <f t="shared" si="9"/>
        <v>#REF!</v>
      </c>
      <c r="R33" s="163" t="e">
        <f>R32/R$13</f>
        <v>#REF!</v>
      </c>
      <c r="S33" s="162" t="e">
        <f t="shared" si="9"/>
        <v>#REF!</v>
      </c>
      <c r="T33" s="162" t="e">
        <f t="shared" si="9"/>
        <v>#REF!</v>
      </c>
      <c r="U33" s="162" t="e">
        <f t="shared" si="9"/>
        <v>#REF!</v>
      </c>
      <c r="V33" s="162" t="e">
        <f t="shared" si="9"/>
        <v>#REF!</v>
      </c>
      <c r="W33" s="163" t="e">
        <f>W32/W$13</f>
        <v>#REF!</v>
      </c>
      <c r="X33" s="162" t="e">
        <f t="shared" si="9"/>
        <v>#REF!</v>
      </c>
      <c r="Y33" s="162" t="e">
        <f t="shared" si="9"/>
        <v>#REF!</v>
      </c>
      <c r="Z33" s="162" t="e">
        <f t="shared" si="9"/>
        <v>#REF!</v>
      </c>
      <c r="AA33" s="162" t="e">
        <f t="shared" si="9"/>
        <v>#REF!</v>
      </c>
      <c r="AB33" s="164" t="e">
        <f t="shared" si="9"/>
        <v>#REF!</v>
      </c>
    </row>
    <row r="34" spans="2:28" s="177" customFormat="1" x14ac:dyDescent="0.15">
      <c r="B34" s="173"/>
      <c r="C34" s="222"/>
      <c r="D34" s="257"/>
      <c r="E34" s="181"/>
      <c r="F34" s="181"/>
      <c r="G34" s="258"/>
      <c r="H34" s="182"/>
      <c r="I34" s="181"/>
      <c r="J34" s="181"/>
      <c r="K34" s="181"/>
      <c r="L34" s="181"/>
      <c r="M34" s="182"/>
      <c r="N34" s="181"/>
      <c r="O34" s="181"/>
      <c r="P34" s="181"/>
      <c r="Q34" s="181"/>
      <c r="R34" s="182"/>
      <c r="S34" s="181"/>
      <c r="T34" s="181"/>
      <c r="U34" s="181"/>
      <c r="V34" s="181"/>
      <c r="W34" s="182"/>
      <c r="X34" s="181"/>
      <c r="Y34" s="181"/>
      <c r="Z34" s="181"/>
      <c r="AA34" s="181"/>
      <c r="AB34" s="183"/>
    </row>
    <row r="35" spans="2:28" x14ac:dyDescent="0.15">
      <c r="B35" s="148"/>
      <c r="C35" s="149"/>
      <c r="D35" s="257"/>
      <c r="E35" s="165"/>
      <c r="F35" s="165"/>
      <c r="G35" s="231"/>
      <c r="H35" s="146"/>
      <c r="I35" s="165"/>
      <c r="J35" s="165"/>
      <c r="K35" s="165"/>
      <c r="L35" s="165"/>
      <c r="M35" s="146"/>
      <c r="N35" s="165"/>
      <c r="O35" s="165"/>
      <c r="P35" s="165"/>
      <c r="Q35" s="165"/>
      <c r="R35" s="146"/>
      <c r="S35" s="165"/>
      <c r="T35" s="165"/>
      <c r="U35" s="165"/>
      <c r="V35" s="165"/>
      <c r="W35" s="146"/>
      <c r="X35" s="165"/>
      <c r="Y35" s="165"/>
      <c r="Z35" s="165"/>
      <c r="AA35" s="165"/>
      <c r="AB35" s="147"/>
    </row>
    <row r="36" spans="2:28" x14ac:dyDescent="0.15">
      <c r="B36" s="148"/>
      <c r="C36" s="149" t="s">
        <v>338</v>
      </c>
      <c r="D36" s="237">
        <v>0</v>
      </c>
      <c r="E36" s="181">
        <v>0</v>
      </c>
      <c r="F36" s="181">
        <v>0</v>
      </c>
      <c r="G36" s="258">
        <v>0</v>
      </c>
      <c r="H36" s="184">
        <f>SUM(C36:G36)</f>
        <v>0</v>
      </c>
      <c r="I36" s="181">
        <v>0</v>
      </c>
      <c r="J36" s="181">
        <v>0</v>
      </c>
      <c r="K36" s="181">
        <v>0</v>
      </c>
      <c r="L36" s="181">
        <v>0</v>
      </c>
      <c r="M36" s="184">
        <f>SUM(I36:L36)</f>
        <v>0</v>
      </c>
      <c r="N36" s="181">
        <v>0</v>
      </c>
      <c r="O36" s="181">
        <v>0</v>
      </c>
      <c r="P36" s="181">
        <v>0</v>
      </c>
      <c r="Q36" s="181">
        <v>0</v>
      </c>
      <c r="R36" s="184">
        <f>SUM(N36:Q36)</f>
        <v>0</v>
      </c>
      <c r="S36" s="181">
        <v>0</v>
      </c>
      <c r="T36" s="181">
        <v>0</v>
      </c>
      <c r="U36" s="181">
        <v>0</v>
      </c>
      <c r="V36" s="181">
        <v>0</v>
      </c>
      <c r="W36" s="184">
        <f>SUM(S36:V36)</f>
        <v>0</v>
      </c>
      <c r="X36" s="181">
        <v>0</v>
      </c>
      <c r="Y36" s="181">
        <v>0</v>
      </c>
      <c r="Z36" s="181">
        <v>0</v>
      </c>
      <c r="AA36" s="181">
        <v>0</v>
      </c>
      <c r="AB36" s="185">
        <f>SUM(X36:AA36)</f>
        <v>0</v>
      </c>
    </row>
    <row r="37" spans="2:28" x14ac:dyDescent="0.15">
      <c r="B37" s="148"/>
      <c r="C37" s="153"/>
      <c r="D37" s="262"/>
      <c r="E37" s="165"/>
      <c r="F37" s="165"/>
      <c r="G37" s="231"/>
      <c r="H37" s="168"/>
      <c r="I37" s="167"/>
      <c r="J37" s="167"/>
      <c r="K37" s="167"/>
      <c r="L37" s="167"/>
      <c r="M37" s="168"/>
      <c r="N37" s="167"/>
      <c r="O37" s="167"/>
      <c r="P37" s="167"/>
      <c r="Q37" s="167"/>
      <c r="R37" s="168"/>
      <c r="S37" s="167"/>
      <c r="T37" s="167"/>
      <c r="U37" s="167"/>
      <c r="V37" s="167"/>
      <c r="W37" s="168"/>
      <c r="X37" s="167"/>
      <c r="Y37" s="167"/>
      <c r="Z37" s="167"/>
      <c r="AA37" s="167"/>
      <c r="AB37" s="169"/>
    </row>
    <row r="38" spans="2:28" s="129" customFormat="1" x14ac:dyDescent="0.15">
      <c r="B38" s="144" t="s">
        <v>253</v>
      </c>
      <c r="C38" s="157"/>
      <c r="D38" s="232" t="e">
        <f>D32-D36</f>
        <v>#REF!</v>
      </c>
      <c r="E38" s="232" t="e">
        <f>E32-E36</f>
        <v>#REF!</v>
      </c>
      <c r="F38" s="232" t="e">
        <f>F32-F36</f>
        <v>#REF!</v>
      </c>
      <c r="G38" s="232" t="e">
        <f>G32-G36</f>
        <v>#REF!</v>
      </c>
      <c r="H38" s="259" t="e">
        <f>SUM(D38:G38)</f>
        <v>#REF!</v>
      </c>
      <c r="I38" s="232" t="e">
        <f>I32-I36</f>
        <v>#REF!</v>
      </c>
      <c r="J38" s="232" t="e">
        <f>J32-J36</f>
        <v>#REF!</v>
      </c>
      <c r="K38" s="232" t="e">
        <f>K32-K36</f>
        <v>#REF!</v>
      </c>
      <c r="L38" s="232" t="e">
        <f>L32-L36</f>
        <v>#REF!</v>
      </c>
      <c r="M38" s="159" t="e">
        <f>SUM(I38:L38)</f>
        <v>#REF!</v>
      </c>
      <c r="N38" s="232" t="e">
        <f>N32-N36</f>
        <v>#REF!</v>
      </c>
      <c r="O38" s="232" t="e">
        <f>O32-O36</f>
        <v>#REF!</v>
      </c>
      <c r="P38" s="232" t="e">
        <f>P32-P36</f>
        <v>#REF!</v>
      </c>
      <c r="Q38" s="232" t="e">
        <f>Q32-Q36</f>
        <v>#REF!</v>
      </c>
      <c r="R38" s="159" t="e">
        <f>SUM(N38:Q38)</f>
        <v>#REF!</v>
      </c>
      <c r="S38" s="232" t="e">
        <f>S32-S36</f>
        <v>#REF!</v>
      </c>
      <c r="T38" s="232" t="e">
        <f>T32-T36</f>
        <v>#REF!</v>
      </c>
      <c r="U38" s="232" t="e">
        <f>U32-U36</f>
        <v>#REF!</v>
      </c>
      <c r="V38" s="232" t="e">
        <f>V32-V36</f>
        <v>#REF!</v>
      </c>
      <c r="W38" s="159" t="e">
        <f>SUM(S38:V38)</f>
        <v>#REF!</v>
      </c>
      <c r="X38" s="232" t="e">
        <f>X32-X36</f>
        <v>#REF!</v>
      </c>
      <c r="Y38" s="232" t="e">
        <f>Y32-Y36</f>
        <v>#REF!</v>
      </c>
      <c r="Z38" s="232" t="e">
        <f>Z32-Z36</f>
        <v>#REF!</v>
      </c>
      <c r="AA38" s="232" t="e">
        <f>AA32-AA36</f>
        <v>#REF!</v>
      </c>
      <c r="AB38" s="160" t="e">
        <f>SUM(X38:AA38)</f>
        <v>#REF!</v>
      </c>
    </row>
    <row r="39" spans="2:28" s="190" customFormat="1" ht="12" x14ac:dyDescent="0.15">
      <c r="B39" s="186"/>
      <c r="C39" s="218" t="s">
        <v>293</v>
      </c>
      <c r="D39" s="187" t="e">
        <f>IF(D38&gt;0,D38,0)</f>
        <v>#REF!</v>
      </c>
      <c r="E39" s="187" t="e">
        <f>IF(E38&gt;0,E38,0)</f>
        <v>#REF!</v>
      </c>
      <c r="F39" s="187" t="e">
        <f>IF(F38&gt;0,F38,0)</f>
        <v>#REF!</v>
      </c>
      <c r="G39" s="264" t="e">
        <f>IF(G38&gt;0,G38,0)</f>
        <v>#REF!</v>
      </c>
      <c r="H39" s="287" t="e">
        <f>SUM(C39:G39)</f>
        <v>#REF!</v>
      </c>
      <c r="I39" s="263" t="e">
        <f>IF(I38&gt;0,I38,0)</f>
        <v>#REF!</v>
      </c>
      <c r="J39" s="187" t="e">
        <f>IF(J38&gt;0,J38,0)</f>
        <v>#REF!</v>
      </c>
      <c r="K39" s="187" t="e">
        <f>IF(K38&gt;0,K38,0)</f>
        <v>#REF!</v>
      </c>
      <c r="L39" s="264" t="e">
        <f>IF(L38&gt;0,L38,0)</f>
        <v>#REF!</v>
      </c>
      <c r="M39" s="188" t="e">
        <f>SUM(I39:L39)</f>
        <v>#REF!</v>
      </c>
      <c r="N39" s="187" t="e">
        <f>IF(N38&gt;0,N38,0)</f>
        <v>#REF!</v>
      </c>
      <c r="O39" s="187" t="e">
        <f>IF(O38&gt;0,O38,0)</f>
        <v>#REF!</v>
      </c>
      <c r="P39" s="187" t="e">
        <f>IF(P38&gt;0,P38,0)</f>
        <v>#REF!</v>
      </c>
      <c r="Q39" s="187" t="e">
        <f>IF(Q38&gt;0,Q38,0)</f>
        <v>#REF!</v>
      </c>
      <c r="R39" s="188" t="e">
        <f>SUM(N39:Q39)</f>
        <v>#REF!</v>
      </c>
      <c r="S39" s="187" t="e">
        <f>IF(S38&gt;0,S38,0)</f>
        <v>#REF!</v>
      </c>
      <c r="T39" s="187" t="e">
        <f>IF(T38&gt;0,T38,0)</f>
        <v>#REF!</v>
      </c>
      <c r="U39" s="187" t="e">
        <f>IF(U38&gt;0,U38,0)</f>
        <v>#REF!</v>
      </c>
      <c r="V39" s="187" t="e">
        <f>IF(V38&gt;0,V38,0)</f>
        <v>#REF!</v>
      </c>
      <c r="W39" s="188" t="e">
        <f>SUM(S39:V39)</f>
        <v>#REF!</v>
      </c>
      <c r="X39" s="187" t="e">
        <f>IF(X38&gt;0,X38,0)</f>
        <v>#REF!</v>
      </c>
      <c r="Y39" s="187" t="e">
        <f>IF(Y38&gt;0,Y38,0)</f>
        <v>#REF!</v>
      </c>
      <c r="Z39" s="187" t="e">
        <f>IF(Z38&gt;0,Z38,0)</f>
        <v>#REF!</v>
      </c>
      <c r="AA39" s="187" t="e">
        <f>IF(AA38&gt;0,AA38,0)</f>
        <v>#REF!</v>
      </c>
      <c r="AB39" s="189" t="e">
        <f>SUM(X39:AA39)</f>
        <v>#REF!</v>
      </c>
    </row>
    <row r="40" spans="2:28" x14ac:dyDescent="0.15">
      <c r="B40" s="148"/>
      <c r="C40" s="219"/>
      <c r="D40" s="262"/>
      <c r="E40" s="181"/>
      <c r="F40" s="181"/>
      <c r="G40" s="258"/>
      <c r="H40" s="260"/>
      <c r="I40" s="181"/>
      <c r="J40" s="181"/>
      <c r="K40" s="181"/>
      <c r="L40" s="181"/>
      <c r="M40" s="191"/>
      <c r="N40" s="181"/>
      <c r="O40" s="181"/>
      <c r="P40" s="181"/>
      <c r="Q40" s="181"/>
      <c r="R40" s="191"/>
      <c r="S40" s="181"/>
      <c r="T40" s="181"/>
      <c r="U40" s="181"/>
      <c r="V40" s="181"/>
      <c r="W40" s="191"/>
      <c r="X40" s="181"/>
      <c r="Y40" s="181"/>
      <c r="Z40" s="181"/>
      <c r="AA40" s="181"/>
      <c r="AB40" s="192"/>
    </row>
    <row r="41" spans="2:28" s="129" customFormat="1" x14ac:dyDescent="0.15">
      <c r="B41" s="144" t="s">
        <v>280</v>
      </c>
      <c r="C41" s="157"/>
      <c r="D41" s="166" t="e">
        <f>IF(D39&lt;=0,0,B48*D39)</f>
        <v>#REF!</v>
      </c>
      <c r="E41" s="166" t="e">
        <f>IF(E39&lt;=0,0,C48*E39)</f>
        <v>#REF!</v>
      </c>
      <c r="F41" s="166" t="e">
        <f>IF(F39&lt;=0,0,B48*F39)</f>
        <v>#REF!</v>
      </c>
      <c r="G41" s="193" t="e">
        <f>IF(G39&lt;=0,0,$B48*G39)</f>
        <v>#REF!</v>
      </c>
      <c r="H41" s="291" t="e">
        <f>SUM(D41:G41)</f>
        <v>#REF!</v>
      </c>
      <c r="I41" s="265" t="e">
        <f>IF(I39&lt;=0,0,$B48*I39)</f>
        <v>#REF!</v>
      </c>
      <c r="J41" s="166" t="e">
        <f>IF(J39&lt;=0,0,$B48*J39)</f>
        <v>#REF!</v>
      </c>
      <c r="K41" s="166" t="e">
        <f>IF(K39&lt;=0,0,$B48*K39)</f>
        <v>#REF!</v>
      </c>
      <c r="L41" s="193" t="e">
        <f>IF(L39&lt;=0,0,$B48*L39)</f>
        <v>#REF!</v>
      </c>
      <c r="M41" s="159" t="e">
        <f>SUM(I41:L41)</f>
        <v>#REF!</v>
      </c>
      <c r="N41" s="166" t="e">
        <f>IF(N39&lt;=0,0,$B48*N39)</f>
        <v>#REF!</v>
      </c>
      <c r="O41" s="166" t="e">
        <f>IF(O39&lt;=0,0,$B48*O39)</f>
        <v>#REF!</v>
      </c>
      <c r="P41" s="166" t="e">
        <f>IF(P39&lt;=0,0,$B48*P39)</f>
        <v>#REF!</v>
      </c>
      <c r="Q41" s="166" t="e">
        <f>IF(Q39&lt;=0,0,$B48*Q39)</f>
        <v>#REF!</v>
      </c>
      <c r="R41" s="159" t="e">
        <f>SUM(N41:Q41)</f>
        <v>#REF!</v>
      </c>
      <c r="S41" s="166" t="e">
        <f>IF(S39&lt;=0,0,$B48*S39)</f>
        <v>#REF!</v>
      </c>
      <c r="T41" s="166" t="e">
        <f>IF(T39&lt;=0,0,$B48*T39)</f>
        <v>#REF!</v>
      </c>
      <c r="U41" s="166" t="e">
        <f>IF(U39&lt;=0,0,$B48*U39)</f>
        <v>#REF!</v>
      </c>
      <c r="V41" s="166" t="e">
        <f>IF(V39&lt;=0,0,$B48*V39)</f>
        <v>#REF!</v>
      </c>
      <c r="W41" s="159" t="e">
        <f>SUM(S41:V41)</f>
        <v>#REF!</v>
      </c>
      <c r="X41" s="166" t="e">
        <f>IF(X39&lt;=0,0,$B48*X39)</f>
        <v>#REF!</v>
      </c>
      <c r="Y41" s="166" t="e">
        <f>IF(Y39&lt;=0,0,$B48*Y39)</f>
        <v>#REF!</v>
      </c>
      <c r="Z41" s="166" t="e">
        <f>IF(Z39&lt;=0,0,$B48*Z39)</f>
        <v>#REF!</v>
      </c>
      <c r="AA41" s="166" t="e">
        <f>IF(AA39&lt;=0,0,$B48*AA39)</f>
        <v>#REF!</v>
      </c>
      <c r="AB41" s="160" t="e">
        <f>SUM(X41:AA41)</f>
        <v>#REF!</v>
      </c>
    </row>
    <row r="42" spans="2:28" x14ac:dyDescent="0.15">
      <c r="B42" s="148"/>
      <c r="C42" s="149" t="s">
        <v>294</v>
      </c>
      <c r="D42" s="262"/>
      <c r="E42" s="165"/>
      <c r="F42" s="165"/>
      <c r="G42" s="231"/>
      <c r="H42" s="242"/>
      <c r="I42" s="165"/>
      <c r="J42" s="165"/>
      <c r="K42" s="165"/>
      <c r="L42" s="165"/>
      <c r="M42" s="146"/>
      <c r="N42" s="165"/>
      <c r="O42" s="165"/>
      <c r="P42" s="165"/>
      <c r="Q42" s="165"/>
      <c r="R42" s="146"/>
      <c r="S42" s="165"/>
      <c r="T42" s="165"/>
      <c r="U42" s="165"/>
      <c r="V42" s="165"/>
      <c r="W42" s="146"/>
      <c r="X42" s="165"/>
      <c r="Y42" s="165"/>
      <c r="Z42" s="165"/>
      <c r="AA42" s="165"/>
      <c r="AB42" s="147"/>
    </row>
    <row r="43" spans="2:28" ht="15" thickBot="1" x14ac:dyDescent="0.2">
      <c r="B43" s="194" t="s">
        <v>254</v>
      </c>
      <c r="C43" s="220"/>
      <c r="D43" s="217" t="e">
        <f>D38-D41</f>
        <v>#REF!</v>
      </c>
      <c r="E43" s="195" t="e">
        <f>E38-E41</f>
        <v>#REF!</v>
      </c>
      <c r="F43" s="195" t="e">
        <f>F38-F41</f>
        <v>#REF!</v>
      </c>
      <c r="G43" s="268" t="e">
        <f>G38-G41</f>
        <v>#REF!</v>
      </c>
      <c r="H43" s="261" t="e">
        <f>SUM(D43:G43)</f>
        <v>#REF!</v>
      </c>
      <c r="I43" s="217" t="e">
        <f>I38-I41</f>
        <v>#REF!</v>
      </c>
      <c r="J43" s="195" t="e">
        <f>J38-J41</f>
        <v>#REF!</v>
      </c>
      <c r="K43" s="195" t="e">
        <f>K38-K41</f>
        <v>#REF!</v>
      </c>
      <c r="L43" s="195" t="e">
        <f>L38-L41</f>
        <v>#REF!</v>
      </c>
      <c r="M43" s="196" t="e">
        <f>SUM(I43:L43)</f>
        <v>#REF!</v>
      </c>
      <c r="N43" s="195" t="e">
        <f>N38-N41</f>
        <v>#REF!</v>
      </c>
      <c r="O43" s="195" t="e">
        <f>O38-O41</f>
        <v>#REF!</v>
      </c>
      <c r="P43" s="195" t="e">
        <f>P38-P41</f>
        <v>#REF!</v>
      </c>
      <c r="Q43" s="195" t="e">
        <f>Q38-Q41</f>
        <v>#REF!</v>
      </c>
      <c r="R43" s="196" t="e">
        <f>SUM(N43:Q43)</f>
        <v>#REF!</v>
      </c>
      <c r="S43" s="195" t="e">
        <f>S38-S41</f>
        <v>#REF!</v>
      </c>
      <c r="T43" s="195" t="e">
        <f>T38-T41</f>
        <v>#REF!</v>
      </c>
      <c r="U43" s="195" t="e">
        <f>U38-U41</f>
        <v>#REF!</v>
      </c>
      <c r="V43" s="195" t="e">
        <f>V38-V41</f>
        <v>#REF!</v>
      </c>
      <c r="W43" s="196" t="e">
        <f>SUM(S43:V43)</f>
        <v>#REF!</v>
      </c>
      <c r="X43" s="195" t="e">
        <f>X38-X41</f>
        <v>#REF!</v>
      </c>
      <c r="Y43" s="195" t="e">
        <f>Y38-Y41</f>
        <v>#REF!</v>
      </c>
      <c r="Z43" s="195" t="e">
        <f>Z38-Z41</f>
        <v>#REF!</v>
      </c>
      <c r="AA43" s="195" t="e">
        <f>AA38-AA41</f>
        <v>#REF!</v>
      </c>
      <c r="AB43" s="197" t="e">
        <f>SUM(X43:AA43)</f>
        <v>#REF!</v>
      </c>
    </row>
    <row r="44" spans="2:28" s="198" customFormat="1" ht="16" thickTop="1" thickBot="1" x14ac:dyDescent="0.2">
      <c r="B44" s="194" t="s">
        <v>260</v>
      </c>
      <c r="C44" s="220"/>
      <c r="D44" s="269" t="e">
        <f>+D43</f>
        <v>#REF!</v>
      </c>
      <c r="E44" s="195" t="e">
        <f>+D44+E43</f>
        <v>#REF!</v>
      </c>
      <c r="F44" s="195" t="e">
        <f>+E44+F43</f>
        <v>#REF!</v>
      </c>
      <c r="G44" s="195" t="e">
        <f>+F44+G43</f>
        <v>#REF!</v>
      </c>
      <c r="H44" s="216" t="e">
        <f>+G44</f>
        <v>#REF!</v>
      </c>
      <c r="I44" s="195" t="e">
        <f>+H44+I43</f>
        <v>#REF!</v>
      </c>
      <c r="J44" s="195" t="e">
        <f>+I44+J43</f>
        <v>#REF!</v>
      </c>
      <c r="K44" s="195" t="e">
        <f>+J44+K43</f>
        <v>#REF!</v>
      </c>
      <c r="L44" s="195" t="e">
        <f>+K44+L43</f>
        <v>#REF!</v>
      </c>
      <c r="M44" s="196" t="e">
        <f>+L44</f>
        <v>#REF!</v>
      </c>
      <c r="N44" s="195" t="e">
        <f>+M44+N43</f>
        <v>#REF!</v>
      </c>
      <c r="O44" s="195" t="e">
        <f>+N44+O43</f>
        <v>#REF!</v>
      </c>
      <c r="P44" s="195" t="e">
        <f>+O44+P43</f>
        <v>#REF!</v>
      </c>
      <c r="Q44" s="195" t="e">
        <f>+P44+Q43</f>
        <v>#REF!</v>
      </c>
      <c r="R44" s="196" t="e">
        <f>+Q44</f>
        <v>#REF!</v>
      </c>
      <c r="S44" s="195" t="e">
        <f>+R44+S43</f>
        <v>#REF!</v>
      </c>
      <c r="T44" s="195" t="e">
        <f>+S44+T43</f>
        <v>#REF!</v>
      </c>
      <c r="U44" s="195" t="e">
        <f>+T44+U43</f>
        <v>#REF!</v>
      </c>
      <c r="V44" s="195" t="e">
        <f>+U44+V43</f>
        <v>#REF!</v>
      </c>
      <c r="W44" s="196" t="e">
        <f>+V44</f>
        <v>#REF!</v>
      </c>
      <c r="X44" s="195" t="e">
        <f>+W44+X43</f>
        <v>#REF!</v>
      </c>
      <c r="Y44" s="195" t="e">
        <f>+X44+Y43</f>
        <v>#REF!</v>
      </c>
      <c r="Z44" s="195" t="e">
        <f>+Y44+Z43</f>
        <v>#REF!</v>
      </c>
      <c r="AA44" s="195" t="e">
        <f>+Z44+AA43</f>
        <v>#REF!</v>
      </c>
      <c r="AB44" s="196" t="e">
        <f>+AA44</f>
        <v>#REF!</v>
      </c>
    </row>
    <row r="45" spans="2:28" ht="15" thickTop="1" thickBot="1" x14ac:dyDescent="0.2">
      <c r="B45" s="199"/>
      <c r="C45" s="266" t="s">
        <v>255</v>
      </c>
      <c r="D45" s="270" t="e">
        <f t="shared" ref="D45:AB45" si="10">D44/D$13</f>
        <v>#REF!</v>
      </c>
      <c r="E45" s="267" t="e">
        <f t="shared" si="10"/>
        <v>#REF!</v>
      </c>
      <c r="F45" s="267" t="e">
        <f t="shared" si="10"/>
        <v>#REF!</v>
      </c>
      <c r="G45" s="267" t="e">
        <f t="shared" si="10"/>
        <v>#REF!</v>
      </c>
      <c r="H45" s="201" t="e">
        <f>H44/H$13</f>
        <v>#REF!</v>
      </c>
      <c r="I45" s="200" t="e">
        <f t="shared" si="10"/>
        <v>#REF!</v>
      </c>
      <c r="J45" s="202" t="e">
        <f t="shared" si="10"/>
        <v>#REF!</v>
      </c>
      <c r="K45" s="202" t="e">
        <f t="shared" si="10"/>
        <v>#REF!</v>
      </c>
      <c r="L45" s="202" t="e">
        <f t="shared" si="10"/>
        <v>#REF!</v>
      </c>
      <c r="M45" s="201" t="e">
        <f>M44/M$13</f>
        <v>#REF!</v>
      </c>
      <c r="N45" s="202" t="e">
        <f t="shared" si="10"/>
        <v>#REF!</v>
      </c>
      <c r="O45" s="200" t="e">
        <f t="shared" si="10"/>
        <v>#REF!</v>
      </c>
      <c r="P45" s="200" t="e">
        <f t="shared" si="10"/>
        <v>#REF!</v>
      </c>
      <c r="Q45" s="200" t="e">
        <f t="shared" si="10"/>
        <v>#REF!</v>
      </c>
      <c r="R45" s="201" t="e">
        <f>R44/R$13</f>
        <v>#REF!</v>
      </c>
      <c r="S45" s="200" t="e">
        <f t="shared" si="10"/>
        <v>#REF!</v>
      </c>
      <c r="T45" s="200" t="e">
        <f t="shared" si="10"/>
        <v>#REF!</v>
      </c>
      <c r="U45" s="200" t="e">
        <f t="shared" si="10"/>
        <v>#REF!</v>
      </c>
      <c r="V45" s="200" t="e">
        <f t="shared" si="10"/>
        <v>#REF!</v>
      </c>
      <c r="W45" s="201" t="e">
        <f>W44/W$13</f>
        <v>#REF!</v>
      </c>
      <c r="X45" s="200" t="e">
        <f t="shared" si="10"/>
        <v>#REF!</v>
      </c>
      <c r="Y45" s="200" t="e">
        <f t="shared" si="10"/>
        <v>#REF!</v>
      </c>
      <c r="Z45" s="200" t="e">
        <f t="shared" si="10"/>
        <v>#REF!</v>
      </c>
      <c r="AA45" s="200" t="e">
        <f t="shared" si="10"/>
        <v>#REF!</v>
      </c>
      <c r="AB45" s="203" t="e">
        <f t="shared" si="10"/>
        <v>#REF!</v>
      </c>
    </row>
    <row r="46" spans="2:28" ht="14" thickBot="1" x14ac:dyDescent="0.2"/>
    <row r="47" spans="2:28" x14ac:dyDescent="0.15">
      <c r="B47" s="292" t="s">
        <v>292</v>
      </c>
      <c r="C47" s="293"/>
    </row>
    <row r="48" spans="2:28" ht="14" thickBot="1" x14ac:dyDescent="0.2">
      <c r="B48" s="294">
        <v>0.34</v>
      </c>
      <c r="C48" s="295"/>
    </row>
    <row r="50" spans="5:14" x14ac:dyDescent="0.15">
      <c r="E50" s="204"/>
      <c r="N50" s="324"/>
    </row>
    <row r="51" spans="5:14" x14ac:dyDescent="0.15">
      <c r="N51" s="325"/>
    </row>
    <row r="52" spans="5:14" x14ac:dyDescent="0.15">
      <c r="N52" s="325"/>
    </row>
    <row r="53" spans="5:14" x14ac:dyDescent="0.15">
      <c r="N53" s="165"/>
    </row>
    <row r="54" spans="5:14" x14ac:dyDescent="0.15">
      <c r="N54" s="150"/>
    </row>
    <row r="55" spans="5:14" x14ac:dyDescent="0.15">
      <c r="N55" s="150"/>
    </row>
    <row r="56" spans="5:14" x14ac:dyDescent="0.15">
      <c r="N56" s="166"/>
    </row>
    <row r="57" spans="5:14" x14ac:dyDescent="0.15">
      <c r="N57" s="162"/>
    </row>
    <row r="58" spans="5:14" x14ac:dyDescent="0.15">
      <c r="N58" s="165"/>
    </row>
    <row r="59" spans="5:14" x14ac:dyDescent="0.15">
      <c r="N59" s="165"/>
    </row>
    <row r="60" spans="5:14" x14ac:dyDescent="0.15">
      <c r="N60" s="150"/>
    </row>
    <row r="61" spans="5:14" x14ac:dyDescent="0.15">
      <c r="N61" s="150"/>
    </row>
    <row r="62" spans="5:14" x14ac:dyDescent="0.15">
      <c r="N62" s="150"/>
    </row>
    <row r="63" spans="5:14" x14ac:dyDescent="0.15">
      <c r="N63" s="150"/>
    </row>
    <row r="64" spans="5:14" x14ac:dyDescent="0.15">
      <c r="N64" s="150"/>
    </row>
    <row r="65" spans="14:14" x14ac:dyDescent="0.15">
      <c r="N65" s="166"/>
    </row>
    <row r="66" spans="14:14" x14ac:dyDescent="0.15">
      <c r="N66" s="165"/>
    </row>
    <row r="67" spans="14:14" x14ac:dyDescent="0.15">
      <c r="N67" s="166"/>
    </row>
    <row r="68" spans="14:14" x14ac:dyDescent="0.15">
      <c r="N68" s="162"/>
    </row>
    <row r="69" spans="14:14" x14ac:dyDescent="0.15">
      <c r="N69" s="174"/>
    </row>
    <row r="70" spans="14:14" x14ac:dyDescent="0.15">
      <c r="N70" s="150"/>
    </row>
    <row r="71" spans="14:14" x14ac:dyDescent="0.15">
      <c r="N71" s="174"/>
    </row>
    <row r="72" spans="14:14" x14ac:dyDescent="0.15">
      <c r="N72" s="166"/>
    </row>
    <row r="73" spans="14:14" x14ac:dyDescent="0.15">
      <c r="N73" s="162"/>
    </row>
    <row r="74" spans="14:14" x14ac:dyDescent="0.15">
      <c r="N74" s="181"/>
    </row>
    <row r="75" spans="14:14" x14ac:dyDescent="0.15">
      <c r="N75" s="150"/>
    </row>
    <row r="76" spans="14:14" x14ac:dyDescent="0.15">
      <c r="N76" s="150"/>
    </row>
    <row r="77" spans="14:14" x14ac:dyDescent="0.15">
      <c r="N77" s="150"/>
    </row>
    <row r="78" spans="14:14" x14ac:dyDescent="0.15">
      <c r="N78" s="166"/>
    </row>
    <row r="79" spans="14:14" x14ac:dyDescent="0.15">
      <c r="N79" s="205"/>
    </row>
    <row r="80" spans="14:14" x14ac:dyDescent="0.15">
      <c r="N80" s="181"/>
    </row>
    <row r="81" spans="14:14" x14ac:dyDescent="0.15">
      <c r="N81" s="165"/>
    </row>
    <row r="82" spans="14:14" x14ac:dyDescent="0.15">
      <c r="N82" s="181"/>
    </row>
    <row r="83" spans="14:14" x14ac:dyDescent="0.15">
      <c r="N83" s="165"/>
    </row>
    <row r="84" spans="14:14" x14ac:dyDescent="0.15">
      <c r="N84" s="166"/>
    </row>
    <row r="85" spans="14:14" x14ac:dyDescent="0.15">
      <c r="N85" s="187"/>
    </row>
    <row r="86" spans="14:14" x14ac:dyDescent="0.15">
      <c r="N86" s="181"/>
    </row>
    <row r="87" spans="14:14" x14ac:dyDescent="0.15">
      <c r="N87" s="166"/>
    </row>
    <row r="88" spans="14:14" x14ac:dyDescent="0.15">
      <c r="N88" s="165"/>
    </row>
    <row r="89" spans="14:14" ht="14" x14ac:dyDescent="0.15">
      <c r="N89" s="206"/>
    </row>
    <row r="90" spans="14:14" x14ac:dyDescent="0.15">
      <c r="N90" s="162"/>
    </row>
  </sheetData>
  <printOptions horizontalCentered="1"/>
  <pageMargins left="0.75" right="0.75" top="0.47" bottom="0.78" header="0.46" footer="0.5"/>
  <pageSetup scale="28" orientation="landscape" horizontalDpi="300" verticalDpi="300"/>
  <headerFooter alignWithMargins="0">
    <oddFooter>&amp;L&amp;G&amp;R© 2013, Value Strategies LLC</oddFooter>
  </headerFooter>
  <legacyDrawingHF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C1:Z2"/>
  <sheetViews>
    <sheetView workbookViewId="0">
      <selection activeCell="M34" sqref="M34"/>
    </sheetView>
  </sheetViews>
  <sheetFormatPr baseColWidth="10" defaultRowHeight="16" x14ac:dyDescent="0.2"/>
  <sheetData>
    <row r="1" spans="3:26" s="121" customFormat="1" x14ac:dyDescent="0.2">
      <c r="C1" s="121" t="s">
        <v>349</v>
      </c>
      <c r="D1" s="121" t="str">
        <f>C1</f>
        <v>Month</v>
      </c>
      <c r="E1" s="121" t="str">
        <f t="shared" ref="E1:Z1" si="0">D1</f>
        <v>Month</v>
      </c>
      <c r="F1" s="121" t="str">
        <f t="shared" si="0"/>
        <v>Month</v>
      </c>
      <c r="G1" s="121" t="str">
        <f t="shared" si="0"/>
        <v>Month</v>
      </c>
      <c r="H1" s="121" t="str">
        <f t="shared" si="0"/>
        <v>Month</v>
      </c>
      <c r="I1" s="121" t="str">
        <f t="shared" si="0"/>
        <v>Month</v>
      </c>
      <c r="J1" s="121" t="str">
        <f t="shared" si="0"/>
        <v>Month</v>
      </c>
      <c r="K1" s="121" t="str">
        <f t="shared" si="0"/>
        <v>Month</v>
      </c>
      <c r="L1" s="121" t="str">
        <f t="shared" si="0"/>
        <v>Month</v>
      </c>
      <c r="M1" s="121" t="str">
        <f t="shared" si="0"/>
        <v>Month</v>
      </c>
      <c r="N1" s="121" t="str">
        <f t="shared" si="0"/>
        <v>Month</v>
      </c>
      <c r="O1" s="121" t="str">
        <f t="shared" si="0"/>
        <v>Month</v>
      </c>
      <c r="P1" s="121" t="str">
        <f t="shared" si="0"/>
        <v>Month</v>
      </c>
      <c r="Q1" s="121" t="str">
        <f t="shared" si="0"/>
        <v>Month</v>
      </c>
      <c r="R1" s="121" t="str">
        <f t="shared" si="0"/>
        <v>Month</v>
      </c>
      <c r="S1" s="121" t="str">
        <f t="shared" si="0"/>
        <v>Month</v>
      </c>
      <c r="T1" s="121" t="str">
        <f t="shared" si="0"/>
        <v>Month</v>
      </c>
      <c r="U1" s="121" t="str">
        <f t="shared" si="0"/>
        <v>Month</v>
      </c>
      <c r="V1" s="121" t="str">
        <f t="shared" si="0"/>
        <v>Month</v>
      </c>
      <c r="W1" s="121" t="str">
        <f t="shared" si="0"/>
        <v>Month</v>
      </c>
      <c r="X1" s="121" t="str">
        <f t="shared" si="0"/>
        <v>Month</v>
      </c>
      <c r="Y1" s="121" t="str">
        <f t="shared" si="0"/>
        <v>Month</v>
      </c>
      <c r="Z1" s="121" t="str">
        <f t="shared" si="0"/>
        <v>Month</v>
      </c>
    </row>
    <row r="2" spans="3:26" s="5" customFormat="1" x14ac:dyDescent="0.2">
      <c r="C2" s="5">
        <v>1</v>
      </c>
      <c r="D2" s="5">
        <v>2</v>
      </c>
      <c r="E2" s="5">
        <v>3</v>
      </c>
      <c r="F2" s="5">
        <v>4</v>
      </c>
      <c r="G2" s="5">
        <v>5</v>
      </c>
      <c r="H2" s="5">
        <v>6</v>
      </c>
      <c r="I2" s="5">
        <v>7</v>
      </c>
      <c r="J2" s="5">
        <v>8</v>
      </c>
      <c r="K2" s="5">
        <v>9</v>
      </c>
      <c r="L2" s="5">
        <v>10</v>
      </c>
      <c r="M2" s="5">
        <v>11</v>
      </c>
      <c r="N2" s="5">
        <v>12</v>
      </c>
      <c r="O2" s="5">
        <v>13</v>
      </c>
      <c r="P2" s="5">
        <v>14</v>
      </c>
      <c r="Q2" s="5">
        <v>15</v>
      </c>
      <c r="R2" s="5">
        <v>16</v>
      </c>
      <c r="S2" s="5">
        <v>17</v>
      </c>
      <c r="T2" s="5">
        <v>18</v>
      </c>
      <c r="U2" s="5">
        <v>19</v>
      </c>
      <c r="V2" s="5">
        <v>20</v>
      </c>
      <c r="W2" s="5">
        <v>21</v>
      </c>
      <c r="X2" s="5">
        <v>22</v>
      </c>
      <c r="Y2" s="5">
        <v>23</v>
      </c>
      <c r="Z2" s="5">
        <v>24</v>
      </c>
    </row>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6" tint="0.39997558519241921"/>
    <pageSetUpPr fitToPage="1"/>
  </sheetPr>
  <dimension ref="A1:CH135"/>
  <sheetViews>
    <sheetView tabSelected="1" zoomScaleNormal="100" workbookViewId="0">
      <selection activeCell="C44" sqref="C44"/>
    </sheetView>
  </sheetViews>
  <sheetFormatPr baseColWidth="10" defaultColWidth="11" defaultRowHeight="16" x14ac:dyDescent="0.2"/>
  <cols>
    <col min="1" max="1" width="11" style="503"/>
    <col min="2" max="2" width="32.83203125" style="503" bestFit="1" customWidth="1"/>
    <col min="3" max="3" width="12.6640625" style="503" customWidth="1"/>
    <col min="4" max="12" width="13.5" style="503" customWidth="1"/>
    <col min="13" max="16" width="14.5" style="503" bestFit="1" customWidth="1"/>
    <col min="17" max="20" width="15.33203125" style="503" bestFit="1" customWidth="1"/>
    <col min="21" max="21" width="16.5" style="503" bestFit="1" customWidth="1"/>
    <col min="22" max="27" width="14.1640625" style="503" customWidth="1"/>
    <col min="28" max="33" width="16.5" style="503" bestFit="1" customWidth="1"/>
    <col min="34" max="34" width="13.83203125" style="503" customWidth="1"/>
    <col min="35" max="36" width="16.5" style="503" bestFit="1" customWidth="1"/>
    <col min="37" max="37" width="13.83203125" style="503" customWidth="1"/>
    <col min="38" max="38" width="16.5" style="503" bestFit="1" customWidth="1"/>
    <col min="39" max="39" width="14.83203125" style="503" customWidth="1"/>
    <col min="40" max="43" width="17.5" style="503" bestFit="1" customWidth="1"/>
    <col min="44" max="44" width="13.5" style="503" customWidth="1"/>
    <col min="45" max="45" width="14.1640625" style="503" customWidth="1"/>
    <col min="46" max="46" width="14.33203125" style="503" customWidth="1"/>
    <col min="47" max="48" width="14.5" style="503" customWidth="1"/>
    <col min="49" max="49" width="14.1640625" style="503" customWidth="1"/>
    <col min="50" max="50" width="14.33203125" style="503" customWidth="1"/>
    <col min="51" max="51" width="14.5" style="503" customWidth="1"/>
    <col min="52" max="52" width="14.33203125" style="503" customWidth="1"/>
    <col min="53" max="53" width="14" style="503" customWidth="1"/>
    <col min="54" max="55" width="13.33203125" style="503" customWidth="1"/>
    <col min="56" max="58" width="13.6640625" style="503" customWidth="1"/>
    <col min="59" max="59" width="13.33203125" style="503" customWidth="1"/>
    <col min="60" max="60" width="13.6640625" style="503" customWidth="1"/>
    <col min="61" max="61" width="14.83203125" style="503" customWidth="1"/>
    <col min="62" max="62" width="14.1640625" style="503" customWidth="1"/>
    <col min="63" max="63" width="13.6640625" style="503" customWidth="1"/>
    <col min="64" max="64" width="14.83203125" style="503" customWidth="1"/>
    <col min="65" max="65" width="14.1640625" style="503" customWidth="1"/>
    <col min="66" max="66" width="13.6640625" style="503" customWidth="1"/>
    <col min="67" max="67" width="14.83203125" style="503" customWidth="1"/>
    <col min="68" max="68" width="14.1640625" style="503" customWidth="1"/>
    <col min="69" max="69" width="13.6640625" style="503" customWidth="1"/>
    <col min="70" max="70" width="14.83203125" style="503" customWidth="1"/>
    <col min="71" max="71" width="14.1640625" style="503" customWidth="1"/>
    <col min="72" max="72" width="15" style="503" customWidth="1"/>
    <col min="73" max="82" width="15.33203125" style="503" customWidth="1"/>
    <col min="83" max="83" width="16.6640625" style="503" customWidth="1"/>
    <col min="84" max="84" width="32.33203125" style="503" customWidth="1"/>
    <col min="85" max="85" width="21.83203125" style="503" customWidth="1"/>
    <col min="86" max="86" width="12.83203125" style="503" bestFit="1" customWidth="1"/>
    <col min="87" max="16384" width="11" style="503"/>
  </cols>
  <sheetData>
    <row r="1" spans="2:84" x14ac:dyDescent="0.2">
      <c r="B1" s="6" t="s">
        <v>486</v>
      </c>
      <c r="C1" s="6"/>
    </row>
    <row r="2" spans="2:84" x14ac:dyDescent="0.2">
      <c r="B2" s="6" t="s">
        <v>479</v>
      </c>
      <c r="C2" s="6"/>
    </row>
    <row r="3" spans="2:84" ht="17" thickBot="1" x14ac:dyDescent="0.25">
      <c r="B3" s="6"/>
      <c r="C3" s="6"/>
    </row>
    <row r="4" spans="2:84" s="561" customFormat="1" ht="17" thickBot="1" x14ac:dyDescent="0.25">
      <c r="B4" s="559" t="s">
        <v>540</v>
      </c>
      <c r="C4" s="688"/>
      <c r="D4" s="558" t="s">
        <v>121</v>
      </c>
      <c r="E4" s="558" t="s">
        <v>51</v>
      </c>
      <c r="F4" s="558" t="s">
        <v>52</v>
      </c>
      <c r="G4" s="558" t="s">
        <v>53</v>
      </c>
      <c r="H4" s="558" t="s">
        <v>38</v>
      </c>
      <c r="I4" s="558" t="s">
        <v>39</v>
      </c>
      <c r="J4" s="558" t="s">
        <v>40</v>
      </c>
      <c r="K4" s="558" t="s">
        <v>41</v>
      </c>
      <c r="L4" s="845" t="s">
        <v>42</v>
      </c>
      <c r="M4" s="13" t="s">
        <v>121</v>
      </c>
      <c r="N4" s="13" t="s">
        <v>51</v>
      </c>
      <c r="O4" s="13" t="s">
        <v>52</v>
      </c>
      <c r="P4" s="13" t="s">
        <v>53</v>
      </c>
      <c r="Q4" s="13" t="s">
        <v>38</v>
      </c>
      <c r="R4" s="13" t="s">
        <v>39</v>
      </c>
      <c r="S4" s="13" t="s">
        <v>40</v>
      </c>
      <c r="T4" s="13" t="s">
        <v>41</v>
      </c>
      <c r="U4" s="13" t="s">
        <v>42</v>
      </c>
      <c r="V4" s="13" t="s">
        <v>43</v>
      </c>
      <c r="W4" s="13" t="s">
        <v>44</v>
      </c>
      <c r="X4" s="13" t="s">
        <v>45</v>
      </c>
      <c r="Y4" s="611" t="s">
        <v>46</v>
      </c>
      <c r="Z4" s="13" t="s">
        <v>47</v>
      </c>
      <c r="AA4" s="13" t="s">
        <v>29</v>
      </c>
      <c r="AB4" s="13" t="s">
        <v>30</v>
      </c>
      <c r="AC4" s="13" t="s">
        <v>31</v>
      </c>
      <c r="AD4" s="13" t="s">
        <v>32</v>
      </c>
      <c r="AE4" s="13" t="s">
        <v>33</v>
      </c>
      <c r="AF4" s="13" t="s">
        <v>49</v>
      </c>
      <c r="AG4" s="13" t="s">
        <v>147</v>
      </c>
      <c r="AH4" s="13" t="s">
        <v>148</v>
      </c>
      <c r="AI4" s="13" t="s">
        <v>149</v>
      </c>
      <c r="AJ4" s="460" t="s">
        <v>150</v>
      </c>
      <c r="AK4" s="115" t="s">
        <v>153</v>
      </c>
      <c r="AL4" s="115" t="s">
        <v>154</v>
      </c>
      <c r="AM4" s="115" t="s">
        <v>155</v>
      </c>
      <c r="AN4" s="115" t="s">
        <v>156</v>
      </c>
      <c r="AO4" s="115" t="s">
        <v>157</v>
      </c>
      <c r="AP4" s="115" t="s">
        <v>158</v>
      </c>
      <c r="AQ4" s="115" t="s">
        <v>159</v>
      </c>
      <c r="AR4" s="115" t="s">
        <v>160</v>
      </c>
      <c r="AS4" s="115" t="s">
        <v>161</v>
      </c>
      <c r="AT4" s="115" t="s">
        <v>162</v>
      </c>
      <c r="AU4" s="115" t="s">
        <v>163</v>
      </c>
      <c r="AV4" s="115" t="s">
        <v>164</v>
      </c>
      <c r="AW4" s="109" t="s">
        <v>165</v>
      </c>
      <c r="AX4" s="115" t="s">
        <v>166</v>
      </c>
      <c r="AY4" s="115" t="s">
        <v>167</v>
      </c>
      <c r="AZ4" s="115" t="s">
        <v>168</v>
      </c>
      <c r="BA4" s="115" t="s">
        <v>169</v>
      </c>
      <c r="BB4" s="115" t="s">
        <v>170</v>
      </c>
      <c r="BC4" s="115" t="s">
        <v>171</v>
      </c>
      <c r="BD4" s="115" t="s">
        <v>172</v>
      </c>
      <c r="BE4" s="115" t="s">
        <v>173</v>
      </c>
      <c r="BF4" s="115" t="s">
        <v>174</v>
      </c>
      <c r="BG4" s="115" t="s">
        <v>175</v>
      </c>
      <c r="BH4" s="458" t="s">
        <v>176</v>
      </c>
      <c r="BI4" s="115" t="s">
        <v>177</v>
      </c>
      <c r="BJ4" s="115" t="s">
        <v>178</v>
      </c>
      <c r="BK4" s="115" t="s">
        <v>179</v>
      </c>
      <c r="BL4" s="115" t="s">
        <v>180</v>
      </c>
      <c r="BM4" s="115" t="s">
        <v>181</v>
      </c>
      <c r="BN4" s="115" t="s">
        <v>182</v>
      </c>
      <c r="BO4" s="115" t="s">
        <v>183</v>
      </c>
      <c r="BP4" s="115" t="s">
        <v>184</v>
      </c>
      <c r="BQ4" s="115" t="s">
        <v>185</v>
      </c>
      <c r="BR4" s="115" t="s">
        <v>186</v>
      </c>
      <c r="BS4" s="115" t="s">
        <v>187</v>
      </c>
      <c r="BT4" s="115" t="s">
        <v>188</v>
      </c>
      <c r="BU4" s="861" t="s">
        <v>397</v>
      </c>
      <c r="BV4" s="861" t="s">
        <v>398</v>
      </c>
      <c r="BW4" s="861" t="s">
        <v>399</v>
      </c>
      <c r="BX4" s="861" t="s">
        <v>400</v>
      </c>
      <c r="BY4" s="861" t="s">
        <v>401</v>
      </c>
      <c r="BZ4" s="861" t="s">
        <v>402</v>
      </c>
      <c r="CA4" s="861" t="s">
        <v>403</v>
      </c>
      <c r="CB4" s="861" t="s">
        <v>404</v>
      </c>
      <c r="CC4" s="861" t="s">
        <v>405</v>
      </c>
      <c r="CD4" s="869" t="s">
        <v>406</v>
      </c>
      <c r="CE4" s="872" t="s">
        <v>19</v>
      </c>
      <c r="CF4" s="560" t="s">
        <v>189</v>
      </c>
    </row>
    <row r="5" spans="2:84" ht="17" thickBot="1" x14ac:dyDescent="0.25">
      <c r="B5" s="12" t="str">
        <f>'Revenue Receipts @ REVENUE'!G156</f>
        <v>GROSS REVENUE</v>
      </c>
      <c r="C5" s="212"/>
      <c r="D5" s="886">
        <f>'Revenue Receipts @ REVENUE'!H156</f>
        <v>0</v>
      </c>
      <c r="E5" s="887">
        <f>'Revenue Receipts @ REVENUE'!I156</f>
        <v>0</v>
      </c>
      <c r="F5" s="887">
        <f>'Revenue Receipts @ REVENUE'!J156</f>
        <v>0</v>
      </c>
      <c r="G5" s="887">
        <f>'Revenue Receipts @ REVENUE'!K156</f>
        <v>0</v>
      </c>
      <c r="H5" s="887">
        <f>'Revenue Receipts @ REVENUE'!L156</f>
        <v>0</v>
      </c>
      <c r="I5" s="887">
        <f>'Revenue Receipts @ REVENUE'!M156</f>
        <v>0</v>
      </c>
      <c r="J5" s="887">
        <f>'Revenue Receipts @ REVENUE'!N156</f>
        <v>0</v>
      </c>
      <c r="K5" s="887">
        <f>'Revenue Receipts @ REVENUE'!O156</f>
        <v>0</v>
      </c>
      <c r="L5" s="888">
        <f>'Revenue Receipts @ REVENUE'!P156</f>
        <v>0</v>
      </c>
      <c r="M5" s="887">
        <f>'Revenue Receipts @ REVENUE'!Q156</f>
        <v>14621.099999999999</v>
      </c>
      <c r="N5" s="887">
        <f>'Revenue Receipts @ REVENUE'!R156</f>
        <v>53894.75</v>
      </c>
      <c r="O5" s="887">
        <f>'Revenue Receipts @ REVENUE'!S156</f>
        <v>130064.99999999999</v>
      </c>
      <c r="P5" s="887">
        <f>'Revenue Receipts @ REVENUE'!T156</f>
        <v>282629.75</v>
      </c>
      <c r="Q5" s="887">
        <f>'Revenue Receipts @ REVENUE'!U156</f>
        <v>584350.64999999991</v>
      </c>
      <c r="R5" s="887">
        <f>'Revenue Receipts @ REVENUE'!V156</f>
        <v>1050932.675</v>
      </c>
      <c r="S5" s="887">
        <f>'Revenue Receipts @ REVENUE'!W156</f>
        <v>1821560.325</v>
      </c>
      <c r="T5" s="887">
        <f>'Revenue Receipts @ REVENUE'!X156</f>
        <v>2705628.5749999997</v>
      </c>
      <c r="U5" s="887">
        <f>'Revenue Receipts @ REVENUE'!Y156</f>
        <v>3990895.0249999999</v>
      </c>
      <c r="V5" s="887">
        <f>'Revenue Receipts @ REVENUE'!Z156</f>
        <v>4774873.0249999994</v>
      </c>
      <c r="W5" s="887">
        <f>'Revenue Receipts @ REVENUE'!AA156</f>
        <v>5302966.8250000002</v>
      </c>
      <c r="X5" s="889">
        <f>'Revenue Receipts @ REVENUE'!AB156</f>
        <v>4653356.9333333327</v>
      </c>
      <c r="Y5" s="887">
        <f>'Revenue Receipts @ REVENUE'!AC156</f>
        <v>3897768.9833333329</v>
      </c>
      <c r="Z5" s="887">
        <f>'Revenue Receipts @ REVENUE'!AD156</f>
        <v>4797280.583333333</v>
      </c>
      <c r="AA5" s="887">
        <f>'Revenue Receipts @ REVENUE'!AE156</f>
        <v>4245755.1499999994</v>
      </c>
      <c r="AB5" s="887">
        <f>'Revenue Receipts @ REVENUE'!AF156</f>
        <v>3927330.1166666667</v>
      </c>
      <c r="AC5" s="887">
        <f>'Revenue Receipts @ REVENUE'!AG156</f>
        <v>4990688.7333333325</v>
      </c>
      <c r="AD5" s="887">
        <f>'Revenue Receipts @ REVENUE'!AH156</f>
        <v>4809422.4749999996</v>
      </c>
      <c r="AE5" s="887">
        <f>'Revenue Receipts @ REVENUE'!AI156</f>
        <v>4841956.166666666</v>
      </c>
      <c r="AF5" s="887">
        <f>'Revenue Receipts @ REVENUE'!AJ156</f>
        <v>4263154.458333334</v>
      </c>
      <c r="AG5" s="887">
        <f>'Revenue Receipts @ REVENUE'!AK156</f>
        <v>5247425.083333333</v>
      </c>
      <c r="AH5" s="887">
        <f>'Revenue Receipts @ REVENUE'!AL156</f>
        <v>5361055.05</v>
      </c>
      <c r="AI5" s="887">
        <f>'Revenue Receipts @ REVENUE'!AM156</f>
        <v>6660369.5166666666</v>
      </c>
      <c r="AJ5" s="889">
        <f>'Revenue Receipts @ REVENUE'!AN156</f>
        <v>6222989.8250000011</v>
      </c>
      <c r="AK5" s="887">
        <f>'Revenue Receipts @ REVENUE'!AO156</f>
        <v>6812162.3483333336</v>
      </c>
      <c r="AL5" s="887">
        <f>'Revenue Receipts @ REVENUE'!AP156</f>
        <v>5947578.3336666655</v>
      </c>
      <c r="AM5" s="887">
        <f>'Revenue Receipts @ REVENUE'!AQ156</f>
        <v>5670441.233599999</v>
      </c>
      <c r="AN5" s="887">
        <f>'Revenue Receipts @ REVENUE'!AR156</f>
        <v>6526054.9652133333</v>
      </c>
      <c r="AO5" s="887">
        <f>'Revenue Receipts @ REVENUE'!AS156</f>
        <v>5584832.1205039993</v>
      </c>
      <c r="AP5" s="887">
        <f>'Revenue Receipts @ REVENUE'!AT156</f>
        <v>5121499.6297365325</v>
      </c>
      <c r="AQ5" s="887">
        <f>'Revenue Receipts @ REVENUE'!AU156</f>
        <v>5995275.6237892257</v>
      </c>
      <c r="AR5" s="887">
        <f>'Revenue Receipts @ REVENUE'!AV156</f>
        <v>5456111.0073647145</v>
      </c>
      <c r="AS5" s="887">
        <f>'Revenue Receipts @ REVENUE'!AW156</f>
        <v>5300463.7925584381</v>
      </c>
      <c r="AT5" s="887">
        <f>'Revenue Receipts @ REVENUE'!AX156</f>
        <v>4283585.5040467503</v>
      </c>
      <c r="AU5" s="887">
        <f>'Revenue Receipts @ REVENUE'!AY156</f>
        <v>4703363.6882373998</v>
      </c>
      <c r="AV5" s="887">
        <f>'Revenue Receipts @ REVENUE'!AZ156</f>
        <v>4185417.6489232541</v>
      </c>
      <c r="AW5" s="886">
        <f>'Revenue Receipts @ REVENUE'!BA156</f>
        <v>4163599.9774719365</v>
      </c>
      <c r="AX5" s="887">
        <f>'Revenue Receipts @ REVENUE'!BB156</f>
        <v>3545625.270310882</v>
      </c>
      <c r="AY5" s="887">
        <f>'Revenue Receipts @ REVENUE'!BC156</f>
        <v>4096080.0745820394</v>
      </c>
      <c r="AZ5" s="887">
        <f>'Revenue Receipts @ REVENUE'!BD156</f>
        <v>4966769.2029989641</v>
      </c>
      <c r="BA5" s="887">
        <f>'Revenue Receipts @ REVENUE'!BE156</f>
        <v>6389871.070732506</v>
      </c>
      <c r="BB5" s="887">
        <f>'Revenue Receipts @ REVENUE'!BF156</f>
        <v>6699681.5399193373</v>
      </c>
      <c r="BC5" s="887">
        <f>'Revenue Receipts @ REVENUE'!BG156</f>
        <v>7223764.0552688036</v>
      </c>
      <c r="BD5" s="887">
        <f>'Revenue Receipts @ REVENUE'!BH156</f>
        <v>6828999.5775483744</v>
      </c>
      <c r="BE5" s="887">
        <f>'Revenue Receipts @ REVENUE'!BI156</f>
        <v>6142562.5453720326</v>
      </c>
      <c r="BF5" s="887">
        <f>'Revenue Receipts @ REVENUE'!BJ156</f>
        <v>7200125.2996309595</v>
      </c>
      <c r="BG5" s="887">
        <f>'Revenue Receipts @ REVENUE'!BK156</f>
        <v>6403473.4897047672</v>
      </c>
      <c r="BH5" s="889">
        <f>'Revenue Receipts @ REVENUE'!BL156</f>
        <v>5843205.338430481</v>
      </c>
      <c r="BI5" s="887">
        <f>'Revenue Receipts @ REVENUE'!BM156</f>
        <v>6643713.9857443841</v>
      </c>
      <c r="BJ5" s="887">
        <f>'Revenue Receipts @ REVENUE'!BN156</f>
        <v>6767166.3485955065</v>
      </c>
      <c r="BK5" s="887">
        <f>'Revenue Receipts @ REVENUE'!BO156</f>
        <v>7002478.0505430736</v>
      </c>
      <c r="BL5" s="887">
        <f>'Revenue Receipts @ REVENUE'!BP156</f>
        <v>7169407.7154344581</v>
      </c>
      <c r="BM5" s="887">
        <f>'Revenue Receipts @ REVENUE'!BQ156</f>
        <v>8422603.2923475672</v>
      </c>
      <c r="BN5" s="887">
        <f>'Revenue Receipts @ REVENUE'!BR156</f>
        <v>8879257.5138780531</v>
      </c>
      <c r="BO5" s="887">
        <f>'Revenue Receipts @ REVENUE'!BS156</f>
        <v>8412667.7094357759</v>
      </c>
      <c r="BP5" s="887">
        <f>'Revenue Receipts @ REVENUE'!BT156</f>
        <v>7031192.2842152864</v>
      </c>
      <c r="BQ5" s="887">
        <f>'Revenue Receipts @ REVENUE'!BU156</f>
        <v>7915627.7107055634</v>
      </c>
      <c r="BR5" s="887">
        <f>'Revenue Receipts @ REVENUE'!BV156</f>
        <v>6770996.1335644498</v>
      </c>
      <c r="BS5" s="887">
        <f>'Revenue Receipts @ REVENUE'!BW156</f>
        <v>6773427.6801848933</v>
      </c>
      <c r="BT5" s="887">
        <f>'Revenue Receipts @ REVENUE'!BX156</f>
        <v>7283357.472481247</v>
      </c>
      <c r="BU5" s="901">
        <f>'Revenue Receipts @ REVENUE'!CJ174</f>
        <v>86745736.932511896</v>
      </c>
      <c r="BV5" s="901">
        <f>'Revenue Receipts @ REVENUE'!CV174</f>
        <v>72546824.514964417</v>
      </c>
      <c r="BW5" s="901">
        <f>'Revenue Receipts @ REVENUE'!DH174</f>
        <v>106471002.14115134</v>
      </c>
      <c r="BX5" s="901">
        <f>'Revenue Receipts @ REVENUE'!DT174</f>
        <v>88155844.274316669</v>
      </c>
      <c r="BY5" s="901">
        <f>'Revenue Receipts @ REVENUE'!EF174</f>
        <v>96841872.412009239</v>
      </c>
      <c r="BZ5" s="901">
        <f>'Revenue Receipts @ REVENUE'!ER174</f>
        <v>107610690.9344202</v>
      </c>
      <c r="CA5" s="901">
        <f>'Revenue Receipts @ REVENUE'!FD174</f>
        <v>130580197.82879531</v>
      </c>
      <c r="CB5" s="901">
        <f>'Revenue Receipts @ REVENUE'!FP174</f>
        <v>161293870.43602359</v>
      </c>
      <c r="CC5" s="901">
        <f>'Revenue Receipts @ REVENUE'!GB174</f>
        <v>122664079.91866203</v>
      </c>
      <c r="CD5" s="902">
        <f>'Revenue Receipts @ REVENUE'!GN174</f>
        <v>147758323.28294328</v>
      </c>
      <c r="CE5" s="891">
        <f>SUM(D5:CD5)</f>
        <v>1429461852.685873</v>
      </c>
    </row>
    <row r="6" spans="2:84" ht="18" thickTop="1" thickBot="1" x14ac:dyDescent="0.25">
      <c r="B6" s="892" t="s">
        <v>318</v>
      </c>
      <c r="C6" s="893"/>
      <c r="D6" s="894">
        <f>D5</f>
        <v>0</v>
      </c>
      <c r="E6" s="895">
        <f>D6+E5</f>
        <v>0</v>
      </c>
      <c r="F6" s="895">
        <f t="shared" ref="F6:L6" si="0">E6+F5</f>
        <v>0</v>
      </c>
      <c r="G6" s="895">
        <f t="shared" si="0"/>
        <v>0</v>
      </c>
      <c r="H6" s="895">
        <f t="shared" si="0"/>
        <v>0</v>
      </c>
      <c r="I6" s="895">
        <f t="shared" si="0"/>
        <v>0</v>
      </c>
      <c r="J6" s="895">
        <f t="shared" si="0"/>
        <v>0</v>
      </c>
      <c r="K6" s="895">
        <f t="shared" si="0"/>
        <v>0</v>
      </c>
      <c r="L6" s="896">
        <f t="shared" si="0"/>
        <v>0</v>
      </c>
      <c r="M6" s="895">
        <f t="shared" ref="M6" si="1">L6+M5</f>
        <v>14621.099999999999</v>
      </c>
      <c r="N6" s="895">
        <f t="shared" ref="N6" si="2">M6+N5</f>
        <v>68515.850000000006</v>
      </c>
      <c r="O6" s="895">
        <f t="shared" ref="O6" si="3">N6+O5</f>
        <v>198580.84999999998</v>
      </c>
      <c r="P6" s="895">
        <f t="shared" ref="P6" si="4">O6+P5</f>
        <v>481210.6</v>
      </c>
      <c r="Q6" s="895">
        <f t="shared" ref="Q6" si="5">P6+Q5</f>
        <v>1065561.25</v>
      </c>
      <c r="R6" s="895">
        <f t="shared" ref="R6" si="6">Q6+R5</f>
        <v>2116493.9249999998</v>
      </c>
      <c r="S6" s="895">
        <f t="shared" ref="S6" si="7">R6+S5</f>
        <v>3938054.25</v>
      </c>
      <c r="T6" s="895">
        <f t="shared" ref="T6" si="8">S6+T5</f>
        <v>6643682.8249999993</v>
      </c>
      <c r="U6" s="895">
        <f t="shared" ref="U6" si="9">T6+U5</f>
        <v>10634577.85</v>
      </c>
      <c r="V6" s="895">
        <f t="shared" ref="V6" si="10">U6+V5</f>
        <v>15409450.875</v>
      </c>
      <c r="W6" s="895">
        <f t="shared" ref="W6" si="11">V6+W5</f>
        <v>20712417.699999999</v>
      </c>
      <c r="X6" s="897">
        <f t="shared" ref="X6" si="12">W6+X5</f>
        <v>25365774.633333333</v>
      </c>
      <c r="Y6" s="895">
        <f t="shared" ref="Y6" si="13">X6+Y5</f>
        <v>29263543.616666667</v>
      </c>
      <c r="Z6" s="895">
        <f t="shared" ref="Z6" si="14">Y6+Z5</f>
        <v>34060824.200000003</v>
      </c>
      <c r="AA6" s="895">
        <f t="shared" ref="AA6" si="15">Z6+AA5</f>
        <v>38306579.350000001</v>
      </c>
      <c r="AB6" s="895">
        <f t="shared" ref="AB6" si="16">AA6+AB5</f>
        <v>42233909.466666669</v>
      </c>
      <c r="AC6" s="895">
        <f t="shared" ref="AC6" si="17">AB6+AC5</f>
        <v>47224598.200000003</v>
      </c>
      <c r="AD6" s="895">
        <f t="shared" ref="AD6" si="18">AC6+AD5</f>
        <v>52034020.675000004</v>
      </c>
      <c r="AE6" s="895">
        <f t="shared" ref="AE6" si="19">AD6+AE5</f>
        <v>56875976.841666669</v>
      </c>
      <c r="AF6" s="895">
        <f t="shared" ref="AF6" si="20">AE6+AF5</f>
        <v>61139131.300000004</v>
      </c>
      <c r="AG6" s="895">
        <f t="shared" ref="AG6" si="21">AF6+AG5</f>
        <v>66386556.38333334</v>
      </c>
      <c r="AH6" s="895">
        <f t="shared" ref="AH6" si="22">AG6+AH5</f>
        <v>71747611.433333337</v>
      </c>
      <c r="AI6" s="895">
        <f t="shared" ref="AI6" si="23">AH6+AI5</f>
        <v>78407980.950000003</v>
      </c>
      <c r="AJ6" s="897">
        <f t="shared" ref="AJ6" si="24">AI6+AJ5</f>
        <v>84630970.775000006</v>
      </c>
      <c r="AK6" s="895">
        <f t="shared" ref="AK6" si="25">AJ6+AK5</f>
        <v>91443133.123333335</v>
      </c>
      <c r="AL6" s="895">
        <f t="shared" ref="AL6" si="26">AK6+AL5</f>
        <v>97390711.457000002</v>
      </c>
      <c r="AM6" s="895">
        <f t="shared" ref="AM6" si="27">AL6+AM5</f>
        <v>103061152.69060001</v>
      </c>
      <c r="AN6" s="895">
        <f t="shared" ref="AN6" si="28">AM6+AN5</f>
        <v>109587207.65581334</v>
      </c>
      <c r="AO6" s="895">
        <f t="shared" ref="AO6" si="29">AN6+AO5</f>
        <v>115172039.77631733</v>
      </c>
      <c r="AP6" s="895">
        <f t="shared" ref="AP6" si="30">AO6+AP5</f>
        <v>120293539.40605386</v>
      </c>
      <c r="AQ6" s="895">
        <f t="shared" ref="AQ6" si="31">AP6+AQ5</f>
        <v>126288815.02984308</v>
      </c>
      <c r="AR6" s="895">
        <f t="shared" ref="AR6" si="32">AQ6+AR5</f>
        <v>131744926.0372078</v>
      </c>
      <c r="AS6" s="895">
        <f t="shared" ref="AS6" si="33">AR6+AS5</f>
        <v>137045389.82976624</v>
      </c>
      <c r="AT6" s="895">
        <f t="shared" ref="AT6" si="34">AS6+AT5</f>
        <v>141328975.33381298</v>
      </c>
      <c r="AU6" s="895">
        <f t="shared" ref="AU6" si="35">AT6+AU5</f>
        <v>146032339.02205038</v>
      </c>
      <c r="AV6" s="895">
        <f t="shared" ref="AV6" si="36">AU6+AV5</f>
        <v>150217756.67097363</v>
      </c>
      <c r="AW6" s="894">
        <f t="shared" ref="AW6" si="37">AV6+AW5</f>
        <v>154381356.64844558</v>
      </c>
      <c r="AX6" s="895">
        <f t="shared" ref="AX6" si="38">AW6+AX5</f>
        <v>157926981.91875646</v>
      </c>
      <c r="AY6" s="895">
        <f t="shared" ref="AY6" si="39">AX6+AY5</f>
        <v>162023061.9933385</v>
      </c>
      <c r="AZ6" s="895">
        <f t="shared" ref="AZ6" si="40">AY6+AZ5</f>
        <v>166989831.19633746</v>
      </c>
      <c r="BA6" s="895">
        <f t="shared" ref="BA6" si="41">AZ6+BA5</f>
        <v>173379702.26706997</v>
      </c>
      <c r="BB6" s="895">
        <f t="shared" ref="BB6" si="42">BA6+BB5</f>
        <v>180079383.80698931</v>
      </c>
      <c r="BC6" s="895">
        <f t="shared" ref="BC6" si="43">BB6+BC5</f>
        <v>187303147.86225811</v>
      </c>
      <c r="BD6" s="895">
        <f t="shared" ref="BD6" si="44">BC6+BD5</f>
        <v>194132147.43980649</v>
      </c>
      <c r="BE6" s="895">
        <f t="shared" ref="BE6" si="45">BD6+BE5</f>
        <v>200274709.98517853</v>
      </c>
      <c r="BF6" s="895">
        <f t="shared" ref="BF6" si="46">BE6+BF5</f>
        <v>207474835.2848095</v>
      </c>
      <c r="BG6" s="895">
        <f t="shared" ref="BG6" si="47">BF6+BG5</f>
        <v>213878308.77451426</v>
      </c>
      <c r="BH6" s="897">
        <f t="shared" ref="BH6" si="48">BG6+BH5</f>
        <v>219721514.11294475</v>
      </c>
      <c r="BI6" s="895">
        <f t="shared" ref="BI6" si="49">BH6+BI5</f>
        <v>226365228.09868914</v>
      </c>
      <c r="BJ6" s="895">
        <f t="shared" ref="BJ6" si="50">BI6+BJ5</f>
        <v>233132394.44728464</v>
      </c>
      <c r="BK6" s="895">
        <f t="shared" ref="BK6" si="51">BJ6+BK5</f>
        <v>240134872.49782771</v>
      </c>
      <c r="BL6" s="895">
        <f t="shared" ref="BL6" si="52">BK6+BL5</f>
        <v>247304280.21326217</v>
      </c>
      <c r="BM6" s="895">
        <f t="shared" ref="BM6" si="53">BL6+BM5</f>
        <v>255726883.50560975</v>
      </c>
      <c r="BN6" s="895">
        <f t="shared" ref="BN6" si="54">BM6+BN5</f>
        <v>264606141.0194878</v>
      </c>
      <c r="BO6" s="895">
        <f t="shared" ref="BO6" si="55">BN6+BO5</f>
        <v>273018808.72892356</v>
      </c>
      <c r="BP6" s="895">
        <f t="shared" ref="BP6" si="56">BO6+BP5</f>
        <v>280050001.01313883</v>
      </c>
      <c r="BQ6" s="895">
        <f t="shared" ref="BQ6" si="57">BP6+BQ5</f>
        <v>287965628.72384441</v>
      </c>
      <c r="BR6" s="895">
        <f t="shared" ref="BR6" si="58">BQ6+BR5</f>
        <v>294736624.85740888</v>
      </c>
      <c r="BS6" s="895">
        <f t="shared" ref="BS6" si="59">BR6+BS5</f>
        <v>301510052.53759378</v>
      </c>
      <c r="BT6" s="895">
        <f t="shared" ref="BT6" si="60">BS6+BT5</f>
        <v>308793410.01007503</v>
      </c>
      <c r="BU6" s="903">
        <f>BT6+BU5</f>
        <v>395539146.9425869</v>
      </c>
      <c r="BV6" s="903">
        <f t="shared" ref="BV6:CD6" si="61">BU6+BV5</f>
        <v>468085971.4575513</v>
      </c>
      <c r="BW6" s="903">
        <f t="shared" si="61"/>
        <v>574556973.59870267</v>
      </c>
      <c r="BX6" s="903">
        <f t="shared" si="61"/>
        <v>662712817.87301934</v>
      </c>
      <c r="BY6" s="903">
        <f t="shared" si="61"/>
        <v>759554690.28502858</v>
      </c>
      <c r="BZ6" s="903">
        <f t="shared" si="61"/>
        <v>867165381.2194488</v>
      </c>
      <c r="CA6" s="903">
        <f t="shared" si="61"/>
        <v>997745579.04824412</v>
      </c>
      <c r="CB6" s="903">
        <f t="shared" si="61"/>
        <v>1159039449.4842677</v>
      </c>
      <c r="CC6" s="903">
        <f t="shared" si="61"/>
        <v>1281703529.4029298</v>
      </c>
      <c r="CD6" s="894">
        <f t="shared" si="61"/>
        <v>1429461852.685873</v>
      </c>
      <c r="CE6" s="898">
        <f>CD6</f>
        <v>1429461852.685873</v>
      </c>
    </row>
    <row r="7" spans="2:84" ht="17" thickBot="1" x14ac:dyDescent="0.25">
      <c r="B7" s="214"/>
      <c r="C7" s="214"/>
      <c r="D7" s="214"/>
      <c r="E7" s="865"/>
      <c r="F7" s="865"/>
      <c r="G7" s="865"/>
      <c r="H7" s="865"/>
      <c r="I7" s="865"/>
      <c r="J7" s="865"/>
      <c r="K7" s="865"/>
      <c r="L7" s="899">
        <f>SUM(D5:L5)</f>
        <v>0</v>
      </c>
      <c r="M7" s="865"/>
      <c r="N7" s="865"/>
      <c r="O7" s="865"/>
      <c r="P7" s="865"/>
      <c r="Q7" s="865"/>
      <c r="R7" s="865"/>
      <c r="S7" s="865"/>
      <c r="T7" s="865"/>
      <c r="U7" s="865"/>
      <c r="V7" s="865"/>
      <c r="W7" s="865"/>
      <c r="X7" s="899">
        <f>SUM(M5:X5)</f>
        <v>25365774.633333333</v>
      </c>
      <c r="Y7" s="865"/>
      <c r="Z7" s="865"/>
      <c r="AA7" s="865"/>
      <c r="AB7" s="865"/>
      <c r="AC7" s="865"/>
      <c r="AD7" s="865"/>
      <c r="AE7" s="865"/>
      <c r="AF7" s="865"/>
      <c r="AG7" s="865"/>
      <c r="AH7" s="865"/>
      <c r="AI7" s="865"/>
      <c r="AJ7" s="899">
        <f>SUM(Y5:AJ5)</f>
        <v>59265196.141666666</v>
      </c>
      <c r="AK7" s="865"/>
      <c r="AL7" s="865"/>
      <c r="AM7" s="865"/>
      <c r="AN7" s="865"/>
      <c r="AO7" s="865"/>
      <c r="AP7" s="865"/>
      <c r="AQ7" s="865"/>
      <c r="AR7" s="865"/>
      <c r="AS7" s="865"/>
      <c r="AT7" s="865"/>
      <c r="AU7" s="865"/>
      <c r="AV7" s="899">
        <f>SUM(AK5:AV5)</f>
        <v>65586785.895973653</v>
      </c>
      <c r="AW7" s="866"/>
      <c r="AX7" s="865"/>
      <c r="AY7" s="865"/>
      <c r="AZ7" s="865"/>
      <c r="BA7" s="865"/>
      <c r="BB7" s="865"/>
      <c r="BC7" s="865"/>
      <c r="BD7" s="865"/>
      <c r="BE7" s="865"/>
      <c r="BF7" s="865"/>
      <c r="BG7" s="865"/>
      <c r="BH7" s="899">
        <f>SUM(AW5:BH5)</f>
        <v>69503757.441971093</v>
      </c>
      <c r="BI7" s="865"/>
      <c r="BJ7" s="865"/>
      <c r="BK7" s="865"/>
      <c r="BL7" s="865"/>
      <c r="BM7" s="865"/>
      <c r="BN7" s="865"/>
      <c r="BO7" s="865"/>
      <c r="BP7" s="865"/>
      <c r="BQ7" s="865"/>
      <c r="BR7" s="865"/>
      <c r="BS7" s="865"/>
      <c r="BT7" s="900">
        <f>SUM(BI5:BT5)</f>
        <v>89071895.897130281</v>
      </c>
      <c r="BU7" s="868">
        <f>BU5</f>
        <v>86745736.932511896</v>
      </c>
      <c r="BV7" s="868">
        <f t="shared" ref="BV7:CD7" si="62">BV5</f>
        <v>72546824.514964417</v>
      </c>
      <c r="BW7" s="868">
        <f t="shared" si="62"/>
        <v>106471002.14115134</v>
      </c>
      <c r="BX7" s="868">
        <f t="shared" si="62"/>
        <v>88155844.274316669</v>
      </c>
      <c r="BY7" s="868">
        <f t="shared" si="62"/>
        <v>96841872.412009239</v>
      </c>
      <c r="BZ7" s="868">
        <f t="shared" si="62"/>
        <v>107610690.9344202</v>
      </c>
      <c r="CA7" s="868">
        <f t="shared" si="62"/>
        <v>130580197.82879531</v>
      </c>
      <c r="CB7" s="868">
        <f t="shared" si="62"/>
        <v>161293870.43602359</v>
      </c>
      <c r="CC7" s="868">
        <f t="shared" si="62"/>
        <v>122664079.91866203</v>
      </c>
      <c r="CD7" s="867">
        <f t="shared" si="62"/>
        <v>147758323.28294328</v>
      </c>
      <c r="CE7" s="871"/>
    </row>
    <row r="8" spans="2:84" ht="18" thickTop="1" thickBot="1" x14ac:dyDescent="0.25">
      <c r="B8" s="214"/>
      <c r="C8" s="214"/>
      <c r="D8" s="214"/>
      <c r="E8" s="865"/>
      <c r="F8" s="865"/>
      <c r="G8" s="865"/>
      <c r="H8" s="865"/>
      <c r="I8" s="865"/>
      <c r="J8" s="865"/>
      <c r="K8" s="865"/>
      <c r="L8" s="865"/>
      <c r="M8" s="865"/>
      <c r="N8" s="865"/>
      <c r="O8" s="865"/>
      <c r="P8" s="865"/>
      <c r="Q8" s="865"/>
      <c r="R8" s="865"/>
      <c r="S8" s="865"/>
      <c r="T8" s="865"/>
      <c r="U8" s="865"/>
      <c r="V8" s="865"/>
      <c r="W8" s="865"/>
      <c r="X8" s="865"/>
      <c r="Y8" s="865"/>
      <c r="Z8" s="865"/>
      <c r="AA8" s="865"/>
      <c r="AB8" s="865"/>
      <c r="AC8" s="865"/>
      <c r="AD8" s="865"/>
      <c r="AE8" s="865"/>
      <c r="AF8" s="865"/>
      <c r="AG8" s="865"/>
      <c r="AH8" s="865"/>
      <c r="AI8" s="865"/>
      <c r="AJ8" s="865"/>
      <c r="AK8" s="865"/>
      <c r="AL8" s="865"/>
      <c r="AM8" s="865"/>
      <c r="AN8" s="865"/>
      <c r="AO8" s="865"/>
      <c r="AP8" s="865"/>
      <c r="AQ8" s="865"/>
      <c r="AR8" s="865"/>
      <c r="AS8" s="865"/>
      <c r="AT8" s="865"/>
      <c r="AU8" s="865"/>
      <c r="AV8" s="865"/>
      <c r="AW8" s="865"/>
      <c r="AX8" s="865"/>
      <c r="AY8" s="865"/>
      <c r="AZ8" s="865"/>
      <c r="BA8" s="865"/>
      <c r="BB8" s="865"/>
      <c r="BC8" s="865"/>
      <c r="BD8" s="865"/>
      <c r="BE8" s="865"/>
      <c r="BF8" s="865"/>
      <c r="BG8" s="865"/>
      <c r="BH8" s="865"/>
      <c r="BI8" s="865"/>
      <c r="BJ8" s="865"/>
      <c r="BK8" s="865"/>
      <c r="BL8" s="865"/>
      <c r="BM8" s="865"/>
      <c r="BN8" s="865"/>
      <c r="BO8" s="865"/>
      <c r="BP8" s="865"/>
      <c r="BQ8" s="865"/>
      <c r="BR8" s="865"/>
      <c r="BS8" s="865"/>
      <c r="BT8" s="865"/>
      <c r="BU8" s="865"/>
      <c r="BV8" s="865"/>
      <c r="BW8" s="865"/>
      <c r="BX8" s="865"/>
      <c r="BY8" s="865"/>
      <c r="BZ8" s="865"/>
      <c r="CA8" s="865"/>
      <c r="CB8" s="865"/>
      <c r="CC8" s="865"/>
      <c r="CD8" s="865"/>
      <c r="CE8" s="507"/>
    </row>
    <row r="9" spans="2:84" ht="17" thickBot="1" x14ac:dyDescent="0.25">
      <c r="B9" s="908" t="s">
        <v>426</v>
      </c>
      <c r="C9" s="909"/>
      <c r="D9" s="910">
        <f>D5/10</f>
        <v>0</v>
      </c>
      <c r="E9" s="910">
        <f t="shared" ref="E9:BP9" si="63">E5/10</f>
        <v>0</v>
      </c>
      <c r="F9" s="910">
        <f t="shared" si="63"/>
        <v>0</v>
      </c>
      <c r="G9" s="910">
        <f t="shared" si="63"/>
        <v>0</v>
      </c>
      <c r="H9" s="910">
        <f t="shared" si="63"/>
        <v>0</v>
      </c>
      <c r="I9" s="910">
        <f t="shared" si="63"/>
        <v>0</v>
      </c>
      <c r="J9" s="910">
        <f t="shared" si="63"/>
        <v>0</v>
      </c>
      <c r="K9" s="910">
        <f t="shared" si="63"/>
        <v>0</v>
      </c>
      <c r="L9" s="910">
        <f t="shared" si="63"/>
        <v>0</v>
      </c>
      <c r="M9" s="910">
        <f t="shared" si="63"/>
        <v>1462.11</v>
      </c>
      <c r="N9" s="910">
        <f t="shared" si="63"/>
        <v>5389.4750000000004</v>
      </c>
      <c r="O9" s="910">
        <f t="shared" si="63"/>
        <v>13006.499999999998</v>
      </c>
      <c r="P9" s="910">
        <f t="shared" si="63"/>
        <v>28262.974999999999</v>
      </c>
      <c r="Q9" s="910">
        <f t="shared" si="63"/>
        <v>58435.064999999988</v>
      </c>
      <c r="R9" s="910">
        <f t="shared" si="63"/>
        <v>105093.2675</v>
      </c>
      <c r="S9" s="910">
        <f t="shared" si="63"/>
        <v>182156.0325</v>
      </c>
      <c r="T9" s="910">
        <f t="shared" si="63"/>
        <v>270562.85749999998</v>
      </c>
      <c r="U9" s="910">
        <f t="shared" si="63"/>
        <v>399089.5025</v>
      </c>
      <c r="V9" s="910">
        <f t="shared" si="63"/>
        <v>477487.30249999993</v>
      </c>
      <c r="W9" s="910">
        <f t="shared" si="63"/>
        <v>530296.6825</v>
      </c>
      <c r="X9" s="910">
        <f t="shared" si="63"/>
        <v>465335.69333333324</v>
      </c>
      <c r="Y9" s="910">
        <f t="shared" si="63"/>
        <v>389776.89833333332</v>
      </c>
      <c r="Z9" s="910">
        <f t="shared" si="63"/>
        <v>479728.05833333329</v>
      </c>
      <c r="AA9" s="910">
        <f t="shared" si="63"/>
        <v>424575.51499999996</v>
      </c>
      <c r="AB9" s="910">
        <f t="shared" si="63"/>
        <v>392733.01166666666</v>
      </c>
      <c r="AC9" s="910">
        <f t="shared" si="63"/>
        <v>499068.87333333323</v>
      </c>
      <c r="AD9" s="910">
        <f t="shared" si="63"/>
        <v>480942.24749999994</v>
      </c>
      <c r="AE9" s="910">
        <f t="shared" si="63"/>
        <v>484195.61666666658</v>
      </c>
      <c r="AF9" s="910">
        <f t="shared" si="63"/>
        <v>426315.44583333342</v>
      </c>
      <c r="AG9" s="910">
        <f t="shared" si="63"/>
        <v>524742.5083333333</v>
      </c>
      <c r="AH9" s="910">
        <f t="shared" si="63"/>
        <v>536105.505</v>
      </c>
      <c r="AI9" s="910">
        <f t="shared" si="63"/>
        <v>666036.95166666666</v>
      </c>
      <c r="AJ9" s="910">
        <f t="shared" si="63"/>
        <v>622298.98250000016</v>
      </c>
      <c r="AK9" s="910">
        <f t="shared" si="63"/>
        <v>681216.23483333341</v>
      </c>
      <c r="AL9" s="910">
        <f t="shared" si="63"/>
        <v>594757.83336666657</v>
      </c>
      <c r="AM9" s="910">
        <f t="shared" si="63"/>
        <v>567044.12335999985</v>
      </c>
      <c r="AN9" s="910">
        <f t="shared" si="63"/>
        <v>652605.49652133335</v>
      </c>
      <c r="AO9" s="910">
        <f t="shared" si="63"/>
        <v>558483.21205039998</v>
      </c>
      <c r="AP9" s="910">
        <f t="shared" si="63"/>
        <v>512149.96297365322</v>
      </c>
      <c r="AQ9" s="910">
        <f t="shared" si="63"/>
        <v>599527.56237892259</v>
      </c>
      <c r="AR9" s="910">
        <f t="shared" si="63"/>
        <v>545611.10073647148</v>
      </c>
      <c r="AS9" s="910">
        <f t="shared" si="63"/>
        <v>530046.37925584381</v>
      </c>
      <c r="AT9" s="910">
        <f t="shared" si="63"/>
        <v>428358.55040467501</v>
      </c>
      <c r="AU9" s="910">
        <f t="shared" si="63"/>
        <v>470336.36882373999</v>
      </c>
      <c r="AV9" s="910">
        <f t="shared" si="63"/>
        <v>418541.76489232539</v>
      </c>
      <c r="AW9" s="910">
        <f t="shared" si="63"/>
        <v>416359.99774719367</v>
      </c>
      <c r="AX9" s="910">
        <f t="shared" si="63"/>
        <v>354562.52703108819</v>
      </c>
      <c r="AY9" s="910">
        <f t="shared" si="63"/>
        <v>409608.00745820394</v>
      </c>
      <c r="AZ9" s="910">
        <f t="shared" si="63"/>
        <v>496676.92029989639</v>
      </c>
      <c r="BA9" s="910">
        <f t="shared" si="63"/>
        <v>638987.10707325058</v>
      </c>
      <c r="BB9" s="910">
        <f t="shared" si="63"/>
        <v>669968.15399193368</v>
      </c>
      <c r="BC9" s="910">
        <f t="shared" si="63"/>
        <v>722376.40552688041</v>
      </c>
      <c r="BD9" s="910">
        <f t="shared" si="63"/>
        <v>682899.95775483747</v>
      </c>
      <c r="BE9" s="910">
        <f t="shared" si="63"/>
        <v>614256.25453720323</v>
      </c>
      <c r="BF9" s="910">
        <f t="shared" si="63"/>
        <v>720012.52996309591</v>
      </c>
      <c r="BG9" s="910">
        <f t="shared" si="63"/>
        <v>640347.34897047677</v>
      </c>
      <c r="BH9" s="910">
        <f t="shared" si="63"/>
        <v>584320.53384304815</v>
      </c>
      <c r="BI9" s="910">
        <f t="shared" si="63"/>
        <v>664371.39857443841</v>
      </c>
      <c r="BJ9" s="910">
        <f t="shared" si="63"/>
        <v>676716.63485955063</v>
      </c>
      <c r="BK9" s="910">
        <f t="shared" si="63"/>
        <v>700247.80505430733</v>
      </c>
      <c r="BL9" s="910">
        <f t="shared" si="63"/>
        <v>716940.77154344576</v>
      </c>
      <c r="BM9" s="910">
        <f t="shared" si="63"/>
        <v>842260.32923475676</v>
      </c>
      <c r="BN9" s="910">
        <f t="shared" si="63"/>
        <v>887925.75138780533</v>
      </c>
      <c r="BO9" s="910">
        <f t="shared" si="63"/>
        <v>841266.77094357763</v>
      </c>
      <c r="BP9" s="910">
        <f t="shared" si="63"/>
        <v>703119.22842152859</v>
      </c>
      <c r="BQ9" s="910">
        <f t="shared" ref="BQ9:CE9" si="64">BQ5/10</f>
        <v>791562.77107055637</v>
      </c>
      <c r="BR9" s="910">
        <f t="shared" si="64"/>
        <v>677099.61335644498</v>
      </c>
      <c r="BS9" s="910">
        <f t="shared" si="64"/>
        <v>677342.76801848935</v>
      </c>
      <c r="BT9" s="910">
        <f t="shared" si="64"/>
        <v>728335.74724812468</v>
      </c>
      <c r="BU9" s="910">
        <f t="shared" si="64"/>
        <v>8674573.6932511888</v>
      </c>
      <c r="BV9" s="910">
        <f t="shared" si="64"/>
        <v>7254682.4514964418</v>
      </c>
      <c r="BW9" s="910">
        <f t="shared" si="64"/>
        <v>10647100.214115134</v>
      </c>
      <c r="BX9" s="910">
        <f t="shared" si="64"/>
        <v>8815584.4274316672</v>
      </c>
      <c r="BY9" s="910">
        <f t="shared" si="64"/>
        <v>9684187.2412009239</v>
      </c>
      <c r="BZ9" s="910">
        <f t="shared" si="64"/>
        <v>10761069.093442019</v>
      </c>
      <c r="CA9" s="910">
        <f t="shared" si="64"/>
        <v>13058019.782879531</v>
      </c>
      <c r="CB9" s="910">
        <f t="shared" si="64"/>
        <v>16129387.043602359</v>
      </c>
      <c r="CC9" s="910">
        <f t="shared" si="64"/>
        <v>12266407.991866203</v>
      </c>
      <c r="CD9" s="910">
        <f t="shared" si="64"/>
        <v>14775832.328294327</v>
      </c>
      <c r="CE9" s="911">
        <f t="shared" si="64"/>
        <v>142946185.26858729</v>
      </c>
    </row>
    <row r="10" spans="2:84" ht="17" thickBot="1" x14ac:dyDescent="0.25">
      <c r="B10" s="214"/>
      <c r="C10" s="214"/>
      <c r="D10" s="214"/>
      <c r="E10" s="865"/>
      <c r="F10" s="865"/>
      <c r="G10" s="865"/>
      <c r="H10" s="865"/>
      <c r="I10" s="865"/>
      <c r="J10" s="865"/>
      <c r="K10" s="865"/>
      <c r="L10" s="907">
        <f>SUM(D9:L9)</f>
        <v>0</v>
      </c>
      <c r="M10" s="865"/>
      <c r="N10" s="865"/>
      <c r="O10" s="865"/>
      <c r="P10" s="865"/>
      <c r="Q10" s="865"/>
      <c r="R10" s="865"/>
      <c r="S10" s="865"/>
      <c r="T10" s="865"/>
      <c r="U10" s="865"/>
      <c r="V10" s="865"/>
      <c r="W10" s="865"/>
      <c r="X10" s="907">
        <f>SUM(M9:X9)</f>
        <v>2536577.4633333334</v>
      </c>
      <c r="Y10" s="865"/>
      <c r="Z10" s="865"/>
      <c r="AA10" s="865"/>
      <c r="AB10" s="865"/>
      <c r="AC10" s="865"/>
      <c r="AD10" s="865"/>
      <c r="AE10" s="865"/>
      <c r="AF10" s="865"/>
      <c r="AG10" s="865"/>
      <c r="AH10" s="865"/>
      <c r="AI10" s="865"/>
      <c r="AJ10" s="907">
        <f>SUM(Y9:AJ9)</f>
        <v>5926519.6141666658</v>
      </c>
      <c r="AK10" s="865"/>
      <c r="AL10" s="865"/>
      <c r="AM10" s="865"/>
      <c r="AN10" s="865"/>
      <c r="AO10" s="865"/>
      <c r="AP10" s="865"/>
      <c r="AQ10" s="865"/>
      <c r="AR10" s="865"/>
      <c r="AS10" s="865"/>
      <c r="AT10" s="865"/>
      <c r="AU10" s="865"/>
      <c r="AV10" s="907">
        <f>SUM(AK9:AV9)</f>
        <v>6558678.5895973649</v>
      </c>
      <c r="AW10" s="865"/>
      <c r="AX10" s="865"/>
      <c r="AY10" s="865"/>
      <c r="AZ10" s="865"/>
      <c r="BA10" s="865"/>
      <c r="BB10" s="865"/>
      <c r="BC10" s="865"/>
      <c r="BD10" s="865"/>
      <c r="BE10" s="865"/>
      <c r="BF10" s="865"/>
      <c r="BG10" s="865"/>
      <c r="BH10" s="907">
        <f>SUM(AW9:BH9)</f>
        <v>6950375.7441971079</v>
      </c>
      <c r="BI10" s="865"/>
      <c r="BJ10" s="865"/>
      <c r="BK10" s="865"/>
      <c r="BL10" s="865"/>
      <c r="BM10" s="865"/>
      <c r="BN10" s="865"/>
      <c r="BO10" s="865"/>
      <c r="BP10" s="865"/>
      <c r="BQ10" s="865"/>
      <c r="BR10" s="865"/>
      <c r="BS10" s="865"/>
      <c r="BT10" s="907">
        <f>SUM(BI9:BT9)</f>
        <v>8907189.5897130277</v>
      </c>
      <c r="BU10" s="907">
        <f t="shared" ref="BU10:CE10" si="65">BU9</f>
        <v>8674573.6932511888</v>
      </c>
      <c r="BV10" s="907">
        <f t="shared" si="65"/>
        <v>7254682.4514964418</v>
      </c>
      <c r="BW10" s="907">
        <f t="shared" si="65"/>
        <v>10647100.214115134</v>
      </c>
      <c r="BX10" s="907">
        <f t="shared" si="65"/>
        <v>8815584.4274316672</v>
      </c>
      <c r="BY10" s="907">
        <f t="shared" si="65"/>
        <v>9684187.2412009239</v>
      </c>
      <c r="BZ10" s="907">
        <f t="shared" si="65"/>
        <v>10761069.093442019</v>
      </c>
      <c r="CA10" s="907">
        <f t="shared" si="65"/>
        <v>13058019.782879531</v>
      </c>
      <c r="CB10" s="907">
        <f t="shared" si="65"/>
        <v>16129387.043602359</v>
      </c>
      <c r="CC10" s="907">
        <f t="shared" si="65"/>
        <v>12266407.991866203</v>
      </c>
      <c r="CD10" s="907">
        <f t="shared" si="65"/>
        <v>14775832.328294327</v>
      </c>
      <c r="CE10" s="907">
        <f t="shared" si="65"/>
        <v>142946185.26858729</v>
      </c>
    </row>
    <row r="11" spans="2:84" ht="17" thickTop="1" x14ac:dyDescent="0.2">
      <c r="B11" s="214"/>
      <c r="C11" s="214"/>
      <c r="D11" s="214"/>
      <c r="E11" s="865"/>
      <c r="F11" s="865"/>
      <c r="G11" s="865"/>
      <c r="H11" s="865"/>
      <c r="I11" s="865"/>
      <c r="J11" s="865"/>
      <c r="K11" s="865"/>
      <c r="L11" s="959"/>
      <c r="M11" s="865"/>
      <c r="N11" s="865"/>
      <c r="O11" s="865"/>
      <c r="P11" s="865"/>
      <c r="Q11" s="865"/>
      <c r="R11" s="865"/>
      <c r="S11" s="865"/>
      <c r="T11" s="865"/>
      <c r="U11" s="865"/>
      <c r="V11" s="865"/>
      <c r="W11" s="865"/>
      <c r="X11" s="959"/>
      <c r="Y11" s="865"/>
      <c r="Z11" s="865"/>
      <c r="AA11" s="865"/>
      <c r="AB11" s="865"/>
      <c r="AC11" s="865"/>
      <c r="AD11" s="865"/>
      <c r="AE11" s="865"/>
      <c r="AF11" s="865"/>
      <c r="AG11" s="865"/>
      <c r="AH11" s="865"/>
      <c r="AI11" s="865"/>
      <c r="AJ11" s="959"/>
      <c r="AK11" s="865"/>
      <c r="AL11" s="865"/>
      <c r="AM11" s="865"/>
      <c r="AN11" s="865"/>
      <c r="AO11" s="865"/>
      <c r="AP11" s="865"/>
      <c r="AQ11" s="865"/>
      <c r="AR11" s="865"/>
      <c r="AS11" s="865"/>
      <c r="AT11" s="865"/>
      <c r="AU11" s="865"/>
      <c r="AV11" s="959"/>
      <c r="AW11" s="865"/>
      <c r="AX11" s="865"/>
      <c r="AY11" s="865"/>
      <c r="AZ11" s="865"/>
      <c r="BA11" s="865"/>
      <c r="BB11" s="865"/>
      <c r="BC11" s="865"/>
      <c r="BD11" s="865"/>
      <c r="BE11" s="865"/>
      <c r="BF11" s="865"/>
      <c r="BG11" s="865"/>
      <c r="BH11" s="959"/>
      <c r="BI11" s="865"/>
      <c r="BJ11" s="865"/>
      <c r="BK11" s="865"/>
      <c r="BL11" s="865"/>
      <c r="BM11" s="865"/>
      <c r="BN11" s="865"/>
      <c r="BO11" s="865"/>
      <c r="BP11" s="865"/>
      <c r="BQ11" s="865"/>
      <c r="BR11" s="865"/>
      <c r="BS11" s="865"/>
      <c r="BT11" s="959"/>
      <c r="BU11" s="959"/>
      <c r="BV11" s="959"/>
      <c r="BW11" s="959"/>
      <c r="BX11" s="959"/>
      <c r="BY11" s="959"/>
      <c r="BZ11" s="959"/>
      <c r="CA11" s="959"/>
      <c r="CB11" s="959"/>
      <c r="CC11" s="959"/>
      <c r="CD11" s="959"/>
      <c r="CE11" s="959"/>
    </row>
    <row r="12" spans="2:84" x14ac:dyDescent="0.2">
      <c r="B12" s="214"/>
      <c r="C12" s="214"/>
      <c r="D12" s="214"/>
      <c r="E12" s="865"/>
      <c r="F12" s="865"/>
      <c r="G12" s="865"/>
      <c r="H12" s="865"/>
      <c r="I12" s="865"/>
      <c r="J12" s="865"/>
      <c r="K12" s="865"/>
      <c r="L12" s="865"/>
      <c r="M12" s="865"/>
      <c r="N12" s="865"/>
      <c r="O12" s="865"/>
      <c r="P12" s="865"/>
      <c r="Q12" s="865"/>
      <c r="R12" s="865"/>
      <c r="S12" s="865"/>
      <c r="T12" s="865"/>
      <c r="U12" s="865"/>
      <c r="V12" s="865"/>
      <c r="W12" s="865"/>
      <c r="X12" s="865"/>
      <c r="Y12" s="865"/>
      <c r="Z12" s="865"/>
      <c r="AA12" s="865"/>
      <c r="AB12" s="865"/>
      <c r="AC12" s="865"/>
      <c r="AD12" s="865"/>
      <c r="AE12" s="865"/>
      <c r="AF12" s="865"/>
      <c r="AG12" s="865"/>
      <c r="AH12" s="865"/>
      <c r="AI12" s="865"/>
      <c r="AJ12" s="865"/>
      <c r="AK12" s="865"/>
      <c r="AL12" s="865"/>
      <c r="AM12" s="865"/>
      <c r="AN12" s="865"/>
      <c r="AO12" s="865"/>
      <c r="AP12" s="865"/>
      <c r="AQ12" s="865"/>
      <c r="AR12" s="865"/>
      <c r="AS12" s="865"/>
      <c r="AT12" s="865"/>
      <c r="AU12" s="865"/>
      <c r="AV12" s="865"/>
      <c r="AW12" s="865"/>
      <c r="AX12" s="865"/>
      <c r="AY12" s="865"/>
      <c r="AZ12" s="865"/>
      <c r="BA12" s="865"/>
      <c r="BB12" s="865"/>
      <c r="BC12" s="865"/>
      <c r="BD12" s="865"/>
      <c r="BE12" s="865"/>
      <c r="BF12" s="865"/>
      <c r="BG12" s="865"/>
      <c r="BH12" s="865"/>
      <c r="BI12" s="865"/>
      <c r="BJ12" s="865"/>
      <c r="BK12" s="865"/>
      <c r="BL12" s="865"/>
      <c r="BM12" s="865"/>
      <c r="BN12" s="865"/>
      <c r="BO12" s="865"/>
      <c r="BP12" s="865"/>
      <c r="BQ12" s="865"/>
      <c r="BR12" s="865"/>
      <c r="BS12" s="865"/>
      <c r="BT12" s="865"/>
      <c r="BU12" s="865"/>
      <c r="BV12" s="865"/>
      <c r="BW12" s="865"/>
      <c r="BX12" s="865"/>
      <c r="BY12" s="865"/>
      <c r="BZ12" s="865"/>
      <c r="CA12" s="865"/>
      <c r="CB12" s="865"/>
      <c r="CC12" s="865"/>
      <c r="CD12" s="865"/>
      <c r="CE12" s="507"/>
    </row>
    <row r="13" spans="2:84" s="507" customFormat="1" ht="18" customHeight="1" thickBot="1" x14ac:dyDescent="0.25">
      <c r="B13" s="214"/>
      <c r="C13" s="214"/>
      <c r="D13" s="865"/>
      <c r="E13" s="865"/>
      <c r="F13" s="865"/>
      <c r="G13" s="865"/>
      <c r="H13" s="865"/>
      <c r="I13" s="865"/>
      <c r="J13" s="865"/>
      <c r="K13" s="865"/>
      <c r="L13" s="865"/>
      <c r="M13" s="865"/>
      <c r="N13" s="865"/>
      <c r="O13" s="865"/>
      <c r="P13" s="865"/>
      <c r="Q13" s="865"/>
      <c r="R13" s="865"/>
      <c r="S13" s="865"/>
      <c r="T13" s="865"/>
      <c r="U13" s="865"/>
      <c r="V13" s="865"/>
      <c r="W13" s="865"/>
      <c r="X13" s="865"/>
      <c r="Y13" s="865"/>
      <c r="Z13" s="865"/>
      <c r="AA13" s="865"/>
      <c r="AB13" s="865"/>
      <c r="AC13" s="865"/>
      <c r="AD13" s="865"/>
      <c r="AE13" s="865"/>
      <c r="AF13" s="865"/>
      <c r="AG13" s="865"/>
      <c r="AH13" s="865"/>
      <c r="AI13" s="865"/>
      <c r="AJ13" s="865"/>
      <c r="AK13" s="865"/>
      <c r="AL13" s="865"/>
      <c r="AM13" s="865"/>
      <c r="AN13" s="865"/>
      <c r="AO13" s="865"/>
      <c r="AP13" s="865"/>
      <c r="AQ13" s="865"/>
      <c r="AR13" s="865"/>
      <c r="AS13" s="865"/>
      <c r="AT13" s="865"/>
      <c r="AU13" s="865"/>
      <c r="AV13" s="865"/>
      <c r="AW13" s="865"/>
      <c r="AX13" s="865"/>
      <c r="AY13" s="865"/>
      <c r="AZ13" s="865"/>
      <c r="BA13" s="865"/>
      <c r="BB13" s="865"/>
      <c r="BC13" s="865"/>
      <c r="BD13" s="865"/>
      <c r="BE13" s="865"/>
      <c r="BF13" s="865"/>
      <c r="BG13" s="865"/>
      <c r="BH13" s="865"/>
      <c r="BI13" s="865"/>
      <c r="BJ13" s="865"/>
      <c r="BK13" s="865"/>
      <c r="BL13" s="865"/>
      <c r="BM13" s="865"/>
      <c r="BN13" s="865"/>
      <c r="BO13" s="865"/>
      <c r="BP13" s="865"/>
      <c r="BQ13" s="865"/>
      <c r="BR13" s="865"/>
      <c r="BS13" s="865"/>
      <c r="BT13" s="865"/>
    </row>
    <row r="14" spans="2:84" ht="17" thickBot="1" x14ac:dyDescent="0.25">
      <c r="B14" s="12" t="str">
        <f>'Revenue Receipts @ REVENUE'!G167</f>
        <v>NET REVENUE</v>
      </c>
      <c r="C14" s="212"/>
      <c r="D14" s="886">
        <f>'Revenue Receipts @ REVENUE'!H167</f>
        <v>-50000</v>
      </c>
      <c r="E14" s="887">
        <f>'Revenue Receipts @ REVENUE'!I167</f>
        <v>-50000</v>
      </c>
      <c r="F14" s="887">
        <f>'Revenue Receipts @ REVENUE'!J167</f>
        <v>-74000</v>
      </c>
      <c r="G14" s="887">
        <f>'Revenue Receipts @ REVENUE'!K167</f>
        <v>-24000</v>
      </c>
      <c r="H14" s="887">
        <f>'Revenue Receipts @ REVENUE'!L167</f>
        <v>-93000</v>
      </c>
      <c r="I14" s="887">
        <f>'Revenue Receipts @ REVENUE'!M167</f>
        <v>-48000</v>
      </c>
      <c r="J14" s="887">
        <f>'Revenue Receipts @ REVENUE'!N167</f>
        <v>-45500</v>
      </c>
      <c r="K14" s="887">
        <f>'Revenue Receipts @ REVENUE'!O167</f>
        <v>-75700</v>
      </c>
      <c r="L14" s="888">
        <f>'Revenue Receipts @ REVENUE'!P167</f>
        <v>-133200</v>
      </c>
      <c r="M14" s="887">
        <f>'Revenue Receipts @ REVENUE'!Q167</f>
        <v>-89658.395000000004</v>
      </c>
      <c r="N14" s="887">
        <f>'Revenue Receipts @ REVENUE'!R167</f>
        <v>-108557.8875</v>
      </c>
      <c r="O14" s="887">
        <f>'Revenue Receipts @ REVENUE'!S167</f>
        <v>-10964.250000000007</v>
      </c>
      <c r="P14" s="887">
        <f>'Revenue Receipts @ REVENUE'!T167</f>
        <v>36996.362500000003</v>
      </c>
      <c r="Q14" s="887">
        <f>'Revenue Receipts @ REVENUE'!U167</f>
        <v>175492.85749999995</v>
      </c>
      <c r="R14" s="887">
        <f>'Revenue Receipts @ REVENUE'!V167</f>
        <v>488962.97125000006</v>
      </c>
      <c r="S14" s="887">
        <f>'Revenue Receipts @ REVENUE'!W167</f>
        <v>864858.1787500002</v>
      </c>
      <c r="T14" s="887">
        <f>'Revenue Receipts @ REVENUE'!X167</f>
        <v>1350895.7162500001</v>
      </c>
      <c r="U14" s="887">
        <f>'Revenue Receipts @ REVENUE'!Y167</f>
        <v>2106842.2637500004</v>
      </c>
      <c r="V14" s="887">
        <f>'Revenue Receipts @ REVENUE'!Z167</f>
        <v>2461630.1637499998</v>
      </c>
      <c r="W14" s="887">
        <f>'Revenue Receipts @ REVENUE'!AA167</f>
        <v>2752981.7537500001</v>
      </c>
      <c r="X14" s="889">
        <f>'Revenue Receipts @ REVENUE'!AB167</f>
        <v>2456796.3133333325</v>
      </c>
      <c r="Y14" s="887">
        <f>'Revenue Receipts @ REVENUE'!AC167</f>
        <v>1976572.9408333334</v>
      </c>
      <c r="Z14" s="887">
        <f>'Revenue Receipts @ REVENUE'!AD167</f>
        <v>2447404.3208333333</v>
      </c>
      <c r="AA14" s="887">
        <f>'Revenue Receipts @ REVENUE'!AE167</f>
        <v>2212865.3324999996</v>
      </c>
      <c r="AB14" s="887">
        <f>'Revenue Receipts @ REVENUE'!AF167</f>
        <v>1993531.5641666667</v>
      </c>
      <c r="AC14" s="887">
        <f>'Revenue Receipts @ REVENUE'!AG167</f>
        <v>2574478.8033333332</v>
      </c>
      <c r="AD14" s="887">
        <f>'Revenue Receipts @ REVENUE'!AH167</f>
        <v>2521382.3612500001</v>
      </c>
      <c r="AE14" s="887">
        <f>'Revenue Receipts @ REVENUE'!AI167</f>
        <v>2488225.8916666666</v>
      </c>
      <c r="AF14" s="887">
        <f>'Revenue Receipts @ REVENUE'!AJ167</f>
        <v>2178184.9520833334</v>
      </c>
      <c r="AG14" s="887">
        <f>'Revenue Receipts @ REVENUE'!AK167</f>
        <v>2721133.7958333329</v>
      </c>
      <c r="AH14" s="887">
        <f>'Revenue Receipts @ REVENUE'!AL167</f>
        <v>2825580.2774999999</v>
      </c>
      <c r="AI14" s="887">
        <f>'Revenue Receipts @ REVENUE'!AM167</f>
        <v>3537303.2341666664</v>
      </c>
      <c r="AJ14" s="889">
        <f>'Revenue Receipts @ REVENUE'!AN167</f>
        <v>3231794.403750001</v>
      </c>
      <c r="AK14" s="887">
        <f>'Revenue Receipts @ REVENUE'!AO167</f>
        <v>3558039.2915833341</v>
      </c>
      <c r="AL14" s="887">
        <f>'Revenue Receipts @ REVENUE'!AP167</f>
        <v>3078918.0835166657</v>
      </c>
      <c r="AM14" s="887">
        <f>'Revenue Receipts @ REVENUE'!AQ167</f>
        <v>2969592.6784799993</v>
      </c>
      <c r="AN14" s="887">
        <f>'Revenue Receipts @ REVENUE'!AR167</f>
        <v>3396280.2308673337</v>
      </c>
      <c r="AO14" s="887">
        <f>'Revenue Receipts @ REVENUE'!AS167</f>
        <v>2879307.6662771995</v>
      </c>
      <c r="AP14" s="887">
        <f>'Revenue Receipts @ REVENUE'!AT167</f>
        <v>2684874.7963550929</v>
      </c>
      <c r="AQ14" s="887">
        <f>'Revenue Receipts @ REVENUE'!AU167</f>
        <v>3119251.5930840746</v>
      </c>
      <c r="AR14" s="887">
        <f>'Revenue Receipts @ REVENUE'!AV167</f>
        <v>2845811.0540505927</v>
      </c>
      <c r="AS14" s="887">
        <f>'Revenue Receipts @ REVENUE'!AW167</f>
        <v>2788605.0859071412</v>
      </c>
      <c r="AT14" s="887">
        <f>'Revenue Receipts @ REVENUE'!AX167</f>
        <v>2297972.0272257128</v>
      </c>
      <c r="AU14" s="887">
        <f>'Revenue Receipts @ REVENUE'!AY167</f>
        <v>2529700.0285305697</v>
      </c>
      <c r="AV14" s="887">
        <f>'Revenue Receipts @ REVENUE'!AZ167</f>
        <v>2210029.7069077897</v>
      </c>
      <c r="AW14" s="886">
        <f>'Revenue Receipts @ REVENUE'!BA167</f>
        <v>2225729.9876095653</v>
      </c>
      <c r="AX14" s="887">
        <f>'Revenue Receipts @ REVENUE'!BB167</f>
        <v>1885443.8986709851</v>
      </c>
      <c r="AY14" s="887">
        <f>'Revenue Receipts @ REVENUE'!BC167</f>
        <v>2240294.0410201219</v>
      </c>
      <c r="AZ14" s="887">
        <f>'Revenue Receipts @ REVENUE'!BD167</f>
        <v>2676073.0616494305</v>
      </c>
      <c r="BA14" s="887">
        <f>'Revenue Receipts @ REVENUE'!BE167</f>
        <v>3461179.0889028786</v>
      </c>
      <c r="BB14" s="887">
        <f>'Revenue Receipts @ REVENUE'!BF167</f>
        <v>3682374.8469556356</v>
      </c>
      <c r="BC14" s="887">
        <f>'Revenue Receipts @ REVENUE'!BG167</f>
        <v>3971670.2303978424</v>
      </c>
      <c r="BD14" s="887">
        <f>'Revenue Receipts @ REVENUE'!BH167</f>
        <v>3705149.7676516064</v>
      </c>
      <c r="BE14" s="887">
        <f>'Revenue Receipts @ REVENUE'!BI167</f>
        <v>3327359.399954618</v>
      </c>
      <c r="BF14" s="887">
        <f>'Revenue Receipts @ REVENUE'!BJ167</f>
        <v>3909768.9147970276</v>
      </c>
      <c r="BG14" s="887">
        <f>'Revenue Receipts @ REVENUE'!BK167</f>
        <v>3471910.4193376224</v>
      </c>
      <c r="BH14" s="889">
        <f>'Revenue Receipts @ REVENUE'!BL167</f>
        <v>3213762.9361367649</v>
      </c>
      <c r="BI14" s="887">
        <f>'Revenue Receipts @ REVENUE'!BM167</f>
        <v>3604042.692159411</v>
      </c>
      <c r="BJ14" s="887">
        <f>'Revenue Receipts @ REVENUE'!BN167</f>
        <v>3721941.4917275286</v>
      </c>
      <c r="BK14" s="887">
        <f>'Revenue Receipts @ REVENUE'!BO167</f>
        <v>3801362.9277986912</v>
      </c>
      <c r="BL14" s="887">
        <f>'Revenue Receipts @ REVENUE'!BP167</f>
        <v>3893174.2434889521</v>
      </c>
      <c r="BM14" s="887">
        <f>'Revenue Receipts @ REVENUE'!BQ167</f>
        <v>4532431.8107911628</v>
      </c>
      <c r="BN14" s="887">
        <f>'Revenue Receipts @ REVENUE'!BR167</f>
        <v>4783591.6326329298</v>
      </c>
      <c r="BO14" s="887">
        <f>'Revenue Receipts @ REVENUE'!BS167</f>
        <v>4626967.2401896771</v>
      </c>
      <c r="BP14" s="887">
        <f>'Revenue Receipts @ REVENUE'!BT167</f>
        <v>3817155.7563184076</v>
      </c>
      <c r="BQ14" s="887">
        <f>'Revenue Receipts @ REVENUE'!BU167</f>
        <v>4353595.240888061</v>
      </c>
      <c r="BR14" s="887">
        <f>'Revenue Receipts @ REVENUE'!BV167</f>
        <v>3674047.8734604474</v>
      </c>
      <c r="BS14" s="887">
        <f>'Revenue Receipts @ REVENUE'!BW167</f>
        <v>3675385.2241016915</v>
      </c>
      <c r="BT14" s="887">
        <f>'Revenue Receipts @ REVENUE'!BX167</f>
        <v>4005846.6098646866</v>
      </c>
      <c r="BU14" s="890">
        <f>'Revenue Receipts @ REVENUE'!CJ169</f>
        <v>47210155.312881544</v>
      </c>
      <c r="BV14" s="890">
        <f>'Revenue Receipts @ REVENUE'!CV169</f>
        <v>39250753.483230419</v>
      </c>
      <c r="BW14" s="890">
        <f>'Revenue Receipts @ REVENUE'!DH169</f>
        <v>58059051.177633241</v>
      </c>
      <c r="BX14" s="890">
        <f>'Revenue Receipts @ REVENUE'!DT169</f>
        <v>47885714.350874171</v>
      </c>
      <c r="BY14" s="890">
        <f>'Revenue Receipts @ REVENUE'!EF169</f>
        <v>52613029.826605082</v>
      </c>
      <c r="BZ14" s="890">
        <f>'Revenue Receipts @ REVENUE'!ER169</f>
        <v>58585880.013931111</v>
      </c>
      <c r="CA14" s="890">
        <f>'Revenue Receipts @ REVENUE'!FD169</f>
        <v>71219108.805837423</v>
      </c>
      <c r="CB14" s="890">
        <f>'Revenue Receipts @ REVENUE'!FP169</f>
        <v>88111628.739813</v>
      </c>
      <c r="CC14" s="890">
        <f>'Revenue Receipts @ REVENUE'!GB169</f>
        <v>66865243.955264129</v>
      </c>
      <c r="CD14" s="886">
        <f>'Revenue Receipts @ REVENUE'!GN169</f>
        <v>81167077.805618793</v>
      </c>
      <c r="CE14" s="891">
        <f>SUM(D14:CD14)</f>
        <v>774187618.97723007</v>
      </c>
    </row>
    <row r="15" spans="2:84" ht="18" thickTop="1" thickBot="1" x14ac:dyDescent="0.25">
      <c r="B15" s="892" t="str">
        <f>'Revenue Receipts @ REVENUE'!G168</f>
        <v>TOTAL NET REV</v>
      </c>
      <c r="C15" s="893"/>
      <c r="D15" s="894">
        <f>'Revenue Receipts @ REVENUE'!H168</f>
        <v>-50000</v>
      </c>
      <c r="E15" s="895">
        <f>'Revenue Receipts @ REVENUE'!I168</f>
        <v>-100000</v>
      </c>
      <c r="F15" s="895">
        <f>'Revenue Receipts @ REVENUE'!J168</f>
        <v>-174000</v>
      </c>
      <c r="G15" s="895">
        <f>'Revenue Receipts @ REVENUE'!K168</f>
        <v>-198000</v>
      </c>
      <c r="H15" s="895">
        <f>'Revenue Receipts @ REVENUE'!L168</f>
        <v>-291000</v>
      </c>
      <c r="I15" s="895">
        <f>'Revenue Receipts @ REVENUE'!M168</f>
        <v>-339000</v>
      </c>
      <c r="J15" s="895">
        <f>'Revenue Receipts @ REVENUE'!N168</f>
        <v>-384500</v>
      </c>
      <c r="K15" s="895">
        <f>'Revenue Receipts @ REVENUE'!O168</f>
        <v>-460200</v>
      </c>
      <c r="L15" s="896">
        <f>'Revenue Receipts @ REVENUE'!P168</f>
        <v>-593400</v>
      </c>
      <c r="M15" s="895">
        <f>'Revenue Receipts @ REVENUE'!Q168</f>
        <v>-683058.39500000002</v>
      </c>
      <c r="N15" s="895">
        <f>'Revenue Receipts @ REVENUE'!R168</f>
        <v>-791616.28249999997</v>
      </c>
      <c r="O15" s="895">
        <f>'Revenue Receipts @ REVENUE'!S168</f>
        <v>-802580.53249999997</v>
      </c>
      <c r="P15" s="895">
        <f>'Revenue Receipts @ REVENUE'!T168</f>
        <v>-765584.16999999993</v>
      </c>
      <c r="Q15" s="895">
        <f>'Revenue Receipts @ REVENUE'!U168</f>
        <v>-590091.3125</v>
      </c>
      <c r="R15" s="895">
        <f>'Revenue Receipts @ REVENUE'!V168</f>
        <v>-101128.34124999994</v>
      </c>
      <c r="S15" s="895">
        <f>'Revenue Receipts @ REVENUE'!W168</f>
        <v>763729.83750000026</v>
      </c>
      <c r="T15" s="895">
        <f>'Revenue Receipts @ REVENUE'!X168</f>
        <v>2114625.5537500004</v>
      </c>
      <c r="U15" s="895">
        <f>'Revenue Receipts @ REVENUE'!Y168</f>
        <v>4221467.8175000008</v>
      </c>
      <c r="V15" s="895">
        <f>'Revenue Receipts @ REVENUE'!Z168</f>
        <v>6683097.9812500011</v>
      </c>
      <c r="W15" s="895">
        <f>'Revenue Receipts @ REVENUE'!AA168</f>
        <v>9436079.7350000013</v>
      </c>
      <c r="X15" s="897">
        <f>'Revenue Receipts @ REVENUE'!AB168</f>
        <v>11892876.048333334</v>
      </c>
      <c r="Y15" s="895">
        <f>'Revenue Receipts @ REVENUE'!AC168</f>
        <v>13869448.989166668</v>
      </c>
      <c r="Z15" s="895">
        <f>'Revenue Receipts @ REVENUE'!AD168</f>
        <v>16316853.310000001</v>
      </c>
      <c r="AA15" s="895">
        <f>'Revenue Receipts @ REVENUE'!AE168</f>
        <v>18529718.642499998</v>
      </c>
      <c r="AB15" s="895">
        <f>'Revenue Receipts @ REVENUE'!AF168</f>
        <v>20523250.206666663</v>
      </c>
      <c r="AC15" s="895">
        <f>'Revenue Receipts @ REVENUE'!AG168</f>
        <v>23097729.009999998</v>
      </c>
      <c r="AD15" s="895">
        <f>'Revenue Receipts @ REVENUE'!AH168</f>
        <v>25619111.371249996</v>
      </c>
      <c r="AE15" s="895">
        <f>'Revenue Receipts @ REVENUE'!AI168</f>
        <v>28107337.262916662</v>
      </c>
      <c r="AF15" s="895">
        <f>'Revenue Receipts @ REVENUE'!AJ168</f>
        <v>30285522.214999996</v>
      </c>
      <c r="AG15" s="895">
        <f>'Revenue Receipts @ REVENUE'!AK168</f>
        <v>33006656.01083333</v>
      </c>
      <c r="AH15" s="895">
        <f>'Revenue Receipts @ REVENUE'!AL168</f>
        <v>35832236.288333327</v>
      </c>
      <c r="AI15" s="895">
        <f>'Revenue Receipts @ REVENUE'!AM168</f>
        <v>39369539.522499993</v>
      </c>
      <c r="AJ15" s="897">
        <f>'Revenue Receipts @ REVENUE'!AN168</f>
        <v>42601333.926249996</v>
      </c>
      <c r="AK15" s="895">
        <f>'Revenue Receipts @ REVENUE'!AO168</f>
        <v>46159373.217833333</v>
      </c>
      <c r="AL15" s="895">
        <f>'Revenue Receipts @ REVENUE'!AP168</f>
        <v>49238291.301349998</v>
      </c>
      <c r="AM15" s="895">
        <f>'Revenue Receipts @ REVENUE'!AQ168</f>
        <v>52207883.979829997</v>
      </c>
      <c r="AN15" s="895">
        <f>'Revenue Receipts @ REVENUE'!AR168</f>
        <v>55604164.210697331</v>
      </c>
      <c r="AO15" s="895">
        <f>'Revenue Receipts @ REVENUE'!AS168</f>
        <v>58483471.876974531</v>
      </c>
      <c r="AP15" s="895">
        <f>'Revenue Receipts @ REVENUE'!AT168</f>
        <v>61168346.673329622</v>
      </c>
      <c r="AQ15" s="895">
        <f>'Revenue Receipts @ REVENUE'!AU168</f>
        <v>64287598.266413696</v>
      </c>
      <c r="AR15" s="895">
        <f>'Revenue Receipts @ REVENUE'!AV168</f>
        <v>67133409.320464283</v>
      </c>
      <c r="AS15" s="895">
        <f>'Revenue Receipts @ REVENUE'!AW168</f>
        <v>69922014.40637143</v>
      </c>
      <c r="AT15" s="895">
        <f>'Revenue Receipts @ REVENUE'!AX168</f>
        <v>72219986.433597147</v>
      </c>
      <c r="AU15" s="895">
        <f>'Revenue Receipts @ REVENUE'!AY168</f>
        <v>74749686.462127715</v>
      </c>
      <c r="AV15" s="895">
        <f>'Revenue Receipts @ REVENUE'!AZ168</f>
        <v>76959716.169035509</v>
      </c>
      <c r="AW15" s="894">
        <f>'Revenue Receipts @ REVENUE'!BA168</f>
        <v>79185446.156645074</v>
      </c>
      <c r="AX15" s="895">
        <f>'Revenue Receipts @ REVENUE'!BB168</f>
        <v>81070890.055316061</v>
      </c>
      <c r="AY15" s="895">
        <f>'Revenue Receipts @ REVENUE'!BC168</f>
        <v>83311184.096336186</v>
      </c>
      <c r="AZ15" s="895">
        <f>'Revenue Receipts @ REVENUE'!BD168</f>
        <v>85987257.157985613</v>
      </c>
      <c r="BA15" s="895">
        <f>'Revenue Receipts @ REVENUE'!BE168</f>
        <v>89448436.246888489</v>
      </c>
      <c r="BB15" s="895">
        <f>'Revenue Receipts @ REVENUE'!BF168</f>
        <v>93130811.093844131</v>
      </c>
      <c r="BC15" s="895">
        <f>'Revenue Receipts @ REVENUE'!BG168</f>
        <v>97102481.324241966</v>
      </c>
      <c r="BD15" s="895">
        <f>'Revenue Receipts @ REVENUE'!BH168</f>
        <v>100807631.09189357</v>
      </c>
      <c r="BE15" s="895">
        <f>'Revenue Receipts @ REVENUE'!BI168</f>
        <v>104134990.49184819</v>
      </c>
      <c r="BF15" s="895">
        <f>'Revenue Receipts @ REVENUE'!BJ168</f>
        <v>108044759.40664521</v>
      </c>
      <c r="BG15" s="895">
        <f>'Revenue Receipts @ REVENUE'!BK168</f>
        <v>111516669.82598282</v>
      </c>
      <c r="BH15" s="897">
        <f>'Revenue Receipts @ REVENUE'!BL168</f>
        <v>114730432.76211959</v>
      </c>
      <c r="BI15" s="895">
        <f>'Revenue Receipts @ REVENUE'!BM168</f>
        <v>118334475.45427901</v>
      </c>
      <c r="BJ15" s="895">
        <f>'Revenue Receipts @ REVENUE'!BN168</f>
        <v>122056416.94600654</v>
      </c>
      <c r="BK15" s="895">
        <f>'Revenue Receipts @ REVENUE'!BO168</f>
        <v>125857779.87380522</v>
      </c>
      <c r="BL15" s="895">
        <f>'Revenue Receipts @ REVENUE'!BP168</f>
        <v>129750954.11729418</v>
      </c>
      <c r="BM15" s="895">
        <f>'Revenue Receipts @ REVENUE'!BQ168</f>
        <v>134283385.92808533</v>
      </c>
      <c r="BN15" s="895">
        <f>'Revenue Receipts @ REVENUE'!BR168</f>
        <v>139066977.56071827</v>
      </c>
      <c r="BO15" s="895">
        <f>'Revenue Receipts @ REVENUE'!BS168</f>
        <v>143693944.80090794</v>
      </c>
      <c r="BP15" s="895">
        <f>'Revenue Receipts @ REVENUE'!BT168</f>
        <v>147511100.55722636</v>
      </c>
      <c r="BQ15" s="895">
        <f>'Revenue Receipts @ REVENUE'!BU168</f>
        <v>151864695.79811442</v>
      </c>
      <c r="BR15" s="895">
        <f>'Revenue Receipts @ REVENUE'!BV168</f>
        <v>155538743.67157486</v>
      </c>
      <c r="BS15" s="895">
        <f>'Revenue Receipts @ REVENUE'!BW168</f>
        <v>159214128.89567655</v>
      </c>
      <c r="BT15" s="895">
        <f>'Revenue Receipts @ REVENUE'!BX168</f>
        <v>163219975.50554124</v>
      </c>
      <c r="BU15" s="895">
        <f>BT15+BU14</f>
        <v>210430130.81842279</v>
      </c>
      <c r="BV15" s="895">
        <f t="shared" ref="BV15:CD15" si="66">BU15+BV14</f>
        <v>249680884.30165321</v>
      </c>
      <c r="BW15" s="895">
        <f t="shared" si="66"/>
        <v>307739935.47928643</v>
      </c>
      <c r="BX15" s="895">
        <f t="shared" si="66"/>
        <v>355625649.83016062</v>
      </c>
      <c r="BY15" s="895">
        <f t="shared" si="66"/>
        <v>408238679.6567657</v>
      </c>
      <c r="BZ15" s="895">
        <f t="shared" si="66"/>
        <v>466824559.67069679</v>
      </c>
      <c r="CA15" s="895">
        <f t="shared" si="66"/>
        <v>538043668.47653425</v>
      </c>
      <c r="CB15" s="895">
        <f t="shared" si="66"/>
        <v>626155297.21634722</v>
      </c>
      <c r="CC15" s="895">
        <f t="shared" si="66"/>
        <v>693020541.17161131</v>
      </c>
      <c r="CD15" s="895">
        <f t="shared" si="66"/>
        <v>774187618.97723007</v>
      </c>
      <c r="CE15" s="898">
        <f>CD15</f>
        <v>774187618.97723007</v>
      </c>
    </row>
    <row r="16" spans="2:84" ht="17" thickBot="1" x14ac:dyDescent="0.25">
      <c r="B16" s="6"/>
      <c r="C16" s="6"/>
      <c r="D16" s="6"/>
      <c r="L16" s="904">
        <f>SUM(D14:L14)</f>
        <v>-593400</v>
      </c>
      <c r="X16" s="904">
        <f>SUM(M14:X14)</f>
        <v>12486276.048333334</v>
      </c>
      <c r="AJ16" s="904">
        <f>SUM(Y14:AJ14)</f>
        <v>30708457.877916671</v>
      </c>
      <c r="AV16" s="904">
        <f>SUM(AK14:AV14)</f>
        <v>34358382.242785506</v>
      </c>
      <c r="AW16" s="601"/>
      <c r="AX16" s="507"/>
      <c r="AY16" s="507"/>
      <c r="AZ16" s="507"/>
      <c r="BA16" s="507"/>
      <c r="BB16" s="507"/>
      <c r="BC16" s="507"/>
      <c r="BD16" s="507"/>
      <c r="BE16" s="507"/>
      <c r="BF16" s="507"/>
      <c r="BG16" s="507"/>
      <c r="BH16" s="904">
        <f>SUM(AW14:BH14)</f>
        <v>37770716.593084097</v>
      </c>
      <c r="BT16" s="904">
        <f>SUM(BI14:BT14)</f>
        <v>48489542.743421651</v>
      </c>
      <c r="BU16" s="905">
        <f>BU14</f>
        <v>47210155.312881544</v>
      </c>
      <c r="BV16" s="901">
        <f t="shared" ref="BV16:CD16" si="67">BV14</f>
        <v>39250753.483230419</v>
      </c>
      <c r="BW16" s="901">
        <f t="shared" si="67"/>
        <v>58059051.177633241</v>
      </c>
      <c r="BX16" s="901">
        <f t="shared" si="67"/>
        <v>47885714.350874171</v>
      </c>
      <c r="BY16" s="901">
        <f t="shared" si="67"/>
        <v>52613029.826605082</v>
      </c>
      <c r="BZ16" s="901">
        <f t="shared" si="67"/>
        <v>58585880.013931111</v>
      </c>
      <c r="CA16" s="901">
        <f t="shared" si="67"/>
        <v>71219108.805837423</v>
      </c>
      <c r="CB16" s="901">
        <f t="shared" si="67"/>
        <v>88111628.739813</v>
      </c>
      <c r="CC16" s="901">
        <f t="shared" si="67"/>
        <v>66865243.955264129</v>
      </c>
      <c r="CD16" s="906">
        <f t="shared" si="67"/>
        <v>81167077.805618793</v>
      </c>
      <c r="CE16" s="871"/>
    </row>
    <row r="17" spans="1:84" s="507" customFormat="1" ht="17" thickTop="1" x14ac:dyDescent="0.2">
      <c r="B17" s="214"/>
      <c r="C17" s="214"/>
    </row>
    <row r="18" spans="1:84" s="507" customFormat="1" x14ac:dyDescent="0.2">
      <c r="B18" s="214"/>
      <c r="C18" s="214"/>
    </row>
    <row r="19" spans="1:84" s="507" customFormat="1" x14ac:dyDescent="0.2">
      <c r="B19" s="214"/>
      <c r="C19" s="214"/>
    </row>
    <row r="20" spans="1:84" s="507" customFormat="1" x14ac:dyDescent="0.2">
      <c r="B20" s="214"/>
      <c r="C20" s="214"/>
    </row>
    <row r="21" spans="1:84" ht="17" thickBot="1" x14ac:dyDescent="0.25"/>
    <row r="22" spans="1:84" s="561" customFormat="1" x14ac:dyDescent="0.2">
      <c r="B22" s="559" t="s">
        <v>11</v>
      </c>
      <c r="C22" s="688"/>
      <c r="D22" s="558" t="s">
        <v>121</v>
      </c>
      <c r="E22" s="558" t="s">
        <v>51</v>
      </c>
      <c r="F22" s="558" t="s">
        <v>52</v>
      </c>
      <c r="G22" s="558" t="s">
        <v>53</v>
      </c>
      <c r="H22" s="558" t="s">
        <v>38</v>
      </c>
      <c r="I22" s="558" t="s">
        <v>39</v>
      </c>
      <c r="J22" s="558" t="s">
        <v>40</v>
      </c>
      <c r="K22" s="558" t="s">
        <v>41</v>
      </c>
      <c r="L22" s="845" t="s">
        <v>42</v>
      </c>
      <c r="M22" s="13" t="s">
        <v>121</v>
      </c>
      <c r="N22" s="13" t="s">
        <v>51</v>
      </c>
      <c r="O22" s="13" t="s">
        <v>52</v>
      </c>
      <c r="P22" s="13" t="s">
        <v>53</v>
      </c>
      <c r="Q22" s="13" t="s">
        <v>38</v>
      </c>
      <c r="R22" s="13" t="s">
        <v>39</v>
      </c>
      <c r="S22" s="13" t="s">
        <v>40</v>
      </c>
      <c r="T22" s="13" t="s">
        <v>41</v>
      </c>
      <c r="U22" s="13" t="s">
        <v>42</v>
      </c>
      <c r="V22" s="13" t="s">
        <v>43</v>
      </c>
      <c r="W22" s="13" t="s">
        <v>44</v>
      </c>
      <c r="X22" s="13" t="s">
        <v>45</v>
      </c>
      <c r="Y22" s="611" t="s">
        <v>46</v>
      </c>
      <c r="Z22" s="13" t="s">
        <v>47</v>
      </c>
      <c r="AA22" s="13" t="s">
        <v>29</v>
      </c>
      <c r="AB22" s="13" t="s">
        <v>30</v>
      </c>
      <c r="AC22" s="13" t="s">
        <v>31</v>
      </c>
      <c r="AD22" s="13" t="s">
        <v>32</v>
      </c>
      <c r="AE22" s="13" t="s">
        <v>33</v>
      </c>
      <c r="AF22" s="13" t="s">
        <v>49</v>
      </c>
      <c r="AG22" s="13" t="s">
        <v>147</v>
      </c>
      <c r="AH22" s="13" t="s">
        <v>148</v>
      </c>
      <c r="AI22" s="13" t="s">
        <v>149</v>
      </c>
      <c r="AJ22" s="460" t="s">
        <v>150</v>
      </c>
      <c r="AK22" s="115" t="s">
        <v>153</v>
      </c>
      <c r="AL22" s="115" t="s">
        <v>154</v>
      </c>
      <c r="AM22" s="115" t="s">
        <v>155</v>
      </c>
      <c r="AN22" s="115" t="s">
        <v>156</v>
      </c>
      <c r="AO22" s="115" t="s">
        <v>157</v>
      </c>
      <c r="AP22" s="115" t="s">
        <v>158</v>
      </c>
      <c r="AQ22" s="115" t="s">
        <v>159</v>
      </c>
      <c r="AR22" s="115" t="s">
        <v>160</v>
      </c>
      <c r="AS22" s="115" t="s">
        <v>161</v>
      </c>
      <c r="AT22" s="115" t="s">
        <v>162</v>
      </c>
      <c r="AU22" s="115" t="s">
        <v>163</v>
      </c>
      <c r="AV22" s="115" t="s">
        <v>164</v>
      </c>
      <c r="AW22" s="109" t="s">
        <v>165</v>
      </c>
      <c r="AX22" s="115" t="s">
        <v>166</v>
      </c>
      <c r="AY22" s="115" t="s">
        <v>167</v>
      </c>
      <c r="AZ22" s="115" t="s">
        <v>168</v>
      </c>
      <c r="BA22" s="115" t="s">
        <v>169</v>
      </c>
      <c r="BB22" s="115" t="s">
        <v>170</v>
      </c>
      <c r="BC22" s="115" t="s">
        <v>171</v>
      </c>
      <c r="BD22" s="115" t="s">
        <v>172</v>
      </c>
      <c r="BE22" s="115" t="s">
        <v>173</v>
      </c>
      <c r="BF22" s="115" t="s">
        <v>174</v>
      </c>
      <c r="BG22" s="115" t="s">
        <v>175</v>
      </c>
      <c r="BH22" s="458" t="s">
        <v>176</v>
      </c>
      <c r="BI22" s="115" t="s">
        <v>177</v>
      </c>
      <c r="BJ22" s="115" t="s">
        <v>178</v>
      </c>
      <c r="BK22" s="115" t="s">
        <v>179</v>
      </c>
      <c r="BL22" s="115" t="s">
        <v>180</v>
      </c>
      <c r="BM22" s="115" t="s">
        <v>181</v>
      </c>
      <c r="BN22" s="115" t="s">
        <v>182</v>
      </c>
      <c r="BO22" s="115" t="s">
        <v>183</v>
      </c>
      <c r="BP22" s="115" t="s">
        <v>184</v>
      </c>
      <c r="BQ22" s="115" t="s">
        <v>185</v>
      </c>
      <c r="BR22" s="115" t="s">
        <v>186</v>
      </c>
      <c r="BS22" s="115" t="s">
        <v>187</v>
      </c>
      <c r="BT22" s="115" t="s">
        <v>188</v>
      </c>
      <c r="BU22" s="861" t="s">
        <v>397</v>
      </c>
      <c r="BV22" s="861" t="s">
        <v>398</v>
      </c>
      <c r="BW22" s="861" t="s">
        <v>399</v>
      </c>
      <c r="BX22" s="861" t="s">
        <v>400</v>
      </c>
      <c r="BY22" s="861" t="s">
        <v>401</v>
      </c>
      <c r="BZ22" s="861" t="s">
        <v>402</v>
      </c>
      <c r="CA22" s="861" t="s">
        <v>403</v>
      </c>
      <c r="CB22" s="861" t="s">
        <v>404</v>
      </c>
      <c r="CC22" s="861" t="s">
        <v>405</v>
      </c>
      <c r="CD22" s="869" t="s">
        <v>406</v>
      </c>
      <c r="CE22" s="872" t="s">
        <v>19</v>
      </c>
      <c r="CF22" s="560" t="s">
        <v>189</v>
      </c>
    </row>
    <row r="23" spans="1:84" s="1" customFormat="1" x14ac:dyDescent="0.2">
      <c r="B23" s="455" t="s">
        <v>13</v>
      </c>
      <c r="C23" s="689"/>
      <c r="D23" s="14">
        <v>0</v>
      </c>
      <c r="E23" s="15">
        <f t="shared" ref="E23:O23" si="68">D67</f>
        <v>-269753.98</v>
      </c>
      <c r="F23" s="15">
        <f t="shared" si="68"/>
        <v>-657429.94999999995</v>
      </c>
      <c r="G23" s="15">
        <f t="shared" si="68"/>
        <v>-1099346.92</v>
      </c>
      <c r="H23" s="15">
        <f t="shared" si="68"/>
        <v>-1724585.64</v>
      </c>
      <c r="I23" s="15">
        <f t="shared" si="68"/>
        <v>-2170001.2974999999</v>
      </c>
      <c r="J23" s="15">
        <f t="shared" si="68"/>
        <v>-2715359.5393749997</v>
      </c>
      <c r="K23" s="15">
        <f t="shared" si="68"/>
        <v>-3126032.4948437498</v>
      </c>
      <c r="L23" s="846">
        <f t="shared" si="68"/>
        <v>-3470918.7995859375</v>
      </c>
      <c r="M23" s="15">
        <f t="shared" si="68"/>
        <v>-4124489.6210652343</v>
      </c>
      <c r="N23" s="15">
        <f t="shared" si="68"/>
        <v>-4574892.1901184963</v>
      </c>
      <c r="O23" s="15">
        <f t="shared" si="68"/>
        <v>-5201711.1213744208</v>
      </c>
      <c r="P23" s="15">
        <f>O67</f>
        <v>-5480310.397568142</v>
      </c>
      <c r="Q23" s="15">
        <f t="shared" ref="Q23:AA23" si="69">P25</f>
        <v>-5821797.4928215491</v>
      </c>
      <c r="R23" s="15">
        <f t="shared" si="69"/>
        <v>-5922810.227462627</v>
      </c>
      <c r="S23" s="15">
        <f t="shared" si="69"/>
        <v>-5959909.7107107583</v>
      </c>
      <c r="T23" s="15">
        <f t="shared" si="69"/>
        <v>-5468247.8875587964</v>
      </c>
      <c r="U23" s="15">
        <f t="shared" si="69"/>
        <v>-4636370.5524367364</v>
      </c>
      <c r="V23" s="15">
        <f t="shared" si="69"/>
        <v>-2801562.7447460731</v>
      </c>
      <c r="W23" s="15">
        <f t="shared" si="69"/>
        <v>-955017.10260837711</v>
      </c>
      <c r="X23" s="15">
        <f t="shared" si="69"/>
        <v>1291346.8638237035</v>
      </c>
      <c r="Y23" s="114">
        <f t="shared" si="69"/>
        <v>3654324.7648065547</v>
      </c>
      <c r="Z23" s="15">
        <f t="shared" si="69"/>
        <v>6318912.0853385488</v>
      </c>
      <c r="AA23" s="15">
        <f t="shared" si="69"/>
        <v>8277304.6671054764</v>
      </c>
      <c r="AB23" s="15">
        <f>AA25</f>
        <v>9992432.6420857497</v>
      </c>
      <c r="AC23" s="15">
        <f>AB25</f>
        <v>11730301.232773371</v>
      </c>
      <c r="AD23" s="15">
        <f>AC25</f>
        <v>14058355.179303706</v>
      </c>
      <c r="AE23" s="15">
        <f>AD25</f>
        <v>16089690.803760558</v>
      </c>
      <c r="AF23" s="15">
        <f t="shared" ref="AF23:AK23" si="70">AE25</f>
        <v>18095539.263186086</v>
      </c>
      <c r="AG23" s="15">
        <f t="shared" si="70"/>
        <v>20047853.561141223</v>
      </c>
      <c r="AH23" s="15">
        <f>AG25</f>
        <v>22546923.306323282</v>
      </c>
      <c r="AI23" s="15">
        <f>AH25</f>
        <v>24913968.485572781</v>
      </c>
      <c r="AJ23" s="459">
        <f t="shared" si="70"/>
        <v>28003154.03942642</v>
      </c>
      <c r="AK23" s="15">
        <f t="shared" si="70"/>
        <v>32029964.760447741</v>
      </c>
      <c r="AL23" s="15">
        <f>AK25</f>
        <v>35159198.788224295</v>
      </c>
      <c r="AM23" s="15">
        <f>AL25</f>
        <v>37818423.526343845</v>
      </c>
      <c r="AN23" s="505">
        <f>AM25</f>
        <v>40370964.64463187</v>
      </c>
      <c r="AO23" s="505">
        <f>AN25</f>
        <v>43599454.531105965</v>
      </c>
      <c r="AP23" s="505">
        <f>AO25</f>
        <v>46320918.734448597</v>
      </c>
      <c r="AQ23" s="505">
        <f t="shared" ref="AQ23:AY23" si="71">AP25</f>
        <v>48604290.880697057</v>
      </c>
      <c r="AR23" s="505">
        <f t="shared" si="71"/>
        <v>51331182.621980906</v>
      </c>
      <c r="AS23" s="505">
        <f t="shared" si="71"/>
        <v>53792640.297155976</v>
      </c>
      <c r="AT23" s="505">
        <f t="shared" si="71"/>
        <v>56450195.824562594</v>
      </c>
      <c r="AU23" s="505">
        <f t="shared" si="71"/>
        <v>58378464.481724784</v>
      </c>
      <c r="AV23" s="505">
        <f t="shared" si="71"/>
        <v>60545032.69893527</v>
      </c>
      <c r="AW23" s="598">
        <f t="shared" si="71"/>
        <v>63764596.342869595</v>
      </c>
      <c r="AX23" s="505">
        <f t="shared" si="71"/>
        <v>65637343.117560789</v>
      </c>
      <c r="AY23" s="505">
        <f t="shared" si="71"/>
        <v>67174235.441262498</v>
      </c>
      <c r="AZ23" s="505">
        <f>AY25</f>
        <v>69065053.66318123</v>
      </c>
      <c r="BA23" s="505">
        <f t="shared" ref="BA23:CD23" si="72">AZ25</f>
        <v>71636836.76294595</v>
      </c>
      <c r="BB23" s="505">
        <f t="shared" si="72"/>
        <v>75004408.04815127</v>
      </c>
      <c r="BC23" s="505">
        <f t="shared" si="72"/>
        <v>78351227.350057125</v>
      </c>
      <c r="BD23" s="505">
        <f t="shared" si="72"/>
        <v>81997710.325109676</v>
      </c>
      <c r="BE23" s="505">
        <f t="shared" si="72"/>
        <v>85387085.774188519</v>
      </c>
      <c r="BF23" s="505">
        <f t="shared" si="72"/>
        <v>88652370.41458109</v>
      </c>
      <c r="BG23" s="505">
        <f t="shared" si="72"/>
        <v>92265488.921680331</v>
      </c>
      <c r="BH23" s="506">
        <f t="shared" si="72"/>
        <v>95449133.966950029</v>
      </c>
      <c r="BI23" s="505">
        <f t="shared" si="72"/>
        <v>100080240.50358482</v>
      </c>
      <c r="BJ23" s="505">
        <f t="shared" si="72"/>
        <v>103410767.10044014</v>
      </c>
      <c r="BK23" s="505">
        <f t="shared" si="72"/>
        <v>106867819.53136933</v>
      </c>
      <c r="BL23" s="505">
        <f t="shared" ref="BL23" si="73">BK25</f>
        <v>110406717.8158457</v>
      </c>
      <c r="BM23" s="505">
        <f t="shared" ref="BM23" si="74">BL25</f>
        <v>114049416.3921251</v>
      </c>
      <c r="BN23" s="505">
        <f t="shared" ref="BN23" si="75">BM25</f>
        <v>118595457.15659693</v>
      </c>
      <c r="BO23" s="505">
        <f>BN25</f>
        <v>123157505.99962269</v>
      </c>
      <c r="BP23" s="505">
        <f t="shared" ref="BP23" si="76">BO25</f>
        <v>127826998.45640826</v>
      </c>
      <c r="BQ23" s="505">
        <f t="shared" ref="BQ23" si="77">BP25</f>
        <v>131448437.2759517</v>
      </c>
      <c r="BR23" s="505">
        <f t="shared" ref="BR23" si="78">BQ25</f>
        <v>135619552.41570142</v>
      </c>
      <c r="BS23" s="505">
        <f t="shared" ref="BS23" si="79">BR25</f>
        <v>138872442.92403284</v>
      </c>
      <c r="BT23" s="505">
        <f t="shared" ref="BT23" si="80">BS25</f>
        <v>142387997.58514628</v>
      </c>
      <c r="BU23" s="583">
        <f>BK25</f>
        <v>110406717.8158457</v>
      </c>
      <c r="BV23" s="583">
        <f t="shared" si="72"/>
        <v>158455140.35188788</v>
      </c>
      <c r="BW23" s="583">
        <f t="shared" si="72"/>
        <v>199149646.51311934</v>
      </c>
      <c r="BX23" s="583">
        <f t="shared" si="72"/>
        <v>260698357.54704714</v>
      </c>
      <c r="BY23" s="583">
        <f t="shared" si="72"/>
        <v>313284974.98954046</v>
      </c>
      <c r="BZ23" s="583">
        <f t="shared" si="72"/>
        <v>371491778.05607957</v>
      </c>
      <c r="CA23" s="583">
        <f t="shared" si="72"/>
        <v>437815318.76021957</v>
      </c>
      <c r="CB23" s="583">
        <f t="shared" si="72"/>
        <v>518584325.34408998</v>
      </c>
      <c r="CC23" s="583">
        <f t="shared" si="72"/>
        <v>618760205.31129718</v>
      </c>
      <c r="CD23" s="598">
        <f t="shared" si="72"/>
        <v>700722631.65158272</v>
      </c>
      <c r="CE23" s="873">
        <f>+CD23</f>
        <v>700722631.65158272</v>
      </c>
      <c r="CF23" s="580" t="s">
        <v>13</v>
      </c>
    </row>
    <row r="24" spans="1:84" x14ac:dyDescent="0.2">
      <c r="B24" s="455" t="s">
        <v>50</v>
      </c>
      <c r="C24" s="566"/>
      <c r="D24" s="508">
        <f>D64</f>
        <v>-269753.98</v>
      </c>
      <c r="E24" s="508">
        <f>E64</f>
        <v>-387675.97</v>
      </c>
      <c r="F24" s="508">
        <f t="shared" ref="F24:O24" si="81">F64</f>
        <v>-441916.97</v>
      </c>
      <c r="G24" s="508">
        <f t="shared" si="81"/>
        <v>-625238.72</v>
      </c>
      <c r="H24" s="508">
        <f t="shared" si="81"/>
        <v>-445415.65749999997</v>
      </c>
      <c r="I24" s="508">
        <f t="shared" si="81"/>
        <v>-545358.24187500007</v>
      </c>
      <c r="J24" s="508">
        <f t="shared" si="81"/>
        <v>-410672.95546874998</v>
      </c>
      <c r="K24" s="508">
        <f t="shared" si="81"/>
        <v>-344886.30474218749</v>
      </c>
      <c r="L24" s="847">
        <f t="shared" si="81"/>
        <v>-653570.82147929689</v>
      </c>
      <c r="M24" s="508">
        <f t="shared" si="81"/>
        <v>-450402.56905326172</v>
      </c>
      <c r="N24" s="508">
        <f t="shared" si="81"/>
        <v>-626818.93125592475</v>
      </c>
      <c r="O24" s="508">
        <f t="shared" si="81"/>
        <v>-278599.27619372105</v>
      </c>
      <c r="P24" s="508">
        <f>P64</f>
        <v>-341487.09525340714</v>
      </c>
      <c r="Q24" s="508">
        <f t="shared" ref="Q24:AA24" si="82">Q64</f>
        <v>-101012.73464107746</v>
      </c>
      <c r="R24" s="508">
        <f t="shared" si="82"/>
        <v>-37099.48324813135</v>
      </c>
      <c r="S24" s="508">
        <f t="shared" si="82"/>
        <v>491661.82315196213</v>
      </c>
      <c r="T24" s="508">
        <f t="shared" si="82"/>
        <v>831877.33512206003</v>
      </c>
      <c r="U24" s="508">
        <f t="shared" si="82"/>
        <v>1834807.8076906633</v>
      </c>
      <c r="V24" s="508">
        <f t="shared" si="82"/>
        <v>1846545.642137696</v>
      </c>
      <c r="W24" s="508">
        <f t="shared" si="82"/>
        <v>2246363.9664320806</v>
      </c>
      <c r="X24" s="508">
        <f t="shared" si="82"/>
        <v>2362977.9009828512</v>
      </c>
      <c r="Y24" s="599">
        <f t="shared" si="82"/>
        <v>2664587.3205319941</v>
      </c>
      <c r="Z24" s="508">
        <f t="shared" si="82"/>
        <v>1958392.5817669276</v>
      </c>
      <c r="AA24" s="508">
        <f t="shared" si="82"/>
        <v>1715127.9749802737</v>
      </c>
      <c r="AB24" s="508">
        <f>AB64</f>
        <v>1737868.5906876214</v>
      </c>
      <c r="AC24" s="508">
        <f t="shared" ref="AC24:CD24" si="83">AC64</f>
        <v>2328053.9465303351</v>
      </c>
      <c r="AD24" s="508">
        <f t="shared" si="83"/>
        <v>2031335.6244568517</v>
      </c>
      <c r="AE24" s="508">
        <f t="shared" si="83"/>
        <v>2005848.4594255281</v>
      </c>
      <c r="AF24" s="508">
        <f t="shared" si="83"/>
        <v>1952314.2979551381</v>
      </c>
      <c r="AG24" s="508">
        <f t="shared" si="83"/>
        <v>2499069.7451820611</v>
      </c>
      <c r="AH24" s="508">
        <f t="shared" si="83"/>
        <v>2367045.1792494976</v>
      </c>
      <c r="AI24" s="508">
        <f t="shared" si="83"/>
        <v>3089185.5538536389</v>
      </c>
      <c r="AJ24" s="565">
        <f t="shared" si="83"/>
        <v>4026810.7210213221</v>
      </c>
      <c r="AK24" s="508">
        <f t="shared" si="83"/>
        <v>3129234.0277765542</v>
      </c>
      <c r="AL24" s="508">
        <f t="shared" si="83"/>
        <v>2659224.7381195473</v>
      </c>
      <c r="AM24" s="508">
        <f t="shared" si="83"/>
        <v>2552541.1182880253</v>
      </c>
      <c r="AN24" s="508">
        <f t="shared" si="83"/>
        <v>3228489.8864740939</v>
      </c>
      <c r="AO24" s="508">
        <f t="shared" si="83"/>
        <v>2721464.2033426315</v>
      </c>
      <c r="AP24" s="508">
        <f t="shared" si="83"/>
        <v>2283372.1462484626</v>
      </c>
      <c r="AQ24" s="508">
        <f t="shared" si="83"/>
        <v>2726891.7412838461</v>
      </c>
      <c r="AR24" s="508">
        <f t="shared" si="83"/>
        <v>2461457.6751750736</v>
      </c>
      <c r="AS24" s="508">
        <f t="shared" si="83"/>
        <v>2657555.5274066213</v>
      </c>
      <c r="AT24" s="508">
        <f t="shared" si="83"/>
        <v>1928268.6571621881</v>
      </c>
      <c r="AU24" s="508">
        <f t="shared" si="83"/>
        <v>2166568.2172104856</v>
      </c>
      <c r="AV24" s="508">
        <f t="shared" si="83"/>
        <v>3219563.6439343272</v>
      </c>
      <c r="AW24" s="599">
        <f t="shared" si="83"/>
        <v>1872746.774691198</v>
      </c>
      <c r="AX24" s="508">
        <f t="shared" si="83"/>
        <v>1536892.3237017144</v>
      </c>
      <c r="AY24" s="508">
        <f t="shared" si="83"/>
        <v>1890818.2219187319</v>
      </c>
      <c r="AZ24" s="508">
        <f t="shared" si="83"/>
        <v>2571783.0997647136</v>
      </c>
      <c r="BA24" s="508">
        <f t="shared" si="83"/>
        <v>3367571.2852053205</v>
      </c>
      <c r="BB24" s="508">
        <f t="shared" si="83"/>
        <v>3346819.3019058481</v>
      </c>
      <c r="BC24" s="508">
        <f t="shared" si="83"/>
        <v>3646482.9750525504</v>
      </c>
      <c r="BD24" s="508">
        <f t="shared" si="83"/>
        <v>3389375.4490788383</v>
      </c>
      <c r="BE24" s="508">
        <f t="shared" si="83"/>
        <v>3265284.6403925759</v>
      </c>
      <c r="BF24" s="508">
        <f t="shared" si="83"/>
        <v>3613118.5070992415</v>
      </c>
      <c r="BG24" s="508">
        <f t="shared" si="83"/>
        <v>3183645.0452696998</v>
      </c>
      <c r="BH24" s="565">
        <f t="shared" si="83"/>
        <v>4631106.5366347814</v>
      </c>
      <c r="BI24" s="508">
        <f t="shared" si="83"/>
        <v>3330526.5968553307</v>
      </c>
      <c r="BJ24" s="508">
        <f t="shared" si="83"/>
        <v>3457052.4309291798</v>
      </c>
      <c r="BK24" s="508">
        <f t="shared" si="83"/>
        <v>3538898.2844763715</v>
      </c>
      <c r="BL24" s="508">
        <f t="shared" ref="BL24:BT24" si="84">BL64</f>
        <v>3642698.5762793995</v>
      </c>
      <c r="BM24" s="508">
        <f t="shared" si="84"/>
        <v>4546040.7644718233</v>
      </c>
      <c r="BN24" s="508">
        <f t="shared" si="84"/>
        <v>4562048.8430257617</v>
      </c>
      <c r="BO24" s="508">
        <f t="shared" si="84"/>
        <v>4669492.4567855783</v>
      </c>
      <c r="BP24" s="508">
        <f t="shared" si="84"/>
        <v>3621438.819543431</v>
      </c>
      <c r="BQ24" s="508">
        <f t="shared" si="84"/>
        <v>4171115.1397497156</v>
      </c>
      <c r="BR24" s="508">
        <f t="shared" si="84"/>
        <v>3252890.5083314078</v>
      </c>
      <c r="BS24" s="508">
        <f t="shared" si="84"/>
        <v>3515554.6611134293</v>
      </c>
      <c r="BT24" s="508">
        <f t="shared" si="84"/>
        <v>5322568.574422379</v>
      </c>
      <c r="BU24" s="594">
        <f t="shared" si="83"/>
        <v>48048422.536042191</v>
      </c>
      <c r="BV24" s="594">
        <f t="shared" si="83"/>
        <v>40694506.161231443</v>
      </c>
      <c r="BW24" s="594">
        <f t="shared" si="83"/>
        <v>61548711.033927806</v>
      </c>
      <c r="BX24" s="594">
        <f t="shared" si="83"/>
        <v>52586617.442493297</v>
      </c>
      <c r="BY24" s="594">
        <f t="shared" si="83"/>
        <v>58206803.066539094</v>
      </c>
      <c r="BZ24" s="594">
        <f t="shared" si="83"/>
        <v>66323540.70414</v>
      </c>
      <c r="CA24" s="594">
        <f t="shared" si="83"/>
        <v>80769006.583870426</v>
      </c>
      <c r="CB24" s="594">
        <f t="shared" si="83"/>
        <v>100175879.96720716</v>
      </c>
      <c r="CC24" s="594">
        <f t="shared" si="83"/>
        <v>81962426.340285584</v>
      </c>
      <c r="CD24" s="599">
        <f t="shared" si="83"/>
        <v>99848655.429993704</v>
      </c>
      <c r="CE24" s="874">
        <f>+CD24</f>
        <v>99848655.429993704</v>
      </c>
      <c r="CF24" s="580" t="s">
        <v>50</v>
      </c>
    </row>
    <row r="25" spans="1:84" ht="17" thickBot="1" x14ac:dyDescent="0.25">
      <c r="B25" s="510" t="s">
        <v>12</v>
      </c>
      <c r="C25" s="574"/>
      <c r="D25" s="512">
        <f t="shared" ref="D25:BO25" si="85">SUM(D23:D24)</f>
        <v>-269753.98</v>
      </c>
      <c r="E25" s="512">
        <f t="shared" si="85"/>
        <v>-657429.94999999995</v>
      </c>
      <c r="F25" s="512">
        <f t="shared" si="85"/>
        <v>-1099346.92</v>
      </c>
      <c r="G25" s="512">
        <f t="shared" si="85"/>
        <v>-1724585.64</v>
      </c>
      <c r="H25" s="512">
        <f t="shared" si="85"/>
        <v>-2170001.2974999999</v>
      </c>
      <c r="I25" s="512">
        <f t="shared" si="85"/>
        <v>-2715359.5393749997</v>
      </c>
      <c r="J25" s="512">
        <f t="shared" si="85"/>
        <v>-3126032.4948437498</v>
      </c>
      <c r="K25" s="512">
        <f t="shared" si="85"/>
        <v>-3470918.7995859375</v>
      </c>
      <c r="L25" s="848">
        <f t="shared" si="85"/>
        <v>-4124489.6210652343</v>
      </c>
      <c r="M25" s="512">
        <f t="shared" si="85"/>
        <v>-4574892.1901184963</v>
      </c>
      <c r="N25" s="512">
        <f t="shared" si="85"/>
        <v>-5201711.1213744208</v>
      </c>
      <c r="O25" s="512">
        <f t="shared" si="85"/>
        <v>-5480310.397568142</v>
      </c>
      <c r="P25" s="512">
        <f t="shared" si="85"/>
        <v>-5821797.4928215491</v>
      </c>
      <c r="Q25" s="512">
        <f t="shared" si="85"/>
        <v>-5922810.227462627</v>
      </c>
      <c r="R25" s="512">
        <f t="shared" si="85"/>
        <v>-5959909.7107107583</v>
      </c>
      <c r="S25" s="512">
        <f t="shared" si="85"/>
        <v>-5468247.8875587964</v>
      </c>
      <c r="T25" s="512">
        <f t="shared" si="85"/>
        <v>-4636370.5524367364</v>
      </c>
      <c r="U25" s="512">
        <f t="shared" si="85"/>
        <v>-2801562.7447460731</v>
      </c>
      <c r="V25" s="512">
        <f t="shared" si="85"/>
        <v>-955017.10260837711</v>
      </c>
      <c r="W25" s="512">
        <f t="shared" si="85"/>
        <v>1291346.8638237035</v>
      </c>
      <c r="X25" s="512">
        <f t="shared" si="85"/>
        <v>3654324.7648065547</v>
      </c>
      <c r="Y25" s="600">
        <f t="shared" si="85"/>
        <v>6318912.0853385488</v>
      </c>
      <c r="Z25" s="512">
        <f t="shared" si="85"/>
        <v>8277304.6671054764</v>
      </c>
      <c r="AA25" s="512">
        <f t="shared" si="85"/>
        <v>9992432.6420857497</v>
      </c>
      <c r="AB25" s="512">
        <f t="shared" si="85"/>
        <v>11730301.232773371</v>
      </c>
      <c r="AC25" s="512">
        <f t="shared" si="85"/>
        <v>14058355.179303706</v>
      </c>
      <c r="AD25" s="512">
        <f t="shared" si="85"/>
        <v>16089690.803760558</v>
      </c>
      <c r="AE25" s="512">
        <f t="shared" si="85"/>
        <v>18095539.263186086</v>
      </c>
      <c r="AF25" s="512">
        <f t="shared" si="85"/>
        <v>20047853.561141223</v>
      </c>
      <c r="AG25" s="512">
        <f t="shared" si="85"/>
        <v>22546923.306323282</v>
      </c>
      <c r="AH25" s="512">
        <f t="shared" si="85"/>
        <v>24913968.485572781</v>
      </c>
      <c r="AI25" s="512">
        <f t="shared" si="85"/>
        <v>28003154.03942642</v>
      </c>
      <c r="AJ25" s="513">
        <f t="shared" si="85"/>
        <v>32029964.760447741</v>
      </c>
      <c r="AK25" s="512">
        <f t="shared" si="85"/>
        <v>35159198.788224295</v>
      </c>
      <c r="AL25" s="512">
        <f t="shared" si="85"/>
        <v>37818423.526343845</v>
      </c>
      <c r="AM25" s="512">
        <f t="shared" si="85"/>
        <v>40370964.64463187</v>
      </c>
      <c r="AN25" s="512">
        <f t="shared" si="85"/>
        <v>43599454.531105965</v>
      </c>
      <c r="AO25" s="512">
        <f t="shared" si="85"/>
        <v>46320918.734448597</v>
      </c>
      <c r="AP25" s="512">
        <f t="shared" si="85"/>
        <v>48604290.880697057</v>
      </c>
      <c r="AQ25" s="512">
        <f t="shared" si="85"/>
        <v>51331182.621980906</v>
      </c>
      <c r="AR25" s="512">
        <f t="shared" si="85"/>
        <v>53792640.297155976</v>
      </c>
      <c r="AS25" s="512">
        <f t="shared" si="85"/>
        <v>56450195.824562594</v>
      </c>
      <c r="AT25" s="512">
        <f t="shared" si="85"/>
        <v>58378464.481724784</v>
      </c>
      <c r="AU25" s="512">
        <f t="shared" si="85"/>
        <v>60545032.69893527</v>
      </c>
      <c r="AV25" s="512">
        <f t="shared" si="85"/>
        <v>63764596.342869595</v>
      </c>
      <c r="AW25" s="600">
        <f t="shared" si="85"/>
        <v>65637343.117560789</v>
      </c>
      <c r="AX25" s="512">
        <f t="shared" si="85"/>
        <v>67174235.441262498</v>
      </c>
      <c r="AY25" s="512">
        <f t="shared" si="85"/>
        <v>69065053.66318123</v>
      </c>
      <c r="AZ25" s="512">
        <f t="shared" si="85"/>
        <v>71636836.76294595</v>
      </c>
      <c r="BA25" s="512">
        <f t="shared" si="85"/>
        <v>75004408.04815127</v>
      </c>
      <c r="BB25" s="512">
        <f t="shared" si="85"/>
        <v>78351227.350057125</v>
      </c>
      <c r="BC25" s="512">
        <f t="shared" si="85"/>
        <v>81997710.325109676</v>
      </c>
      <c r="BD25" s="512">
        <f t="shared" si="85"/>
        <v>85387085.774188519</v>
      </c>
      <c r="BE25" s="512">
        <f t="shared" si="85"/>
        <v>88652370.41458109</v>
      </c>
      <c r="BF25" s="512">
        <f t="shared" si="85"/>
        <v>92265488.921680331</v>
      </c>
      <c r="BG25" s="512">
        <f t="shared" si="85"/>
        <v>95449133.966950029</v>
      </c>
      <c r="BH25" s="513">
        <f t="shared" si="85"/>
        <v>100080240.50358482</v>
      </c>
      <c r="BI25" s="512">
        <f t="shared" si="85"/>
        <v>103410767.10044014</v>
      </c>
      <c r="BJ25" s="512">
        <f t="shared" si="85"/>
        <v>106867819.53136933</v>
      </c>
      <c r="BK25" s="512">
        <f t="shared" si="85"/>
        <v>110406717.8158457</v>
      </c>
      <c r="BL25" s="512">
        <f t="shared" si="85"/>
        <v>114049416.3921251</v>
      </c>
      <c r="BM25" s="512">
        <f t="shared" si="85"/>
        <v>118595457.15659693</v>
      </c>
      <c r="BN25" s="512">
        <f t="shared" si="85"/>
        <v>123157505.99962269</v>
      </c>
      <c r="BO25" s="512">
        <f t="shared" si="85"/>
        <v>127826998.45640826</v>
      </c>
      <c r="BP25" s="512">
        <f t="shared" ref="BP25:BT25" si="86">SUM(BP23:BP24)</f>
        <v>131448437.2759517</v>
      </c>
      <c r="BQ25" s="512">
        <f t="shared" si="86"/>
        <v>135619552.41570142</v>
      </c>
      <c r="BR25" s="512">
        <f t="shared" si="86"/>
        <v>138872442.92403284</v>
      </c>
      <c r="BS25" s="512">
        <f t="shared" si="86"/>
        <v>142387997.58514628</v>
      </c>
      <c r="BT25" s="512">
        <f t="shared" si="86"/>
        <v>147710566.15956867</v>
      </c>
      <c r="BU25" s="585">
        <f t="shared" ref="BU25:CD25" si="87">BU67</f>
        <v>158455140.35188788</v>
      </c>
      <c r="BV25" s="585">
        <f t="shared" si="87"/>
        <v>199149646.51311934</v>
      </c>
      <c r="BW25" s="585">
        <f t="shared" si="87"/>
        <v>260698357.54704714</v>
      </c>
      <c r="BX25" s="585">
        <f t="shared" si="87"/>
        <v>313284974.98954046</v>
      </c>
      <c r="BY25" s="585">
        <f t="shared" si="87"/>
        <v>371491778.05607957</v>
      </c>
      <c r="BZ25" s="585">
        <f t="shared" si="87"/>
        <v>437815318.76021957</v>
      </c>
      <c r="CA25" s="585">
        <f t="shared" si="87"/>
        <v>518584325.34408998</v>
      </c>
      <c r="CB25" s="585">
        <f t="shared" si="87"/>
        <v>618760205.31129718</v>
      </c>
      <c r="CC25" s="585">
        <f t="shared" si="87"/>
        <v>700722631.65158272</v>
      </c>
      <c r="CD25" s="600">
        <f t="shared" si="87"/>
        <v>800571287.08157647</v>
      </c>
      <c r="CE25" s="875">
        <f>SUM(CE23:CE24)</f>
        <v>800571287.08157647</v>
      </c>
      <c r="CF25" s="581" t="s">
        <v>12</v>
      </c>
    </row>
    <row r="26" spans="1:84" x14ac:dyDescent="0.2">
      <c r="B26" s="514"/>
      <c r="C26" s="566"/>
      <c r="L26" s="849"/>
      <c r="M26" s="507"/>
      <c r="N26" s="507"/>
      <c r="O26" s="507"/>
      <c r="P26" s="507"/>
      <c r="Q26" s="507"/>
      <c r="R26" s="507"/>
      <c r="S26" s="507"/>
      <c r="T26" s="507"/>
      <c r="U26" s="507"/>
      <c r="V26" s="507"/>
      <c r="W26" s="507"/>
      <c r="X26" s="507"/>
      <c r="Y26" s="601"/>
      <c r="Z26" s="507"/>
      <c r="AA26" s="507"/>
      <c r="AB26" s="507"/>
      <c r="AC26" s="507"/>
      <c r="AD26" s="507"/>
      <c r="AE26" s="507"/>
      <c r="AF26" s="507"/>
      <c r="AG26" s="507"/>
      <c r="AH26" s="507"/>
      <c r="AI26" s="507"/>
      <c r="AJ26" s="566"/>
      <c r="AK26" s="507"/>
      <c r="AL26" s="507"/>
      <c r="AM26" s="507"/>
      <c r="AN26" s="507"/>
      <c r="AO26" s="507"/>
      <c r="AP26" s="507"/>
      <c r="AQ26" s="507"/>
      <c r="AR26" s="507"/>
      <c r="AS26" s="507"/>
      <c r="AT26" s="507"/>
      <c r="AU26" s="507"/>
      <c r="AV26" s="507"/>
      <c r="AW26" s="601"/>
      <c r="AX26" s="507"/>
      <c r="AY26" s="507"/>
      <c r="AZ26" s="507"/>
      <c r="BA26" s="507"/>
      <c r="BB26" s="507"/>
      <c r="BC26" s="507"/>
      <c r="BD26" s="507"/>
      <c r="BE26" s="507"/>
      <c r="BF26" s="507"/>
      <c r="BG26" s="507"/>
      <c r="BH26" s="566"/>
      <c r="BI26" s="507"/>
      <c r="BJ26" s="507"/>
      <c r="BK26" s="507"/>
      <c r="BL26" s="507"/>
      <c r="BM26" s="507"/>
      <c r="BN26" s="507"/>
      <c r="BO26" s="507"/>
      <c r="BP26" s="507"/>
      <c r="BQ26" s="507"/>
      <c r="BR26" s="507"/>
      <c r="BS26" s="507"/>
      <c r="BT26" s="507"/>
      <c r="BU26" s="586"/>
      <c r="BV26" s="586"/>
      <c r="BW26" s="586"/>
      <c r="BX26" s="586"/>
      <c r="BY26" s="586"/>
      <c r="BZ26" s="586"/>
      <c r="CA26" s="586"/>
      <c r="CB26" s="586"/>
      <c r="CC26" s="586"/>
      <c r="CD26" s="601"/>
      <c r="CE26" s="871"/>
      <c r="CF26" s="514"/>
    </row>
    <row r="27" spans="1:84" ht="17" thickBot="1" x14ac:dyDescent="0.25">
      <c r="B27" s="6" t="s">
        <v>27</v>
      </c>
      <c r="C27" s="690"/>
      <c r="D27" s="515"/>
      <c r="E27" s="515"/>
      <c r="F27" s="515"/>
      <c r="G27" s="515"/>
      <c r="H27" s="515"/>
      <c r="I27" s="515"/>
      <c r="J27" s="515"/>
      <c r="K27" s="515"/>
      <c r="L27" s="850"/>
      <c r="M27" s="516"/>
      <c r="N27" s="516"/>
      <c r="O27" s="516"/>
      <c r="P27" s="516"/>
      <c r="Q27" s="516"/>
      <c r="R27" s="516"/>
      <c r="S27" s="516"/>
      <c r="T27" s="516"/>
      <c r="U27" s="516"/>
      <c r="V27" s="516"/>
      <c r="W27" s="516"/>
      <c r="X27" s="516"/>
      <c r="Y27" s="602"/>
      <c r="Z27" s="516"/>
      <c r="AA27" s="516"/>
      <c r="AB27" s="507"/>
      <c r="AC27" s="507"/>
      <c r="AD27" s="507"/>
      <c r="AE27" s="507"/>
      <c r="AF27" s="507"/>
      <c r="AG27" s="507"/>
      <c r="AH27" s="507"/>
      <c r="AI27" s="507"/>
      <c r="AJ27" s="566"/>
      <c r="AK27" s="507"/>
      <c r="AL27" s="507"/>
      <c r="AM27" s="507"/>
      <c r="AN27" s="507"/>
      <c r="AO27" s="507"/>
      <c r="AP27" s="507"/>
      <c r="AQ27" s="507"/>
      <c r="AR27" s="507"/>
      <c r="AS27" s="507"/>
      <c r="AT27" s="507"/>
      <c r="AU27" s="507"/>
      <c r="AV27" s="507"/>
      <c r="AW27" s="601"/>
      <c r="AX27" s="507"/>
      <c r="AY27" s="507"/>
      <c r="AZ27" s="507"/>
      <c r="BA27" s="507"/>
      <c r="BB27" s="507"/>
      <c r="BC27" s="507"/>
      <c r="BD27" s="507"/>
      <c r="BE27" s="507"/>
      <c r="BF27" s="507"/>
      <c r="BG27" s="507"/>
      <c r="BH27" s="566"/>
      <c r="BI27" s="507"/>
      <c r="BJ27" s="507"/>
      <c r="BK27" s="507"/>
      <c r="BL27" s="507"/>
      <c r="BM27" s="507"/>
      <c r="BN27" s="507"/>
      <c r="BO27" s="507"/>
      <c r="BP27" s="507"/>
      <c r="BQ27" s="507"/>
      <c r="BR27" s="507"/>
      <c r="BS27" s="507"/>
      <c r="BT27" s="507"/>
      <c r="BU27" s="586"/>
      <c r="BV27" s="586"/>
      <c r="BW27" s="586"/>
      <c r="BX27" s="586"/>
      <c r="BY27" s="586"/>
      <c r="BZ27" s="586"/>
      <c r="CA27" s="586"/>
      <c r="CB27" s="586"/>
      <c r="CC27" s="586"/>
      <c r="CD27" s="601"/>
      <c r="CE27" s="871"/>
      <c r="CF27" s="6" t="s">
        <v>27</v>
      </c>
    </row>
    <row r="28" spans="1:84" ht="17" thickBot="1" x14ac:dyDescent="0.25">
      <c r="B28" s="517" t="s">
        <v>423</v>
      </c>
      <c r="C28" s="691"/>
      <c r="D28" s="518">
        <f>'OLD -- Revenue Receipts'!H154</f>
        <v>0</v>
      </c>
      <c r="E28" s="518">
        <f>'OLD -- Revenue Receipts'!I154</f>
        <v>0</v>
      </c>
      <c r="F28" s="518">
        <f>'OLD -- Revenue Receipts'!J154</f>
        <v>0</v>
      </c>
      <c r="G28" s="518">
        <f>'OLD -- Revenue Receipts'!K154</f>
        <v>0</v>
      </c>
      <c r="H28" s="518">
        <f>'OLD -- Revenue Receipts'!L154</f>
        <v>0</v>
      </c>
      <c r="I28" s="518">
        <f>'OLD -- Revenue Receipts'!M154</f>
        <v>0</v>
      </c>
      <c r="J28" s="518">
        <f>'OLD -- Revenue Receipts'!N154</f>
        <v>0</v>
      </c>
      <c r="K28" s="518">
        <f>'OLD -- Revenue Receipts'!O154</f>
        <v>0</v>
      </c>
      <c r="L28" s="851">
        <f>'OLD -- Revenue Receipts'!P154</f>
        <v>0</v>
      </c>
      <c r="M28" s="518">
        <f>'Revenue Receipts @ REVENUE'!Q156</f>
        <v>14621.099999999999</v>
      </c>
      <c r="N28" s="518">
        <f>'Revenue Receipts @ REVENUE'!R156</f>
        <v>53894.75</v>
      </c>
      <c r="O28" s="518">
        <f>'Revenue Receipts @ REVENUE'!S156</f>
        <v>130064.99999999999</v>
      </c>
      <c r="P28" s="518">
        <f>'Revenue Receipts @ REVENUE'!T156</f>
        <v>282629.75</v>
      </c>
      <c r="Q28" s="518">
        <f>'Revenue Receipts @ REVENUE'!U156</f>
        <v>584350.64999999991</v>
      </c>
      <c r="R28" s="518">
        <f>'Revenue Receipts @ REVENUE'!V156</f>
        <v>1050932.675</v>
      </c>
      <c r="S28" s="518">
        <f>'Revenue Receipts @ REVENUE'!W156</f>
        <v>1821560.325</v>
      </c>
      <c r="T28" s="518">
        <f>'Revenue Receipts @ REVENUE'!X156</f>
        <v>2705628.5749999997</v>
      </c>
      <c r="U28" s="518">
        <f>'Revenue Receipts @ REVENUE'!Y156</f>
        <v>3990895.0249999999</v>
      </c>
      <c r="V28" s="518">
        <f>'Revenue Receipts @ REVENUE'!Z156</f>
        <v>4774873.0249999994</v>
      </c>
      <c r="W28" s="518">
        <f>'Revenue Receipts @ REVENUE'!AA156</f>
        <v>5302966.8250000002</v>
      </c>
      <c r="X28" s="518">
        <f>'Revenue Receipts @ REVENUE'!AB156</f>
        <v>4653356.9333333327</v>
      </c>
      <c r="Y28" s="578">
        <f>'Revenue Receipts @ REVENUE'!AC156</f>
        <v>3897768.9833333329</v>
      </c>
      <c r="Z28" s="518">
        <f>'Revenue Receipts @ REVENUE'!AD156</f>
        <v>4797280.583333333</v>
      </c>
      <c r="AA28" s="518">
        <f>'Revenue Receipts @ REVENUE'!AE156</f>
        <v>4245755.1499999994</v>
      </c>
      <c r="AB28" s="518">
        <f>'Revenue Receipts @ REVENUE'!AF156</f>
        <v>3927330.1166666667</v>
      </c>
      <c r="AC28" s="518">
        <f>'Revenue Receipts @ REVENUE'!AG156</f>
        <v>4990688.7333333325</v>
      </c>
      <c r="AD28" s="518">
        <f>'Revenue Receipts @ REVENUE'!AH156</f>
        <v>4809422.4749999996</v>
      </c>
      <c r="AE28" s="518">
        <f>'Revenue Receipts @ REVENUE'!AI156</f>
        <v>4841956.166666666</v>
      </c>
      <c r="AF28" s="518">
        <f>'Revenue Receipts @ REVENUE'!AJ156</f>
        <v>4263154.458333334</v>
      </c>
      <c r="AG28" s="518">
        <f>'Revenue Receipts @ REVENUE'!AK156</f>
        <v>5247425.083333333</v>
      </c>
      <c r="AH28" s="518">
        <f>'Revenue Receipts @ REVENUE'!AL156</f>
        <v>5361055.05</v>
      </c>
      <c r="AI28" s="518">
        <f>'Revenue Receipts @ REVENUE'!AM156</f>
        <v>6660369.5166666666</v>
      </c>
      <c r="AJ28" s="519">
        <f>'Revenue Receipts @ REVENUE'!AN156</f>
        <v>6222989.8250000011</v>
      </c>
      <c r="AK28" s="518">
        <f>'Revenue Receipts @ REVENUE'!AO156</f>
        <v>6812162.3483333336</v>
      </c>
      <c r="AL28" s="518">
        <f>'Revenue Receipts @ REVENUE'!AP156</f>
        <v>5947578.3336666655</v>
      </c>
      <c r="AM28" s="518">
        <f>'Revenue Receipts @ REVENUE'!AQ156</f>
        <v>5670441.233599999</v>
      </c>
      <c r="AN28" s="518">
        <f>'Revenue Receipts @ REVENUE'!AR156</f>
        <v>6526054.9652133333</v>
      </c>
      <c r="AO28" s="518">
        <f>'Revenue Receipts @ REVENUE'!AS156</f>
        <v>5584832.1205039993</v>
      </c>
      <c r="AP28" s="518">
        <f>'Revenue Receipts @ REVENUE'!AT156</f>
        <v>5121499.6297365325</v>
      </c>
      <c r="AQ28" s="518">
        <f>'Revenue Receipts @ REVENUE'!AU156</f>
        <v>5995275.6237892257</v>
      </c>
      <c r="AR28" s="518">
        <f>'Revenue Receipts @ REVENUE'!AV156</f>
        <v>5456111.0073647145</v>
      </c>
      <c r="AS28" s="518">
        <f>'Revenue Receipts @ REVENUE'!AW156</f>
        <v>5300463.7925584381</v>
      </c>
      <c r="AT28" s="518">
        <f>'Revenue Receipts @ REVENUE'!AX156</f>
        <v>4283585.5040467503</v>
      </c>
      <c r="AU28" s="518">
        <f>'Revenue Receipts @ REVENUE'!AY156</f>
        <v>4703363.6882373998</v>
      </c>
      <c r="AV28" s="518">
        <f>'Revenue Receipts @ REVENUE'!AZ156</f>
        <v>4185417.6489232541</v>
      </c>
      <c r="AW28" s="578">
        <f>'Revenue Receipts @ REVENUE'!BA156</f>
        <v>4163599.9774719365</v>
      </c>
      <c r="AX28" s="518">
        <f>'Revenue Receipts @ REVENUE'!BB156</f>
        <v>3545625.270310882</v>
      </c>
      <c r="AY28" s="518">
        <f>'Revenue Receipts @ REVENUE'!BC156</f>
        <v>4096080.0745820394</v>
      </c>
      <c r="AZ28" s="518">
        <f>'Revenue Receipts @ REVENUE'!BD156</f>
        <v>4966769.2029989641</v>
      </c>
      <c r="BA28" s="518">
        <f>'Revenue Receipts @ REVENUE'!BE156</f>
        <v>6389871.070732506</v>
      </c>
      <c r="BB28" s="518">
        <f>'Revenue Receipts @ REVENUE'!BF156</f>
        <v>6699681.5399193373</v>
      </c>
      <c r="BC28" s="518">
        <f>'Revenue Receipts @ REVENUE'!BG156</f>
        <v>7223764.0552688036</v>
      </c>
      <c r="BD28" s="518">
        <f>'Revenue Receipts @ REVENUE'!BH156</f>
        <v>6828999.5775483744</v>
      </c>
      <c r="BE28" s="518">
        <f>'Revenue Receipts @ REVENUE'!BI156</f>
        <v>6142562.5453720326</v>
      </c>
      <c r="BF28" s="518">
        <f>'Revenue Receipts @ REVENUE'!BJ156</f>
        <v>7200125.2996309595</v>
      </c>
      <c r="BG28" s="518">
        <f>'Revenue Receipts @ REVENUE'!BK156</f>
        <v>6403473.4897047672</v>
      </c>
      <c r="BH28" s="519">
        <f>'Revenue Receipts @ REVENUE'!BL156</f>
        <v>5843205.338430481</v>
      </c>
      <c r="BI28" s="518">
        <f>'Revenue Receipts @ REVENUE'!BM156</f>
        <v>6643713.9857443841</v>
      </c>
      <c r="BJ28" s="518">
        <f>'Revenue Receipts @ REVENUE'!BN156</f>
        <v>6767166.3485955065</v>
      </c>
      <c r="BK28" s="518">
        <f>'Revenue Receipts @ REVENUE'!BO156</f>
        <v>7002478.0505430736</v>
      </c>
      <c r="BL28" s="518">
        <f>'Revenue Receipts @ REVENUE'!BP156</f>
        <v>7169407.7154344581</v>
      </c>
      <c r="BM28" s="518">
        <f>'Revenue Receipts @ REVENUE'!BQ156</f>
        <v>8422603.2923475672</v>
      </c>
      <c r="BN28" s="518">
        <f>'Revenue Receipts @ REVENUE'!BR156</f>
        <v>8879257.5138780531</v>
      </c>
      <c r="BO28" s="518">
        <f>'Revenue Receipts @ REVENUE'!BS156</f>
        <v>8412667.7094357759</v>
      </c>
      <c r="BP28" s="518">
        <f>'Revenue Receipts @ REVENUE'!BT156</f>
        <v>7031192.2842152864</v>
      </c>
      <c r="BQ28" s="518">
        <f>'Revenue Receipts @ REVENUE'!BU156</f>
        <v>7915627.7107055634</v>
      </c>
      <c r="BR28" s="518">
        <f>'Revenue Receipts @ REVENUE'!BV156</f>
        <v>6770996.1335644498</v>
      </c>
      <c r="BS28" s="518">
        <f>'Revenue Receipts @ REVENUE'!BW156</f>
        <v>6773427.6801848933</v>
      </c>
      <c r="BT28" s="518">
        <f>'Revenue Receipts @ REVENUE'!BX156</f>
        <v>7283357.472481247</v>
      </c>
      <c r="BU28" s="862">
        <f>'Revenue Receipts @ REVENUE'!CJ174</f>
        <v>86745736.932511896</v>
      </c>
      <c r="BV28" s="862">
        <f>'Revenue Receipts @ REVENUE'!CV174</f>
        <v>72546824.514964417</v>
      </c>
      <c r="BW28" s="862">
        <f>'Revenue Receipts @ REVENUE'!DH174</f>
        <v>106471002.14115134</v>
      </c>
      <c r="BX28" s="862">
        <f>'Revenue Receipts @ REVENUE'!DT174</f>
        <v>88155844.274316669</v>
      </c>
      <c r="BY28" s="862">
        <f>'Revenue Receipts @ REVENUE'!EF174</f>
        <v>96841872.412009239</v>
      </c>
      <c r="BZ28" s="862">
        <f>'Revenue Receipts @ REVENUE'!ER174</f>
        <v>107610690.9344202</v>
      </c>
      <c r="CA28" s="862">
        <f>'Revenue Receipts @ REVENUE'!FD174</f>
        <v>130580197.82879531</v>
      </c>
      <c r="CB28" s="862">
        <f>'Revenue Receipts @ REVENUE'!FP174</f>
        <v>161293870.43602359</v>
      </c>
      <c r="CC28" s="862">
        <f>'Revenue Receipts @ REVENUE'!GB174</f>
        <v>122664079.91866203</v>
      </c>
      <c r="CD28" s="870">
        <f>'Revenue Receipts @ REVENUE'!GN174</f>
        <v>147758323.28294328</v>
      </c>
      <c r="CE28" s="876">
        <f>SUM(D28:CD28)</f>
        <v>1429461852.685873</v>
      </c>
      <c r="CF28" s="503" t="s">
        <v>37</v>
      </c>
    </row>
    <row r="29" spans="1:84" ht="18" thickTop="1" thickBot="1" x14ac:dyDescent="0.25">
      <c r="B29" s="521" t="s">
        <v>461</v>
      </c>
      <c r="C29" s="573"/>
      <c r="D29" s="522"/>
      <c r="E29" s="522"/>
      <c r="F29" s="522"/>
      <c r="G29" s="522"/>
      <c r="H29" s="522"/>
      <c r="I29" s="522"/>
      <c r="J29" s="522"/>
      <c r="K29" s="522"/>
      <c r="L29" s="852"/>
      <c r="M29" s="522"/>
      <c r="N29" s="522"/>
      <c r="O29" s="522"/>
      <c r="P29" s="522"/>
      <c r="Q29" s="522"/>
      <c r="R29" s="522"/>
      <c r="S29" s="522"/>
      <c r="T29" s="522"/>
      <c r="U29" s="522"/>
      <c r="V29" s="522"/>
      <c r="W29" s="522"/>
      <c r="X29" s="582">
        <f>SUM(M28:X28)</f>
        <v>25365774.633333333</v>
      </c>
      <c r="Y29" s="597"/>
      <c r="Z29" s="522"/>
      <c r="AA29" s="522"/>
      <c r="AB29" s="522"/>
      <c r="AC29" s="522"/>
      <c r="AD29" s="522"/>
      <c r="AE29" s="522"/>
      <c r="AF29" s="522"/>
      <c r="AG29" s="522"/>
      <c r="AH29" s="522"/>
      <c r="AI29" s="522"/>
      <c r="AJ29" s="576">
        <f>SUM(Y28:AJ28)</f>
        <v>59265196.141666666</v>
      </c>
      <c r="AK29" s="522"/>
      <c r="AL29" s="522"/>
      <c r="AM29" s="522"/>
      <c r="AN29" s="522"/>
      <c r="AO29" s="522"/>
      <c r="AP29" s="522"/>
      <c r="AQ29" s="522"/>
      <c r="AR29" s="522"/>
      <c r="AS29" s="522"/>
      <c r="AT29" s="522"/>
      <c r="AU29" s="522"/>
      <c r="AV29" s="582">
        <f>SUM(AK28:AV28)</f>
        <v>65586785.895973653</v>
      </c>
      <c r="AW29" s="597"/>
      <c r="AX29" s="522"/>
      <c r="AY29" s="522"/>
      <c r="AZ29" s="522"/>
      <c r="BA29" s="522"/>
      <c r="BB29" s="522"/>
      <c r="BC29" s="522"/>
      <c r="BD29" s="522"/>
      <c r="BE29" s="522"/>
      <c r="BF29" s="522"/>
      <c r="BG29" s="522"/>
      <c r="BH29" s="576">
        <f>SUM(AW28:BH28)</f>
        <v>69503757.441971093</v>
      </c>
      <c r="BI29" s="522"/>
      <c r="BJ29" s="522"/>
      <c r="BK29" s="522"/>
      <c r="BL29" s="522"/>
      <c r="BM29" s="522"/>
      <c r="BN29" s="522"/>
      <c r="BO29" s="522"/>
      <c r="BP29" s="522"/>
      <c r="BQ29" s="522"/>
      <c r="BR29" s="522"/>
      <c r="BS29" s="522"/>
      <c r="BT29" s="582">
        <f>SUM(BI28:BT28)</f>
        <v>89071895.897130281</v>
      </c>
      <c r="BU29" s="588">
        <f t="shared" ref="BU29:CE29" si="88">BU28</f>
        <v>86745736.932511896</v>
      </c>
      <c r="BV29" s="588">
        <f t="shared" si="88"/>
        <v>72546824.514964417</v>
      </c>
      <c r="BW29" s="588">
        <f t="shared" si="88"/>
        <v>106471002.14115134</v>
      </c>
      <c r="BX29" s="588">
        <f t="shared" si="88"/>
        <v>88155844.274316669</v>
      </c>
      <c r="BY29" s="588">
        <f t="shared" si="88"/>
        <v>96841872.412009239</v>
      </c>
      <c r="BZ29" s="588">
        <f t="shared" si="88"/>
        <v>107610690.9344202</v>
      </c>
      <c r="CA29" s="588">
        <f t="shared" si="88"/>
        <v>130580197.82879531</v>
      </c>
      <c r="CB29" s="588">
        <f t="shared" si="88"/>
        <v>161293870.43602359</v>
      </c>
      <c r="CC29" s="588">
        <f t="shared" si="88"/>
        <v>122664079.91866203</v>
      </c>
      <c r="CD29" s="837">
        <f t="shared" si="88"/>
        <v>147758323.28294328</v>
      </c>
      <c r="CE29" s="523">
        <f t="shared" si="88"/>
        <v>1429461852.685873</v>
      </c>
    </row>
    <row r="30" spans="1:84" ht="17" thickTop="1" x14ac:dyDescent="0.2">
      <c r="B30" s="507"/>
      <c r="C30" s="566"/>
      <c r="D30" s="516"/>
      <c r="E30" s="516"/>
      <c r="F30" s="516"/>
      <c r="G30" s="516"/>
      <c r="H30" s="516"/>
      <c r="I30" s="516"/>
      <c r="J30" s="516"/>
      <c r="K30" s="516"/>
      <c r="L30" s="850"/>
      <c r="M30" s="516"/>
      <c r="N30" s="516"/>
      <c r="O30" s="516"/>
      <c r="P30" s="516"/>
      <c r="Q30" s="516"/>
      <c r="R30" s="516"/>
      <c r="S30" s="516"/>
      <c r="T30" s="516"/>
      <c r="U30" s="516"/>
      <c r="V30" s="516"/>
      <c r="W30" s="516"/>
      <c r="X30" s="516"/>
      <c r="Y30" s="602"/>
      <c r="Z30" s="516"/>
      <c r="AA30" s="516"/>
      <c r="AB30" s="516"/>
      <c r="AC30" s="516"/>
      <c r="AD30" s="516"/>
      <c r="AE30" s="516"/>
      <c r="AF30" s="516"/>
      <c r="AG30" s="516"/>
      <c r="AH30" s="516"/>
      <c r="AI30" s="516"/>
      <c r="AJ30" s="509"/>
      <c r="AK30" s="516"/>
      <c r="AL30" s="516"/>
      <c r="AM30" s="516"/>
      <c r="AN30" s="516"/>
      <c r="AO30" s="516"/>
      <c r="AP30" s="516"/>
      <c r="AQ30" s="516"/>
      <c r="AR30" s="516"/>
      <c r="AS30" s="516"/>
      <c r="AT30" s="516"/>
      <c r="AU30" s="516"/>
      <c r="AV30" s="516"/>
      <c r="AW30" s="602"/>
      <c r="AX30" s="516"/>
      <c r="AY30" s="516"/>
      <c r="AZ30" s="516"/>
      <c r="BA30" s="516"/>
      <c r="BB30" s="516"/>
      <c r="BC30" s="516"/>
      <c r="BD30" s="516"/>
      <c r="BE30" s="516"/>
      <c r="BF30" s="516"/>
      <c r="BG30" s="516"/>
      <c r="BH30" s="509"/>
      <c r="BI30" s="516"/>
      <c r="BJ30" s="516"/>
      <c r="BK30" s="516"/>
      <c r="BL30" s="516"/>
      <c r="BM30" s="516"/>
      <c r="BN30" s="516"/>
      <c r="BO30" s="516"/>
      <c r="BP30" s="516"/>
      <c r="BQ30" s="516"/>
      <c r="BR30" s="516"/>
      <c r="BS30" s="516"/>
      <c r="BT30" s="516"/>
      <c r="BU30" s="594"/>
      <c r="BV30" s="594"/>
      <c r="BW30" s="594"/>
      <c r="BX30" s="594"/>
      <c r="BY30" s="594"/>
      <c r="BZ30" s="594"/>
      <c r="CA30" s="594"/>
      <c r="CB30" s="594"/>
      <c r="CC30" s="594"/>
      <c r="CD30" s="599"/>
      <c r="CE30" s="874"/>
    </row>
    <row r="31" spans="1:84" ht="17" thickBot="1" x14ac:dyDescent="0.25">
      <c r="B31" s="493" t="s">
        <v>552</v>
      </c>
      <c r="C31" s="693"/>
      <c r="D31" s="524"/>
      <c r="E31" s="524"/>
      <c r="F31" s="524"/>
      <c r="G31" s="524"/>
      <c r="H31" s="524"/>
      <c r="I31" s="524"/>
      <c r="J31" s="524"/>
      <c r="K31" s="524"/>
      <c r="L31" s="853"/>
      <c r="M31" s="524"/>
      <c r="N31" s="524"/>
      <c r="O31" s="524"/>
      <c r="P31" s="524"/>
      <c r="Q31" s="524"/>
      <c r="R31" s="524"/>
      <c r="S31" s="524"/>
      <c r="T31" s="524"/>
      <c r="U31" s="524"/>
      <c r="V31" s="524"/>
      <c r="W31" s="524"/>
      <c r="X31" s="568"/>
      <c r="Y31" s="524"/>
      <c r="Z31" s="524"/>
      <c r="AA31" s="524"/>
      <c r="AB31" s="511"/>
      <c r="AC31" s="511"/>
      <c r="AD31" s="511"/>
      <c r="AE31" s="511"/>
      <c r="AF31" s="511"/>
      <c r="AG31" s="511"/>
      <c r="AH31" s="511"/>
      <c r="AI31" s="511"/>
      <c r="AJ31" s="574"/>
      <c r="AK31" s="511"/>
      <c r="AL31" s="511"/>
      <c r="AM31" s="511"/>
      <c r="AN31" s="511"/>
      <c r="AO31" s="511"/>
      <c r="AP31" s="511"/>
      <c r="AQ31" s="511"/>
      <c r="AR31" s="511"/>
      <c r="AS31" s="511"/>
      <c r="AT31" s="511"/>
      <c r="AU31" s="511"/>
      <c r="AV31" s="511"/>
      <c r="AW31" s="605"/>
      <c r="AX31" s="511"/>
      <c r="AY31" s="511"/>
      <c r="AZ31" s="511"/>
      <c r="BA31" s="511"/>
      <c r="BB31" s="511"/>
      <c r="BC31" s="511"/>
      <c r="BD31" s="511"/>
      <c r="BE31" s="511"/>
      <c r="BF31" s="511"/>
      <c r="BG31" s="511"/>
      <c r="BH31" s="574"/>
      <c r="BI31" s="511"/>
      <c r="BJ31" s="511"/>
      <c r="BK31" s="511"/>
      <c r="BL31" s="511"/>
      <c r="BM31" s="511"/>
      <c r="BN31" s="511"/>
      <c r="BO31" s="511"/>
      <c r="BP31" s="511"/>
      <c r="BQ31" s="511"/>
      <c r="BR31" s="511"/>
      <c r="BS31" s="511"/>
      <c r="BT31" s="511"/>
      <c r="BU31" s="590"/>
      <c r="BV31" s="590"/>
      <c r="BW31" s="590"/>
      <c r="BX31" s="590"/>
      <c r="BY31" s="590"/>
      <c r="BZ31" s="590"/>
      <c r="CA31" s="590"/>
      <c r="CB31" s="590"/>
      <c r="CC31" s="590"/>
      <c r="CD31" s="605"/>
      <c r="CE31" s="879"/>
      <c r="CF31" s="6" t="s">
        <v>391</v>
      </c>
    </row>
    <row r="32" spans="1:84" ht="17" thickBot="1" x14ac:dyDescent="0.25">
      <c r="A32" s="526"/>
      <c r="B32" s="527" t="s">
        <v>553</v>
      </c>
      <c r="C32" s="690"/>
      <c r="D32" s="515">
        <v>0</v>
      </c>
      <c r="E32" s="515">
        <v>-100000</v>
      </c>
      <c r="F32" s="515">
        <v>-100000</v>
      </c>
      <c r="G32" s="515">
        <v>-100000</v>
      </c>
      <c r="H32" s="515">
        <v>-100000</v>
      </c>
      <c r="I32" s="515"/>
      <c r="J32" s="515">
        <v>-100000</v>
      </c>
      <c r="K32" s="515"/>
      <c r="L32" s="850"/>
      <c r="M32" s="516">
        <v>-100000</v>
      </c>
      <c r="N32" s="516">
        <v>0</v>
      </c>
      <c r="O32" s="518">
        <v>0</v>
      </c>
      <c r="P32" s="516">
        <v>-100000</v>
      </c>
      <c r="Q32" s="516">
        <v>0</v>
      </c>
      <c r="R32" s="516">
        <v>0</v>
      </c>
      <c r="S32" s="516">
        <v>-100000</v>
      </c>
      <c r="T32" s="516">
        <v>0</v>
      </c>
      <c r="U32" s="516">
        <v>0</v>
      </c>
      <c r="V32" s="516">
        <v>-100000</v>
      </c>
      <c r="W32" s="516">
        <v>0</v>
      </c>
      <c r="X32" s="516">
        <v>0</v>
      </c>
      <c r="Y32" s="602">
        <v>-50000</v>
      </c>
      <c r="Z32" s="516">
        <v>0</v>
      </c>
      <c r="AA32" s="518">
        <v>0</v>
      </c>
      <c r="AB32" s="516">
        <v>0</v>
      </c>
      <c r="AC32" s="516">
        <v>0</v>
      </c>
      <c r="AD32" s="516">
        <v>0</v>
      </c>
      <c r="AE32" s="516">
        <v>0</v>
      </c>
      <c r="AF32" s="516">
        <v>0</v>
      </c>
      <c r="AG32" s="516">
        <v>0</v>
      </c>
      <c r="AH32" s="516">
        <v>0</v>
      </c>
      <c r="AI32" s="516">
        <v>0</v>
      </c>
      <c r="AJ32" s="509">
        <v>0</v>
      </c>
      <c r="AK32" s="516">
        <v>0</v>
      </c>
      <c r="AL32" s="516">
        <v>0</v>
      </c>
      <c r="AM32" s="518">
        <v>0</v>
      </c>
      <c r="AN32" s="516">
        <v>0</v>
      </c>
      <c r="AO32" s="516">
        <v>0</v>
      </c>
      <c r="AP32" s="516">
        <v>0</v>
      </c>
      <c r="AQ32" s="516">
        <v>0</v>
      </c>
      <c r="AR32" s="516">
        <v>0</v>
      </c>
      <c r="AS32" s="516">
        <v>0</v>
      </c>
      <c r="AT32" s="516">
        <v>0</v>
      </c>
      <c r="AU32" s="516">
        <v>0</v>
      </c>
      <c r="AV32" s="516">
        <v>0</v>
      </c>
      <c r="AW32" s="602">
        <v>0</v>
      </c>
      <c r="AX32" s="516">
        <v>0</v>
      </c>
      <c r="AY32" s="518">
        <v>0</v>
      </c>
      <c r="AZ32" s="516">
        <v>0</v>
      </c>
      <c r="BA32" s="516">
        <v>0</v>
      </c>
      <c r="BB32" s="516">
        <v>0</v>
      </c>
      <c r="BC32" s="516">
        <v>0</v>
      </c>
      <c r="BD32" s="516">
        <v>0</v>
      </c>
      <c r="BE32" s="516">
        <v>0</v>
      </c>
      <c r="BF32" s="516">
        <v>0</v>
      </c>
      <c r="BG32" s="516">
        <v>0</v>
      </c>
      <c r="BH32" s="509">
        <v>0</v>
      </c>
      <c r="BI32" s="516">
        <v>0</v>
      </c>
      <c r="BJ32" s="516">
        <v>0</v>
      </c>
      <c r="BK32" s="518">
        <v>0</v>
      </c>
      <c r="BL32" s="516">
        <v>0</v>
      </c>
      <c r="BM32" s="516">
        <v>0</v>
      </c>
      <c r="BN32" s="518">
        <v>0</v>
      </c>
      <c r="BO32" s="516">
        <v>0</v>
      </c>
      <c r="BP32" s="516">
        <v>0</v>
      </c>
      <c r="BQ32" s="518">
        <v>0</v>
      </c>
      <c r="BR32" s="516">
        <v>0</v>
      </c>
      <c r="BS32" s="516">
        <v>0</v>
      </c>
      <c r="BT32" s="518">
        <v>0</v>
      </c>
      <c r="BU32" s="587">
        <v>0</v>
      </c>
      <c r="BV32" s="587">
        <v>0</v>
      </c>
      <c r="BW32" s="587">
        <v>0</v>
      </c>
      <c r="BX32" s="587">
        <v>0</v>
      </c>
      <c r="BY32" s="587">
        <v>0</v>
      </c>
      <c r="BZ32" s="587">
        <v>0</v>
      </c>
      <c r="CA32" s="587">
        <v>0</v>
      </c>
      <c r="CB32" s="587">
        <v>0</v>
      </c>
      <c r="CC32" s="587">
        <v>0</v>
      </c>
      <c r="CD32" s="578">
        <v>0</v>
      </c>
      <c r="CE32" s="874">
        <f>SUM(D32:CD32)</f>
        <v>-950000</v>
      </c>
      <c r="CF32" s="527" t="s">
        <v>392</v>
      </c>
    </row>
    <row r="33" spans="1:84" ht="18" thickTop="1" thickBot="1" x14ac:dyDescent="0.25">
      <c r="B33" s="521"/>
      <c r="C33" s="573"/>
      <c r="D33" s="522"/>
      <c r="E33" s="522"/>
      <c r="F33" s="522"/>
      <c r="G33" s="522"/>
      <c r="H33" s="522"/>
      <c r="I33" s="522"/>
      <c r="J33" s="522"/>
      <c r="K33" s="522"/>
      <c r="L33" s="852"/>
      <c r="M33" s="522"/>
      <c r="N33" s="522"/>
      <c r="O33" s="522"/>
      <c r="P33" s="522"/>
      <c r="Q33" s="522"/>
      <c r="R33" s="522"/>
      <c r="S33" s="522"/>
      <c r="T33" s="522"/>
      <c r="U33" s="522"/>
      <c r="V33" s="522"/>
      <c r="W33" s="522"/>
      <c r="X33" s="522"/>
      <c r="Y33" s="597"/>
      <c r="Z33" s="522"/>
      <c r="AA33" s="522"/>
      <c r="AB33" s="521"/>
      <c r="AC33" s="521"/>
      <c r="AD33" s="521"/>
      <c r="AE33" s="521"/>
      <c r="AF33" s="521"/>
      <c r="AG33" s="521"/>
      <c r="AH33" s="521"/>
      <c r="AI33" s="521"/>
      <c r="AJ33" s="573"/>
      <c r="AK33" s="521"/>
      <c r="AL33" s="521"/>
      <c r="AM33" s="522"/>
      <c r="AN33" s="521"/>
      <c r="AO33" s="521"/>
      <c r="AP33" s="521"/>
      <c r="AQ33" s="521"/>
      <c r="AR33" s="521"/>
      <c r="AS33" s="521"/>
      <c r="AT33" s="521"/>
      <c r="AU33" s="521"/>
      <c r="AV33" s="521"/>
      <c r="AW33" s="604"/>
      <c r="AX33" s="521"/>
      <c r="AY33" s="522"/>
      <c r="AZ33" s="521"/>
      <c r="BA33" s="521"/>
      <c r="BB33" s="521"/>
      <c r="BC33" s="521"/>
      <c r="BD33" s="521"/>
      <c r="BE33" s="521"/>
      <c r="BF33" s="521"/>
      <c r="BG33" s="521"/>
      <c r="BH33" s="573"/>
      <c r="BI33" s="521"/>
      <c r="BJ33" s="521"/>
      <c r="BK33" s="522"/>
      <c r="BL33" s="521"/>
      <c r="BM33" s="521"/>
      <c r="BN33" s="522"/>
      <c r="BO33" s="521"/>
      <c r="BP33" s="521"/>
      <c r="BQ33" s="522"/>
      <c r="BR33" s="521"/>
      <c r="BS33" s="521"/>
      <c r="BT33" s="522"/>
      <c r="BU33" s="592"/>
      <c r="BV33" s="592"/>
      <c r="BW33" s="592"/>
      <c r="BX33" s="592"/>
      <c r="BY33" s="592"/>
      <c r="BZ33" s="592"/>
      <c r="CA33" s="592"/>
      <c r="CB33" s="592"/>
      <c r="CC33" s="592"/>
      <c r="CD33" s="597"/>
      <c r="CE33" s="523">
        <f>CE31+CE32</f>
        <v>-950000</v>
      </c>
      <c r="CF33" s="453" t="s">
        <v>424</v>
      </c>
    </row>
    <row r="34" spans="1:84" ht="17" thickTop="1" x14ac:dyDescent="0.2">
      <c r="A34" s="526"/>
      <c r="B34" s="528"/>
      <c r="C34" s="566"/>
      <c r="D34" s="515"/>
      <c r="E34" s="515"/>
      <c r="F34" s="515"/>
      <c r="G34" s="515"/>
      <c r="H34" s="515"/>
      <c r="I34" s="515"/>
      <c r="J34" s="515"/>
      <c r="K34" s="515"/>
      <c r="L34" s="850"/>
      <c r="M34" s="516"/>
      <c r="N34" s="516"/>
      <c r="O34" s="516"/>
      <c r="P34" s="563"/>
      <c r="Q34" s="563"/>
      <c r="R34" s="563"/>
      <c r="S34" s="516"/>
      <c r="T34" s="516"/>
      <c r="U34" s="516"/>
      <c r="V34" s="516"/>
      <c r="W34" s="516"/>
      <c r="X34" s="516"/>
      <c r="Y34" s="602"/>
      <c r="Z34" s="516"/>
      <c r="AA34" s="516"/>
      <c r="AB34" s="507"/>
      <c r="AC34" s="507"/>
      <c r="AD34" s="507"/>
      <c r="AE34" s="507"/>
      <c r="AF34" s="507"/>
      <c r="AG34" s="507"/>
      <c r="AH34" s="507"/>
      <c r="AI34" s="507"/>
      <c r="AJ34" s="566"/>
      <c r="AK34" s="507"/>
      <c r="AL34" s="507"/>
      <c r="AM34" s="507"/>
      <c r="AN34" s="507"/>
      <c r="AO34" s="507"/>
      <c r="AP34" s="507"/>
      <c r="AQ34" s="507"/>
      <c r="AR34" s="507"/>
      <c r="AS34" s="507"/>
      <c r="AT34" s="507"/>
      <c r="AU34" s="507"/>
      <c r="AV34" s="507"/>
      <c r="AW34" s="601"/>
      <c r="AX34" s="507"/>
      <c r="AY34" s="507"/>
      <c r="AZ34" s="507"/>
      <c r="BA34" s="507"/>
      <c r="BB34" s="507"/>
      <c r="BC34" s="507"/>
      <c r="BD34" s="507"/>
      <c r="BE34" s="507"/>
      <c r="BF34" s="507"/>
      <c r="BG34" s="507"/>
      <c r="BH34" s="566"/>
      <c r="BI34" s="507"/>
      <c r="BJ34" s="507"/>
      <c r="BK34" s="507"/>
      <c r="BL34" s="507"/>
      <c r="BM34" s="507"/>
      <c r="BN34" s="507"/>
      <c r="BO34" s="507"/>
      <c r="BP34" s="507"/>
      <c r="BQ34" s="507"/>
      <c r="BR34" s="507"/>
      <c r="BS34" s="507"/>
      <c r="BT34" s="507"/>
      <c r="BU34" s="586"/>
      <c r="BV34" s="586"/>
      <c r="BW34" s="586"/>
      <c r="BX34" s="586"/>
      <c r="BY34" s="586"/>
      <c r="BZ34" s="586"/>
      <c r="CA34" s="586"/>
      <c r="CB34" s="586"/>
      <c r="CC34" s="586"/>
      <c r="CD34" s="601"/>
      <c r="CE34" s="871"/>
    </row>
    <row r="35" spans="1:84" x14ac:dyDescent="0.2">
      <c r="A35" s="526"/>
      <c r="B35" s="528"/>
      <c r="C35" s="566"/>
      <c r="D35" s="515"/>
      <c r="E35" s="515"/>
      <c r="F35" s="515"/>
      <c r="G35" s="515"/>
      <c r="H35" s="515"/>
      <c r="I35" s="515"/>
      <c r="J35" s="515"/>
      <c r="K35" s="515"/>
      <c r="L35" s="850"/>
      <c r="M35" s="516"/>
      <c r="N35" s="516"/>
      <c r="O35" s="516"/>
      <c r="P35" s="563"/>
      <c r="Q35" s="563"/>
      <c r="R35" s="563"/>
      <c r="S35" s="516"/>
      <c r="T35" s="516"/>
      <c r="U35" s="516"/>
      <c r="V35" s="516"/>
      <c r="W35" s="516"/>
      <c r="X35" s="516"/>
      <c r="Y35" s="602"/>
      <c r="Z35" s="516"/>
      <c r="AA35" s="516"/>
      <c r="AB35" s="507"/>
      <c r="AC35" s="507"/>
      <c r="AD35" s="507"/>
      <c r="AE35" s="507"/>
      <c r="AF35" s="507"/>
      <c r="AG35" s="507"/>
      <c r="AH35" s="507"/>
      <c r="AI35" s="507"/>
      <c r="AJ35" s="566"/>
      <c r="AK35" s="507"/>
      <c r="AL35" s="507"/>
      <c r="AM35" s="507"/>
      <c r="AN35" s="507"/>
      <c r="AO35" s="507"/>
      <c r="AP35" s="507"/>
      <c r="AQ35" s="507"/>
      <c r="AR35" s="507"/>
      <c r="AS35" s="507"/>
      <c r="AT35" s="507"/>
      <c r="AU35" s="507"/>
      <c r="AV35" s="507"/>
      <c r="AW35" s="601"/>
      <c r="AX35" s="507"/>
      <c r="AY35" s="507"/>
      <c r="AZ35" s="507"/>
      <c r="BA35" s="507"/>
      <c r="BB35" s="507"/>
      <c r="BC35" s="507"/>
      <c r="BD35" s="507"/>
      <c r="BE35" s="507"/>
      <c r="BF35" s="507"/>
      <c r="BG35" s="507"/>
      <c r="BH35" s="566"/>
      <c r="BI35" s="507"/>
      <c r="BJ35" s="507"/>
      <c r="BK35" s="507"/>
      <c r="BL35" s="507"/>
      <c r="BM35" s="507"/>
      <c r="BN35" s="507"/>
      <c r="BO35" s="507"/>
      <c r="BP35" s="507"/>
      <c r="BQ35" s="507"/>
      <c r="BR35" s="507"/>
      <c r="BS35" s="507"/>
      <c r="BT35" s="507"/>
      <c r="BU35" s="586"/>
      <c r="BV35" s="586"/>
      <c r="BW35" s="586"/>
      <c r="BX35" s="586"/>
      <c r="BY35" s="586"/>
      <c r="BZ35" s="586"/>
      <c r="CA35" s="586"/>
      <c r="CB35" s="586"/>
      <c r="CC35" s="586"/>
      <c r="CD35" s="601"/>
      <c r="CE35" s="871"/>
    </row>
    <row r="36" spans="1:84" x14ac:dyDescent="0.2">
      <c r="A36" s="526"/>
      <c r="B36" s="528"/>
      <c r="C36" s="566"/>
      <c r="D36" s="515"/>
      <c r="E36" s="515"/>
      <c r="F36" s="515"/>
      <c r="G36" s="515"/>
      <c r="H36" s="515"/>
      <c r="I36" s="515"/>
      <c r="J36" s="515"/>
      <c r="K36" s="515"/>
      <c r="L36" s="850"/>
      <c r="M36" s="516"/>
      <c r="N36" s="516"/>
      <c r="O36" s="516"/>
      <c r="P36" s="563"/>
      <c r="Q36" s="563"/>
      <c r="R36" s="563"/>
      <c r="S36" s="516"/>
      <c r="T36" s="516"/>
      <c r="U36" s="516"/>
      <c r="V36" s="516"/>
      <c r="W36" s="516"/>
      <c r="X36" s="516"/>
      <c r="Y36" s="602"/>
      <c r="Z36" s="516"/>
      <c r="AA36" s="516"/>
      <c r="AB36" s="507"/>
      <c r="AC36" s="507"/>
      <c r="AD36" s="507"/>
      <c r="AE36" s="507"/>
      <c r="AF36" s="507"/>
      <c r="AG36" s="507"/>
      <c r="AH36" s="507"/>
      <c r="AI36" s="507"/>
      <c r="AJ36" s="566"/>
      <c r="AK36" s="507"/>
      <c r="AL36" s="507"/>
      <c r="AM36" s="507"/>
      <c r="AN36" s="507"/>
      <c r="AO36" s="507"/>
      <c r="AP36" s="507"/>
      <c r="AQ36" s="507"/>
      <c r="AR36" s="507"/>
      <c r="AS36" s="507"/>
      <c r="AT36" s="507"/>
      <c r="AU36" s="507"/>
      <c r="AV36" s="507"/>
      <c r="AW36" s="601"/>
      <c r="AX36" s="507"/>
      <c r="AY36" s="507"/>
      <c r="AZ36" s="507"/>
      <c r="BA36" s="507"/>
      <c r="BB36" s="507"/>
      <c r="BC36" s="507"/>
      <c r="BD36" s="507"/>
      <c r="BE36" s="507"/>
      <c r="BF36" s="507"/>
      <c r="BG36" s="507"/>
      <c r="BH36" s="566"/>
      <c r="BI36" s="507"/>
      <c r="BJ36" s="507"/>
      <c r="BK36" s="507"/>
      <c r="BL36" s="507"/>
      <c r="BM36" s="507"/>
      <c r="BN36" s="507"/>
      <c r="BO36" s="507"/>
      <c r="BP36" s="507"/>
      <c r="BQ36" s="507"/>
      <c r="BR36" s="507"/>
      <c r="BS36" s="507"/>
      <c r="BT36" s="507"/>
      <c r="BU36" s="586"/>
      <c r="BV36" s="586"/>
      <c r="BW36" s="586"/>
      <c r="BX36" s="586"/>
      <c r="BY36" s="586"/>
      <c r="BZ36" s="586"/>
      <c r="CA36" s="586"/>
      <c r="CB36" s="586"/>
      <c r="CC36" s="586"/>
      <c r="CD36" s="601"/>
      <c r="CE36" s="871"/>
    </row>
    <row r="37" spans="1:84" ht="17" thickBot="1" x14ac:dyDescent="0.25">
      <c r="B37" s="493" t="s">
        <v>551</v>
      </c>
      <c r="C37" s="574"/>
      <c r="D37" s="524"/>
      <c r="E37" s="524"/>
      <c r="F37" s="524"/>
      <c r="G37" s="524"/>
      <c r="H37" s="524"/>
      <c r="I37" s="524"/>
      <c r="J37" s="524"/>
      <c r="K37" s="524"/>
      <c r="L37" s="853"/>
      <c r="M37" s="524"/>
      <c r="N37" s="524"/>
      <c r="O37" s="524"/>
      <c r="P37" s="524"/>
      <c r="Q37" s="524"/>
      <c r="R37" s="524"/>
      <c r="S37" s="524"/>
      <c r="T37" s="524"/>
      <c r="U37" s="524"/>
      <c r="V37" s="524"/>
      <c r="W37" s="524"/>
      <c r="X37" s="524"/>
      <c r="Y37" s="603"/>
      <c r="Z37" s="524"/>
      <c r="AA37" s="524"/>
      <c r="AB37" s="524"/>
      <c r="AC37" s="524"/>
      <c r="AD37" s="524"/>
      <c r="AE37" s="524"/>
      <c r="AF37" s="524"/>
      <c r="AG37" s="524"/>
      <c r="AH37" s="524"/>
      <c r="AI37" s="524"/>
      <c r="AJ37" s="568"/>
      <c r="AK37" s="524"/>
      <c r="AL37" s="524"/>
      <c r="AM37" s="524"/>
      <c r="AN37" s="524"/>
      <c r="AO37" s="524"/>
      <c r="AP37" s="524"/>
      <c r="AQ37" s="524"/>
      <c r="AR37" s="524"/>
      <c r="AS37" s="524"/>
      <c r="AT37" s="524"/>
      <c r="AU37" s="524"/>
      <c r="AV37" s="524"/>
      <c r="AW37" s="603"/>
      <c r="AX37" s="524"/>
      <c r="AY37" s="524"/>
      <c r="AZ37" s="524"/>
      <c r="BA37" s="524"/>
      <c r="BB37" s="524"/>
      <c r="BC37" s="524"/>
      <c r="BD37" s="524"/>
      <c r="BE37" s="524"/>
      <c r="BF37" s="524"/>
      <c r="BG37" s="524"/>
      <c r="BH37" s="568"/>
      <c r="BI37" s="524"/>
      <c r="BJ37" s="524"/>
      <c r="BK37" s="524"/>
      <c r="BL37" s="524"/>
      <c r="BM37" s="524"/>
      <c r="BN37" s="524"/>
      <c r="BO37" s="524"/>
      <c r="BP37" s="524"/>
      <c r="BQ37" s="524"/>
      <c r="BR37" s="524"/>
      <c r="BS37" s="524"/>
      <c r="BT37" s="524"/>
      <c r="BU37" s="585"/>
      <c r="BV37" s="585"/>
      <c r="BW37" s="585"/>
      <c r="BX37" s="585"/>
      <c r="BY37" s="585"/>
      <c r="BZ37" s="585"/>
      <c r="CA37" s="585"/>
      <c r="CB37" s="585"/>
      <c r="CC37" s="585"/>
      <c r="CD37" s="600"/>
      <c r="CE37" s="877"/>
    </row>
    <row r="38" spans="1:84" ht="17" thickBot="1" x14ac:dyDescent="0.25">
      <c r="B38" s="453" t="s">
        <v>408</v>
      </c>
      <c r="C38" s="566"/>
      <c r="D38" s="515">
        <v>0</v>
      </c>
      <c r="E38" s="515">
        <v>0</v>
      </c>
      <c r="F38" s="515">
        <v>0</v>
      </c>
      <c r="G38" s="515">
        <v>0</v>
      </c>
      <c r="H38" s="515">
        <v>0</v>
      </c>
      <c r="I38" s="515">
        <v>0</v>
      </c>
      <c r="J38" s="515">
        <v>0</v>
      </c>
      <c r="K38" s="515">
        <v>0</v>
      </c>
      <c r="L38" s="850">
        <v>0</v>
      </c>
      <c r="M38" s="516">
        <f>(M28*0.1)*4</f>
        <v>5848.44</v>
      </c>
      <c r="N38" s="516">
        <v>0</v>
      </c>
      <c r="O38" s="516">
        <v>0</v>
      </c>
      <c r="P38" s="516">
        <v>0</v>
      </c>
      <c r="Q38" s="516">
        <v>0</v>
      </c>
      <c r="R38" s="516">
        <v>0</v>
      </c>
      <c r="S38" s="516">
        <v>0</v>
      </c>
      <c r="T38" s="516">
        <v>0</v>
      </c>
      <c r="U38" s="516">
        <v>0</v>
      </c>
      <c r="V38" s="516">
        <v>0</v>
      </c>
      <c r="W38" s="516">
        <v>0</v>
      </c>
      <c r="X38" s="516">
        <v>156439</v>
      </c>
      <c r="Y38" s="602">
        <v>0</v>
      </c>
      <c r="Z38" s="516">
        <v>0</v>
      </c>
      <c r="AA38" s="516">
        <v>0</v>
      </c>
      <c r="AB38" s="516">
        <v>0</v>
      </c>
      <c r="AC38" s="516">
        <v>0</v>
      </c>
      <c r="AD38" s="516">
        <v>0</v>
      </c>
      <c r="AE38" s="516">
        <v>0</v>
      </c>
      <c r="AF38" s="516">
        <v>0</v>
      </c>
      <c r="AG38" s="516">
        <v>0</v>
      </c>
      <c r="AH38" s="516">
        <v>0</v>
      </c>
      <c r="AI38" s="516">
        <v>0</v>
      </c>
      <c r="AJ38" s="509">
        <v>984584</v>
      </c>
      <c r="AK38" s="516">
        <v>0</v>
      </c>
      <c r="AL38" s="516">
        <v>0</v>
      </c>
      <c r="AM38" s="516">
        <v>0</v>
      </c>
      <c r="AN38" s="516">
        <v>0</v>
      </c>
      <c r="AO38" s="516">
        <v>0</v>
      </c>
      <c r="AP38" s="516">
        <v>0</v>
      </c>
      <c r="AQ38" s="516">
        <v>0</v>
      </c>
      <c r="AR38" s="516">
        <v>0</v>
      </c>
      <c r="AS38" s="516">
        <v>0</v>
      </c>
      <c r="AT38" s="516">
        <v>0</v>
      </c>
      <c r="AU38" s="516">
        <v>0</v>
      </c>
      <c r="AV38" s="859">
        <v>1118235</v>
      </c>
      <c r="AW38" s="579">
        <v>0</v>
      </c>
      <c r="AX38" s="539">
        <v>0</v>
      </c>
      <c r="AY38" s="539">
        <v>0</v>
      </c>
      <c r="AZ38" s="539">
        <v>0</v>
      </c>
      <c r="BA38" s="539">
        <v>0</v>
      </c>
      <c r="BB38" s="539">
        <v>0</v>
      </c>
      <c r="BC38" s="539">
        <v>0</v>
      </c>
      <c r="BD38" s="539">
        <v>0</v>
      </c>
      <c r="BE38" s="539">
        <v>0</v>
      </c>
      <c r="BF38" s="539">
        <v>0</v>
      </c>
      <c r="BG38" s="539">
        <v>0</v>
      </c>
      <c r="BH38" s="577">
        <v>1449608</v>
      </c>
      <c r="BI38" s="539">
        <v>0</v>
      </c>
      <c r="BJ38" s="539">
        <v>0</v>
      </c>
      <c r="BK38" s="539">
        <v>0</v>
      </c>
      <c r="BL38" s="539">
        <v>0</v>
      </c>
      <c r="BM38" s="539">
        <v>0</v>
      </c>
      <c r="BN38" s="539">
        <v>0</v>
      </c>
      <c r="BO38" s="539">
        <v>0</v>
      </c>
      <c r="BP38" s="539">
        <v>0</v>
      </c>
      <c r="BQ38" s="539">
        <v>0</v>
      </c>
      <c r="BR38" s="539">
        <v>0</v>
      </c>
      <c r="BS38" s="539">
        <v>0</v>
      </c>
      <c r="BT38" s="859">
        <v>1214373</v>
      </c>
      <c r="BU38" s="584">
        <v>1319848</v>
      </c>
      <c r="BV38" s="584">
        <v>1393715</v>
      </c>
      <c r="BW38" s="584">
        <v>1671693</v>
      </c>
      <c r="BX38" s="584">
        <v>1758231</v>
      </c>
      <c r="BY38" s="584">
        <f>+BX38*1.05</f>
        <v>1846142.55</v>
      </c>
      <c r="BZ38" s="584">
        <f t="shared" ref="BZ38:CD38" si="89">+BY38*1.05</f>
        <v>1938449.6775000002</v>
      </c>
      <c r="CA38" s="584">
        <f t="shared" si="89"/>
        <v>2035372.1613750004</v>
      </c>
      <c r="CB38" s="584">
        <f t="shared" si="89"/>
        <v>2137140.7694437504</v>
      </c>
      <c r="CC38" s="584">
        <f t="shared" si="89"/>
        <v>2243997.8079159381</v>
      </c>
      <c r="CD38" s="602">
        <f t="shared" si="89"/>
        <v>2356197.6983117349</v>
      </c>
      <c r="CE38" s="874">
        <f>SUM(D38:CD38)</f>
        <v>23629875.104546424</v>
      </c>
      <c r="CF38" s="453" t="s">
        <v>408</v>
      </c>
    </row>
    <row r="39" spans="1:84" ht="18" thickTop="1" thickBot="1" x14ac:dyDescent="0.25">
      <c r="B39" s="521" t="s">
        <v>425</v>
      </c>
      <c r="C39" s="573"/>
      <c r="D39" s="522"/>
      <c r="E39" s="522"/>
      <c r="F39" s="522"/>
      <c r="G39" s="522"/>
      <c r="H39" s="522"/>
      <c r="I39" s="522"/>
      <c r="J39" s="522"/>
      <c r="K39" s="522"/>
      <c r="L39" s="852"/>
      <c r="M39" s="522"/>
      <c r="N39" s="522"/>
      <c r="O39" s="522"/>
      <c r="P39" s="522"/>
      <c r="Q39" s="522"/>
      <c r="R39" s="522"/>
      <c r="S39" s="522"/>
      <c r="T39" s="522"/>
      <c r="U39" s="522"/>
      <c r="V39" s="522"/>
      <c r="W39" s="522"/>
      <c r="X39" s="582">
        <f>SUM(M37:X38)</f>
        <v>162287.44</v>
      </c>
      <c r="Y39" s="597"/>
      <c r="Z39" s="522"/>
      <c r="AA39" s="521"/>
      <c r="AB39" s="521"/>
      <c r="AC39" s="521"/>
      <c r="AD39" s="521"/>
      <c r="AE39" s="521"/>
      <c r="AF39" s="521"/>
      <c r="AG39" s="521"/>
      <c r="AH39" s="521"/>
      <c r="AI39" s="521"/>
      <c r="AJ39" s="576">
        <f>SUM(Y37:AJ38)</f>
        <v>984584</v>
      </c>
      <c r="AK39" s="521"/>
      <c r="AL39" s="521"/>
      <c r="AM39" s="521"/>
      <c r="AN39" s="521"/>
      <c r="AO39" s="521"/>
      <c r="AP39" s="521"/>
      <c r="AQ39" s="521"/>
      <c r="AR39" s="521"/>
      <c r="AS39" s="521"/>
      <c r="AT39" s="521"/>
      <c r="AU39" s="521"/>
      <c r="AV39" s="582">
        <f>SUM(AK37:AV38)</f>
        <v>1118235</v>
      </c>
      <c r="AW39" s="604"/>
      <c r="AX39" s="521"/>
      <c r="AY39" s="521"/>
      <c r="AZ39" s="521"/>
      <c r="BA39" s="521"/>
      <c r="BB39" s="521"/>
      <c r="BC39" s="521"/>
      <c r="BD39" s="521"/>
      <c r="BE39" s="521"/>
      <c r="BF39" s="521"/>
      <c r="BG39" s="521"/>
      <c r="BH39" s="576">
        <f>SUM(AW37:BH38)</f>
        <v>1449608</v>
      </c>
      <c r="BI39" s="521"/>
      <c r="BJ39" s="521"/>
      <c r="BK39" s="521"/>
      <c r="BL39" s="521"/>
      <c r="BM39" s="521"/>
      <c r="BN39" s="521"/>
      <c r="BO39" s="521"/>
      <c r="BP39" s="521"/>
      <c r="BQ39" s="521"/>
      <c r="BR39" s="521"/>
      <c r="BS39" s="521"/>
      <c r="BT39" s="582">
        <f>SUM(BI37:BT38)</f>
        <v>1214373</v>
      </c>
      <c r="BU39" s="588">
        <f t="shared" ref="BU39:CD39" si="90">BU37+BU38</f>
        <v>1319848</v>
      </c>
      <c r="BV39" s="588">
        <f t="shared" si="90"/>
        <v>1393715</v>
      </c>
      <c r="BW39" s="588">
        <f t="shared" si="90"/>
        <v>1671693</v>
      </c>
      <c r="BX39" s="588">
        <f t="shared" si="90"/>
        <v>1758231</v>
      </c>
      <c r="BY39" s="588">
        <f t="shared" si="90"/>
        <v>1846142.55</v>
      </c>
      <c r="BZ39" s="588">
        <f t="shared" si="90"/>
        <v>1938449.6775000002</v>
      </c>
      <c r="CA39" s="588">
        <f t="shared" si="90"/>
        <v>2035372.1613750004</v>
      </c>
      <c r="CB39" s="588">
        <f t="shared" si="90"/>
        <v>2137140.7694437504</v>
      </c>
      <c r="CC39" s="588">
        <f t="shared" si="90"/>
        <v>2243997.8079159381</v>
      </c>
      <c r="CD39" s="837">
        <f t="shared" si="90"/>
        <v>2356197.6983117349</v>
      </c>
      <c r="CE39" s="523">
        <f>SUM(D39:CD39)</f>
        <v>23629875.104546424</v>
      </c>
      <c r="CF39" s="453" t="s">
        <v>424</v>
      </c>
    </row>
    <row r="40" spans="1:84" ht="17" thickTop="1" x14ac:dyDescent="0.2">
      <c r="B40" s="507"/>
      <c r="C40" s="566"/>
      <c r="D40" s="516"/>
      <c r="E40" s="516"/>
      <c r="F40" s="516"/>
      <c r="G40" s="516"/>
      <c r="H40" s="516"/>
      <c r="I40" s="516"/>
      <c r="J40" s="516"/>
      <c r="K40" s="516"/>
      <c r="L40" s="850"/>
      <c r="M40" s="516"/>
      <c r="N40" s="516"/>
      <c r="O40" s="516"/>
      <c r="P40" s="516"/>
      <c r="Q40" s="516"/>
      <c r="R40" s="516"/>
      <c r="S40" s="516"/>
      <c r="T40" s="516"/>
      <c r="U40" s="516"/>
      <c r="V40" s="516"/>
      <c r="W40" s="516"/>
      <c r="X40" s="516"/>
      <c r="Y40" s="602"/>
      <c r="Z40" s="516"/>
      <c r="AA40" s="507"/>
      <c r="AB40" s="507"/>
      <c r="AC40" s="507"/>
      <c r="AD40" s="507"/>
      <c r="AE40" s="507"/>
      <c r="AF40" s="507"/>
      <c r="AG40" s="507"/>
      <c r="AH40" s="507"/>
      <c r="AI40" s="507"/>
      <c r="AJ40" s="567"/>
      <c r="AK40" s="507"/>
      <c r="AL40" s="507"/>
      <c r="AM40" s="507"/>
      <c r="AN40" s="507"/>
      <c r="AO40" s="507"/>
      <c r="AP40" s="507"/>
      <c r="AQ40" s="507"/>
      <c r="AR40" s="507"/>
      <c r="AS40" s="507"/>
      <c r="AT40" s="507"/>
      <c r="AU40" s="507"/>
      <c r="AV40" s="522"/>
      <c r="AW40" s="601"/>
      <c r="AX40" s="507"/>
      <c r="AY40" s="507"/>
      <c r="AZ40" s="507"/>
      <c r="BA40" s="507"/>
      <c r="BB40" s="507"/>
      <c r="BC40" s="507"/>
      <c r="BD40" s="507"/>
      <c r="BE40" s="507"/>
      <c r="BF40" s="507"/>
      <c r="BG40" s="507"/>
      <c r="BH40" s="567"/>
      <c r="BI40" s="507"/>
      <c r="BJ40" s="507"/>
      <c r="BK40" s="507"/>
      <c r="BL40" s="507"/>
      <c r="BM40" s="507"/>
      <c r="BN40" s="507"/>
      <c r="BO40" s="507"/>
      <c r="BP40" s="507"/>
      <c r="BQ40" s="507"/>
      <c r="BR40" s="507"/>
      <c r="BS40" s="507"/>
      <c r="BT40" s="516"/>
      <c r="BU40" s="584"/>
      <c r="BV40" s="592"/>
      <c r="BW40" s="592"/>
      <c r="BX40" s="584"/>
      <c r="BY40" s="584"/>
      <c r="BZ40" s="584"/>
      <c r="CA40" s="584"/>
      <c r="CB40" s="584"/>
      <c r="CC40" s="584"/>
      <c r="CD40" s="602"/>
      <c r="CE40" s="878"/>
      <c r="CF40" s="453"/>
    </row>
    <row r="41" spans="1:84" x14ac:dyDescent="0.2">
      <c r="B41" s="507"/>
      <c r="C41" s="566"/>
      <c r="D41" s="516"/>
      <c r="E41" s="516"/>
      <c r="F41" s="516"/>
      <c r="G41" s="516"/>
      <c r="H41" s="516"/>
      <c r="I41" s="516"/>
      <c r="J41" s="516"/>
      <c r="K41" s="516"/>
      <c r="L41" s="850"/>
      <c r="M41" s="516"/>
      <c r="N41" s="516"/>
      <c r="O41" s="516"/>
      <c r="P41" s="516"/>
      <c r="Q41" s="516"/>
      <c r="R41" s="516"/>
      <c r="S41" s="516"/>
      <c r="T41" s="516"/>
      <c r="U41" s="516"/>
      <c r="V41" s="516"/>
      <c r="W41" s="516"/>
      <c r="X41" s="516"/>
      <c r="Y41" s="602"/>
      <c r="Z41" s="516"/>
      <c r="AA41" s="507"/>
      <c r="AB41" s="507"/>
      <c r="AC41" s="507"/>
      <c r="AD41" s="507"/>
      <c r="AE41" s="507"/>
      <c r="AF41" s="507"/>
      <c r="AG41" s="507"/>
      <c r="AH41" s="507"/>
      <c r="AI41" s="507"/>
      <c r="AJ41" s="509"/>
      <c r="AK41" s="507"/>
      <c r="AL41" s="507"/>
      <c r="AM41" s="507"/>
      <c r="AN41" s="507"/>
      <c r="AO41" s="507"/>
      <c r="AP41" s="507"/>
      <c r="AQ41" s="507"/>
      <c r="AR41" s="507"/>
      <c r="AS41" s="507"/>
      <c r="AT41" s="507"/>
      <c r="AU41" s="507"/>
      <c r="AV41" s="516"/>
      <c r="AW41" s="601"/>
      <c r="AX41" s="507"/>
      <c r="AY41" s="507"/>
      <c r="AZ41" s="507"/>
      <c r="BA41" s="507"/>
      <c r="BB41" s="507"/>
      <c r="BC41" s="507"/>
      <c r="BD41" s="507"/>
      <c r="BE41" s="507"/>
      <c r="BF41" s="507"/>
      <c r="BG41" s="507"/>
      <c r="BH41" s="509"/>
      <c r="BI41" s="507"/>
      <c r="BJ41" s="507"/>
      <c r="BK41" s="507"/>
      <c r="BL41" s="507"/>
      <c r="BM41" s="507"/>
      <c r="BN41" s="507"/>
      <c r="BO41" s="507"/>
      <c r="BP41" s="507"/>
      <c r="BQ41" s="507"/>
      <c r="BR41" s="507"/>
      <c r="BS41" s="507"/>
      <c r="BT41" s="516"/>
      <c r="BU41" s="584"/>
      <c r="BV41" s="584"/>
      <c r="BW41" s="584"/>
      <c r="BX41" s="584"/>
      <c r="BY41" s="584"/>
      <c r="BZ41" s="584"/>
      <c r="CA41" s="584"/>
      <c r="CB41" s="584"/>
      <c r="CC41" s="584"/>
      <c r="CD41" s="602"/>
      <c r="CE41" s="874"/>
      <c r="CF41" s="453"/>
    </row>
    <row r="42" spans="1:84" ht="17" thickBot="1" x14ac:dyDescent="0.25">
      <c r="B42" s="674" t="s">
        <v>495</v>
      </c>
      <c r="C42" s="566"/>
      <c r="D42" s="516"/>
      <c r="E42" s="516"/>
      <c r="F42" s="516"/>
      <c r="G42" s="516"/>
      <c r="H42" s="516"/>
      <c r="I42" s="516"/>
      <c r="J42" s="516"/>
      <c r="K42" s="516"/>
      <c r="L42" s="850"/>
      <c r="M42" s="524"/>
      <c r="N42" s="524"/>
      <c r="O42" s="686"/>
      <c r="P42" s="524"/>
      <c r="Q42" s="524"/>
      <c r="R42" s="524"/>
      <c r="S42" s="524"/>
      <c r="T42" s="524"/>
      <c r="U42" s="524"/>
      <c r="V42" s="524"/>
      <c r="W42" s="524"/>
      <c r="X42" s="524"/>
      <c r="Y42" s="603"/>
      <c r="Z42" s="524"/>
      <c r="AA42" s="524"/>
      <c r="AB42" s="511"/>
      <c r="AC42" s="511"/>
      <c r="AD42" s="511"/>
      <c r="AE42" s="511"/>
      <c r="AF42" s="511"/>
      <c r="AG42" s="511"/>
      <c r="AH42" s="511"/>
      <c r="AI42" s="511"/>
      <c r="AJ42" s="574"/>
      <c r="AK42" s="511"/>
      <c r="AL42" s="511"/>
      <c r="AM42" s="511"/>
      <c r="AN42" s="511"/>
      <c r="AO42" s="511"/>
      <c r="AP42" s="511"/>
      <c r="AQ42" s="511"/>
      <c r="AR42" s="511"/>
      <c r="AS42" s="511"/>
      <c r="AT42" s="511"/>
      <c r="AU42" s="511"/>
      <c r="AV42" s="511"/>
      <c r="AW42" s="605"/>
      <c r="AX42" s="511"/>
      <c r="AY42" s="511"/>
      <c r="AZ42" s="511"/>
      <c r="BA42" s="511"/>
      <c r="BB42" s="511"/>
      <c r="BC42" s="511"/>
      <c r="BD42" s="511"/>
      <c r="BE42" s="511"/>
      <c r="BF42" s="511"/>
      <c r="BG42" s="511"/>
      <c r="BH42" s="574"/>
      <c r="BI42" s="511"/>
      <c r="BJ42" s="511"/>
      <c r="BK42" s="511"/>
      <c r="BL42" s="511"/>
      <c r="BM42" s="511"/>
      <c r="BN42" s="511"/>
      <c r="BO42" s="511"/>
      <c r="BP42" s="511"/>
      <c r="BQ42" s="511"/>
      <c r="BR42" s="511"/>
      <c r="BS42" s="511"/>
      <c r="BT42" s="511"/>
      <c r="BU42" s="590"/>
      <c r="BV42" s="590"/>
      <c r="BW42" s="590"/>
      <c r="BX42" s="590"/>
      <c r="BY42" s="590"/>
      <c r="BZ42" s="590"/>
      <c r="CA42" s="590"/>
      <c r="CB42" s="590"/>
      <c r="CC42" s="590"/>
      <c r="CD42" s="605"/>
      <c r="CE42" s="879"/>
    </row>
    <row r="43" spans="1:84" x14ac:dyDescent="0.2">
      <c r="B43" s="517" t="s">
        <v>497</v>
      </c>
      <c r="C43" s="692">
        <v>0</v>
      </c>
      <c r="D43" s="518">
        <f>C43</f>
        <v>0</v>
      </c>
      <c r="E43" s="518">
        <f>D43+D44-D45</f>
        <v>0</v>
      </c>
      <c r="F43" s="518">
        <f t="shared" ref="F43" si="91">E43+E44-E45</f>
        <v>0</v>
      </c>
      <c r="G43" s="518">
        <f t="shared" ref="G43" si="92">F43+F44-F45</f>
        <v>0</v>
      </c>
      <c r="H43" s="518">
        <f t="shared" ref="H43" si="93">G43+G44-G45</f>
        <v>0</v>
      </c>
      <c r="I43" s="518">
        <f t="shared" ref="I43" si="94">H43+H44-H45</f>
        <v>0</v>
      </c>
      <c r="J43" s="518">
        <f t="shared" ref="J43" si="95">I43+I44-I45</f>
        <v>0</v>
      </c>
      <c r="K43" s="518">
        <f t="shared" ref="K43" si="96">J43+J44-J45</f>
        <v>0</v>
      </c>
      <c r="L43" s="851">
        <f t="shared" ref="L43" si="97">K43+K44-K45</f>
        <v>0</v>
      </c>
      <c r="M43" s="516">
        <f t="shared" ref="M43" si="98">L43+L44-L45</f>
        <v>0</v>
      </c>
      <c r="N43" s="516">
        <f t="shared" ref="N43" si="99">M43+M44-M45</f>
        <v>0</v>
      </c>
      <c r="O43" s="516">
        <f t="shared" ref="O43" si="100">N43+N44-N45</f>
        <v>0</v>
      </c>
      <c r="P43" s="516">
        <f t="shared" ref="P43" si="101">O43+O44-O45</f>
        <v>0</v>
      </c>
      <c r="Q43" s="516">
        <f t="shared" ref="Q43" si="102">P43+P44-P45</f>
        <v>0</v>
      </c>
      <c r="R43" s="516">
        <f t="shared" ref="R43" si="103">Q43+Q44-Q45</f>
        <v>0</v>
      </c>
      <c r="S43" s="516">
        <f t="shared" ref="S43" si="104">R43+R44-R45</f>
        <v>0</v>
      </c>
      <c r="T43" s="516">
        <f t="shared" ref="T43" si="105">S43+S44-S45</f>
        <v>0</v>
      </c>
      <c r="U43" s="516">
        <f t="shared" ref="U43" si="106">T43+T44-T45</f>
        <v>0</v>
      </c>
      <c r="V43" s="516">
        <f>U43+U44+U45</f>
        <v>0</v>
      </c>
      <c r="W43" s="516">
        <f t="shared" ref="W43" si="107">V43+V44+V45</f>
        <v>0</v>
      </c>
      <c r="X43" s="519">
        <f t="shared" ref="X43" si="108">W43+W44+W45</f>
        <v>0</v>
      </c>
      <c r="Y43" s="516">
        <f t="shared" ref="Y43" si="109">X43+X44+X45</f>
        <v>0</v>
      </c>
      <c r="Z43" s="516">
        <f t="shared" ref="Z43" si="110">Y43+Y44+Y45</f>
        <v>0</v>
      </c>
      <c r="AA43" s="516">
        <f t="shared" ref="AA43" si="111">Z43+Z44+Z45</f>
        <v>0</v>
      </c>
      <c r="AB43" s="516">
        <f t="shared" ref="AB43" si="112">AA43+AA44+AA45</f>
        <v>0</v>
      </c>
      <c r="AC43" s="516">
        <f t="shared" ref="AC43" si="113">AB43+AB44+AB45</f>
        <v>0</v>
      </c>
      <c r="AD43" s="516">
        <f t="shared" ref="AD43" si="114">AC43+AC44+AC45</f>
        <v>0</v>
      </c>
      <c r="AE43" s="516">
        <f t="shared" ref="AE43" si="115">AD43+AD44+AD45</f>
        <v>0</v>
      </c>
      <c r="AF43" s="516">
        <f t="shared" ref="AF43" si="116">AE43+AE44+AE45</f>
        <v>0</v>
      </c>
      <c r="AG43" s="516">
        <f t="shared" ref="AG43" si="117">AF43+AF44+AF45</f>
        <v>0</v>
      </c>
      <c r="AH43" s="516">
        <f t="shared" ref="AH43" si="118">AG43+AG44+AG45</f>
        <v>0</v>
      </c>
      <c r="AI43" s="516">
        <f t="shared" ref="AI43" si="119">AH43+AH44+AH45</f>
        <v>0</v>
      </c>
      <c r="AJ43" s="509">
        <f t="shared" ref="AJ43" si="120">AI43+AI44+AI45</f>
        <v>0</v>
      </c>
      <c r="AK43" s="516">
        <f t="shared" ref="AK43" si="121">AJ43+AJ44+AJ45</f>
        <v>0</v>
      </c>
      <c r="AL43" s="516">
        <f t="shared" ref="AL43" si="122">AK43+AK44+AK45</f>
        <v>0</v>
      </c>
      <c r="AM43" s="516">
        <f t="shared" ref="AM43" si="123">AL43+AL44+AL45</f>
        <v>0</v>
      </c>
      <c r="AN43" s="516">
        <f t="shared" ref="AN43" si="124">AM43+AM44+AM45</f>
        <v>0</v>
      </c>
      <c r="AO43" s="516">
        <f t="shared" ref="AO43" si="125">AN43+AN44+AN45</f>
        <v>0</v>
      </c>
      <c r="AP43" s="516">
        <f t="shared" ref="AP43" si="126">AO43+AO44+AO45</f>
        <v>0</v>
      </c>
      <c r="AQ43" s="516">
        <f t="shared" ref="AQ43" si="127">AP43+AP44+AP45</f>
        <v>0</v>
      </c>
      <c r="AR43" s="516">
        <f t="shared" ref="AR43" si="128">AQ43+AQ44+AQ45</f>
        <v>0</v>
      </c>
      <c r="AS43" s="516">
        <f t="shared" ref="AS43" si="129">AR43+AR44+AR45</f>
        <v>0</v>
      </c>
      <c r="AT43" s="516">
        <f t="shared" ref="AT43" si="130">AS43+AS44+AS45</f>
        <v>0</v>
      </c>
      <c r="AU43" s="516">
        <f t="shared" ref="AU43" si="131">AT43+AT44+AT45</f>
        <v>0</v>
      </c>
      <c r="AV43" s="516">
        <f t="shared" ref="AV43" si="132">AU43+AU44+AU45</f>
        <v>0</v>
      </c>
      <c r="AW43" s="602">
        <f t="shared" ref="AW43" si="133">AV43+AV44+AV45</f>
        <v>0</v>
      </c>
      <c r="AX43" s="516">
        <f t="shared" ref="AX43" si="134">AW43+AW44+AW45</f>
        <v>0</v>
      </c>
      <c r="AY43" s="516">
        <f t="shared" ref="AY43" si="135">AX43+AX44+AX45</f>
        <v>0</v>
      </c>
      <c r="AZ43" s="516">
        <f t="shared" ref="AZ43" si="136">AY43+AY44+AY45</f>
        <v>0</v>
      </c>
      <c r="BA43" s="516">
        <f t="shared" ref="BA43" si="137">AZ43+AZ44+AZ45</f>
        <v>0</v>
      </c>
      <c r="BB43" s="516">
        <f t="shared" ref="BB43" si="138">BA43+BA44+BA45</f>
        <v>0</v>
      </c>
      <c r="BC43" s="516">
        <f t="shared" ref="BC43" si="139">BB43+BB44+BB45</f>
        <v>0</v>
      </c>
      <c r="BD43" s="516">
        <f t="shared" ref="BD43" si="140">BC43+BC44+BC45</f>
        <v>0</v>
      </c>
      <c r="BE43" s="516">
        <f t="shared" ref="BE43" si="141">BD43+BD44+BD45</f>
        <v>0</v>
      </c>
      <c r="BF43" s="516">
        <f t="shared" ref="BF43" si="142">BE43+BE44+BE45</f>
        <v>0</v>
      </c>
      <c r="BG43" s="516">
        <f t="shared" ref="BG43" si="143">BF43+BF44+BF45</f>
        <v>0</v>
      </c>
      <c r="BH43" s="509">
        <f t="shared" ref="BH43" si="144">BG43+BG44+BG45</f>
        <v>0</v>
      </c>
      <c r="BI43" s="516">
        <f t="shared" ref="BI43" si="145">BH43+BH44+BH45</f>
        <v>0</v>
      </c>
      <c r="BJ43" s="516">
        <f t="shared" ref="BJ43" si="146">BI43+BI44+BI45</f>
        <v>0</v>
      </c>
      <c r="BK43" s="516">
        <f>BJ43+BJ44+BJ45</f>
        <v>0</v>
      </c>
      <c r="BL43" s="516">
        <f t="shared" ref="BL43:BT43" si="147">BK43+BK44+BK45</f>
        <v>0</v>
      </c>
      <c r="BM43" s="516">
        <f t="shared" si="147"/>
        <v>0</v>
      </c>
      <c r="BN43" s="516">
        <f t="shared" si="147"/>
        <v>0</v>
      </c>
      <c r="BO43" s="516">
        <f t="shared" si="147"/>
        <v>0</v>
      </c>
      <c r="BP43" s="516">
        <f t="shared" si="147"/>
        <v>0</v>
      </c>
      <c r="BQ43" s="516">
        <f t="shared" si="147"/>
        <v>0</v>
      </c>
      <c r="BR43" s="516">
        <f t="shared" si="147"/>
        <v>0</v>
      </c>
      <c r="BS43" s="516">
        <f t="shared" si="147"/>
        <v>0</v>
      </c>
      <c r="BT43" s="516">
        <f t="shared" si="147"/>
        <v>0</v>
      </c>
      <c r="BU43" s="584">
        <f>BK43+BK44+BK45</f>
        <v>0</v>
      </c>
      <c r="BV43" s="584">
        <f t="shared" ref="BV43:CD43" si="148">BU43+BU44+BU45</f>
        <v>0</v>
      </c>
      <c r="BW43" s="584">
        <f t="shared" si="148"/>
        <v>0</v>
      </c>
      <c r="BX43" s="584">
        <f t="shared" si="148"/>
        <v>0</v>
      </c>
      <c r="BY43" s="584">
        <f t="shared" si="148"/>
        <v>0</v>
      </c>
      <c r="BZ43" s="584">
        <f t="shared" si="148"/>
        <v>0</v>
      </c>
      <c r="CA43" s="584">
        <f t="shared" si="148"/>
        <v>0</v>
      </c>
      <c r="CB43" s="584">
        <f t="shared" si="148"/>
        <v>0</v>
      </c>
      <c r="CC43" s="584">
        <f t="shared" si="148"/>
        <v>0</v>
      </c>
      <c r="CD43" s="602">
        <f t="shared" si="148"/>
        <v>0</v>
      </c>
      <c r="CE43" s="874"/>
    </row>
    <row r="44" spans="1:84" x14ac:dyDescent="0.2">
      <c r="B44" s="503" t="s">
        <v>498</v>
      </c>
      <c r="C44" s="566">
        <v>0.1</v>
      </c>
      <c r="D44" s="516">
        <f>C43*($C$44/12)</f>
        <v>0</v>
      </c>
      <c r="E44" s="516">
        <f t="shared" ref="E44" si="149">D43*($C$44/12)</f>
        <v>0</v>
      </c>
      <c r="F44" s="516">
        <f t="shared" ref="F44" si="150">E43*($C$44/12)</f>
        <v>0</v>
      </c>
      <c r="G44" s="516">
        <f t="shared" ref="G44" si="151">F43*($C$44/12)</f>
        <v>0</v>
      </c>
      <c r="H44" s="516">
        <f t="shared" ref="H44" si="152">G43*($C$44/12)</f>
        <v>0</v>
      </c>
      <c r="I44" s="516">
        <f t="shared" ref="I44" si="153">H43*($C$44/12)</f>
        <v>0</v>
      </c>
      <c r="J44" s="516">
        <f t="shared" ref="J44" si="154">I43*($C$44/12)</f>
        <v>0</v>
      </c>
      <c r="K44" s="516">
        <f t="shared" ref="K44" si="155">J43*($C$44/12)</f>
        <v>0</v>
      </c>
      <c r="L44" s="850">
        <f t="shared" ref="L44" si="156">K43*($C$44/12)</f>
        <v>0</v>
      </c>
      <c r="M44" s="516">
        <f t="shared" ref="M44" si="157">L43*($C$44/12)</f>
        <v>0</v>
      </c>
      <c r="N44" s="516">
        <f t="shared" ref="N44" si="158">M43*($C$44/12)</f>
        <v>0</v>
      </c>
      <c r="O44" s="516">
        <f t="shared" ref="O44" si="159">N43*($C$44/12)</f>
        <v>0</v>
      </c>
      <c r="P44" s="516">
        <f t="shared" ref="P44" si="160">O43*($C$44/12)</f>
        <v>0</v>
      </c>
      <c r="Q44" s="516">
        <f t="shared" ref="Q44" si="161">P43*($C$44/12)</f>
        <v>0</v>
      </c>
      <c r="R44" s="516">
        <f t="shared" ref="R44" si="162">Q43*($C$44/12)</f>
        <v>0</v>
      </c>
      <c r="S44" s="516">
        <f t="shared" ref="S44" si="163">R43*($C$44/12)</f>
        <v>0</v>
      </c>
      <c r="T44" s="516">
        <f t="shared" ref="T44" si="164">S43*($C$44/12)</f>
        <v>0</v>
      </c>
      <c r="U44" s="516">
        <f t="shared" ref="U44" si="165">T43*($C$44/12)</f>
        <v>0</v>
      </c>
      <c r="V44" s="516">
        <f t="shared" ref="V44" si="166">U43*($C$44/12)</f>
        <v>0</v>
      </c>
      <c r="W44" s="516">
        <f t="shared" ref="W44" si="167">V43*($C$44/12)</f>
        <v>0</v>
      </c>
      <c r="X44" s="509">
        <f t="shared" ref="X44" si="168">W43*($C$44/12)</f>
        <v>0</v>
      </c>
      <c r="Y44" s="516">
        <f t="shared" ref="Y44" si="169">X43*($C$44/12)</f>
        <v>0</v>
      </c>
      <c r="Z44" s="516">
        <f t="shared" ref="Z44" si="170">Y43*($C$44/12)</f>
        <v>0</v>
      </c>
      <c r="AA44" s="516">
        <f t="shared" ref="AA44" si="171">Z43*($C$44/12)</f>
        <v>0</v>
      </c>
      <c r="AB44" s="516">
        <f t="shared" ref="AB44" si="172">AA43*($C$44/12)</f>
        <v>0</v>
      </c>
      <c r="AC44" s="516">
        <f t="shared" ref="AC44" si="173">AB43*($C$44/12)</f>
        <v>0</v>
      </c>
      <c r="AD44" s="516">
        <f t="shared" ref="AD44" si="174">AC43*($C$44/12)</f>
        <v>0</v>
      </c>
      <c r="AE44" s="516">
        <f t="shared" ref="AE44" si="175">AD43*($C$44/12)</f>
        <v>0</v>
      </c>
      <c r="AF44" s="516">
        <f t="shared" ref="AF44" si="176">AE43*($C$44/12)</f>
        <v>0</v>
      </c>
      <c r="AG44" s="516">
        <f t="shared" ref="AG44" si="177">AF43*($C$44/12)</f>
        <v>0</v>
      </c>
      <c r="AH44" s="516">
        <f t="shared" ref="AH44" si="178">AG43*($C$44/12)</f>
        <v>0</v>
      </c>
      <c r="AI44" s="516">
        <f t="shared" ref="AI44" si="179">AH43*($C$44/12)</f>
        <v>0</v>
      </c>
      <c r="AJ44" s="509">
        <f t="shared" ref="AJ44" si="180">AI43*($C$44/12)</f>
        <v>0</v>
      </c>
      <c r="AK44" s="516">
        <f t="shared" ref="AK44" si="181">AJ43*($C$44/12)</f>
        <v>0</v>
      </c>
      <c r="AL44" s="516">
        <f t="shared" ref="AL44" si="182">AK43*($C$44/12)</f>
        <v>0</v>
      </c>
      <c r="AM44" s="516">
        <f t="shared" ref="AM44" si="183">AL43*($C$44/12)</f>
        <v>0</v>
      </c>
      <c r="AN44" s="516">
        <f t="shared" ref="AN44" si="184">AM43*($C$44/12)</f>
        <v>0</v>
      </c>
      <c r="AO44" s="516">
        <f t="shared" ref="AO44" si="185">AN43*($C$44/12)</f>
        <v>0</v>
      </c>
      <c r="AP44" s="516">
        <f t="shared" ref="AP44" si="186">AO43*($C$44/12)</f>
        <v>0</v>
      </c>
      <c r="AQ44" s="516">
        <f t="shared" ref="AQ44" si="187">AP43*($C$44/12)</f>
        <v>0</v>
      </c>
      <c r="AR44" s="516">
        <f t="shared" ref="AR44" si="188">AQ43*($C$44/12)</f>
        <v>0</v>
      </c>
      <c r="AS44" s="516">
        <f t="shared" ref="AS44" si="189">AR43*($C$44/12)</f>
        <v>0</v>
      </c>
      <c r="AT44" s="516">
        <f t="shared" ref="AT44" si="190">AS43*($C$44/12)</f>
        <v>0</v>
      </c>
      <c r="AU44" s="516">
        <f t="shared" ref="AU44" si="191">AT43*($C$44/12)</f>
        <v>0</v>
      </c>
      <c r="AV44" s="516">
        <f t="shared" ref="AV44" si="192">AU43*($C$44/12)</f>
        <v>0</v>
      </c>
      <c r="AW44" s="602">
        <f t="shared" ref="AW44" si="193">AV43*($C$44/12)</f>
        <v>0</v>
      </c>
      <c r="AX44" s="516">
        <f t="shared" ref="AX44" si="194">AW43*($C$44/12)</f>
        <v>0</v>
      </c>
      <c r="AY44" s="516">
        <f t="shared" ref="AY44" si="195">AX43*($C$44/12)</f>
        <v>0</v>
      </c>
      <c r="AZ44" s="516">
        <f t="shared" ref="AZ44" si="196">AY43*($C$44/12)</f>
        <v>0</v>
      </c>
      <c r="BA44" s="516">
        <f t="shared" ref="BA44" si="197">AZ43*($C$44/12)</f>
        <v>0</v>
      </c>
      <c r="BB44" s="516">
        <f t="shared" ref="BB44" si="198">BA43*($C$44/12)</f>
        <v>0</v>
      </c>
      <c r="BC44" s="516">
        <f t="shared" ref="BC44" si="199">BB43*($C$44/12)</f>
        <v>0</v>
      </c>
      <c r="BD44" s="516">
        <f t="shared" ref="BD44" si="200">BC43*($C$44/12)</f>
        <v>0</v>
      </c>
      <c r="BE44" s="516">
        <f t="shared" ref="BE44" si="201">BD43*($C$44/12)</f>
        <v>0</v>
      </c>
      <c r="BF44" s="516">
        <f t="shared" ref="BF44" si="202">BE43*($C$44/12)</f>
        <v>0</v>
      </c>
      <c r="BG44" s="516">
        <f t="shared" ref="BG44" si="203">BF43*($C$44/12)</f>
        <v>0</v>
      </c>
      <c r="BH44" s="509">
        <f t="shared" ref="BH44" si="204">BG43*($C$44/12)</f>
        <v>0</v>
      </c>
      <c r="BI44" s="516">
        <f t="shared" ref="BI44" si="205">BH43*($C$44/12)</f>
        <v>0</v>
      </c>
      <c r="BJ44" s="516">
        <f t="shared" ref="BJ44" si="206">BI43*($C$44/12)</f>
        <v>0</v>
      </c>
      <c r="BK44" s="516">
        <f>BJ43*($C$44/12)</f>
        <v>0</v>
      </c>
      <c r="BL44" s="516">
        <f t="shared" ref="BL44:BT44" si="207">BK43*($C$44/12)</f>
        <v>0</v>
      </c>
      <c r="BM44" s="516">
        <f t="shared" si="207"/>
        <v>0</v>
      </c>
      <c r="BN44" s="516">
        <f t="shared" si="207"/>
        <v>0</v>
      </c>
      <c r="BO44" s="516">
        <f t="shared" si="207"/>
        <v>0</v>
      </c>
      <c r="BP44" s="516">
        <f t="shared" si="207"/>
        <v>0</v>
      </c>
      <c r="BQ44" s="516">
        <f t="shared" si="207"/>
        <v>0</v>
      </c>
      <c r="BR44" s="516">
        <f t="shared" si="207"/>
        <v>0</v>
      </c>
      <c r="BS44" s="516">
        <f t="shared" si="207"/>
        <v>0</v>
      </c>
      <c r="BT44" s="516">
        <f t="shared" si="207"/>
        <v>0</v>
      </c>
      <c r="BU44" s="584">
        <f>SUM(AZ44:BK44)</f>
        <v>0</v>
      </c>
      <c r="BV44" s="584">
        <f t="shared" ref="BV44:CD44" si="208">BU44</f>
        <v>0</v>
      </c>
      <c r="BW44" s="584">
        <f t="shared" si="208"/>
        <v>0</v>
      </c>
      <c r="BX44" s="584">
        <f t="shared" si="208"/>
        <v>0</v>
      </c>
      <c r="BY44" s="584">
        <f t="shared" si="208"/>
        <v>0</v>
      </c>
      <c r="BZ44" s="584">
        <f t="shared" si="208"/>
        <v>0</v>
      </c>
      <c r="CA44" s="584">
        <f t="shared" si="208"/>
        <v>0</v>
      </c>
      <c r="CB44" s="584">
        <f t="shared" si="208"/>
        <v>0</v>
      </c>
      <c r="CC44" s="584">
        <f t="shared" si="208"/>
        <v>0</v>
      </c>
      <c r="CD44" s="602">
        <f t="shared" si="208"/>
        <v>0</v>
      </c>
      <c r="CE44" s="874">
        <f>SUM(D44:CD44)</f>
        <v>0</v>
      </c>
    </row>
    <row r="45" spans="1:84" x14ac:dyDescent="0.2">
      <c r="B45" s="503" t="s">
        <v>496</v>
      </c>
      <c r="C45" s="566">
        <v>0.02</v>
      </c>
      <c r="D45" s="516">
        <v>0</v>
      </c>
      <c r="E45" s="516">
        <v>0</v>
      </c>
      <c r="F45" s="516">
        <v>0</v>
      </c>
      <c r="G45" s="516">
        <v>0</v>
      </c>
      <c r="H45" s="516">
        <v>0</v>
      </c>
      <c r="I45" s="516">
        <v>0</v>
      </c>
      <c r="J45" s="516">
        <v>0</v>
      </c>
      <c r="K45" s="516">
        <v>0</v>
      </c>
      <c r="L45" s="850">
        <v>0</v>
      </c>
      <c r="M45" s="516">
        <v>0</v>
      </c>
      <c r="N45" s="516">
        <v>0</v>
      </c>
      <c r="O45" s="516">
        <v>0</v>
      </c>
      <c r="P45" s="516">
        <v>0</v>
      </c>
      <c r="Q45" s="516">
        <v>0</v>
      </c>
      <c r="R45" s="516">
        <v>0</v>
      </c>
      <c r="S45" s="516">
        <v>0</v>
      </c>
      <c r="T45" s="516">
        <v>0</v>
      </c>
      <c r="U45" s="516">
        <v>0</v>
      </c>
      <c r="V45" s="516">
        <v>0</v>
      </c>
      <c r="W45" s="516">
        <v>0</v>
      </c>
      <c r="X45" s="509">
        <v>0</v>
      </c>
      <c r="Y45" s="516">
        <v>0</v>
      </c>
      <c r="Z45" s="516">
        <v>0</v>
      </c>
      <c r="AA45" s="516">
        <v>0</v>
      </c>
      <c r="AB45" s="516">
        <v>0</v>
      </c>
      <c r="AC45" s="516">
        <v>0</v>
      </c>
      <c r="AD45" s="672">
        <f>SUM(D44:AD44)*-1</f>
        <v>0</v>
      </c>
      <c r="AE45" s="672">
        <f t="shared" ref="AE45:AK45" si="209">AE44*-1</f>
        <v>0</v>
      </c>
      <c r="AF45" s="672">
        <f t="shared" si="209"/>
        <v>0</v>
      </c>
      <c r="AG45" s="672">
        <f t="shared" si="209"/>
        <v>0</v>
      </c>
      <c r="AH45" s="672">
        <f t="shared" si="209"/>
        <v>0</v>
      </c>
      <c r="AI45" s="672">
        <f t="shared" si="209"/>
        <v>0</v>
      </c>
      <c r="AJ45" s="675">
        <f t="shared" si="209"/>
        <v>0</v>
      </c>
      <c r="AK45" s="672">
        <f t="shared" si="209"/>
        <v>0</v>
      </c>
      <c r="AL45" s="672">
        <f t="shared" ref="AL45:BJ45" si="210">AL44*-1</f>
        <v>0</v>
      </c>
      <c r="AM45" s="672">
        <f t="shared" si="210"/>
        <v>0</v>
      </c>
      <c r="AN45" s="672">
        <f t="shared" si="210"/>
        <v>0</v>
      </c>
      <c r="AO45" s="672">
        <f t="shared" si="210"/>
        <v>0</v>
      </c>
      <c r="AP45" s="672">
        <f t="shared" si="210"/>
        <v>0</v>
      </c>
      <c r="AQ45" s="672">
        <f t="shared" si="210"/>
        <v>0</v>
      </c>
      <c r="AR45" s="672">
        <f t="shared" si="210"/>
        <v>0</v>
      </c>
      <c r="AS45" s="672">
        <f t="shared" si="210"/>
        <v>0</v>
      </c>
      <c r="AT45" s="672">
        <f t="shared" si="210"/>
        <v>0</v>
      </c>
      <c r="AU45" s="672">
        <f t="shared" si="210"/>
        <v>0</v>
      </c>
      <c r="AV45" s="672">
        <f t="shared" si="210"/>
        <v>0</v>
      </c>
      <c r="AW45" s="671">
        <f t="shared" si="210"/>
        <v>0</v>
      </c>
      <c r="AX45" s="672">
        <f t="shared" si="210"/>
        <v>0</v>
      </c>
      <c r="AY45" s="672">
        <f t="shared" si="210"/>
        <v>0</v>
      </c>
      <c r="AZ45" s="672">
        <f t="shared" si="210"/>
        <v>0</v>
      </c>
      <c r="BA45" s="672">
        <f t="shared" si="210"/>
        <v>0</v>
      </c>
      <c r="BB45" s="672">
        <f t="shared" si="210"/>
        <v>0</v>
      </c>
      <c r="BC45" s="672">
        <f t="shared" si="210"/>
        <v>0</v>
      </c>
      <c r="BD45" s="672">
        <f t="shared" si="210"/>
        <v>0</v>
      </c>
      <c r="BE45" s="672">
        <f t="shared" si="210"/>
        <v>0</v>
      </c>
      <c r="BF45" s="672">
        <f t="shared" si="210"/>
        <v>0</v>
      </c>
      <c r="BG45" s="672">
        <f t="shared" si="210"/>
        <v>0</v>
      </c>
      <c r="BH45" s="675">
        <f t="shared" si="210"/>
        <v>0</v>
      </c>
      <c r="BI45" s="672">
        <f t="shared" si="210"/>
        <v>0</v>
      </c>
      <c r="BJ45" s="672">
        <f t="shared" si="210"/>
        <v>0</v>
      </c>
      <c r="BK45" s="672">
        <f>BK44*-1</f>
        <v>0</v>
      </c>
      <c r="BL45" s="672">
        <f t="shared" ref="BL45" si="211">BL44*-1</f>
        <v>0</v>
      </c>
      <c r="BM45" s="672">
        <f t="shared" ref="BM45" si="212">BM44*-1</f>
        <v>0</v>
      </c>
      <c r="BN45" s="672">
        <f t="shared" ref="BN45" si="213">BN44*-1</f>
        <v>0</v>
      </c>
      <c r="BO45" s="672">
        <f t="shared" ref="BO45" si="214">BO44*-1</f>
        <v>0</v>
      </c>
      <c r="BP45" s="672">
        <f t="shared" ref="BP45" si="215">BP44*-1</f>
        <v>0</v>
      </c>
      <c r="BQ45" s="672">
        <f t="shared" ref="BQ45" si="216">BQ44*-1</f>
        <v>0</v>
      </c>
      <c r="BR45" s="672">
        <f t="shared" ref="BR45" si="217">BR44*-1</f>
        <v>0</v>
      </c>
      <c r="BS45" s="672">
        <f t="shared" ref="BS45" si="218">BS44*-1</f>
        <v>0</v>
      </c>
      <c r="BT45" s="672">
        <f t="shared" ref="BT45" si="219">BT44*-1</f>
        <v>0</v>
      </c>
      <c r="BU45" s="678">
        <f t="shared" ref="BU45:CD45" si="220">BU44*-1</f>
        <v>0</v>
      </c>
      <c r="BV45" s="678">
        <f t="shared" si="220"/>
        <v>0</v>
      </c>
      <c r="BW45" s="678">
        <f t="shared" si="220"/>
        <v>0</v>
      </c>
      <c r="BX45" s="678">
        <f t="shared" si="220"/>
        <v>0</v>
      </c>
      <c r="BY45" s="678">
        <f t="shared" si="220"/>
        <v>0</v>
      </c>
      <c r="BZ45" s="678">
        <f t="shared" si="220"/>
        <v>0</v>
      </c>
      <c r="CA45" s="678">
        <f t="shared" si="220"/>
        <v>0</v>
      </c>
      <c r="CB45" s="678">
        <f t="shared" si="220"/>
        <v>0</v>
      </c>
      <c r="CC45" s="678">
        <f t="shared" si="220"/>
        <v>0</v>
      </c>
      <c r="CD45" s="671">
        <f t="shared" si="220"/>
        <v>0</v>
      </c>
      <c r="CE45" s="880">
        <f t="shared" ref="CE45" si="221">CE43*$C$45</f>
        <v>0</v>
      </c>
    </row>
    <row r="46" spans="1:84" x14ac:dyDescent="0.2">
      <c r="C46" s="566"/>
      <c r="D46" s="516"/>
      <c r="E46" s="516"/>
      <c r="F46" s="516"/>
      <c r="G46" s="516"/>
      <c r="H46" s="516"/>
      <c r="I46" s="516"/>
      <c r="J46" s="516"/>
      <c r="K46" s="516"/>
      <c r="L46" s="850"/>
      <c r="M46" s="516"/>
      <c r="N46" s="516"/>
      <c r="O46" s="516"/>
      <c r="P46" s="516"/>
      <c r="Q46" s="516"/>
      <c r="R46" s="516"/>
      <c r="S46" s="516"/>
      <c r="T46" s="516"/>
      <c r="U46" s="672"/>
      <c r="V46" s="672"/>
      <c r="W46" s="672"/>
      <c r="X46" s="675"/>
      <c r="Y46" s="672"/>
      <c r="Z46" s="672"/>
      <c r="AA46" s="672"/>
      <c r="AB46" s="672"/>
      <c r="AC46" s="672"/>
      <c r="AD46" s="672"/>
      <c r="AE46" s="672"/>
      <c r="AF46" s="672"/>
      <c r="AG46" s="672"/>
      <c r="AH46" s="672"/>
      <c r="AI46" s="672"/>
      <c r="AJ46" s="675"/>
      <c r="AK46" s="672"/>
      <c r="AL46" s="672"/>
      <c r="AM46" s="672"/>
      <c r="AN46" s="672"/>
      <c r="AO46" s="672"/>
      <c r="AP46" s="672"/>
      <c r="AQ46" s="672"/>
      <c r="AR46" s="672"/>
      <c r="AS46" s="672"/>
      <c r="AT46" s="672"/>
      <c r="AU46" s="672"/>
      <c r="AV46" s="672"/>
      <c r="AW46" s="671"/>
      <c r="AX46" s="672"/>
      <c r="AY46" s="672"/>
      <c r="AZ46" s="672"/>
      <c r="BA46" s="672"/>
      <c r="BB46" s="672"/>
      <c r="BC46" s="672"/>
      <c r="BD46" s="672"/>
      <c r="BE46" s="672"/>
      <c r="BF46" s="672"/>
      <c r="BG46" s="672"/>
      <c r="BH46" s="675"/>
      <c r="BI46" s="672"/>
      <c r="BJ46" s="672"/>
      <c r="BK46" s="672"/>
      <c r="BL46" s="672"/>
      <c r="BM46" s="672"/>
      <c r="BN46" s="672"/>
      <c r="BO46" s="672"/>
      <c r="BP46" s="672"/>
      <c r="BQ46" s="672"/>
      <c r="BR46" s="672"/>
      <c r="BS46" s="672"/>
      <c r="BT46" s="672"/>
      <c r="BU46" s="678"/>
      <c r="BV46" s="678"/>
      <c r="BW46" s="678"/>
      <c r="BX46" s="678"/>
      <c r="BY46" s="678"/>
      <c r="BZ46" s="678"/>
      <c r="CA46" s="678"/>
      <c r="CB46" s="678"/>
      <c r="CC46" s="678"/>
      <c r="CD46" s="671"/>
      <c r="CE46" s="880"/>
    </row>
    <row r="47" spans="1:84" x14ac:dyDescent="0.2">
      <c r="C47" s="566"/>
      <c r="D47" s="515"/>
      <c r="E47" s="515"/>
      <c r="F47" s="515"/>
      <c r="G47" s="515"/>
      <c r="H47" s="515"/>
      <c r="I47" s="515"/>
      <c r="J47" s="515"/>
      <c r="K47" s="515"/>
      <c r="L47" s="850"/>
      <c r="M47" s="516"/>
      <c r="N47" s="516"/>
      <c r="O47" s="525"/>
      <c r="P47" s="516"/>
      <c r="Q47" s="516"/>
      <c r="R47" s="516"/>
      <c r="S47" s="516"/>
      <c r="T47" s="516"/>
      <c r="U47" s="516"/>
      <c r="V47" s="516"/>
      <c r="W47" s="516"/>
      <c r="X47" s="509"/>
      <c r="Y47" s="516"/>
      <c r="Z47" s="516"/>
      <c r="AA47" s="516"/>
      <c r="AB47" s="507"/>
      <c r="AC47" s="507"/>
      <c r="AD47" s="507"/>
      <c r="AE47" s="507"/>
      <c r="AF47" s="507"/>
      <c r="AG47" s="507"/>
      <c r="AH47" s="507"/>
      <c r="AI47" s="507"/>
      <c r="AJ47" s="566"/>
      <c r="AK47" s="507"/>
      <c r="AL47" s="507"/>
      <c r="AM47" s="507"/>
      <c r="AN47" s="507"/>
      <c r="AO47" s="507"/>
      <c r="AP47" s="507"/>
      <c r="AQ47" s="507"/>
      <c r="AR47" s="507"/>
      <c r="AS47" s="507"/>
      <c r="AT47" s="507"/>
      <c r="AU47" s="507"/>
      <c r="AV47" s="507"/>
      <c r="AW47" s="601"/>
      <c r="AX47" s="507"/>
      <c r="AY47" s="507"/>
      <c r="AZ47" s="507"/>
      <c r="BA47" s="507"/>
      <c r="BB47" s="507"/>
      <c r="BC47" s="507"/>
      <c r="BD47" s="507"/>
      <c r="BE47" s="507"/>
      <c r="BF47" s="507"/>
      <c r="BG47" s="507"/>
      <c r="BH47" s="566"/>
      <c r="BI47" s="507"/>
      <c r="BJ47" s="507"/>
      <c r="BK47" s="507"/>
      <c r="BL47" s="507"/>
      <c r="BM47" s="507"/>
      <c r="BN47" s="507"/>
      <c r="BO47" s="507"/>
      <c r="BP47" s="507"/>
      <c r="BQ47" s="507"/>
      <c r="BR47" s="507"/>
      <c r="BS47" s="507"/>
      <c r="BT47" s="507"/>
      <c r="BU47" s="586"/>
      <c r="BV47" s="586"/>
      <c r="BW47" s="586"/>
      <c r="BX47" s="586"/>
      <c r="BY47" s="586"/>
      <c r="BZ47" s="586"/>
      <c r="CA47" s="586"/>
      <c r="CB47" s="586"/>
      <c r="CC47" s="586"/>
      <c r="CD47" s="601"/>
      <c r="CE47" s="871"/>
    </row>
    <row r="48" spans="1:84" x14ac:dyDescent="0.2">
      <c r="A48" s="526"/>
      <c r="B48" s="528"/>
      <c r="C48" s="566"/>
      <c r="D48" s="515"/>
      <c r="E48" s="515"/>
      <c r="F48" s="515"/>
      <c r="G48" s="515"/>
      <c r="H48" s="515"/>
      <c r="I48" s="515"/>
      <c r="J48" s="515"/>
      <c r="K48" s="515"/>
      <c r="L48" s="850"/>
      <c r="M48" s="516"/>
      <c r="N48" s="516"/>
      <c r="O48" s="516"/>
      <c r="P48" s="563"/>
      <c r="Q48" s="563"/>
      <c r="R48" s="563"/>
      <c r="S48" s="516"/>
      <c r="T48" s="516"/>
      <c r="U48" s="516"/>
      <c r="V48" s="516"/>
      <c r="W48" s="516"/>
      <c r="X48" s="516"/>
      <c r="Y48" s="602"/>
      <c r="Z48" s="516"/>
      <c r="AA48" s="516"/>
      <c r="AB48" s="507"/>
      <c r="AC48" s="507"/>
      <c r="AD48" s="507"/>
      <c r="AE48" s="507"/>
      <c r="AF48" s="507"/>
      <c r="AG48" s="507"/>
      <c r="AH48" s="507"/>
      <c r="AI48" s="507"/>
      <c r="AJ48" s="566"/>
      <c r="AK48" s="507"/>
      <c r="AL48" s="507"/>
      <c r="AM48" s="507"/>
      <c r="AN48" s="507"/>
      <c r="AO48" s="507"/>
      <c r="AP48" s="507"/>
      <c r="AQ48" s="507"/>
      <c r="AR48" s="507"/>
      <c r="AS48" s="507"/>
      <c r="AT48" s="507"/>
      <c r="AU48" s="507"/>
      <c r="AV48" s="507"/>
      <c r="AW48" s="601"/>
      <c r="AX48" s="507"/>
      <c r="AY48" s="507"/>
      <c r="AZ48" s="507"/>
      <c r="BA48" s="507"/>
      <c r="BB48" s="507"/>
      <c r="BC48" s="507"/>
      <c r="BD48" s="507"/>
      <c r="BE48" s="507"/>
      <c r="BF48" s="507"/>
      <c r="BG48" s="507"/>
      <c r="BH48" s="566"/>
      <c r="BI48" s="507"/>
      <c r="BJ48" s="507"/>
      <c r="BK48" s="507"/>
      <c r="BL48" s="507"/>
      <c r="BM48" s="507"/>
      <c r="BN48" s="507"/>
      <c r="BO48" s="507"/>
      <c r="BP48" s="507"/>
      <c r="BQ48" s="507"/>
      <c r="BR48" s="507"/>
      <c r="BS48" s="507"/>
      <c r="BT48" s="507"/>
      <c r="BU48" s="586"/>
      <c r="BV48" s="586"/>
      <c r="BW48" s="586"/>
      <c r="BX48" s="586"/>
      <c r="BY48" s="586"/>
      <c r="BZ48" s="586"/>
      <c r="CA48" s="586"/>
      <c r="CB48" s="586"/>
      <c r="CC48" s="586"/>
      <c r="CD48" s="601"/>
      <c r="CE48" s="871"/>
    </row>
    <row r="49" spans="2:85" ht="17" thickBot="1" x14ac:dyDescent="0.25">
      <c r="B49" s="546" t="s">
        <v>394</v>
      </c>
      <c r="C49" s="574"/>
      <c r="D49" s="524"/>
      <c r="E49" s="524"/>
      <c r="F49" s="524"/>
      <c r="G49" s="524"/>
      <c r="H49" s="524"/>
      <c r="I49" s="524"/>
      <c r="J49" s="524"/>
      <c r="K49" s="524"/>
      <c r="L49" s="853"/>
      <c r="M49" s="524"/>
      <c r="N49" s="524"/>
      <c r="O49" s="524"/>
      <c r="P49" s="524"/>
      <c r="Q49" s="524"/>
      <c r="R49" s="524"/>
      <c r="S49" s="524"/>
      <c r="T49" s="524"/>
      <c r="U49" s="524"/>
      <c r="V49" s="524"/>
      <c r="W49" s="524"/>
      <c r="X49" s="524"/>
      <c r="Y49" s="603"/>
      <c r="Z49" s="524"/>
      <c r="AA49" s="524"/>
      <c r="AB49" s="511"/>
      <c r="AC49" s="511"/>
      <c r="AD49" s="511"/>
      <c r="AE49" s="511"/>
      <c r="AF49" s="511"/>
      <c r="AG49" s="511"/>
      <c r="AH49" s="511"/>
      <c r="AI49" s="511"/>
      <c r="AJ49" s="574"/>
      <c r="AK49" s="511"/>
      <c r="AL49" s="511"/>
      <c r="AM49" s="511"/>
      <c r="AN49" s="511"/>
      <c r="AO49" s="511"/>
      <c r="AP49" s="511"/>
      <c r="AQ49" s="511"/>
      <c r="AR49" s="511"/>
      <c r="AS49" s="511"/>
      <c r="AT49" s="511"/>
      <c r="AU49" s="524"/>
      <c r="AV49" s="524"/>
      <c r="AW49" s="603"/>
      <c r="AX49" s="511"/>
      <c r="AY49" s="511"/>
      <c r="AZ49" s="529"/>
      <c r="BA49" s="511"/>
      <c r="BB49" s="511"/>
      <c r="BC49" s="511"/>
      <c r="BD49" s="511"/>
      <c r="BE49" s="511"/>
      <c r="BF49" s="511"/>
      <c r="BG49" s="511"/>
      <c r="BH49" s="574"/>
      <c r="BI49" s="511"/>
      <c r="BJ49" s="511"/>
      <c r="BK49" s="511"/>
      <c r="BL49" s="511"/>
      <c r="BM49" s="511"/>
      <c r="BN49" s="511"/>
      <c r="BO49" s="511"/>
      <c r="BP49" s="511"/>
      <c r="BQ49" s="511"/>
      <c r="BR49" s="511"/>
      <c r="BS49" s="511"/>
      <c r="BT49" s="511"/>
      <c r="BU49" s="590"/>
      <c r="BV49" s="590"/>
      <c r="BW49" s="590"/>
      <c r="BX49" s="590"/>
      <c r="BY49" s="590"/>
      <c r="BZ49" s="590"/>
      <c r="CA49" s="590"/>
      <c r="CB49" s="590"/>
      <c r="CC49" s="590"/>
      <c r="CD49" s="605"/>
      <c r="CE49" s="879"/>
    </row>
    <row r="50" spans="2:85" x14ac:dyDescent="0.2">
      <c r="B50" s="503" t="s">
        <v>4</v>
      </c>
      <c r="C50" s="566"/>
      <c r="D50" s="530">
        <f>('Cashflow Detailed'!F12)*-1</f>
        <v>-125200</v>
      </c>
      <c r="E50" s="530">
        <f>('Cashflow Detailed'!G12)*-1</f>
        <v>-134800</v>
      </c>
      <c r="F50" s="530">
        <f>('Cashflow Detailed'!H12)*-1</f>
        <v>-157400</v>
      </c>
      <c r="G50" s="530">
        <f>('Cashflow Detailed'!I12)*-1</f>
        <v>-150200</v>
      </c>
      <c r="H50" s="530">
        <f>('Cashflow Detailed'!J12)*-1</f>
        <v>-151600</v>
      </c>
      <c r="I50" s="530">
        <f>('Cashflow Detailed'!K12)*-1</f>
        <v>-154600</v>
      </c>
      <c r="J50" s="530">
        <f>('Cashflow Detailed'!L12)*-1</f>
        <v>-166800</v>
      </c>
      <c r="K50" s="530">
        <f>('Cashflow Detailed'!M12)*-1</f>
        <v>-166800</v>
      </c>
      <c r="L50" s="847">
        <f>('Cashflow Detailed'!N12)*-1</f>
        <v>-166800</v>
      </c>
      <c r="M50" s="508">
        <f>('Cashflow Detailed'!O12)*-1</f>
        <v>-166800</v>
      </c>
      <c r="N50" s="508">
        <f>('Cashflow Detailed'!P12)*-1</f>
        <v>-166800</v>
      </c>
      <c r="O50" s="508">
        <f>('Cashflow Detailed'!Q12)*-1</f>
        <v>-166800</v>
      </c>
      <c r="P50" s="508">
        <f>('Cashflow Detailed'!R12)*-1</f>
        <v>-173400</v>
      </c>
      <c r="Q50" s="508">
        <f>('Cashflow Detailed'!S12)*-1</f>
        <v>-173400</v>
      </c>
      <c r="R50" s="508">
        <f>('Cashflow Detailed'!T12)*-1</f>
        <v>-173400</v>
      </c>
      <c r="S50" s="508">
        <f>('Cashflow Detailed'!U12)*-1</f>
        <v>-173400</v>
      </c>
      <c r="T50" s="508">
        <f>('Cashflow Detailed'!V12)*-1</f>
        <v>-173400</v>
      </c>
      <c r="U50" s="508">
        <f>('Cashflow Detailed'!W12)*-1</f>
        <v>-177000</v>
      </c>
      <c r="V50" s="508">
        <f>('Cashflow Detailed'!X12)*-1</f>
        <v>-181080</v>
      </c>
      <c r="W50" s="508">
        <f>('Cashflow Detailed'!Y12)*-1</f>
        <v>-181080</v>
      </c>
      <c r="X50" s="508">
        <f>('Cashflow Detailed'!Z12)*-1</f>
        <v>-181080</v>
      </c>
      <c r="Y50" s="599">
        <f>('Cashflow Detailed'!AA12)*-1</f>
        <v>-182880</v>
      </c>
      <c r="Z50" s="508">
        <f>('Cashflow Detailed'!AB12)*-1</f>
        <v>-182880</v>
      </c>
      <c r="AA50" s="508">
        <f>('Cashflow Detailed'!AC12)*-1</f>
        <v>-189680</v>
      </c>
      <c r="AB50" s="508">
        <f>('Cashflow Detailed'!AD12)*-1</f>
        <v>-201604</v>
      </c>
      <c r="AC50" s="508">
        <f>('Cashflow Detailed'!AE12)*-1</f>
        <v>-201604</v>
      </c>
      <c r="AD50" s="508">
        <f>('Cashflow Detailed'!AF12)*-1</f>
        <v>-201604</v>
      </c>
      <c r="AE50" s="508">
        <f>('Cashflow Detailed'!AG12)*-1</f>
        <v>-201604</v>
      </c>
      <c r="AF50" s="508">
        <f>('Cashflow Detailed'!AH12)*-1</f>
        <v>-201604</v>
      </c>
      <c r="AG50" s="508">
        <f>('Cashflow Detailed'!AI12)*-1</f>
        <v>-201604</v>
      </c>
      <c r="AH50" s="508">
        <f>('Cashflow Detailed'!AJ12)*-1</f>
        <v>-201604</v>
      </c>
      <c r="AI50" s="508">
        <f>('Cashflow Detailed'!AK12)*-1</f>
        <v>-201604</v>
      </c>
      <c r="AJ50" s="565">
        <f>('Cashflow Detailed'!AL12)*-1</f>
        <v>-201604</v>
      </c>
      <c r="AK50" s="508">
        <f>('Cashflow Detailed'!AM12)*-1</f>
        <v>-201604</v>
      </c>
      <c r="AL50" s="508">
        <f>('Cashflow Detailed'!AN12)*-1</f>
        <v>-201604</v>
      </c>
      <c r="AM50" s="508">
        <f>('Cashflow Detailed'!AO12)*-1</f>
        <v>-201604</v>
      </c>
      <c r="AN50" s="564">
        <f>('Cashflow Detailed'!AP12)*-1</f>
        <v>-211184.2</v>
      </c>
      <c r="AO50" s="564">
        <f>('Cashflow Detailed'!AQ12)*-1</f>
        <v>-211184.2</v>
      </c>
      <c r="AP50" s="564">
        <f>('Cashflow Detailed'!AR12)*-1</f>
        <v>-211184.2</v>
      </c>
      <c r="AQ50" s="564">
        <f>('Cashflow Detailed'!AS12)*-1</f>
        <v>-211184.2</v>
      </c>
      <c r="AR50" s="564">
        <f>('Cashflow Detailed'!AT12)*-1</f>
        <v>-211184.2</v>
      </c>
      <c r="AS50" s="564">
        <f>('Cashflow Detailed'!AU12)*-1</f>
        <v>-211184.2</v>
      </c>
      <c r="AT50" s="564">
        <f>('Cashflow Detailed'!AV12)*-1</f>
        <v>-211184.2</v>
      </c>
      <c r="AU50" s="564">
        <f>('Cashflow Detailed'!AW12)*-1</f>
        <v>-211184.2</v>
      </c>
      <c r="AV50" s="564">
        <f>('Cashflow Detailed'!AX12)*-1</f>
        <v>-211184.2</v>
      </c>
      <c r="AW50" s="607">
        <f>('Cashflow Detailed'!AY12)*-1</f>
        <v>-211184.2</v>
      </c>
      <c r="AX50" s="564">
        <f>('Cashflow Detailed'!AZ12)*-1</f>
        <v>-211184.2</v>
      </c>
      <c r="AY50" s="564">
        <f>('Cashflow Detailed'!BA12)*-1</f>
        <v>-211184.2</v>
      </c>
      <c r="AZ50" s="564">
        <f>('Cashflow Detailed'!BB12)*-1</f>
        <v>-221243.41000000003</v>
      </c>
      <c r="BA50" s="564">
        <f>('Cashflow Detailed'!BC12)*-1</f>
        <v>-221243.41000000003</v>
      </c>
      <c r="BB50" s="564">
        <f>('Cashflow Detailed'!BD12)*-1</f>
        <v>-221243.41000000003</v>
      </c>
      <c r="BC50" s="564">
        <f>('Cashflow Detailed'!BE12)*-1</f>
        <v>-221243.41000000003</v>
      </c>
      <c r="BD50" s="564">
        <f>('Cashflow Detailed'!BF12)*-1</f>
        <v>-221243.41000000003</v>
      </c>
      <c r="BE50" s="564">
        <f>('Cashflow Detailed'!BG12)*-1</f>
        <v>-221243.41000000003</v>
      </c>
      <c r="BF50" s="564">
        <f>('Cashflow Detailed'!BH12)*-1</f>
        <v>-221243.41000000003</v>
      </c>
      <c r="BG50" s="564">
        <f>('Cashflow Detailed'!BI12)*-1</f>
        <v>-221243.41000000003</v>
      </c>
      <c r="BH50" s="575">
        <f>('Cashflow Detailed'!BJ12)*-1</f>
        <v>-221243.41000000003</v>
      </c>
      <c r="BI50" s="564">
        <f>('Cashflow Detailed'!BK12)*-1</f>
        <v>-221243.41000000003</v>
      </c>
      <c r="BJ50" s="564">
        <f>('Cashflow Detailed'!BL12)*-1</f>
        <v>-221243.41000000003</v>
      </c>
      <c r="BK50" s="564">
        <f>('Cashflow Detailed'!$BM$12)*-1</f>
        <v>-221243.41000000003</v>
      </c>
      <c r="BL50" s="564">
        <f>('Cashflow Detailed'!$BM$12)*-1</f>
        <v>-221243.41000000003</v>
      </c>
      <c r="BM50" s="564">
        <f>('Cashflow Detailed'!$BM$12)*-1</f>
        <v>-221243.41000000003</v>
      </c>
      <c r="BN50" s="564">
        <f>('Cashflow Detailed'!$BM$12)*-1</f>
        <v>-221243.41000000003</v>
      </c>
      <c r="BO50" s="564">
        <f>('Cashflow Detailed'!$BM$12)*-1</f>
        <v>-221243.41000000003</v>
      </c>
      <c r="BP50" s="564">
        <f>('Cashflow Detailed'!$BM$12)*-1</f>
        <v>-221243.41000000003</v>
      </c>
      <c r="BQ50" s="564">
        <f>('Cashflow Detailed'!$BM$12)*-1</f>
        <v>-221243.41000000003</v>
      </c>
      <c r="BR50" s="564">
        <f>('Cashflow Detailed'!$BM$12)*-1</f>
        <v>-221243.41000000003</v>
      </c>
      <c r="BS50" s="564">
        <f>('Cashflow Detailed'!$BM$12)*-1</f>
        <v>-221243.41000000003</v>
      </c>
      <c r="BT50" s="860">
        <f>('Cashflow Detailed'!$BM$12)*-1</f>
        <v>-221243.41000000003</v>
      </c>
      <c r="BU50" s="591">
        <f t="shared" ref="BU50:BU57" si="222">SUM(BI50:BT50)*1.075</f>
        <v>-2854039.9890000015</v>
      </c>
      <c r="BV50" s="591">
        <f t="shared" ref="BV50:CD50" si="223">+BU50*1.075</f>
        <v>-3068092.9881750015</v>
      </c>
      <c r="BW50" s="591">
        <f t="shared" si="223"/>
        <v>-3298199.9622881263</v>
      </c>
      <c r="BX50" s="591">
        <f t="shared" si="223"/>
        <v>-3545564.9594597355</v>
      </c>
      <c r="BY50" s="591">
        <f t="shared" si="223"/>
        <v>-3811482.3314192155</v>
      </c>
      <c r="BZ50" s="591">
        <f t="shared" si="223"/>
        <v>-4097343.5062756566</v>
      </c>
      <c r="CA50" s="591">
        <f t="shared" si="223"/>
        <v>-4404644.2692463305</v>
      </c>
      <c r="CB50" s="591">
        <f t="shared" si="223"/>
        <v>-4734992.5894398047</v>
      </c>
      <c r="CC50" s="591">
        <f t="shared" si="223"/>
        <v>-5090117.0336477896</v>
      </c>
      <c r="CD50" s="607">
        <f t="shared" si="223"/>
        <v>-5471875.8111713734</v>
      </c>
      <c r="CE50" s="881">
        <f t="shared" ref="CE50:CE58" si="224">SUM(D50:CD50)</f>
        <v>-53993203.450123042</v>
      </c>
      <c r="CF50" s="503" t="s">
        <v>4</v>
      </c>
    </row>
    <row r="51" spans="2:85" x14ac:dyDescent="0.2">
      <c r="B51" s="532" t="s">
        <v>192</v>
      </c>
      <c r="C51" s="566"/>
      <c r="D51" s="530">
        <f>('Cashflow Detailed'!F29)*-1</f>
        <v>-16500</v>
      </c>
      <c r="E51" s="530">
        <f>('Cashflow Detailed'!G29)*-1</f>
        <v>0</v>
      </c>
      <c r="F51" s="530">
        <f>('Cashflow Detailed'!H29)*-1</f>
        <v>-8250</v>
      </c>
      <c r="G51" s="530">
        <f>('Cashflow Detailed'!I29)*-1</f>
        <v>-8250</v>
      </c>
      <c r="H51" s="530">
        <f>('Cashflow Detailed'!J29)*-1</f>
        <v>-8250</v>
      </c>
      <c r="I51" s="530">
        <f>('Cashflow Detailed'!K29)*-1</f>
        <v>-8250</v>
      </c>
      <c r="J51" s="530">
        <f>('Cashflow Detailed'!L29)*-1</f>
        <v>-8250</v>
      </c>
      <c r="K51" s="530">
        <f>('Cashflow Detailed'!M29)*-1</f>
        <v>-8250</v>
      </c>
      <c r="L51" s="847">
        <f>('Cashflow Detailed'!N29)*-1</f>
        <v>-8250</v>
      </c>
      <c r="M51" s="508">
        <f>('Cashflow Detailed'!O29)*-1</f>
        <v>-8250</v>
      </c>
      <c r="N51" s="508">
        <f>('Cashflow Detailed'!P29)*-1</f>
        <v>-8250</v>
      </c>
      <c r="O51" s="508">
        <f>('Cashflow Detailed'!Q29)*-1</f>
        <v>-8250</v>
      </c>
      <c r="P51" s="508">
        <f>('Cashflow Detailed'!R29)*-1</f>
        <v>-8250</v>
      </c>
      <c r="Q51" s="508">
        <f>('Cashflow Detailed'!S29)*-1</f>
        <v>-8250</v>
      </c>
      <c r="R51" s="508">
        <f>('Cashflow Detailed'!T29)*-1</f>
        <v>-8250</v>
      </c>
      <c r="S51" s="508">
        <f>('Cashflow Detailed'!U29)*-1</f>
        <v>-8250</v>
      </c>
      <c r="T51" s="508">
        <f>('Cashflow Detailed'!V29)*-1</f>
        <v>-8250</v>
      </c>
      <c r="U51" s="508">
        <f>('Cashflow Detailed'!W29)*-1</f>
        <v>-8250</v>
      </c>
      <c r="V51" s="508">
        <f>('Cashflow Detailed'!X29)*-1</f>
        <v>-8250</v>
      </c>
      <c r="W51" s="508">
        <f>('Cashflow Detailed'!Y29)*-1</f>
        <v>-8250</v>
      </c>
      <c r="X51" s="508">
        <f>('Cashflow Detailed'!Z29)*-1</f>
        <v>-8250</v>
      </c>
      <c r="Y51" s="599">
        <f>('Cashflow Detailed'!AA29)*-1</f>
        <v>-8250</v>
      </c>
      <c r="Z51" s="508">
        <f>('Cashflow Detailed'!AB29)*-1</f>
        <v>-8250</v>
      </c>
      <c r="AA51" s="508">
        <f>('Cashflow Detailed'!AC29)*-1</f>
        <v>-8250</v>
      </c>
      <c r="AB51" s="508">
        <f>('Cashflow Detailed'!AD29)*-1</f>
        <v>-8662.5</v>
      </c>
      <c r="AC51" s="508">
        <f>('Cashflow Detailed'!AE29)*-1</f>
        <v>-8662.5</v>
      </c>
      <c r="AD51" s="508">
        <f>('Cashflow Detailed'!AF29)*-1</f>
        <v>-8662.5</v>
      </c>
      <c r="AE51" s="508">
        <f>('Cashflow Detailed'!AG29)*-1</f>
        <v>-8662.5</v>
      </c>
      <c r="AF51" s="508">
        <f>('Cashflow Detailed'!AH29)*-1</f>
        <v>-8662.5</v>
      </c>
      <c r="AG51" s="508">
        <f>('Cashflow Detailed'!AI29)*-1</f>
        <v>-8662.5</v>
      </c>
      <c r="AH51" s="508">
        <f>('Cashflow Detailed'!AJ29)*-1</f>
        <v>-8662.5</v>
      </c>
      <c r="AI51" s="508">
        <f>('Cashflow Detailed'!AK29)*-1</f>
        <v>-8662.5</v>
      </c>
      <c r="AJ51" s="565">
        <f>('Cashflow Detailed'!AL29)*-1</f>
        <v>-8662.5</v>
      </c>
      <c r="AK51" s="508">
        <f>('Cashflow Detailed'!AM29)*-1</f>
        <v>-8662.5</v>
      </c>
      <c r="AL51" s="508">
        <f>('Cashflow Detailed'!AN29)*-1</f>
        <v>-8662.5</v>
      </c>
      <c r="AM51" s="508">
        <f>('Cashflow Detailed'!AO29)*-1</f>
        <v>-8662.5</v>
      </c>
      <c r="AN51" s="564">
        <f>('Cashflow Detailed'!AP29)*-1</f>
        <v>-9095.625</v>
      </c>
      <c r="AO51" s="564">
        <f>('Cashflow Detailed'!AQ29)*-1</f>
        <v>-9095.625</v>
      </c>
      <c r="AP51" s="564">
        <f>('Cashflow Detailed'!AR29)*-1</f>
        <v>-9095.625</v>
      </c>
      <c r="AQ51" s="564">
        <f>('Cashflow Detailed'!AS29)*-1</f>
        <v>-9095.625</v>
      </c>
      <c r="AR51" s="564">
        <f>('Cashflow Detailed'!AT29)*-1</f>
        <v>-9095.625</v>
      </c>
      <c r="AS51" s="564">
        <f>('Cashflow Detailed'!AU29)*-1</f>
        <v>-9095.625</v>
      </c>
      <c r="AT51" s="564">
        <f>('Cashflow Detailed'!AV29)*-1</f>
        <v>-9095.625</v>
      </c>
      <c r="AU51" s="564">
        <f>('Cashflow Detailed'!AW29)*-1</f>
        <v>-9095.625</v>
      </c>
      <c r="AV51" s="564">
        <f>('Cashflow Detailed'!AX29)*-1</f>
        <v>-9095.625</v>
      </c>
      <c r="AW51" s="607">
        <f>('Cashflow Detailed'!AY29)*-1</f>
        <v>-9095.625</v>
      </c>
      <c r="AX51" s="564">
        <f>('Cashflow Detailed'!AZ29)*-1</f>
        <v>-9095.625</v>
      </c>
      <c r="AY51" s="564">
        <f>('Cashflow Detailed'!BA29)*-1</f>
        <v>-9095.625</v>
      </c>
      <c r="AZ51" s="564">
        <f>('Cashflow Detailed'!BB29)*-1</f>
        <v>-9550.40625</v>
      </c>
      <c r="BA51" s="564">
        <f>('Cashflow Detailed'!BC29)*-1</f>
        <v>-9550.40625</v>
      </c>
      <c r="BB51" s="564">
        <f>('Cashflow Detailed'!BD29)*-1</f>
        <v>-9550.40625</v>
      </c>
      <c r="BC51" s="564">
        <f>('Cashflow Detailed'!BE29)*-1</f>
        <v>-9550.40625</v>
      </c>
      <c r="BD51" s="564">
        <f>('Cashflow Detailed'!BF29)*-1</f>
        <v>-9550.40625</v>
      </c>
      <c r="BE51" s="564">
        <f>('Cashflow Detailed'!BG29)*-1</f>
        <v>-9550.40625</v>
      </c>
      <c r="BF51" s="564">
        <f>('Cashflow Detailed'!BH29)*-1</f>
        <v>-9550.40625</v>
      </c>
      <c r="BG51" s="564">
        <f>('Cashflow Detailed'!BI29)*-1</f>
        <v>-9550.40625</v>
      </c>
      <c r="BH51" s="575">
        <f>('Cashflow Detailed'!BJ29)*-1</f>
        <v>-9550.40625</v>
      </c>
      <c r="BI51" s="564">
        <f>('Cashflow Detailed'!BK29)*-1</f>
        <v>-9550.40625</v>
      </c>
      <c r="BJ51" s="564">
        <f>('Cashflow Detailed'!BL29)*-1</f>
        <v>-9550.40625</v>
      </c>
      <c r="BK51" s="564">
        <f>('Cashflow Detailed'!$BM$29)*-1</f>
        <v>-9550.40625</v>
      </c>
      <c r="BL51" s="564">
        <f>('Cashflow Detailed'!$BM$29)*-1</f>
        <v>-9550.40625</v>
      </c>
      <c r="BM51" s="564">
        <f>('Cashflow Detailed'!$BM$29)*-1</f>
        <v>-9550.40625</v>
      </c>
      <c r="BN51" s="564">
        <f>('Cashflow Detailed'!$BM$29)*-1</f>
        <v>-9550.40625</v>
      </c>
      <c r="BO51" s="564">
        <f>('Cashflow Detailed'!$BM$29)*-1</f>
        <v>-9550.40625</v>
      </c>
      <c r="BP51" s="564">
        <f>('Cashflow Detailed'!$BM$29)*-1</f>
        <v>-9550.40625</v>
      </c>
      <c r="BQ51" s="564">
        <f>('Cashflow Detailed'!$BM$29)*-1</f>
        <v>-9550.40625</v>
      </c>
      <c r="BR51" s="564">
        <f>('Cashflow Detailed'!$BM$29)*-1</f>
        <v>-9550.40625</v>
      </c>
      <c r="BS51" s="564">
        <f>('Cashflow Detailed'!$BM$29)*-1</f>
        <v>-9550.40625</v>
      </c>
      <c r="BT51" s="564">
        <f>('Cashflow Detailed'!$BM$29)*-1</f>
        <v>-9550.40625</v>
      </c>
      <c r="BU51" s="591">
        <f t="shared" si="222"/>
        <v>-123200.24062499999</v>
      </c>
      <c r="BV51" s="591">
        <f t="shared" ref="BV51:CD57" si="225">+BU51*1.075</f>
        <v>-132440.258671875</v>
      </c>
      <c r="BW51" s="591">
        <f t="shared" si="225"/>
        <v>-142373.27807226562</v>
      </c>
      <c r="BX51" s="591">
        <f t="shared" si="225"/>
        <v>-153051.27392768554</v>
      </c>
      <c r="BY51" s="591">
        <f t="shared" si="225"/>
        <v>-164530.11947226195</v>
      </c>
      <c r="BZ51" s="591">
        <f t="shared" si="225"/>
        <v>-176869.87843268158</v>
      </c>
      <c r="CA51" s="591">
        <f t="shared" si="225"/>
        <v>-190135.1193151327</v>
      </c>
      <c r="CB51" s="591">
        <f t="shared" si="225"/>
        <v>-204395.25326376763</v>
      </c>
      <c r="CC51" s="591">
        <f t="shared" si="225"/>
        <v>-219724.89725855019</v>
      </c>
      <c r="CD51" s="607">
        <f t="shared" si="225"/>
        <v>-236204.26455294146</v>
      </c>
      <c r="CE51" s="881">
        <f t="shared" si="224"/>
        <v>-2354580.614842162</v>
      </c>
      <c r="CF51" s="503" t="s">
        <v>192</v>
      </c>
    </row>
    <row r="52" spans="2:85" x14ac:dyDescent="0.2">
      <c r="B52" s="532" t="str">
        <f>'Cashflow Detailed'!B14</f>
        <v>HR/Benefits/Insurance</v>
      </c>
      <c r="C52" s="566"/>
      <c r="D52" s="530">
        <f>('Cashflow Detailed'!F21)*-1</f>
        <v>-35800</v>
      </c>
      <c r="E52" s="530">
        <f>('Cashflow Detailed'!G21)*-1</f>
        <v>-38200</v>
      </c>
      <c r="F52" s="530">
        <f>('Cashflow Detailed'!H21)*-1</f>
        <v>-43850</v>
      </c>
      <c r="G52" s="530">
        <f>('Cashflow Detailed'!I21)*-1</f>
        <v>-42050</v>
      </c>
      <c r="H52" s="530">
        <f>('Cashflow Detailed'!J21)*-1</f>
        <v>-42400</v>
      </c>
      <c r="I52" s="530">
        <f>('Cashflow Detailed'!K21)*-1</f>
        <v>-43150</v>
      </c>
      <c r="J52" s="530">
        <f>('Cashflow Detailed'!L21)*-1</f>
        <v>-46200</v>
      </c>
      <c r="K52" s="530">
        <f>('Cashflow Detailed'!M21)*-1</f>
        <v>-46200</v>
      </c>
      <c r="L52" s="847">
        <f>('Cashflow Detailed'!N21)*-1</f>
        <v>-46200</v>
      </c>
      <c r="M52" s="508">
        <f>('Cashflow Detailed'!O21)*-1</f>
        <v>-46200</v>
      </c>
      <c r="N52" s="508">
        <f>('Cashflow Detailed'!P21)*-1</f>
        <v>-46200</v>
      </c>
      <c r="O52" s="508">
        <f>('Cashflow Detailed'!Q21)*-1</f>
        <v>-46200</v>
      </c>
      <c r="P52" s="508">
        <f>('Cashflow Detailed'!R21)*-1</f>
        <v>-47850</v>
      </c>
      <c r="Q52" s="508">
        <f>('Cashflow Detailed'!S21)*-1</f>
        <v>-47850</v>
      </c>
      <c r="R52" s="508">
        <f>('Cashflow Detailed'!T21)*-1</f>
        <v>-47850</v>
      </c>
      <c r="S52" s="508">
        <f>('Cashflow Detailed'!U21)*-1</f>
        <v>-47850</v>
      </c>
      <c r="T52" s="508">
        <f>('Cashflow Detailed'!V21)*-1</f>
        <v>-47850</v>
      </c>
      <c r="U52" s="508">
        <f>('Cashflow Detailed'!W21)*-1</f>
        <v>-48750</v>
      </c>
      <c r="V52" s="508">
        <f>('Cashflow Detailed'!X21)*-1</f>
        <v>-49770</v>
      </c>
      <c r="W52" s="508">
        <f>('Cashflow Detailed'!Y21)*-1</f>
        <v>-49770</v>
      </c>
      <c r="X52" s="508">
        <f>('Cashflow Detailed'!Z21)*-1</f>
        <v>-49770</v>
      </c>
      <c r="Y52" s="599">
        <f>('Cashflow Detailed'!AA21)*-1</f>
        <v>-50220</v>
      </c>
      <c r="Z52" s="508">
        <f>('Cashflow Detailed'!AB21)*-1</f>
        <v>-50220</v>
      </c>
      <c r="AA52" s="508">
        <f>('Cashflow Detailed'!AC21)*-1</f>
        <v>-51920</v>
      </c>
      <c r="AB52" s="508">
        <f>('Cashflow Detailed'!AD21)*-1</f>
        <v>-55351</v>
      </c>
      <c r="AC52" s="508">
        <f>('Cashflow Detailed'!AE21)*-1</f>
        <v>-55351</v>
      </c>
      <c r="AD52" s="508">
        <f>('Cashflow Detailed'!AF21)*-1</f>
        <v>-55351</v>
      </c>
      <c r="AE52" s="508">
        <f>('Cashflow Detailed'!AG21)*-1</f>
        <v>-55351</v>
      </c>
      <c r="AF52" s="508">
        <f>('Cashflow Detailed'!AH21)*-1</f>
        <v>-55351</v>
      </c>
      <c r="AG52" s="508">
        <f>('Cashflow Detailed'!AI21)*-1</f>
        <v>-55351</v>
      </c>
      <c r="AH52" s="508">
        <f>('Cashflow Detailed'!AJ21)*-1</f>
        <v>-55351</v>
      </c>
      <c r="AI52" s="508">
        <f>('Cashflow Detailed'!AK21)*-1</f>
        <v>-55351</v>
      </c>
      <c r="AJ52" s="565">
        <f>('Cashflow Detailed'!AL21)*-1</f>
        <v>-55351</v>
      </c>
      <c r="AK52" s="508">
        <f>('Cashflow Detailed'!AM21)*-1</f>
        <v>-55351</v>
      </c>
      <c r="AL52" s="508">
        <f>('Cashflow Detailed'!AN21)*-1</f>
        <v>-55351</v>
      </c>
      <c r="AM52" s="508">
        <f>('Cashflow Detailed'!AO21)*-1</f>
        <v>-55351</v>
      </c>
      <c r="AN52" s="564">
        <f>('Cashflow Detailed'!AP21)*-1</f>
        <v>-58241.05</v>
      </c>
      <c r="AO52" s="564">
        <f>('Cashflow Detailed'!AQ21)*-1</f>
        <v>-58241.05</v>
      </c>
      <c r="AP52" s="564">
        <f>('Cashflow Detailed'!AR21)*-1</f>
        <v>-58241.05</v>
      </c>
      <c r="AQ52" s="564">
        <f>('Cashflow Detailed'!AS21)*-1</f>
        <v>-58241.05</v>
      </c>
      <c r="AR52" s="564">
        <f>('Cashflow Detailed'!AT21)*-1</f>
        <v>-58241.05</v>
      </c>
      <c r="AS52" s="564">
        <f>('Cashflow Detailed'!AU21)*-1</f>
        <v>-58241.05</v>
      </c>
      <c r="AT52" s="564">
        <f>('Cashflow Detailed'!AV21)*-1</f>
        <v>-58241.05</v>
      </c>
      <c r="AU52" s="564">
        <f>('Cashflow Detailed'!AW21)*-1</f>
        <v>-58241.05</v>
      </c>
      <c r="AV52" s="564">
        <f>('Cashflow Detailed'!AX21)*-1</f>
        <v>-58241.05</v>
      </c>
      <c r="AW52" s="607">
        <f>('Cashflow Detailed'!AY21)*-1</f>
        <v>-58241.05</v>
      </c>
      <c r="AX52" s="564">
        <f>('Cashflow Detailed'!AZ21)*-1</f>
        <v>-58241.05</v>
      </c>
      <c r="AY52" s="564">
        <f>('Cashflow Detailed'!BA21)*-1</f>
        <v>-58241.05</v>
      </c>
      <c r="AZ52" s="564">
        <f>('Cashflow Detailed'!BB21)*-1</f>
        <v>-61300.352500000008</v>
      </c>
      <c r="BA52" s="564">
        <f>('Cashflow Detailed'!BC21)*-1</f>
        <v>-61300.352500000008</v>
      </c>
      <c r="BB52" s="564">
        <f>('Cashflow Detailed'!BD21)*-1</f>
        <v>-61300.352500000008</v>
      </c>
      <c r="BC52" s="564">
        <f>('Cashflow Detailed'!BE21)*-1</f>
        <v>-61300.352500000008</v>
      </c>
      <c r="BD52" s="564">
        <f>('Cashflow Detailed'!BF21)*-1</f>
        <v>-61300.352500000008</v>
      </c>
      <c r="BE52" s="564">
        <f>('Cashflow Detailed'!BG21)*-1</f>
        <v>-61300.352500000008</v>
      </c>
      <c r="BF52" s="564">
        <f>('Cashflow Detailed'!BH21)*-1</f>
        <v>-61300.352500000008</v>
      </c>
      <c r="BG52" s="564">
        <f>('Cashflow Detailed'!BI21)*-1</f>
        <v>-61300.352500000008</v>
      </c>
      <c r="BH52" s="575">
        <f>('Cashflow Detailed'!BJ21)*-1</f>
        <v>-61300.352500000008</v>
      </c>
      <c r="BI52" s="564">
        <f>('Cashflow Detailed'!BK21)*-1</f>
        <v>-61300.352500000008</v>
      </c>
      <c r="BJ52" s="564">
        <f>('Cashflow Detailed'!BL21)*-1</f>
        <v>-61300.352500000008</v>
      </c>
      <c r="BK52" s="564">
        <f>('Cashflow Detailed'!$BM$21)*-1</f>
        <v>-61300.352500000008</v>
      </c>
      <c r="BL52" s="564">
        <f>('Cashflow Detailed'!$BM$21)*-1</f>
        <v>-61300.352500000008</v>
      </c>
      <c r="BM52" s="564">
        <f>('Cashflow Detailed'!$BM$21)*-1</f>
        <v>-61300.352500000008</v>
      </c>
      <c r="BN52" s="564">
        <f>('Cashflow Detailed'!$BM$21)*-1</f>
        <v>-61300.352500000008</v>
      </c>
      <c r="BO52" s="564">
        <f>('Cashflow Detailed'!$BM$21)*-1</f>
        <v>-61300.352500000008</v>
      </c>
      <c r="BP52" s="564">
        <f>('Cashflow Detailed'!$BM$21)*-1</f>
        <v>-61300.352500000008</v>
      </c>
      <c r="BQ52" s="564">
        <f>('Cashflow Detailed'!$BM$21)*-1</f>
        <v>-61300.352500000008</v>
      </c>
      <c r="BR52" s="564">
        <f>('Cashflow Detailed'!$BM$21)*-1</f>
        <v>-61300.352500000008</v>
      </c>
      <c r="BS52" s="564">
        <f>('Cashflow Detailed'!$BM$21)*-1</f>
        <v>-61300.352500000008</v>
      </c>
      <c r="BT52" s="564">
        <f>('Cashflow Detailed'!$BM$21)*-1</f>
        <v>-61300.352500000008</v>
      </c>
      <c r="BU52" s="591">
        <f t="shared" si="222"/>
        <v>-790774.54725000029</v>
      </c>
      <c r="BV52" s="591">
        <f t="shared" si="225"/>
        <v>-850082.63829375023</v>
      </c>
      <c r="BW52" s="591">
        <f t="shared" si="225"/>
        <v>-913838.83616578148</v>
      </c>
      <c r="BX52" s="591">
        <f t="shared" si="225"/>
        <v>-982376.74887821509</v>
      </c>
      <c r="BY52" s="591">
        <f t="shared" si="225"/>
        <v>-1056055.0050440812</v>
      </c>
      <c r="BZ52" s="591">
        <f t="shared" si="225"/>
        <v>-1135259.1304223873</v>
      </c>
      <c r="CA52" s="591">
        <f t="shared" si="225"/>
        <v>-1220403.5652040662</v>
      </c>
      <c r="CB52" s="591">
        <f t="shared" si="225"/>
        <v>-1311933.8325943712</v>
      </c>
      <c r="CC52" s="591">
        <f t="shared" si="225"/>
        <v>-1410328.870038949</v>
      </c>
      <c r="CD52" s="607">
        <f t="shared" si="225"/>
        <v>-1516103.5352918701</v>
      </c>
      <c r="CE52" s="881">
        <f t="shared" si="224"/>
        <v>-14949888.711683471</v>
      </c>
      <c r="CF52" s="503" t="s">
        <v>145</v>
      </c>
    </row>
    <row r="53" spans="2:85" x14ac:dyDescent="0.2">
      <c r="B53" s="532" t="s">
        <v>70</v>
      </c>
      <c r="C53" s="566"/>
      <c r="D53" s="530">
        <f>('Cashflow Detailed'!F39)*-1</f>
        <v>-7512</v>
      </c>
      <c r="E53" s="530">
        <f>('Cashflow Detailed'!G39)*-1</f>
        <v>-8088</v>
      </c>
      <c r="F53" s="530">
        <f>('Cashflow Detailed'!H39)*-1</f>
        <v>-9444</v>
      </c>
      <c r="G53" s="530">
        <f>('Cashflow Detailed'!I39)*-1</f>
        <v>-9012</v>
      </c>
      <c r="H53" s="530">
        <f>('Cashflow Detailed'!J39)*-1</f>
        <v>-9096</v>
      </c>
      <c r="I53" s="530">
        <f>('Cashflow Detailed'!K39)*-1</f>
        <v>-9276</v>
      </c>
      <c r="J53" s="530">
        <f>('Cashflow Detailed'!L39)*-1</f>
        <v>-10008</v>
      </c>
      <c r="K53" s="530">
        <f>('Cashflow Detailed'!M39)*-1</f>
        <v>-10008</v>
      </c>
      <c r="L53" s="847">
        <f>('Cashflow Detailed'!N39)*-1</f>
        <v>-11008</v>
      </c>
      <c r="M53" s="508">
        <f>('Cashflow Detailed'!O39)*-1</f>
        <v>-10008</v>
      </c>
      <c r="N53" s="508">
        <f>('Cashflow Detailed'!P39)*-1</f>
        <v>-12508</v>
      </c>
      <c r="O53" s="508">
        <f>('Cashflow Detailed'!Q39)*-1</f>
        <v>-10028</v>
      </c>
      <c r="P53" s="508">
        <f>('Cashflow Detailed'!R39)*-1</f>
        <v>-10404</v>
      </c>
      <c r="Q53" s="508">
        <f>('Cashflow Detailed'!S39)*-1</f>
        <v>-10404</v>
      </c>
      <c r="R53" s="508">
        <f>('Cashflow Detailed'!T39)*-1</f>
        <v>-10404</v>
      </c>
      <c r="S53" s="508">
        <f>('Cashflow Detailed'!U39)*-1</f>
        <v>-10404</v>
      </c>
      <c r="T53" s="508">
        <f>('Cashflow Detailed'!V39)*-1</f>
        <v>-10404</v>
      </c>
      <c r="U53" s="508">
        <f>('Cashflow Detailed'!W39)*-1</f>
        <v>-14220</v>
      </c>
      <c r="V53" s="508">
        <f>('Cashflow Detailed'!X39)*-1</f>
        <v>-10864.8</v>
      </c>
      <c r="W53" s="508">
        <f>('Cashflow Detailed'!Y39)*-1</f>
        <v>-10864.8</v>
      </c>
      <c r="X53" s="508">
        <f>('Cashflow Detailed'!Z39)*-1</f>
        <v>-10864.8</v>
      </c>
      <c r="Y53" s="599">
        <f>('Cashflow Detailed'!AA39)*-1</f>
        <v>-10972.8</v>
      </c>
      <c r="Z53" s="508">
        <f>('Cashflow Detailed'!AB39)*-1</f>
        <v>-10972.8</v>
      </c>
      <c r="AA53" s="508">
        <f>('Cashflow Detailed'!AC39)*-1</f>
        <v>-14980.8</v>
      </c>
      <c r="AB53" s="508">
        <f>('Cashflow Detailed'!AD39)*-1</f>
        <v>-12096.24</v>
      </c>
      <c r="AC53" s="508">
        <f>('Cashflow Detailed'!AE39)*-1</f>
        <v>-12096.24</v>
      </c>
      <c r="AD53" s="508">
        <f>('Cashflow Detailed'!AF39)*-1</f>
        <v>-12096.24</v>
      </c>
      <c r="AE53" s="508">
        <f>('Cashflow Detailed'!AG39)*-1</f>
        <v>-12096.24</v>
      </c>
      <c r="AF53" s="508">
        <f>('Cashflow Detailed'!AH39)*-1</f>
        <v>-12096.24</v>
      </c>
      <c r="AG53" s="508">
        <f>('Cashflow Detailed'!AI39)*-1</f>
        <v>-15696.24</v>
      </c>
      <c r="AH53" s="508">
        <f>('Cashflow Detailed'!AJ39)*-1</f>
        <v>-12096.24</v>
      </c>
      <c r="AI53" s="508">
        <f>('Cashflow Detailed'!AK39)*-1</f>
        <v>-12096.24</v>
      </c>
      <c r="AJ53" s="565">
        <f>('Cashflow Detailed'!AL39)*-1</f>
        <v>-12096.24</v>
      </c>
      <c r="AK53" s="508">
        <f>('Cashflow Detailed'!AM39)*-1</f>
        <v>-12096.24</v>
      </c>
      <c r="AL53" s="508">
        <f>('Cashflow Detailed'!AN39)*-1</f>
        <v>-12096.24</v>
      </c>
      <c r="AM53" s="508">
        <f>('Cashflow Detailed'!AO39)*-1</f>
        <v>-15696.24</v>
      </c>
      <c r="AN53" s="564">
        <f>('Cashflow Detailed'!AP39)*-1</f>
        <v>-12671.052</v>
      </c>
      <c r="AO53" s="564">
        <f>('Cashflow Detailed'!AQ39)*-1</f>
        <v>-12671.052</v>
      </c>
      <c r="AP53" s="564">
        <f>('Cashflow Detailed'!AR39)*-1</f>
        <v>-12671.052</v>
      </c>
      <c r="AQ53" s="564">
        <f>('Cashflow Detailed'!AS39)*-1</f>
        <v>-12671.052</v>
      </c>
      <c r="AR53" s="564">
        <f>('Cashflow Detailed'!AT39)*-1</f>
        <v>-12671.052</v>
      </c>
      <c r="AS53" s="564">
        <f>('Cashflow Detailed'!AU39)*-1</f>
        <v>-16271.052</v>
      </c>
      <c r="AT53" s="564">
        <f>('Cashflow Detailed'!AV39)*-1</f>
        <v>-12671.052</v>
      </c>
      <c r="AU53" s="564">
        <f>('Cashflow Detailed'!AW39)*-1</f>
        <v>-12671.052</v>
      </c>
      <c r="AV53" s="564">
        <f>('Cashflow Detailed'!AX39)*-1</f>
        <v>-12671.052</v>
      </c>
      <c r="AW53" s="607">
        <f>('Cashflow Detailed'!AY39)*-1</f>
        <v>-12671.052</v>
      </c>
      <c r="AX53" s="564">
        <f>('Cashflow Detailed'!AZ39)*-1</f>
        <v>-12671.052</v>
      </c>
      <c r="AY53" s="564">
        <f>('Cashflow Detailed'!BA39)*-1</f>
        <v>-16271.052</v>
      </c>
      <c r="AZ53" s="564">
        <f>('Cashflow Detailed'!BB39)*-1</f>
        <v>-13274.604600000001</v>
      </c>
      <c r="BA53" s="564">
        <f>('Cashflow Detailed'!BC39)*-1</f>
        <v>-13274.604600000001</v>
      </c>
      <c r="BB53" s="564">
        <f>('Cashflow Detailed'!BD39)*-1</f>
        <v>-13274.604600000001</v>
      </c>
      <c r="BC53" s="564">
        <f>('Cashflow Detailed'!BE39)*-1</f>
        <v>-13274.604600000001</v>
      </c>
      <c r="BD53" s="564">
        <f>('Cashflow Detailed'!BF39)*-1</f>
        <v>-13274.604600000001</v>
      </c>
      <c r="BE53" s="564">
        <f>('Cashflow Detailed'!BG39)*-1</f>
        <v>-16874.604599999999</v>
      </c>
      <c r="BF53" s="564">
        <f>('Cashflow Detailed'!BH39)*-1</f>
        <v>-13274.604600000001</v>
      </c>
      <c r="BG53" s="564">
        <f>('Cashflow Detailed'!BI39)*-1</f>
        <v>-13274.604600000001</v>
      </c>
      <c r="BH53" s="575">
        <f>('Cashflow Detailed'!BJ39)*-1</f>
        <v>-13274.604600000001</v>
      </c>
      <c r="BI53" s="564">
        <f>('Cashflow Detailed'!BK39)*-1</f>
        <v>-13274.604600000001</v>
      </c>
      <c r="BJ53" s="564">
        <f>('Cashflow Detailed'!BL39)*-1</f>
        <v>-13274.604600000001</v>
      </c>
      <c r="BK53" s="564">
        <f>('Cashflow Detailed'!$BM$39)*-1</f>
        <v>-16874.604599999999</v>
      </c>
      <c r="BL53" s="564">
        <f>('Cashflow Detailed'!$BM$39)*-1</f>
        <v>-16874.604599999999</v>
      </c>
      <c r="BM53" s="564">
        <f>('Cashflow Detailed'!$BM$39)*-1</f>
        <v>-16874.604599999999</v>
      </c>
      <c r="BN53" s="564">
        <f>('Cashflow Detailed'!$BM$39)*-1</f>
        <v>-16874.604599999999</v>
      </c>
      <c r="BO53" s="564">
        <f>('Cashflow Detailed'!$BM$39)*-1</f>
        <v>-16874.604599999999</v>
      </c>
      <c r="BP53" s="564">
        <f>('Cashflow Detailed'!$BM$39)*-1</f>
        <v>-16874.604599999999</v>
      </c>
      <c r="BQ53" s="564">
        <f>('Cashflow Detailed'!$BM$39)*-1</f>
        <v>-16874.604599999999</v>
      </c>
      <c r="BR53" s="564">
        <f>('Cashflow Detailed'!$BM$39)*-1</f>
        <v>-16874.604599999999</v>
      </c>
      <c r="BS53" s="564">
        <f>('Cashflow Detailed'!$BM$39)*-1</f>
        <v>-16874.604599999999</v>
      </c>
      <c r="BT53" s="564">
        <f>('Cashflow Detailed'!$BM$39)*-1</f>
        <v>-16874.604599999999</v>
      </c>
      <c r="BU53" s="591">
        <f t="shared" si="222"/>
        <v>-209942.39933999995</v>
      </c>
      <c r="BV53" s="591">
        <f t="shared" si="225"/>
        <v>-225688.07929049994</v>
      </c>
      <c r="BW53" s="591">
        <f t="shared" si="225"/>
        <v>-242614.68523728743</v>
      </c>
      <c r="BX53" s="591">
        <f t="shared" si="225"/>
        <v>-260810.78663008398</v>
      </c>
      <c r="BY53" s="591">
        <f t="shared" si="225"/>
        <v>-280371.59562734026</v>
      </c>
      <c r="BZ53" s="591">
        <f t="shared" si="225"/>
        <v>-301399.46529939078</v>
      </c>
      <c r="CA53" s="591">
        <f t="shared" si="225"/>
        <v>-324004.42519684508</v>
      </c>
      <c r="CB53" s="591">
        <f t="shared" si="225"/>
        <v>-348304.75708660844</v>
      </c>
      <c r="CC53" s="591">
        <f t="shared" si="225"/>
        <v>-374427.61386810406</v>
      </c>
      <c r="CD53" s="607">
        <f t="shared" si="225"/>
        <v>-402509.68490821187</v>
      </c>
      <c r="CE53" s="881">
        <f t="shared" si="224"/>
        <v>-3851804.4930843706</v>
      </c>
      <c r="CF53" s="503" t="s">
        <v>70</v>
      </c>
    </row>
    <row r="54" spans="2:85" x14ac:dyDescent="0.2">
      <c r="B54" s="532" t="s">
        <v>62</v>
      </c>
      <c r="C54" s="566"/>
      <c r="D54" s="530">
        <f>('Cashflow Detailed'!F73)*-1</f>
        <v>-20741.98</v>
      </c>
      <c r="E54" s="530">
        <f>('Cashflow Detailed'!G73)*-1</f>
        <v>-39307.970000000008</v>
      </c>
      <c r="F54" s="530">
        <f>('Cashflow Detailed'!H73)*-1</f>
        <v>-28632.97</v>
      </c>
      <c r="G54" s="530">
        <f>('Cashflow Detailed'!I73)*-1</f>
        <v>-22706.719999999998</v>
      </c>
      <c r="H54" s="530">
        <f>('Cashflow Detailed'!J73)*-1</f>
        <v>-21909.657499999998</v>
      </c>
      <c r="I54" s="530">
        <f>('Cashflow Detailed'!K73)*-1</f>
        <v>-12622.241875</v>
      </c>
      <c r="J54" s="530">
        <f>('Cashflow Detailed'!L73)*-1</f>
        <v>-13834.95546875</v>
      </c>
      <c r="K54" s="530">
        <f>('Cashflow Detailed'!M73)*-1</f>
        <v>-17648.304742187502</v>
      </c>
      <c r="L54" s="847">
        <f>('Cashflow Detailed'!N73)*-1</f>
        <v>-17882.821479296876</v>
      </c>
      <c r="M54" s="508">
        <f>('Cashflow Detailed'!O73)*-1</f>
        <v>-15129.06405326172</v>
      </c>
      <c r="N54" s="508">
        <f>('Cashflow Detailed'!P73)*-1</f>
        <v>-14387.618755924806</v>
      </c>
      <c r="O54" s="508">
        <f>('Cashflow Detailed'!Q73)*-1</f>
        <v>-14859.101193721046</v>
      </c>
      <c r="P54" s="508">
        <f>('Cashflow Detailed'!R73)*-1</f>
        <v>-16794.1577534071</v>
      </c>
      <c r="Q54" s="508">
        <f>('Cashflow Detailed'!S73)*-1</f>
        <v>-15793.467141077454</v>
      </c>
      <c r="R54" s="508">
        <f>('Cashflow Detailed'!T73)*-1</f>
        <v>-17107.741998131329</v>
      </c>
      <c r="S54" s="508">
        <f>('Cashflow Detailed'!U73)*-1</f>
        <v>-16437.730598037895</v>
      </c>
      <c r="T54" s="508">
        <f>('Cashflow Detailed'!V73)*-1</f>
        <v>-16784.21862793979</v>
      </c>
      <c r="U54" s="508">
        <f>('Cashflow Detailed'!W73)*-1</f>
        <v>-18648.031059336779</v>
      </c>
      <c r="V54" s="508">
        <f>('Cashflow Detailed'!X73)*-1</f>
        <v>-17530.03411230362</v>
      </c>
      <c r="W54" s="508">
        <f>('Cashflow Detailed'!Y73)*-1</f>
        <v>-17931.137317918798</v>
      </c>
      <c r="X54" s="508">
        <f>('Cashflow Detailed'!Z73)*-1</f>
        <v>-19352.29568381474</v>
      </c>
      <c r="Y54" s="599">
        <f>('Cashflow Detailed'!AA73)*-1</f>
        <v>-18794.511968005478</v>
      </c>
      <c r="Z54" s="508">
        <f>('Cashflow Detailed'!AB73)*-1</f>
        <v>-19258.839066405752</v>
      </c>
      <c r="AA54" s="508">
        <f>('Cashflow Detailed'!AC73)*-1</f>
        <v>-22746.382519726041</v>
      </c>
      <c r="AB54" s="508">
        <f>('Cashflow Detailed'!AD73)*-1</f>
        <v>-22639.100145712342</v>
      </c>
      <c r="AC54" s="508">
        <f>('Cashflow Detailed'!AE73)*-1</f>
        <v>-21746.61680299796</v>
      </c>
      <c r="AD54" s="508">
        <f>('Cashflow Detailed'!AF73)*-1</f>
        <v>-23411.009293147858</v>
      </c>
      <c r="AE54" s="508">
        <f>('Cashflow Detailed'!AG73)*-1</f>
        <v>-22903.621407805251</v>
      </c>
      <c r="AF54" s="508">
        <f>('Cashflow Detailed'!AH73)*-1</f>
        <v>-23525.864128195513</v>
      </c>
      <c r="AG54" s="508">
        <f>('Cashflow Detailed'!AI73)*-1</f>
        <v>-25829.21898460529</v>
      </c>
      <c r="AH54" s="508">
        <f>('Cashflow Detailed'!AJ73)*-1</f>
        <v>-24865.241583835556</v>
      </c>
      <c r="AI54" s="508">
        <f>('Cashflow Detailed'!AK73)*-1</f>
        <v>-25585.565313027335</v>
      </c>
      <c r="AJ54" s="565">
        <f>('Cashflow Detailed'!AL73)*-1</f>
        <v>-27441.905228678701</v>
      </c>
      <c r="AK54" s="508">
        <f>('Cashflow Detailed'!AM73)*-1</f>
        <v>-27136.062140112637</v>
      </c>
      <c r="AL54" s="508">
        <f>('Cashflow Detailed'!AN73)*-1</f>
        <v>-27969.926897118268</v>
      </c>
      <c r="AM54" s="508">
        <f>('Cashflow Detailed'!AO73)*-1</f>
        <v>-32145.484891974182</v>
      </c>
      <c r="AN54" s="564">
        <f>('Cashflow Detailed'!AP73)*-1</f>
        <v>-32383.697486572892</v>
      </c>
      <c r="AO54" s="564">
        <f>('Cashflow Detailed'!AQ73)*-1</f>
        <v>-31776.000175901536</v>
      </c>
      <c r="AP54" s="564">
        <f>('Cashflow Detailed'!AR73)*-1</f>
        <v>-33999.567999696614</v>
      </c>
      <c r="AQ54" s="564">
        <f>('Cashflow Detailed'!AS73)*-1</f>
        <v>-33853.81421468145</v>
      </c>
      <c r="AR54" s="564">
        <f>('Cashflow Detailed'!AT73)*-1</f>
        <v>-34971.272740415523</v>
      </c>
      <c r="AS54" s="564">
        <f>('Cashflow Detailed'!AU73)*-1</f>
        <v>-37959.604192436302</v>
      </c>
      <c r="AT54" s="564">
        <f>('Cashflow Detailed'!AV73)*-1</f>
        <v>-37376.602217058113</v>
      </c>
      <c r="AU54" s="564">
        <f>('Cashflow Detailed'!AW73)*-1</f>
        <v>-38670.200142911024</v>
      </c>
      <c r="AV54" s="564">
        <f>('Cashflow Detailed'!AX73)*-1</f>
        <v>-41238.477965056576</v>
      </c>
      <c r="AW54" s="607">
        <f>('Cashflow Detailed'!AY73)*-1</f>
        <v>-41454.669678309401</v>
      </c>
      <c r="AX54" s="564">
        <f>('Cashflow Detailed'!AZ73)*-1</f>
        <v>-42952.170977224872</v>
      </c>
      <c r="AY54" s="564">
        <f>('Cashflow Detailed'!BA73)*-1</f>
        <v>-48154.547341086116</v>
      </c>
      <c r="AZ54" s="564">
        <f>('Cashflow Detailed'!BB73)*-1</f>
        <v>-49056.306893140427</v>
      </c>
      <c r="BA54" s="564">
        <f>('Cashflow Detailed'!BC73)*-1</f>
        <v>-49059.551834297446</v>
      </c>
      <c r="BB54" s="564">
        <f>('Cashflow Detailed'!BD73)*-1</f>
        <v>-52210.77402251232</v>
      </c>
      <c r="BC54" s="564">
        <f>('Cashflow Detailed'!BE73)*-1</f>
        <v>-52791.007320137935</v>
      </c>
      <c r="BD54" s="564">
        <f>('Cashflow Detailed'!BF73)*-1</f>
        <v>-54797.802282644836</v>
      </c>
      <c r="BE54" s="564">
        <f>('Cashflow Detailed'!BG73)*-1</f>
        <v>-58901.436993277079</v>
      </c>
      <c r="BF54" s="564">
        <f>('Cashflow Detailed'!BH73)*-1</f>
        <v>-59117.428439440933</v>
      </c>
      <c r="BG54" s="564">
        <f>('Cashflow Detailed'!BI73)*-1</f>
        <v>-61440.544457912983</v>
      </c>
      <c r="BH54" s="575">
        <f>('Cashflow Detailed'!BJ73)*-1</f>
        <v>-65210.816277308637</v>
      </c>
      <c r="BI54" s="564">
        <f>('Cashflow Detailed'!BK73)*-1</f>
        <v>-66441.051687674073</v>
      </c>
      <c r="BJ54" s="564">
        <f>('Cashflow Detailed'!BL73)*-1</f>
        <v>-69130.348868557776</v>
      </c>
      <c r="BK54" s="564">
        <f>('Cashflow Detailed'!$BM$73)*-1</f>
        <v>-75947.110908485673</v>
      </c>
      <c r="BL54" s="564">
        <f>('Cashflow Detailed'!$BM$73)*-1</f>
        <v>-75947.110908485673</v>
      </c>
      <c r="BM54" s="564">
        <f>('Cashflow Detailed'!$BM$73)*-1</f>
        <v>-75947.110908485673</v>
      </c>
      <c r="BN54" s="564">
        <f>('Cashflow Detailed'!$BM$73)*-1</f>
        <v>-75947.110908485673</v>
      </c>
      <c r="BO54" s="564">
        <f>('Cashflow Detailed'!$BM$73)*-1</f>
        <v>-75947.110908485673</v>
      </c>
      <c r="BP54" s="564">
        <f>('Cashflow Detailed'!$BM$73)*-1</f>
        <v>-75947.110908485673</v>
      </c>
      <c r="BQ54" s="564">
        <f>('Cashflow Detailed'!$BM$73)*-1</f>
        <v>-75947.110908485673</v>
      </c>
      <c r="BR54" s="564">
        <f>('Cashflow Detailed'!$BM$73)*-1</f>
        <v>-75947.110908485673</v>
      </c>
      <c r="BS54" s="564">
        <f>('Cashflow Detailed'!$BM$73)*-1</f>
        <v>-75947.110908485673</v>
      </c>
      <c r="BT54" s="564">
        <f>('Cashflow Detailed'!$BM$73)*-1</f>
        <v>-75947.110908485673</v>
      </c>
      <c r="BU54" s="591">
        <f t="shared" si="222"/>
        <v>-962170.6978641703</v>
      </c>
      <c r="BV54" s="591">
        <f t="shared" si="225"/>
        <v>-1034333.500203983</v>
      </c>
      <c r="BW54" s="591">
        <f t="shared" si="225"/>
        <v>-1111908.5127192817</v>
      </c>
      <c r="BX54" s="591">
        <f t="shared" si="225"/>
        <v>-1195301.6511732277</v>
      </c>
      <c r="BY54" s="591">
        <f t="shared" si="225"/>
        <v>-1284949.2750112198</v>
      </c>
      <c r="BZ54" s="591">
        <f t="shared" si="225"/>
        <v>-1381320.4706370612</v>
      </c>
      <c r="CA54" s="591">
        <f t="shared" si="225"/>
        <v>-1484919.5059348408</v>
      </c>
      <c r="CB54" s="591">
        <f t="shared" si="225"/>
        <v>-1596288.4688799537</v>
      </c>
      <c r="CC54" s="591">
        <f t="shared" si="225"/>
        <v>-1716010.1040459501</v>
      </c>
      <c r="CD54" s="607">
        <f t="shared" si="225"/>
        <v>-1844710.8618493963</v>
      </c>
      <c r="CE54" s="881">
        <f t="shared" si="224"/>
        <v>-16226373.421343651</v>
      </c>
      <c r="CF54" s="503" t="s">
        <v>62</v>
      </c>
    </row>
    <row r="55" spans="2:85" x14ac:dyDescent="0.2">
      <c r="B55" s="532" t="s">
        <v>127</v>
      </c>
      <c r="C55" s="566"/>
      <c r="D55" s="530">
        <f>('Cashflow Detailed'!F95)*-1</f>
        <v>-1450</v>
      </c>
      <c r="E55" s="530">
        <f>('Cashflow Detailed'!G95)*-1</f>
        <v>-1700</v>
      </c>
      <c r="F55" s="530">
        <f>('Cashflow Detailed'!H95)*-1</f>
        <v>-2500</v>
      </c>
      <c r="G55" s="530">
        <f>('Cashflow Detailed'!I95)*-1</f>
        <v>-2500</v>
      </c>
      <c r="H55" s="530">
        <f>('Cashflow Detailed'!J95)*-1</f>
        <v>-2500</v>
      </c>
      <c r="I55" s="530">
        <f>('Cashflow Detailed'!K95)*-1</f>
        <v>-2500</v>
      </c>
      <c r="J55" s="530">
        <f>('Cashflow Detailed'!L95)*-1</f>
        <v>-2500</v>
      </c>
      <c r="K55" s="530">
        <f>('Cashflow Detailed'!M95)*-1</f>
        <v>-2500</v>
      </c>
      <c r="L55" s="847">
        <f>('Cashflow Detailed'!N95)*-1</f>
        <v>-2500</v>
      </c>
      <c r="M55" s="508">
        <f>('Cashflow Detailed'!O95)*-1</f>
        <v>-2500</v>
      </c>
      <c r="N55" s="508">
        <f>('Cashflow Detailed'!P95)*-1</f>
        <v>-2500</v>
      </c>
      <c r="O55" s="508">
        <f>('Cashflow Detailed'!Q95)*-1</f>
        <v>-2500</v>
      </c>
      <c r="P55" s="508">
        <f>('Cashflow Detailed'!R95)*-1</f>
        <v>-3700</v>
      </c>
      <c r="Q55" s="508">
        <f>('Cashflow Detailed'!S95)*-1</f>
        <v>-3700</v>
      </c>
      <c r="R55" s="508">
        <f>('Cashflow Detailed'!T95)*-1</f>
        <v>-3700</v>
      </c>
      <c r="S55" s="508">
        <f>('Cashflow Detailed'!U95)*-1</f>
        <v>-3700</v>
      </c>
      <c r="T55" s="508">
        <f>('Cashflow Detailed'!V95)*-1</f>
        <v>-3700</v>
      </c>
      <c r="U55" s="508">
        <f>('Cashflow Detailed'!W95)*-1</f>
        <v>-3700</v>
      </c>
      <c r="V55" s="508">
        <f>('Cashflow Detailed'!X95)*-1</f>
        <v>-3700</v>
      </c>
      <c r="W55" s="508">
        <f>('Cashflow Detailed'!Y95)*-1</f>
        <v>-3700</v>
      </c>
      <c r="X55" s="508">
        <f>('Cashflow Detailed'!Z95)*-1</f>
        <v>-3700</v>
      </c>
      <c r="Y55" s="599">
        <f>('Cashflow Detailed'!AA95)*-1</f>
        <v>-3700</v>
      </c>
      <c r="Z55" s="508">
        <f>('Cashflow Detailed'!AB95)*-1</f>
        <v>-3700</v>
      </c>
      <c r="AA55" s="508">
        <f>('Cashflow Detailed'!AC95)*-1</f>
        <v>-3700</v>
      </c>
      <c r="AB55" s="508">
        <f>('Cashflow Detailed'!AD95)*-1</f>
        <v>-4070</v>
      </c>
      <c r="AC55" s="508">
        <f>('Cashflow Detailed'!AE95)*-1</f>
        <v>-4070</v>
      </c>
      <c r="AD55" s="508">
        <f>('Cashflow Detailed'!AF95)*-1</f>
        <v>-4070</v>
      </c>
      <c r="AE55" s="508">
        <f>('Cashflow Detailed'!AG95)*-1</f>
        <v>-4070</v>
      </c>
      <c r="AF55" s="508">
        <f>('Cashflow Detailed'!AH95)*-1</f>
        <v>-4070</v>
      </c>
      <c r="AG55" s="508">
        <f>('Cashflow Detailed'!AI95)*-1</f>
        <v>-4070</v>
      </c>
      <c r="AH55" s="508">
        <f>('Cashflow Detailed'!AJ95)*-1</f>
        <v>-4070</v>
      </c>
      <c r="AI55" s="508">
        <f>('Cashflow Detailed'!AK95)*-1</f>
        <v>-4070</v>
      </c>
      <c r="AJ55" s="565">
        <f>('Cashflow Detailed'!AL95)*-1</f>
        <v>-4070</v>
      </c>
      <c r="AK55" s="508">
        <f>('Cashflow Detailed'!AM95)*-1</f>
        <v>-4070</v>
      </c>
      <c r="AL55" s="508">
        <f>('Cashflow Detailed'!AN95)*-1</f>
        <v>-4070</v>
      </c>
      <c r="AM55" s="508">
        <f>('Cashflow Detailed'!AO95)*-1</f>
        <v>-4070</v>
      </c>
      <c r="AN55" s="564">
        <f>('Cashflow Detailed'!AP95)*-1</f>
        <v>-4477</v>
      </c>
      <c r="AO55" s="564">
        <f>('Cashflow Detailed'!AQ95)*-1</f>
        <v>-4477</v>
      </c>
      <c r="AP55" s="564">
        <f>('Cashflow Detailed'!AR95)*-1</f>
        <v>-4477</v>
      </c>
      <c r="AQ55" s="564">
        <f>('Cashflow Detailed'!AS95)*-1</f>
        <v>-4477</v>
      </c>
      <c r="AR55" s="564">
        <f>('Cashflow Detailed'!AT95)*-1</f>
        <v>-4477</v>
      </c>
      <c r="AS55" s="564">
        <f>('Cashflow Detailed'!AU95)*-1</f>
        <v>-4477</v>
      </c>
      <c r="AT55" s="564">
        <f>('Cashflow Detailed'!AV95)*-1</f>
        <v>-4477</v>
      </c>
      <c r="AU55" s="564">
        <f>('Cashflow Detailed'!AW95)*-1</f>
        <v>-4477</v>
      </c>
      <c r="AV55" s="564">
        <f>('Cashflow Detailed'!AX95)*-1</f>
        <v>-4477</v>
      </c>
      <c r="AW55" s="607">
        <f>('Cashflow Detailed'!AY95)*-1</f>
        <v>-4477</v>
      </c>
      <c r="AX55" s="564">
        <f>('Cashflow Detailed'!AZ95)*-1</f>
        <v>-4477</v>
      </c>
      <c r="AY55" s="564">
        <f>('Cashflow Detailed'!BA95)*-1</f>
        <v>-4477</v>
      </c>
      <c r="AZ55" s="564">
        <f>('Cashflow Detailed'!BB95)*-1</f>
        <v>-4924.7000000000007</v>
      </c>
      <c r="BA55" s="564">
        <f>('Cashflow Detailed'!BC95)*-1</f>
        <v>-4924.7000000000007</v>
      </c>
      <c r="BB55" s="564">
        <f>('Cashflow Detailed'!BD95)*-1</f>
        <v>-4924.7000000000007</v>
      </c>
      <c r="BC55" s="564">
        <f>('Cashflow Detailed'!BE95)*-1</f>
        <v>-4924.7000000000007</v>
      </c>
      <c r="BD55" s="564">
        <f>('Cashflow Detailed'!BF95)*-1</f>
        <v>-4924.7000000000007</v>
      </c>
      <c r="BE55" s="564">
        <f>('Cashflow Detailed'!BG95)*-1</f>
        <v>-4924.7000000000007</v>
      </c>
      <c r="BF55" s="564">
        <f>('Cashflow Detailed'!BH95)*-1</f>
        <v>-4924.7000000000007</v>
      </c>
      <c r="BG55" s="564">
        <f>('Cashflow Detailed'!BI95)*-1</f>
        <v>-4924.7000000000007</v>
      </c>
      <c r="BH55" s="575">
        <f>('Cashflow Detailed'!BJ95)*-1</f>
        <v>-4924.7000000000007</v>
      </c>
      <c r="BI55" s="564">
        <f>('Cashflow Detailed'!BK95)*-1</f>
        <v>-4924.7000000000007</v>
      </c>
      <c r="BJ55" s="564">
        <f>('Cashflow Detailed'!BL95)*-1</f>
        <v>-4924.7000000000007</v>
      </c>
      <c r="BK55" s="564">
        <f>('Cashflow Detailed'!$BM$95)*-1</f>
        <v>-4924.7000000000007</v>
      </c>
      <c r="BL55" s="564">
        <f>('Cashflow Detailed'!$BM$95)*-1</f>
        <v>-4924.7000000000007</v>
      </c>
      <c r="BM55" s="564">
        <f>('Cashflow Detailed'!$BM$95)*-1</f>
        <v>-4924.7000000000007</v>
      </c>
      <c r="BN55" s="564">
        <f>('Cashflow Detailed'!$BM$95)*-1</f>
        <v>-4924.7000000000007</v>
      </c>
      <c r="BO55" s="564">
        <f>('Cashflow Detailed'!$BM$95)*-1</f>
        <v>-4924.7000000000007</v>
      </c>
      <c r="BP55" s="564">
        <f>('Cashflow Detailed'!$BM$95)*-1</f>
        <v>-4924.7000000000007</v>
      </c>
      <c r="BQ55" s="564">
        <f>('Cashflow Detailed'!$BM$95)*-1</f>
        <v>-4924.7000000000007</v>
      </c>
      <c r="BR55" s="564">
        <f>('Cashflow Detailed'!$BM$95)*-1</f>
        <v>-4924.7000000000007</v>
      </c>
      <c r="BS55" s="564">
        <f>('Cashflow Detailed'!$BM$95)*-1</f>
        <v>-4924.7000000000007</v>
      </c>
      <c r="BT55" s="564">
        <f>('Cashflow Detailed'!$BM$95)*-1</f>
        <v>-4924.7000000000007</v>
      </c>
      <c r="BU55" s="591">
        <f t="shared" si="222"/>
        <v>-63528.62999999999</v>
      </c>
      <c r="BV55" s="591">
        <f t="shared" si="225"/>
        <v>-68293.277249999985</v>
      </c>
      <c r="BW55" s="591">
        <f t="shared" si="225"/>
        <v>-73415.273043749985</v>
      </c>
      <c r="BX55" s="591">
        <f t="shared" si="225"/>
        <v>-78921.418522031236</v>
      </c>
      <c r="BY55" s="591">
        <f t="shared" si="225"/>
        <v>-84840.524911183573</v>
      </c>
      <c r="BZ55" s="591">
        <f t="shared" si="225"/>
        <v>-91203.564279522339</v>
      </c>
      <c r="CA55" s="591">
        <f t="shared" si="225"/>
        <v>-98043.831600486505</v>
      </c>
      <c r="CB55" s="591">
        <f t="shared" si="225"/>
        <v>-105397.11897052299</v>
      </c>
      <c r="CC55" s="591">
        <f t="shared" si="225"/>
        <v>-113301.90289331222</v>
      </c>
      <c r="CD55" s="607">
        <f t="shared" si="225"/>
        <v>-121799.54561031063</v>
      </c>
      <c r="CE55" s="881">
        <f t="shared" si="224"/>
        <v>-1177277.7870811196</v>
      </c>
      <c r="CF55" s="503" t="s">
        <v>127</v>
      </c>
    </row>
    <row r="56" spans="2:85" x14ac:dyDescent="0.2">
      <c r="B56" s="532" t="s">
        <v>395</v>
      </c>
      <c r="C56" s="566"/>
      <c r="D56" s="530">
        <f>-'Cashflow Detailed'!F109</f>
        <v>-12520</v>
      </c>
      <c r="E56" s="530">
        <f>-'Cashflow Detailed'!G109</f>
        <v>-13480</v>
      </c>
      <c r="F56" s="530">
        <f>-'Cashflow Detailed'!H109</f>
        <v>-15740</v>
      </c>
      <c r="G56" s="530">
        <f>-'Cashflow Detailed'!I109</f>
        <v>-15020</v>
      </c>
      <c r="H56" s="530">
        <f>-'Cashflow Detailed'!J109</f>
        <v>-15160</v>
      </c>
      <c r="I56" s="530">
        <f>-'Cashflow Detailed'!K109</f>
        <v>-15460</v>
      </c>
      <c r="J56" s="530">
        <f>-'Cashflow Detailed'!L109</f>
        <v>-16680</v>
      </c>
      <c r="K56" s="530">
        <f>-'Cashflow Detailed'!M109</f>
        <v>-16680</v>
      </c>
      <c r="L56" s="847">
        <f>-'Cashflow Detailed'!N109</f>
        <v>-16680</v>
      </c>
      <c r="M56" s="508">
        <f>-'Cashflow Detailed'!O109</f>
        <v>-16680</v>
      </c>
      <c r="N56" s="508">
        <f>-'Cashflow Detailed'!P109</f>
        <v>-16680</v>
      </c>
      <c r="O56" s="508">
        <f>-'Cashflow Detailed'!Q109</f>
        <v>-16680</v>
      </c>
      <c r="P56" s="508">
        <f>-'Cashflow Detailed'!R109</f>
        <v>-17340</v>
      </c>
      <c r="Q56" s="508">
        <f>-'Cashflow Detailed'!S109</f>
        <v>-17340</v>
      </c>
      <c r="R56" s="508">
        <f>-'Cashflow Detailed'!T109</f>
        <v>-17340</v>
      </c>
      <c r="S56" s="508">
        <f>-'Cashflow Detailed'!U109</f>
        <v>-17340</v>
      </c>
      <c r="T56" s="508">
        <f>-'Cashflow Detailed'!V109</f>
        <v>-17340</v>
      </c>
      <c r="U56" s="508">
        <f>-'Cashflow Detailed'!W109</f>
        <v>-17700</v>
      </c>
      <c r="V56" s="508">
        <f>-'Cashflow Detailed'!X109</f>
        <v>-18108</v>
      </c>
      <c r="W56" s="508">
        <f>-'Cashflow Detailed'!Y109</f>
        <v>-18108</v>
      </c>
      <c r="X56" s="508">
        <f>-'Cashflow Detailed'!Z109</f>
        <v>-18108</v>
      </c>
      <c r="Y56" s="599">
        <f>-'Cashflow Detailed'!AA109</f>
        <v>-18288</v>
      </c>
      <c r="Z56" s="508">
        <f>-'Cashflow Detailed'!AB109</f>
        <v>-18288</v>
      </c>
      <c r="AA56" s="508">
        <f>-'Cashflow Detailed'!AC109</f>
        <v>-18968</v>
      </c>
      <c r="AB56" s="508">
        <f>-'Cashflow Detailed'!AD109</f>
        <v>-20160.400000000001</v>
      </c>
      <c r="AC56" s="508">
        <f>-'Cashflow Detailed'!AE109</f>
        <v>-20160.400000000001</v>
      </c>
      <c r="AD56" s="508">
        <f>-'Cashflow Detailed'!AF109</f>
        <v>-20160.400000000001</v>
      </c>
      <c r="AE56" s="508">
        <f>-'Cashflow Detailed'!AG109</f>
        <v>-20160.400000000001</v>
      </c>
      <c r="AF56" s="508">
        <f>-'Cashflow Detailed'!AH109</f>
        <v>-20160.400000000001</v>
      </c>
      <c r="AG56" s="508">
        <f>-'Cashflow Detailed'!AI109</f>
        <v>-20160.400000000001</v>
      </c>
      <c r="AH56" s="508">
        <f>-'Cashflow Detailed'!AJ109</f>
        <v>-20160.400000000001</v>
      </c>
      <c r="AI56" s="508">
        <f>-'Cashflow Detailed'!AK109</f>
        <v>-20160.400000000001</v>
      </c>
      <c r="AJ56" s="565">
        <f>-'Cashflow Detailed'!AL109</f>
        <v>-20160.400000000001</v>
      </c>
      <c r="AK56" s="508">
        <f>-'Cashflow Detailed'!AM109</f>
        <v>-20160.400000000001</v>
      </c>
      <c r="AL56" s="508">
        <f>-'Cashflow Detailed'!AN109</f>
        <v>-20160.400000000001</v>
      </c>
      <c r="AM56" s="508">
        <f>-'Cashflow Detailed'!AO109</f>
        <v>-20160.400000000001</v>
      </c>
      <c r="AN56" s="508">
        <f>-'Cashflow Detailed'!AP109</f>
        <v>-21118.420000000002</v>
      </c>
      <c r="AO56" s="508">
        <f>-'Cashflow Detailed'!AQ109</f>
        <v>-21118.420000000002</v>
      </c>
      <c r="AP56" s="508">
        <f>-'Cashflow Detailed'!AR109</f>
        <v>-21118.420000000002</v>
      </c>
      <c r="AQ56" s="508">
        <f>-'Cashflow Detailed'!AS109</f>
        <v>-21118.420000000002</v>
      </c>
      <c r="AR56" s="508">
        <f>-'Cashflow Detailed'!AT109</f>
        <v>-21118.420000000002</v>
      </c>
      <c r="AS56" s="508">
        <f>-'Cashflow Detailed'!AU109</f>
        <v>-21118.420000000002</v>
      </c>
      <c r="AT56" s="508">
        <f>-'Cashflow Detailed'!AV109</f>
        <v>-21118.420000000002</v>
      </c>
      <c r="AU56" s="508">
        <f>-'Cashflow Detailed'!AW109</f>
        <v>-21118.420000000002</v>
      </c>
      <c r="AV56" s="508">
        <f>-'Cashflow Detailed'!AX109</f>
        <v>-21118.420000000002</v>
      </c>
      <c r="AW56" s="599">
        <f>-'Cashflow Detailed'!AY109</f>
        <v>-21118.420000000002</v>
      </c>
      <c r="AX56" s="508">
        <f>-'Cashflow Detailed'!AZ109</f>
        <v>-21118.420000000002</v>
      </c>
      <c r="AY56" s="508">
        <f>-'Cashflow Detailed'!BA109</f>
        <v>-21118.420000000002</v>
      </c>
      <c r="AZ56" s="508">
        <f>-'Cashflow Detailed'!BB109</f>
        <v>-22124.341000000004</v>
      </c>
      <c r="BA56" s="508">
        <f>-'Cashflow Detailed'!BC109</f>
        <v>-22124.341000000004</v>
      </c>
      <c r="BB56" s="508">
        <f>-'Cashflow Detailed'!BD109</f>
        <v>-22124.341000000004</v>
      </c>
      <c r="BC56" s="508">
        <f>-'Cashflow Detailed'!BE109</f>
        <v>-22124.341000000004</v>
      </c>
      <c r="BD56" s="508">
        <f>-'Cashflow Detailed'!BF109</f>
        <v>-22124.341000000004</v>
      </c>
      <c r="BE56" s="508">
        <f>-'Cashflow Detailed'!BG109</f>
        <v>-22124.341000000004</v>
      </c>
      <c r="BF56" s="508">
        <f>-'Cashflow Detailed'!BH109</f>
        <v>-22124.341000000004</v>
      </c>
      <c r="BG56" s="508">
        <f>-'Cashflow Detailed'!BI109</f>
        <v>-22124.341000000004</v>
      </c>
      <c r="BH56" s="565">
        <f>-'Cashflow Detailed'!BJ109</f>
        <v>-22124.341000000004</v>
      </c>
      <c r="BI56" s="508">
        <f>-'Cashflow Detailed'!BK109</f>
        <v>-22124.341000000004</v>
      </c>
      <c r="BJ56" s="508">
        <f>-'Cashflow Detailed'!BL109</f>
        <v>-22124.341000000004</v>
      </c>
      <c r="BK56" s="508">
        <f>-'Cashflow Detailed'!$BM$109</f>
        <v>-22124.341000000004</v>
      </c>
      <c r="BL56" s="508">
        <f>-'Cashflow Detailed'!$BM$109</f>
        <v>-22124.341000000004</v>
      </c>
      <c r="BM56" s="508">
        <f>-'Cashflow Detailed'!$BM$109</f>
        <v>-22124.341000000004</v>
      </c>
      <c r="BN56" s="508">
        <f>-'Cashflow Detailed'!$BM$109</f>
        <v>-22124.341000000004</v>
      </c>
      <c r="BO56" s="508">
        <f>-'Cashflow Detailed'!$BM$109</f>
        <v>-22124.341000000004</v>
      </c>
      <c r="BP56" s="508">
        <f>-'Cashflow Detailed'!$BM$109</f>
        <v>-22124.341000000004</v>
      </c>
      <c r="BQ56" s="508">
        <f>-'Cashflow Detailed'!$BM$109</f>
        <v>-22124.341000000004</v>
      </c>
      <c r="BR56" s="508">
        <f>-'Cashflow Detailed'!$BM$109</f>
        <v>-22124.341000000004</v>
      </c>
      <c r="BS56" s="508">
        <f>-'Cashflow Detailed'!$BM$109</f>
        <v>-22124.341000000004</v>
      </c>
      <c r="BT56" s="508">
        <f>-'Cashflow Detailed'!$BM$109</f>
        <v>-22124.341000000004</v>
      </c>
      <c r="BU56" s="591">
        <f t="shared" si="222"/>
        <v>-285403.99890000012</v>
      </c>
      <c r="BV56" s="591">
        <f t="shared" si="225"/>
        <v>-306809.29881750012</v>
      </c>
      <c r="BW56" s="591">
        <f t="shared" si="225"/>
        <v>-329819.99622881261</v>
      </c>
      <c r="BX56" s="591">
        <f t="shared" si="225"/>
        <v>-354556.49594597355</v>
      </c>
      <c r="BY56" s="591">
        <f t="shared" si="225"/>
        <v>-381148.23314192158</v>
      </c>
      <c r="BZ56" s="591">
        <f t="shared" si="225"/>
        <v>-409734.3506275657</v>
      </c>
      <c r="CA56" s="591">
        <f t="shared" si="225"/>
        <v>-440464.4269246331</v>
      </c>
      <c r="CB56" s="591">
        <f t="shared" si="225"/>
        <v>-473499.25894398056</v>
      </c>
      <c r="CC56" s="591">
        <f t="shared" si="225"/>
        <v>-509011.70336477907</v>
      </c>
      <c r="CD56" s="607">
        <f t="shared" si="225"/>
        <v>-547187.58111713745</v>
      </c>
      <c r="CE56" s="881">
        <f t="shared" si="224"/>
        <v>-5399320.3450123044</v>
      </c>
      <c r="CF56" s="503" t="s">
        <v>395</v>
      </c>
    </row>
    <row r="57" spans="2:85" ht="17" thickBot="1" x14ac:dyDescent="0.25">
      <c r="B57" s="532" t="s">
        <v>191</v>
      </c>
      <c r="C57" s="566"/>
      <c r="D57" s="530">
        <f>-'Cashflow Detailed'!F106</f>
        <v>-30</v>
      </c>
      <c r="E57" s="530">
        <f>-'Cashflow Detailed'!G106</f>
        <v>-2100</v>
      </c>
      <c r="F57" s="530">
        <f>-'Cashflow Detailed'!H106</f>
        <v>-2100</v>
      </c>
      <c r="G57" s="530">
        <f>-'Cashflow Detailed'!I106</f>
        <v>-1500</v>
      </c>
      <c r="H57" s="530">
        <f>-'Cashflow Detailed'!J106</f>
        <v>-1500</v>
      </c>
      <c r="I57" s="530">
        <f>-'Cashflow Detailed'!K106</f>
        <v>-1500</v>
      </c>
      <c r="J57" s="530">
        <f>-'Cashflow Detailed'!L106</f>
        <v>-900</v>
      </c>
      <c r="K57" s="530">
        <f>-'Cashflow Detailed'!M106</f>
        <v>-1100</v>
      </c>
      <c r="L57" s="847">
        <f>-'Cashflow Detailed'!N106</f>
        <v>-1050</v>
      </c>
      <c r="M57" s="508">
        <f>-'Cashflow Detailed'!O106</f>
        <v>-1050</v>
      </c>
      <c r="N57" s="508">
        <f>-'Cashflow Detailed'!P106</f>
        <v>-1050</v>
      </c>
      <c r="O57" s="508">
        <f>-'Cashflow Detailed'!Q106</f>
        <v>-2650</v>
      </c>
      <c r="P57" s="508">
        <f>-'Cashflow Detailed'!R106</f>
        <v>-1550</v>
      </c>
      <c r="Q57" s="508">
        <f>-'Cashflow Detailed'!S106</f>
        <v>-1550</v>
      </c>
      <c r="R57" s="508">
        <f>-'Cashflow Detailed'!T106</f>
        <v>-1550</v>
      </c>
      <c r="S57" s="508">
        <f>-'Cashflow Detailed'!U106</f>
        <v>-2400</v>
      </c>
      <c r="T57" s="508">
        <f>-'Cashflow Detailed'!V106</f>
        <v>-2400</v>
      </c>
      <c r="U57" s="508">
        <f>-'Cashflow Detailed'!W106</f>
        <v>-1550</v>
      </c>
      <c r="V57" s="508">
        <f>-'Cashflow Detailed'!X106</f>
        <v>-1550</v>
      </c>
      <c r="W57" s="508">
        <f>-'Cashflow Detailed'!Y106</f>
        <v>-1550</v>
      </c>
      <c r="X57" s="508">
        <f>-'Cashflow Detailed'!Z106</f>
        <v>-1550</v>
      </c>
      <c r="Y57" s="599">
        <f>-'Cashflow Detailed'!AA106</f>
        <v>-2400</v>
      </c>
      <c r="Z57" s="508">
        <f>-'Cashflow Detailed'!AB106</f>
        <v>-2400</v>
      </c>
      <c r="AA57" s="508">
        <f>-'Cashflow Detailed'!AC106</f>
        <v>-1550</v>
      </c>
      <c r="AB57" s="508">
        <f>-'Cashflow Detailed'!AD106</f>
        <v>-1705</v>
      </c>
      <c r="AC57" s="508">
        <f>-'Cashflow Detailed'!AE106</f>
        <v>-1705</v>
      </c>
      <c r="AD57" s="508">
        <f>-'Cashflow Detailed'!AF106</f>
        <v>-1705</v>
      </c>
      <c r="AE57" s="508">
        <f>-'Cashflow Detailed'!AG106</f>
        <v>-2640.0000000000005</v>
      </c>
      <c r="AF57" s="508">
        <f>-'Cashflow Detailed'!AH106</f>
        <v>-2640.0000000000005</v>
      </c>
      <c r="AG57" s="508">
        <f>-'Cashflow Detailed'!AI106</f>
        <v>-1705</v>
      </c>
      <c r="AH57" s="508">
        <f>-'Cashflow Detailed'!AJ106</f>
        <v>-1705</v>
      </c>
      <c r="AI57" s="508">
        <f>-'Cashflow Detailed'!AK106</f>
        <v>-1705</v>
      </c>
      <c r="AJ57" s="565">
        <f>-'Cashflow Detailed'!AL106</f>
        <v>-1705</v>
      </c>
      <c r="AK57" s="508">
        <f>-'Cashflow Detailed'!AM106</f>
        <v>-2640.0000000000005</v>
      </c>
      <c r="AL57" s="508">
        <f>-'Cashflow Detailed'!AN106</f>
        <v>-2640.0000000000005</v>
      </c>
      <c r="AM57" s="508">
        <f>-'Cashflow Detailed'!AO106</f>
        <v>-1705</v>
      </c>
      <c r="AN57" s="508">
        <f>-'Cashflow Detailed'!AP106</f>
        <v>-1875.5</v>
      </c>
      <c r="AO57" s="508">
        <f>-'Cashflow Detailed'!AQ106</f>
        <v>-1875.5</v>
      </c>
      <c r="AP57" s="508">
        <f>-'Cashflow Detailed'!AR106</f>
        <v>-1875.5</v>
      </c>
      <c r="AQ57" s="508">
        <f>-'Cashflow Detailed'!AS106</f>
        <v>-2904.0000000000005</v>
      </c>
      <c r="AR57" s="508">
        <f>-'Cashflow Detailed'!AT106</f>
        <v>-2904.0000000000005</v>
      </c>
      <c r="AS57" s="508">
        <f>-'Cashflow Detailed'!AU106</f>
        <v>-1875.5</v>
      </c>
      <c r="AT57" s="508">
        <f>-'Cashflow Detailed'!AV106</f>
        <v>-1875.5</v>
      </c>
      <c r="AU57" s="508">
        <f>-'Cashflow Detailed'!AW106</f>
        <v>-1875.5</v>
      </c>
      <c r="AV57" s="508">
        <f>-'Cashflow Detailed'!AX106</f>
        <v>-1875.5</v>
      </c>
      <c r="AW57" s="599">
        <f>-'Cashflow Detailed'!AY106</f>
        <v>-2904.0000000000005</v>
      </c>
      <c r="AX57" s="508">
        <f>-'Cashflow Detailed'!AZ106</f>
        <v>-2904.0000000000005</v>
      </c>
      <c r="AY57" s="508">
        <f>-'Cashflow Detailed'!BA106</f>
        <v>-1875.5</v>
      </c>
      <c r="AZ57" s="508">
        <f>-'Cashflow Detailed'!BB106</f>
        <v>-2063.0500000000006</v>
      </c>
      <c r="BA57" s="508">
        <f>-'Cashflow Detailed'!BC106</f>
        <v>-2063.0500000000006</v>
      </c>
      <c r="BB57" s="508">
        <f>-'Cashflow Detailed'!BD106</f>
        <v>-2063.0500000000006</v>
      </c>
      <c r="BC57" s="508">
        <f>-'Cashflow Detailed'!BE106</f>
        <v>-3194.4000000000015</v>
      </c>
      <c r="BD57" s="508">
        <f>-'Cashflow Detailed'!BF106</f>
        <v>-3194.4000000000015</v>
      </c>
      <c r="BE57" s="508">
        <f>-'Cashflow Detailed'!BG106</f>
        <v>-2063.0500000000006</v>
      </c>
      <c r="BF57" s="508">
        <f>-'Cashflow Detailed'!BH106</f>
        <v>-2063.0500000000006</v>
      </c>
      <c r="BG57" s="508">
        <f>-'Cashflow Detailed'!BI106</f>
        <v>-2063.0500000000006</v>
      </c>
      <c r="BH57" s="565">
        <f>-'Cashflow Detailed'!BJ106</f>
        <v>-2063.0500000000006</v>
      </c>
      <c r="BI57" s="508">
        <f>-'Cashflow Detailed'!BK106</f>
        <v>-3194.4000000000015</v>
      </c>
      <c r="BJ57" s="508">
        <f>-'Cashflow Detailed'!BL106</f>
        <v>-3194.4000000000015</v>
      </c>
      <c r="BK57" s="508">
        <f>-'Cashflow Detailed'!$BM$106</f>
        <v>-2063.0500000000006</v>
      </c>
      <c r="BL57" s="508">
        <f>-'Cashflow Detailed'!$BM$106</f>
        <v>-2063.0500000000006</v>
      </c>
      <c r="BM57" s="508">
        <f>-'Cashflow Detailed'!$BM$106</f>
        <v>-2063.0500000000006</v>
      </c>
      <c r="BN57" s="508">
        <f>-'Cashflow Detailed'!$BM$106</f>
        <v>-2063.0500000000006</v>
      </c>
      <c r="BO57" s="508">
        <f>-'Cashflow Detailed'!$BM$106</f>
        <v>-2063.0500000000006</v>
      </c>
      <c r="BP57" s="508">
        <f>-'Cashflow Detailed'!$BM$106</f>
        <v>-2063.0500000000006</v>
      </c>
      <c r="BQ57" s="508">
        <f>-'Cashflow Detailed'!$BM$106</f>
        <v>-2063.0500000000006</v>
      </c>
      <c r="BR57" s="508">
        <f>-'Cashflow Detailed'!$BM$106</f>
        <v>-2063.0500000000006</v>
      </c>
      <c r="BS57" s="508">
        <f>-'Cashflow Detailed'!$BM$106</f>
        <v>-2063.0500000000006</v>
      </c>
      <c r="BT57" s="508">
        <f>-'Cashflow Detailed'!$BM$106</f>
        <v>-2063.0500000000006</v>
      </c>
      <c r="BU57" s="591">
        <f t="shared" si="222"/>
        <v>-29045.747500000001</v>
      </c>
      <c r="BV57" s="591">
        <f t="shared" si="225"/>
        <v>-31224.178562500001</v>
      </c>
      <c r="BW57" s="591">
        <f t="shared" si="225"/>
        <v>-33565.991954687503</v>
      </c>
      <c r="BX57" s="591">
        <f t="shared" si="225"/>
        <v>-36083.441351289061</v>
      </c>
      <c r="BY57" s="591">
        <f t="shared" si="225"/>
        <v>-38789.699452635738</v>
      </c>
      <c r="BZ57" s="591">
        <f t="shared" si="225"/>
        <v>-41698.926911583418</v>
      </c>
      <c r="CA57" s="591">
        <f t="shared" si="225"/>
        <v>-44826.346429952173</v>
      </c>
      <c r="CB57" s="591">
        <f t="shared" si="225"/>
        <v>-48188.322412198584</v>
      </c>
      <c r="CC57" s="591">
        <f t="shared" si="225"/>
        <v>-51802.446593113476</v>
      </c>
      <c r="CD57" s="607">
        <f t="shared" si="225"/>
        <v>-55687.630087596983</v>
      </c>
      <c r="CE57" s="881">
        <f t="shared" si="224"/>
        <v>-548112.18125555688</v>
      </c>
      <c r="CF57" s="503" t="s">
        <v>191</v>
      </c>
    </row>
    <row r="58" spans="2:85" ht="17" thickTop="1" x14ac:dyDescent="0.2">
      <c r="B58" s="521" t="s">
        <v>396</v>
      </c>
      <c r="C58" s="573"/>
      <c r="D58" s="533">
        <f>SUM(D50:D57)</f>
        <v>-219753.98</v>
      </c>
      <c r="E58" s="533">
        <f t="shared" ref="E58:BY58" si="226">SUM(E50:E57)</f>
        <v>-237675.97</v>
      </c>
      <c r="F58" s="533">
        <f t="shared" si="226"/>
        <v>-267916.96999999997</v>
      </c>
      <c r="G58" s="533">
        <f t="shared" si="226"/>
        <v>-251238.72</v>
      </c>
      <c r="H58" s="533">
        <f t="shared" si="226"/>
        <v>-252415.6575</v>
      </c>
      <c r="I58" s="533">
        <f t="shared" si="226"/>
        <v>-247358.24187500001</v>
      </c>
      <c r="J58" s="533">
        <f t="shared" si="226"/>
        <v>-265172.95546874998</v>
      </c>
      <c r="K58" s="533">
        <f t="shared" si="226"/>
        <v>-269186.30474218749</v>
      </c>
      <c r="L58" s="854">
        <f t="shared" si="226"/>
        <v>-270370.82147929689</v>
      </c>
      <c r="M58" s="533">
        <f t="shared" si="226"/>
        <v>-266617.06405326171</v>
      </c>
      <c r="N58" s="533">
        <f t="shared" si="226"/>
        <v>-268375.61875592481</v>
      </c>
      <c r="O58" s="533">
        <f t="shared" si="226"/>
        <v>-267967.10119372106</v>
      </c>
      <c r="P58" s="533">
        <f t="shared" si="226"/>
        <v>-279288.15775340714</v>
      </c>
      <c r="Q58" s="533">
        <f t="shared" si="226"/>
        <v>-278287.46714107745</v>
      </c>
      <c r="R58" s="533">
        <f t="shared" si="226"/>
        <v>-279601.74199813133</v>
      </c>
      <c r="S58" s="533">
        <f t="shared" si="226"/>
        <v>-279781.73059803789</v>
      </c>
      <c r="T58" s="533">
        <f t="shared" si="226"/>
        <v>-280128.21862793982</v>
      </c>
      <c r="U58" s="533">
        <f t="shared" si="226"/>
        <v>-289818.03105933679</v>
      </c>
      <c r="V58" s="533">
        <f t="shared" si="226"/>
        <v>-290852.83411230362</v>
      </c>
      <c r="W58" s="533">
        <f t="shared" si="226"/>
        <v>-291253.93731791881</v>
      </c>
      <c r="X58" s="533">
        <f t="shared" si="226"/>
        <v>-292675.09568381472</v>
      </c>
      <c r="Y58" s="608">
        <f t="shared" si="226"/>
        <v>-295505.3119680055</v>
      </c>
      <c r="Z58" s="533">
        <f t="shared" si="226"/>
        <v>-295969.63906640571</v>
      </c>
      <c r="AA58" s="533">
        <f t="shared" si="226"/>
        <v>-311795.18251972605</v>
      </c>
      <c r="AB58" s="533">
        <f t="shared" si="226"/>
        <v>-326288.24014571233</v>
      </c>
      <c r="AC58" s="533">
        <f t="shared" si="226"/>
        <v>-325395.75680299796</v>
      </c>
      <c r="AD58" s="533">
        <f t="shared" si="226"/>
        <v>-327060.14929314784</v>
      </c>
      <c r="AE58" s="533">
        <f t="shared" si="226"/>
        <v>-327487.76140780526</v>
      </c>
      <c r="AF58" s="533">
        <f t="shared" si="226"/>
        <v>-328110.00412819552</v>
      </c>
      <c r="AG58" s="533">
        <f t="shared" si="226"/>
        <v>-333078.35898460529</v>
      </c>
      <c r="AH58" s="533">
        <f t="shared" si="226"/>
        <v>-328514.38158383558</v>
      </c>
      <c r="AI58" s="533">
        <f t="shared" si="226"/>
        <v>-329234.70531302737</v>
      </c>
      <c r="AJ58" s="569">
        <f t="shared" si="226"/>
        <v>-331091.04522867873</v>
      </c>
      <c r="AK58" s="533">
        <f t="shared" si="226"/>
        <v>-331720.20214011264</v>
      </c>
      <c r="AL58" s="533">
        <f t="shared" si="226"/>
        <v>-332554.06689711829</v>
      </c>
      <c r="AM58" s="533">
        <f t="shared" si="226"/>
        <v>-339394.62489197421</v>
      </c>
      <c r="AN58" s="533">
        <f t="shared" si="226"/>
        <v>-351046.54448657291</v>
      </c>
      <c r="AO58" s="533">
        <f t="shared" si="226"/>
        <v>-350438.84717590152</v>
      </c>
      <c r="AP58" s="533">
        <f t="shared" si="226"/>
        <v>-352662.4149996966</v>
      </c>
      <c r="AQ58" s="533">
        <f t="shared" si="226"/>
        <v>-353545.16121468146</v>
      </c>
      <c r="AR58" s="533">
        <f t="shared" si="226"/>
        <v>-354662.61974041554</v>
      </c>
      <c r="AS58" s="533">
        <f t="shared" si="226"/>
        <v>-360222.45119243633</v>
      </c>
      <c r="AT58" s="533">
        <f t="shared" si="226"/>
        <v>-356039.44921705814</v>
      </c>
      <c r="AU58" s="533">
        <f t="shared" si="226"/>
        <v>-357333.04714291106</v>
      </c>
      <c r="AV58" s="533">
        <f t="shared" si="226"/>
        <v>-359901.32496505656</v>
      </c>
      <c r="AW58" s="608">
        <f t="shared" si="226"/>
        <v>-361146.01667830942</v>
      </c>
      <c r="AX58" s="533">
        <f t="shared" si="226"/>
        <v>-362643.5179772249</v>
      </c>
      <c r="AY58" s="533">
        <f t="shared" si="226"/>
        <v>-370417.3943410861</v>
      </c>
      <c r="AZ58" s="533">
        <f t="shared" si="226"/>
        <v>-383537.17124314053</v>
      </c>
      <c r="BA58" s="533">
        <f t="shared" si="226"/>
        <v>-383540.41618429753</v>
      </c>
      <c r="BB58" s="533">
        <f t="shared" si="226"/>
        <v>-386691.63837251242</v>
      </c>
      <c r="BC58" s="533">
        <f t="shared" si="226"/>
        <v>-388403.22167013807</v>
      </c>
      <c r="BD58" s="533">
        <f t="shared" si="226"/>
        <v>-390410.01663264498</v>
      </c>
      <c r="BE58" s="533">
        <f t="shared" si="226"/>
        <v>-396982.30134327721</v>
      </c>
      <c r="BF58" s="533">
        <f t="shared" si="226"/>
        <v>-393598.29278944107</v>
      </c>
      <c r="BG58" s="533">
        <f t="shared" si="226"/>
        <v>-395921.40880791307</v>
      </c>
      <c r="BH58" s="569">
        <f t="shared" si="226"/>
        <v>-399691.68062730873</v>
      </c>
      <c r="BI58" s="533">
        <f t="shared" si="226"/>
        <v>-402053.26603767421</v>
      </c>
      <c r="BJ58" s="533">
        <f t="shared" si="226"/>
        <v>-404742.56321855792</v>
      </c>
      <c r="BK58" s="533">
        <f t="shared" si="226"/>
        <v>-414027.97525848576</v>
      </c>
      <c r="BL58" s="533">
        <f t="shared" si="226"/>
        <v>-414027.97525848576</v>
      </c>
      <c r="BM58" s="533">
        <f t="shared" si="226"/>
        <v>-414027.97525848576</v>
      </c>
      <c r="BN58" s="533">
        <f t="shared" si="226"/>
        <v>-414027.97525848576</v>
      </c>
      <c r="BO58" s="533">
        <f t="shared" si="226"/>
        <v>-414027.97525848576</v>
      </c>
      <c r="BP58" s="533">
        <f t="shared" si="226"/>
        <v>-414027.97525848576</v>
      </c>
      <c r="BQ58" s="533">
        <f t="shared" si="226"/>
        <v>-414027.97525848576</v>
      </c>
      <c r="BR58" s="533">
        <f t="shared" si="226"/>
        <v>-414027.97525848576</v>
      </c>
      <c r="BS58" s="533">
        <f t="shared" si="226"/>
        <v>-414027.97525848576</v>
      </c>
      <c r="BT58" s="533">
        <f t="shared" si="226"/>
        <v>-414027.97525848576</v>
      </c>
      <c r="BU58" s="863">
        <f t="shared" si="226"/>
        <v>-5318106.250479172</v>
      </c>
      <c r="BV58" s="863">
        <f t="shared" si="226"/>
        <v>-5716964.2192651099</v>
      </c>
      <c r="BW58" s="863">
        <f t="shared" si="226"/>
        <v>-6145736.5357099921</v>
      </c>
      <c r="BX58" s="863">
        <f t="shared" si="226"/>
        <v>-6606666.7758882409</v>
      </c>
      <c r="BY58" s="863">
        <f t="shared" si="226"/>
        <v>-7102166.78407986</v>
      </c>
      <c r="BZ58" s="863">
        <f t="shared" ref="BZ58:CD58" si="227">SUM(BZ50:BZ57)</f>
        <v>-7634829.2928858493</v>
      </c>
      <c r="CA58" s="863">
        <f t="shared" si="227"/>
        <v>-8207441.4898522869</v>
      </c>
      <c r="CB58" s="863">
        <f t="shared" si="227"/>
        <v>-8822999.6015912089</v>
      </c>
      <c r="CC58" s="863">
        <f t="shared" si="227"/>
        <v>-9484724.5717105474</v>
      </c>
      <c r="CD58" s="608">
        <f t="shared" si="227"/>
        <v>-10196078.914588839</v>
      </c>
      <c r="CE58" s="878">
        <f t="shared" si="224"/>
        <v>-98500561.00442566</v>
      </c>
      <c r="CF58" s="503" t="s">
        <v>120</v>
      </c>
    </row>
    <row r="59" spans="2:85" x14ac:dyDescent="0.2">
      <c r="C59" s="566"/>
      <c r="D59" s="530"/>
      <c r="E59" s="530"/>
      <c r="F59" s="530"/>
      <c r="G59" s="530"/>
      <c r="H59" s="530"/>
      <c r="I59" s="530"/>
      <c r="J59" s="530"/>
      <c r="K59" s="530"/>
      <c r="L59" s="847"/>
      <c r="M59" s="508"/>
      <c r="N59" s="508"/>
      <c r="O59" s="508"/>
      <c r="P59" s="508"/>
      <c r="Q59" s="508"/>
      <c r="R59" s="508"/>
      <c r="S59" s="508"/>
      <c r="T59" s="508"/>
      <c r="U59" s="508"/>
      <c r="V59" s="508"/>
      <c r="W59" s="508"/>
      <c r="X59" s="508"/>
      <c r="Y59" s="599"/>
      <c r="Z59" s="508"/>
      <c r="AA59" s="508"/>
      <c r="AB59" s="508"/>
      <c r="AC59" s="508"/>
      <c r="AD59" s="508"/>
      <c r="AE59" s="508"/>
      <c r="AF59" s="508"/>
      <c r="AG59" s="508"/>
      <c r="AH59" s="508"/>
      <c r="AI59" s="508"/>
      <c r="AJ59" s="565"/>
      <c r="AK59" s="508"/>
      <c r="AL59" s="508"/>
      <c r="AM59" s="508"/>
      <c r="AN59" s="564"/>
      <c r="AO59" s="564"/>
      <c r="AP59" s="564"/>
      <c r="AQ59" s="564"/>
      <c r="AR59" s="564"/>
      <c r="AS59" s="564"/>
      <c r="AT59" s="564"/>
      <c r="AU59" s="564"/>
      <c r="AV59" s="564"/>
      <c r="AW59" s="607"/>
      <c r="AX59" s="564"/>
      <c r="AY59" s="564"/>
      <c r="AZ59" s="564"/>
      <c r="BA59" s="564"/>
      <c r="BB59" s="564"/>
      <c r="BC59" s="564"/>
      <c r="BD59" s="564"/>
      <c r="BE59" s="564"/>
      <c r="BF59" s="564"/>
      <c r="BG59" s="564"/>
      <c r="BH59" s="575"/>
      <c r="BI59" s="564"/>
      <c r="BJ59" s="564"/>
      <c r="BK59" s="564"/>
      <c r="BL59" s="564"/>
      <c r="BM59" s="564"/>
      <c r="BN59" s="564"/>
      <c r="BO59" s="564"/>
      <c r="BP59" s="564"/>
      <c r="BQ59" s="564"/>
      <c r="BR59" s="564"/>
      <c r="BS59" s="564"/>
      <c r="BT59" s="564"/>
      <c r="BU59" s="591"/>
      <c r="BV59" s="591"/>
      <c r="BW59" s="591"/>
      <c r="BX59" s="591"/>
      <c r="BY59" s="591"/>
      <c r="BZ59" s="591"/>
      <c r="CA59" s="591"/>
      <c r="CB59" s="591"/>
      <c r="CC59" s="591"/>
      <c r="CD59" s="607"/>
      <c r="CE59" s="881"/>
      <c r="CF59" s="534"/>
    </row>
    <row r="60" spans="2:85" ht="17" thickBot="1" x14ac:dyDescent="0.25">
      <c r="B60" s="536" t="s">
        <v>142</v>
      </c>
      <c r="C60" s="694"/>
      <c r="D60" s="539">
        <f>'Revenue Receipts @ REVENUE'!H163</f>
        <v>-50000</v>
      </c>
      <c r="E60" s="539">
        <f>'Revenue Receipts @ REVENUE'!I163</f>
        <v>-50000</v>
      </c>
      <c r="F60" s="539">
        <f>'Revenue Receipts @ REVENUE'!J163</f>
        <v>-74000</v>
      </c>
      <c r="G60" s="539">
        <f>'Revenue Receipts @ REVENUE'!K163</f>
        <v>-274000</v>
      </c>
      <c r="H60" s="539">
        <f>'Revenue Receipts @ REVENUE'!L163</f>
        <v>-93000</v>
      </c>
      <c r="I60" s="539">
        <f>'Revenue Receipts @ REVENUE'!M163</f>
        <v>-298000</v>
      </c>
      <c r="J60" s="539">
        <f>'Revenue Receipts @ REVENUE'!N163</f>
        <v>-45500</v>
      </c>
      <c r="K60" s="539">
        <f>'Revenue Receipts @ REVENUE'!O163</f>
        <v>-75700</v>
      </c>
      <c r="L60" s="855">
        <f>'Revenue Receipts @ REVENUE'!P163</f>
        <v>-383200</v>
      </c>
      <c r="M60" s="539">
        <f>'Revenue Receipts @ REVENUE'!Q163</f>
        <v>-104255.045</v>
      </c>
      <c r="N60" s="539">
        <f>'Revenue Receipts @ REVENUE'!R163</f>
        <v>-412338.0625</v>
      </c>
      <c r="O60" s="539">
        <f>'Revenue Receipts @ REVENUE'!S163</f>
        <v>-140697.17499999999</v>
      </c>
      <c r="P60" s="539">
        <f>'Revenue Receipts @ REVENUE'!T163</f>
        <v>-244828.6875</v>
      </c>
      <c r="Q60" s="539">
        <f>'Revenue Receipts @ REVENUE'!U163</f>
        <v>-407075.91749999998</v>
      </c>
      <c r="R60" s="539">
        <f>'Revenue Receipts @ REVENUE'!V163</f>
        <v>-808430.41625000001</v>
      </c>
      <c r="S60" s="539">
        <f>'Revenue Receipts @ REVENUE'!W163</f>
        <v>-950116.77124999987</v>
      </c>
      <c r="T60" s="539">
        <f>'Revenue Receipts @ REVENUE'!X163</f>
        <v>-1593623.0212499998</v>
      </c>
      <c r="U60" s="539">
        <f>'Revenue Receipts @ REVENUE'!Y163</f>
        <v>-1866269.1862499998</v>
      </c>
      <c r="V60" s="539">
        <f>'Revenue Receipts @ REVENUE'!Z163</f>
        <v>-2537474.5487499996</v>
      </c>
      <c r="W60" s="539">
        <f>'Revenue Receipts @ REVENUE'!AA163</f>
        <v>-2765348.9212500006</v>
      </c>
      <c r="X60" s="539">
        <f>'Revenue Receipts @ REVENUE'!AB163</f>
        <v>-2154142.9366666665</v>
      </c>
      <c r="Y60" s="579">
        <f>'Revenue Receipts @ REVENUE'!AC163</f>
        <v>-1872260.3508333331</v>
      </c>
      <c r="Z60" s="539">
        <f>'Revenue Receipts @ REVENUE'!AD163</f>
        <v>-2542918.3624999998</v>
      </c>
      <c r="AA60" s="539">
        <f>'Revenue Receipts @ REVENUE'!AE163</f>
        <v>-2218831.9924999997</v>
      </c>
      <c r="AB60" s="539">
        <f>'Revenue Receipts @ REVENUE'!AF163</f>
        <v>-1863173.2858333332</v>
      </c>
      <c r="AC60" s="539">
        <f>'Revenue Receipts @ REVENUE'!AG163</f>
        <v>-2337239.0299999993</v>
      </c>
      <c r="AD60" s="539">
        <f>'Revenue Receipts @ REVENUE'!AH163</f>
        <v>-2451026.7012499999</v>
      </c>
      <c r="AE60" s="539">
        <f>'Revenue Receipts @ REVENUE'!AI163</f>
        <v>-2508619.9458333328</v>
      </c>
      <c r="AF60" s="539">
        <f>'Revenue Receipts @ REVENUE'!AJ163</f>
        <v>-1982730.1562500002</v>
      </c>
      <c r="AG60" s="539">
        <f>'Revenue Receipts @ REVENUE'!AK163</f>
        <v>-2415276.9791666665</v>
      </c>
      <c r="AH60" s="539">
        <f>'Revenue Receipts @ REVENUE'!AL163</f>
        <v>-2665495.4891666668</v>
      </c>
      <c r="AI60" s="539">
        <f>'Revenue Receipts @ REVENUE'!AM163</f>
        <v>-3241949.2575000003</v>
      </c>
      <c r="AJ60" s="570">
        <f>'Revenue Receipts @ REVENUE'!AN163</f>
        <v>-2849672.0587500003</v>
      </c>
      <c r="AK60" s="539">
        <f>'Revenue Receipts @ REVENUE'!AO163</f>
        <v>-3351208.1184166665</v>
      </c>
      <c r="AL60" s="539">
        <f>'Revenue Receipts @ REVENUE'!AP163</f>
        <v>-2955799.5286499998</v>
      </c>
      <c r="AM60" s="539">
        <f>'Revenue Receipts @ REVENUE'!AQ163</f>
        <v>-2778505.4904199997</v>
      </c>
      <c r="AN60" s="539">
        <f>'Revenue Receipts @ REVENUE'!AR163</f>
        <v>-2946518.5342526664</v>
      </c>
      <c r="AO60" s="539">
        <f>'Revenue Receipts @ REVENUE'!AS163</f>
        <v>-2512929.0699854661</v>
      </c>
      <c r="AP60" s="539">
        <f>'Revenue Receipts @ REVENUE'!AT163</f>
        <v>-2485465.0684883734</v>
      </c>
      <c r="AQ60" s="539">
        <f>'Revenue Receipts @ REVENUE'!AU163</f>
        <v>-2914838.7212906983</v>
      </c>
      <c r="AR60" s="539">
        <f>'Revenue Receipts @ REVENUE'!AV163</f>
        <v>-2639990.7124492256</v>
      </c>
      <c r="AS60" s="539">
        <f>'Revenue Receipts @ REVENUE'!AW163</f>
        <v>-2282685.8139593806</v>
      </c>
      <c r="AT60" s="539">
        <f>'Revenue Receipts @ REVENUE'!AX163</f>
        <v>-1999277.3976675039</v>
      </c>
      <c r="AU60" s="539">
        <f>'Revenue Receipts @ REVENUE'!AY163</f>
        <v>-2179462.423884003</v>
      </c>
      <c r="AV60" s="539">
        <f>'Revenue Receipts @ REVENUE'!AZ163</f>
        <v>-1724187.6800238697</v>
      </c>
      <c r="AW60" s="579">
        <f>'Revenue Receipts @ REVENUE'!BA163</f>
        <v>-1929707.1861024289</v>
      </c>
      <c r="AX60" s="539">
        <f>'Revenue Receipts @ REVENUE'!BB163</f>
        <v>-1646089.4286319427</v>
      </c>
      <c r="AY60" s="539">
        <f>'Revenue Receipts @ REVENUE'!BC163</f>
        <v>-1834844.4583222212</v>
      </c>
      <c r="AZ60" s="539">
        <f>'Revenue Receipts @ REVENUE'!BD163</f>
        <v>-2011448.9319911101</v>
      </c>
      <c r="BA60" s="539">
        <f>'Revenue Receipts @ REVENUE'!BE163</f>
        <v>-2638759.3693428882</v>
      </c>
      <c r="BB60" s="539">
        <f>'Revenue Receipts @ REVENUE'!BF163</f>
        <v>-2966170.5996409766</v>
      </c>
      <c r="BC60" s="539">
        <f>'Revenue Receipts @ REVENUE'!BG163</f>
        <v>-3188877.858546115</v>
      </c>
      <c r="BD60" s="539">
        <f>'Revenue Receipts @ REVENUE'!BH163</f>
        <v>-3049214.1118368912</v>
      </c>
      <c r="BE60" s="539">
        <f>'Revenue Receipts @ REVENUE'!BI163</f>
        <v>-2480295.6036361796</v>
      </c>
      <c r="BF60" s="539">
        <f>'Revenue Receipts @ REVENUE'!BJ163</f>
        <v>-3193408.499742277</v>
      </c>
      <c r="BG60" s="539">
        <f>'Revenue Receipts @ REVENUE'!BK163</f>
        <v>-2823907.0356271546</v>
      </c>
      <c r="BH60" s="570">
        <f>'Revenue Receipts @ REVENUE'!BL163</f>
        <v>-2262015.1211683908</v>
      </c>
      <c r="BI60" s="539">
        <f>'Revenue Receipts @ REVENUE'!BM163</f>
        <v>-2911134.1228513792</v>
      </c>
      <c r="BJ60" s="539">
        <f>'Revenue Receipts @ REVENUE'!BN163</f>
        <v>-2905371.354447769</v>
      </c>
      <c r="BK60" s="539">
        <f>'Revenue Receipts @ REVENUE'!BO163</f>
        <v>-3049551.7908082162</v>
      </c>
      <c r="BL60" s="539">
        <f>'Revenue Receipts @ REVENUE'!BP163</f>
        <v>-3112681.1638965728</v>
      </c>
      <c r="BM60" s="539">
        <f>'Revenue Receipts @ REVENUE'!BQ163</f>
        <v>-3462534.5526172584</v>
      </c>
      <c r="BN60" s="539">
        <f>'Revenue Receipts @ REVENUE'!BR163</f>
        <v>-3903180.695593806</v>
      </c>
      <c r="BO60" s="539">
        <f>'Revenue Receipts @ REVENUE'!BS163</f>
        <v>-3329147.2773917117</v>
      </c>
      <c r="BP60" s="539">
        <f>'Revenue Receipts @ REVENUE'!BT163</f>
        <v>-2995725.4894133694</v>
      </c>
      <c r="BQ60" s="539">
        <f>'Revenue Receipts @ REVENUE'!BU163</f>
        <v>-3330484.595697362</v>
      </c>
      <c r="BR60" s="539">
        <f>'Revenue Receipts @ REVENUE'!BV163</f>
        <v>-3104077.6499745562</v>
      </c>
      <c r="BS60" s="539">
        <f>'Revenue Receipts @ REVENUE'!BW163</f>
        <v>-2843845.0438129781</v>
      </c>
      <c r="BT60" s="539">
        <f>'Revenue Receipts @ REVENUE'!BX163</f>
        <v>-2761133.9228003821</v>
      </c>
      <c r="BU60" s="593">
        <f>'Revenue Receipts @ REVENUE'!CJ184</f>
        <v>-34699056.145990536</v>
      </c>
      <c r="BV60" s="593">
        <f>'Revenue Receipts @ REVENUE'!CV184</f>
        <v>-27529069.134467866</v>
      </c>
      <c r="BW60" s="593">
        <f>'Revenue Receipts @ REVENUE'!DH184</f>
        <v>-40448247.571513541</v>
      </c>
      <c r="BX60" s="593">
        <f>'Revenue Receipts @ REVENUE'!DT184</f>
        <v>-30720791.05593513</v>
      </c>
      <c r="BY60" s="593">
        <f>'Revenue Receipts @ REVENUE'!EF184</f>
        <v>-33379045.111390285</v>
      </c>
      <c r="BZ60" s="593">
        <f>'Revenue Receipts @ REVENUE'!ER184</f>
        <v>-35590770.614894345</v>
      </c>
      <c r="CA60" s="593">
        <f>'Revenue Receipts @ REVENUE'!FD184</f>
        <v>-43639121.916447602</v>
      </c>
      <c r="CB60" s="593">
        <f>'Revenue Receipts @ REVENUE'!FP184</f>
        <v>-54432131.636668965</v>
      </c>
      <c r="CC60" s="593">
        <f>'Revenue Receipts @ REVENUE'!GB184</f>
        <v>-33460926.814581838</v>
      </c>
      <c r="CD60" s="579">
        <f>'Revenue Receipts @ REVENUE'!GN184</f>
        <v>-40069786.636672482</v>
      </c>
      <c r="CE60" s="882">
        <f>SUM(D60:CD60)</f>
        <v>-516750615.36069435</v>
      </c>
      <c r="CF60" s="503" t="s">
        <v>142</v>
      </c>
    </row>
    <row r="61" spans="2:85" ht="17" thickTop="1" x14ac:dyDescent="0.2">
      <c r="B61" s="503" t="s">
        <v>233</v>
      </c>
      <c r="C61" s="566"/>
      <c r="D61" s="530">
        <f>D60+D58</f>
        <v>-269753.98</v>
      </c>
      <c r="E61" s="530">
        <f t="shared" ref="E61:BY61" si="228">E60+E58</f>
        <v>-287675.96999999997</v>
      </c>
      <c r="F61" s="530">
        <f t="shared" si="228"/>
        <v>-341916.97</v>
      </c>
      <c r="G61" s="530">
        <f t="shared" si="228"/>
        <v>-525238.72</v>
      </c>
      <c r="H61" s="530">
        <f t="shared" si="228"/>
        <v>-345415.65749999997</v>
      </c>
      <c r="I61" s="530">
        <f t="shared" si="228"/>
        <v>-545358.24187500007</v>
      </c>
      <c r="J61" s="530">
        <f t="shared" si="228"/>
        <v>-310672.95546874998</v>
      </c>
      <c r="K61" s="530">
        <f t="shared" si="228"/>
        <v>-344886.30474218749</v>
      </c>
      <c r="L61" s="847">
        <f t="shared" si="228"/>
        <v>-653570.82147929689</v>
      </c>
      <c r="M61" s="508">
        <f t="shared" si="228"/>
        <v>-370872.10905326169</v>
      </c>
      <c r="N61" s="508">
        <f t="shared" si="228"/>
        <v>-680713.68125592475</v>
      </c>
      <c r="O61" s="508">
        <f t="shared" si="228"/>
        <v>-408664.27619372105</v>
      </c>
      <c r="P61" s="508">
        <f t="shared" si="228"/>
        <v>-524116.84525340714</v>
      </c>
      <c r="Q61" s="508">
        <f t="shared" si="228"/>
        <v>-685363.38464107737</v>
      </c>
      <c r="R61" s="508">
        <f t="shared" si="228"/>
        <v>-1088032.1582481314</v>
      </c>
      <c r="S61" s="508">
        <f t="shared" si="228"/>
        <v>-1229898.5018480378</v>
      </c>
      <c r="T61" s="508">
        <f t="shared" si="228"/>
        <v>-1873751.2398779397</v>
      </c>
      <c r="U61" s="508">
        <f t="shared" si="228"/>
        <v>-2156087.2173093366</v>
      </c>
      <c r="V61" s="508">
        <f t="shared" si="228"/>
        <v>-2828327.3828623034</v>
      </c>
      <c r="W61" s="508">
        <f t="shared" si="228"/>
        <v>-3056602.8585679196</v>
      </c>
      <c r="X61" s="508">
        <f t="shared" si="228"/>
        <v>-2446818.0323504815</v>
      </c>
      <c r="Y61" s="599">
        <f t="shared" si="228"/>
        <v>-2167765.6628013384</v>
      </c>
      <c r="Z61" s="508">
        <f t="shared" si="228"/>
        <v>-2838888.0015664054</v>
      </c>
      <c r="AA61" s="508">
        <f t="shared" si="228"/>
        <v>-2530627.1750197257</v>
      </c>
      <c r="AB61" s="508">
        <f t="shared" si="228"/>
        <v>-2189461.5259790453</v>
      </c>
      <c r="AC61" s="508">
        <f t="shared" si="228"/>
        <v>-2662634.7868029973</v>
      </c>
      <c r="AD61" s="508">
        <f t="shared" si="228"/>
        <v>-2778086.8505431479</v>
      </c>
      <c r="AE61" s="508">
        <f t="shared" si="228"/>
        <v>-2836107.707241138</v>
      </c>
      <c r="AF61" s="508">
        <f t="shared" si="228"/>
        <v>-2310840.1603781958</v>
      </c>
      <c r="AG61" s="508">
        <f t="shared" si="228"/>
        <v>-2748355.3381512719</v>
      </c>
      <c r="AH61" s="508">
        <f t="shared" si="228"/>
        <v>-2994009.8707505022</v>
      </c>
      <c r="AI61" s="508">
        <f t="shared" si="228"/>
        <v>-3571183.9628130277</v>
      </c>
      <c r="AJ61" s="565">
        <f t="shared" si="228"/>
        <v>-3180763.103978679</v>
      </c>
      <c r="AK61" s="508">
        <f t="shared" si="228"/>
        <v>-3682928.3205567794</v>
      </c>
      <c r="AL61" s="508">
        <f t="shared" si="228"/>
        <v>-3288353.5955471182</v>
      </c>
      <c r="AM61" s="508">
        <f t="shared" si="228"/>
        <v>-3117900.1153119737</v>
      </c>
      <c r="AN61" s="508">
        <f t="shared" si="228"/>
        <v>-3297565.0787392394</v>
      </c>
      <c r="AO61" s="508">
        <f t="shared" si="228"/>
        <v>-2863367.9171613678</v>
      </c>
      <c r="AP61" s="508">
        <f t="shared" si="228"/>
        <v>-2838127.4834880698</v>
      </c>
      <c r="AQ61" s="508">
        <f t="shared" si="228"/>
        <v>-3268383.8825053796</v>
      </c>
      <c r="AR61" s="508">
        <f t="shared" si="228"/>
        <v>-2994653.332189641</v>
      </c>
      <c r="AS61" s="508">
        <f t="shared" si="228"/>
        <v>-2642908.2651518169</v>
      </c>
      <c r="AT61" s="508">
        <f t="shared" si="228"/>
        <v>-2355316.8468845622</v>
      </c>
      <c r="AU61" s="508">
        <f t="shared" si="228"/>
        <v>-2536795.4710269142</v>
      </c>
      <c r="AV61" s="508">
        <f t="shared" si="228"/>
        <v>-2084089.0049889262</v>
      </c>
      <c r="AW61" s="599">
        <f t="shared" si="228"/>
        <v>-2290853.2027807385</v>
      </c>
      <c r="AX61" s="508">
        <f t="shared" si="228"/>
        <v>-2008732.9466091676</v>
      </c>
      <c r="AY61" s="508">
        <f t="shared" si="228"/>
        <v>-2205261.8526633075</v>
      </c>
      <c r="AZ61" s="508">
        <f t="shared" si="228"/>
        <v>-2394986.1032342506</v>
      </c>
      <c r="BA61" s="508">
        <f t="shared" si="228"/>
        <v>-3022299.7855271855</v>
      </c>
      <c r="BB61" s="508">
        <f t="shared" si="228"/>
        <v>-3352862.2380134892</v>
      </c>
      <c r="BC61" s="508">
        <f t="shared" si="228"/>
        <v>-3577281.0802162532</v>
      </c>
      <c r="BD61" s="508">
        <f t="shared" si="228"/>
        <v>-3439624.1284695361</v>
      </c>
      <c r="BE61" s="508">
        <f t="shared" si="228"/>
        <v>-2877277.9049794567</v>
      </c>
      <c r="BF61" s="508">
        <f t="shared" si="228"/>
        <v>-3587006.792531718</v>
      </c>
      <c r="BG61" s="508">
        <f t="shared" si="228"/>
        <v>-3219828.4444350675</v>
      </c>
      <c r="BH61" s="565">
        <f t="shared" si="228"/>
        <v>-2661706.8017956996</v>
      </c>
      <c r="BI61" s="508">
        <f t="shared" si="228"/>
        <v>-3313187.3888890534</v>
      </c>
      <c r="BJ61" s="508">
        <f t="shared" si="228"/>
        <v>-3310113.9176663267</v>
      </c>
      <c r="BK61" s="508">
        <f t="shared" si="228"/>
        <v>-3463579.7660667021</v>
      </c>
      <c r="BL61" s="508">
        <f t="shared" ref="BL61:BM61" si="229">BL60+BL58</f>
        <v>-3526709.1391550587</v>
      </c>
      <c r="BM61" s="508">
        <f t="shared" si="229"/>
        <v>-3876562.5278757443</v>
      </c>
      <c r="BN61" s="508">
        <f t="shared" ref="BN61" si="230">BN60+BN58</f>
        <v>-4317208.6708522914</v>
      </c>
      <c r="BO61" s="508">
        <f t="shared" ref="BO61" si="231">BO60+BO58</f>
        <v>-3743175.2526501976</v>
      </c>
      <c r="BP61" s="508">
        <f t="shared" ref="BP61" si="232">BP60+BP58</f>
        <v>-3409753.4646718553</v>
      </c>
      <c r="BQ61" s="508">
        <f t="shared" ref="BQ61" si="233">BQ60+BQ58</f>
        <v>-3744512.5709558479</v>
      </c>
      <c r="BR61" s="508">
        <f t="shared" ref="BR61" si="234">BR60+BR58</f>
        <v>-3518105.6252330421</v>
      </c>
      <c r="BS61" s="508">
        <f t="shared" ref="BS61" si="235">BS60+BS58</f>
        <v>-3257873.019071464</v>
      </c>
      <c r="BT61" s="508">
        <f t="shared" ref="BT61" si="236">BT60+BT58</f>
        <v>-3175161.898058868</v>
      </c>
      <c r="BU61" s="594">
        <f t="shared" si="228"/>
        <v>-40017162.396469705</v>
      </c>
      <c r="BV61" s="594">
        <f t="shared" si="228"/>
        <v>-33246033.353732977</v>
      </c>
      <c r="BW61" s="594">
        <f t="shared" si="228"/>
        <v>-46593984.107223533</v>
      </c>
      <c r="BX61" s="594">
        <f t="shared" si="228"/>
        <v>-37327457.831823371</v>
      </c>
      <c r="BY61" s="594">
        <f t="shared" si="228"/>
        <v>-40481211.895470142</v>
      </c>
      <c r="BZ61" s="594">
        <f t="shared" ref="BZ61:CD61" si="237">BZ60+BZ58</f>
        <v>-43225599.907780193</v>
      </c>
      <c r="CA61" s="594">
        <f t="shared" si="237"/>
        <v>-51846563.406299889</v>
      </c>
      <c r="CB61" s="594">
        <f t="shared" si="237"/>
        <v>-63255131.238260172</v>
      </c>
      <c r="CC61" s="594">
        <f t="shared" si="237"/>
        <v>-42945651.386292383</v>
      </c>
      <c r="CD61" s="599">
        <f t="shared" si="237"/>
        <v>-50265865.551261321</v>
      </c>
      <c r="CE61" s="883">
        <f>CE60+CE58</f>
        <v>-615251176.36512005</v>
      </c>
      <c r="CF61" s="503" t="s">
        <v>233</v>
      </c>
      <c r="CG61" s="531">
        <f>SUM(D61:CD61)</f>
        <v>-615251176.36511993</v>
      </c>
    </row>
    <row r="62" spans="2:85" x14ac:dyDescent="0.2">
      <c r="C62" s="566"/>
      <c r="D62" s="530"/>
      <c r="E62" s="530"/>
      <c r="F62" s="530"/>
      <c r="G62" s="530"/>
      <c r="H62" s="530"/>
      <c r="I62" s="530"/>
      <c r="J62" s="530"/>
      <c r="K62" s="530"/>
      <c r="L62" s="847">
        <f>SUM(D61:L61)</f>
        <v>-3624489.6210652343</v>
      </c>
      <c r="M62" s="508"/>
      <c r="N62" s="508"/>
      <c r="O62" s="508"/>
      <c r="P62" s="508"/>
      <c r="Q62" s="508"/>
      <c r="R62" s="508"/>
      <c r="S62" s="508"/>
      <c r="T62" s="508"/>
      <c r="U62" s="508"/>
      <c r="V62" s="508"/>
      <c r="W62" s="508"/>
      <c r="X62" s="508">
        <f>SUM(M61:X61)</f>
        <v>-17349247.687461544</v>
      </c>
      <c r="Y62" s="599"/>
      <c r="Z62" s="508"/>
      <c r="AA62" s="508"/>
      <c r="AB62" s="508"/>
      <c r="AC62" s="508"/>
      <c r="AD62" s="508"/>
      <c r="AE62" s="508"/>
      <c r="AF62" s="508"/>
      <c r="AG62" s="508"/>
      <c r="AH62" s="508"/>
      <c r="AI62" s="508"/>
      <c r="AJ62" s="508">
        <f>SUM(Y61:AJ61)</f>
        <v>-32808724.146025471</v>
      </c>
      <c r="AK62" s="508"/>
      <c r="AL62" s="508"/>
      <c r="AM62" s="508"/>
      <c r="AN62" s="508"/>
      <c r="AO62" s="508"/>
      <c r="AP62" s="508"/>
      <c r="AQ62" s="508"/>
      <c r="AR62" s="508"/>
      <c r="AS62" s="508"/>
      <c r="AT62" s="508"/>
      <c r="AU62" s="508"/>
      <c r="AV62" s="508">
        <f>SUM(AK61:AV61)</f>
        <v>-34970389.313551791</v>
      </c>
      <c r="AW62" s="599"/>
      <c r="AX62" s="508"/>
      <c r="AY62" s="508"/>
      <c r="AZ62" s="508"/>
      <c r="BA62" s="508"/>
      <c r="BB62" s="508"/>
      <c r="BC62" s="508"/>
      <c r="BD62" s="508"/>
      <c r="BE62" s="508"/>
      <c r="BF62" s="508"/>
      <c r="BG62" s="508"/>
      <c r="BH62" s="508">
        <f>SUM(AW61:BH61)</f>
        <v>-34637721.281255871</v>
      </c>
      <c r="BI62" s="508"/>
      <c r="BJ62" s="508"/>
      <c r="BK62" s="508"/>
      <c r="BL62" s="508"/>
      <c r="BM62" s="508"/>
      <c r="BN62" s="508"/>
      <c r="BO62" s="508"/>
      <c r="BP62" s="508"/>
      <c r="BQ62" s="508"/>
      <c r="BR62" s="508"/>
      <c r="BS62" s="508"/>
      <c r="BT62" s="508">
        <f>SUM(BI61:BT61)</f>
        <v>-42655943.241146453</v>
      </c>
      <c r="BU62" s="594">
        <f>BU61</f>
        <v>-40017162.396469705</v>
      </c>
      <c r="BV62" s="594">
        <f>BV61</f>
        <v>-33246033.353732977</v>
      </c>
      <c r="BW62" s="594">
        <f t="shared" ref="BW62:CE62" si="238">BW61</f>
        <v>-46593984.107223533</v>
      </c>
      <c r="BX62" s="594">
        <f t="shared" si="238"/>
        <v>-37327457.831823371</v>
      </c>
      <c r="BY62" s="594">
        <f t="shared" si="238"/>
        <v>-40481211.895470142</v>
      </c>
      <c r="BZ62" s="594">
        <f t="shared" si="238"/>
        <v>-43225599.907780193</v>
      </c>
      <c r="CA62" s="594">
        <f t="shared" si="238"/>
        <v>-51846563.406299889</v>
      </c>
      <c r="CB62" s="594">
        <f t="shared" si="238"/>
        <v>-63255131.238260172</v>
      </c>
      <c r="CC62" s="594">
        <f t="shared" si="238"/>
        <v>-42945651.386292383</v>
      </c>
      <c r="CD62" s="594">
        <f t="shared" si="238"/>
        <v>-50265865.551261321</v>
      </c>
      <c r="CE62" s="594">
        <f t="shared" si="238"/>
        <v>-615251176.36512005</v>
      </c>
      <c r="CG62" s="531"/>
    </row>
    <row r="63" spans="2:85" x14ac:dyDescent="0.2">
      <c r="C63" s="566"/>
      <c r="D63" s="515"/>
      <c r="E63" s="515"/>
      <c r="F63" s="515"/>
      <c r="G63" s="515"/>
      <c r="H63" s="515"/>
      <c r="I63" s="515"/>
      <c r="J63" s="515"/>
      <c r="K63" s="515"/>
      <c r="L63" s="850"/>
      <c r="M63" s="516"/>
      <c r="N63" s="516"/>
      <c r="O63" s="516"/>
      <c r="P63" s="516"/>
      <c r="Q63" s="516"/>
      <c r="R63" s="516"/>
      <c r="S63" s="516"/>
      <c r="T63" s="516"/>
      <c r="U63" s="516"/>
      <c r="V63" s="516"/>
      <c r="W63" s="516"/>
      <c r="X63" s="516"/>
      <c r="Y63" s="602"/>
      <c r="Z63" s="516"/>
      <c r="AA63" s="516"/>
      <c r="AB63" s="516"/>
      <c r="AC63" s="516"/>
      <c r="AD63" s="516"/>
      <c r="AE63" s="516"/>
      <c r="AF63" s="516"/>
      <c r="AG63" s="516"/>
      <c r="AH63" s="516"/>
      <c r="AI63" s="516"/>
      <c r="AJ63" s="509"/>
      <c r="AK63" s="516"/>
      <c r="AL63" s="516"/>
      <c r="AM63" s="516"/>
      <c r="AN63" s="516"/>
      <c r="AO63" s="516"/>
      <c r="AP63" s="516"/>
      <c r="AQ63" s="516"/>
      <c r="AR63" s="516"/>
      <c r="AS63" s="516"/>
      <c r="AT63" s="516"/>
      <c r="AU63" s="516"/>
      <c r="AV63" s="516"/>
      <c r="AW63" s="602"/>
      <c r="AX63" s="516"/>
      <c r="AY63" s="516"/>
      <c r="AZ63" s="516"/>
      <c r="BA63" s="516"/>
      <c r="BB63" s="516"/>
      <c r="BC63" s="516"/>
      <c r="BD63" s="516"/>
      <c r="BE63" s="516"/>
      <c r="BF63" s="516"/>
      <c r="BG63" s="516"/>
      <c r="BH63" s="509"/>
      <c r="BI63" s="516"/>
      <c r="BJ63" s="516"/>
      <c r="BK63" s="516"/>
      <c r="BL63" s="516"/>
      <c r="BM63" s="516"/>
      <c r="BN63" s="516"/>
      <c r="BO63" s="516"/>
      <c r="BP63" s="516"/>
      <c r="BQ63" s="516"/>
      <c r="BR63" s="516"/>
      <c r="BS63" s="516"/>
      <c r="BT63" s="516"/>
      <c r="BU63" s="584"/>
      <c r="BV63" s="584"/>
      <c r="BW63" s="584"/>
      <c r="BX63" s="584"/>
      <c r="BY63" s="584"/>
      <c r="BZ63" s="584"/>
      <c r="CA63" s="584"/>
      <c r="CB63" s="584"/>
      <c r="CC63" s="584"/>
      <c r="CD63" s="602"/>
      <c r="CE63" s="874"/>
      <c r="CF63" s="515"/>
    </row>
    <row r="64" spans="2:85" ht="17" thickBot="1" x14ac:dyDescent="0.25">
      <c r="B64" s="454" t="s">
        <v>213</v>
      </c>
      <c r="C64" s="695"/>
      <c r="D64" s="535">
        <f t="shared" ref="D64:L64" si="239">+D28+D37+D38+D32+D33+D61</f>
        <v>-269753.98</v>
      </c>
      <c r="E64" s="535">
        <f t="shared" si="239"/>
        <v>-387675.97</v>
      </c>
      <c r="F64" s="535">
        <f t="shared" si="239"/>
        <v>-441916.97</v>
      </c>
      <c r="G64" s="535">
        <f t="shared" si="239"/>
        <v>-625238.72</v>
      </c>
      <c r="H64" s="535">
        <f t="shared" si="239"/>
        <v>-445415.65749999997</v>
      </c>
      <c r="I64" s="535">
        <f t="shared" si="239"/>
        <v>-545358.24187500007</v>
      </c>
      <c r="J64" s="535">
        <f t="shared" si="239"/>
        <v>-410672.95546874998</v>
      </c>
      <c r="K64" s="535">
        <f t="shared" si="239"/>
        <v>-344886.30474218749</v>
      </c>
      <c r="L64" s="856">
        <f t="shared" si="239"/>
        <v>-653570.82147929689</v>
      </c>
      <c r="M64" s="535">
        <f t="shared" ref="M64:X64" si="240">+M28+M37+M38+M32+M33+M61+M45</f>
        <v>-450402.56905326172</v>
      </c>
      <c r="N64" s="535">
        <f t="shared" si="240"/>
        <v>-626818.93125592475</v>
      </c>
      <c r="O64" s="535">
        <f t="shared" si="240"/>
        <v>-278599.27619372105</v>
      </c>
      <c r="P64" s="535">
        <f t="shared" si="240"/>
        <v>-341487.09525340714</v>
      </c>
      <c r="Q64" s="535">
        <f t="shared" si="240"/>
        <v>-101012.73464107746</v>
      </c>
      <c r="R64" s="535">
        <f t="shared" si="240"/>
        <v>-37099.48324813135</v>
      </c>
      <c r="S64" s="535">
        <f t="shared" si="240"/>
        <v>491661.82315196213</v>
      </c>
      <c r="T64" s="535">
        <f t="shared" si="240"/>
        <v>831877.33512206003</v>
      </c>
      <c r="U64" s="535">
        <f t="shared" si="240"/>
        <v>1834807.8076906633</v>
      </c>
      <c r="V64" s="535">
        <f t="shared" si="240"/>
        <v>1846545.642137696</v>
      </c>
      <c r="W64" s="535">
        <f t="shared" si="240"/>
        <v>2246363.9664320806</v>
      </c>
      <c r="X64" s="535">
        <f t="shared" si="240"/>
        <v>2362977.9009828512</v>
      </c>
      <c r="Y64" s="609">
        <f>+Y28+Y37+AJ38+Y32+Y33+Y61</f>
        <v>2664587.3205319941</v>
      </c>
      <c r="Z64" s="535">
        <f t="shared" ref="Z64:BE64" si="241">+Z28+Z37+Z38+Z32+Z33+Z61</f>
        <v>1958392.5817669276</v>
      </c>
      <c r="AA64" s="535">
        <f t="shared" si="241"/>
        <v>1715127.9749802737</v>
      </c>
      <c r="AB64" s="535">
        <f t="shared" si="241"/>
        <v>1737868.5906876214</v>
      </c>
      <c r="AC64" s="535">
        <f t="shared" si="241"/>
        <v>2328053.9465303351</v>
      </c>
      <c r="AD64" s="535">
        <f t="shared" si="241"/>
        <v>2031335.6244568517</v>
      </c>
      <c r="AE64" s="535">
        <f t="shared" si="241"/>
        <v>2005848.4594255281</v>
      </c>
      <c r="AF64" s="535">
        <f t="shared" si="241"/>
        <v>1952314.2979551381</v>
      </c>
      <c r="AG64" s="535">
        <f t="shared" si="241"/>
        <v>2499069.7451820611</v>
      </c>
      <c r="AH64" s="535">
        <f t="shared" si="241"/>
        <v>2367045.1792494976</v>
      </c>
      <c r="AI64" s="535">
        <f t="shared" si="241"/>
        <v>3089185.5538536389</v>
      </c>
      <c r="AJ64" s="571">
        <f t="shared" si="241"/>
        <v>4026810.7210213221</v>
      </c>
      <c r="AK64" s="535">
        <f t="shared" si="241"/>
        <v>3129234.0277765542</v>
      </c>
      <c r="AL64" s="535">
        <f t="shared" si="241"/>
        <v>2659224.7381195473</v>
      </c>
      <c r="AM64" s="535">
        <f t="shared" si="241"/>
        <v>2552541.1182880253</v>
      </c>
      <c r="AN64" s="535">
        <f t="shared" si="241"/>
        <v>3228489.8864740939</v>
      </c>
      <c r="AO64" s="535">
        <f t="shared" si="241"/>
        <v>2721464.2033426315</v>
      </c>
      <c r="AP64" s="535">
        <f t="shared" si="241"/>
        <v>2283372.1462484626</v>
      </c>
      <c r="AQ64" s="535">
        <f t="shared" si="241"/>
        <v>2726891.7412838461</v>
      </c>
      <c r="AR64" s="535">
        <f t="shared" si="241"/>
        <v>2461457.6751750736</v>
      </c>
      <c r="AS64" s="535">
        <f t="shared" si="241"/>
        <v>2657555.5274066213</v>
      </c>
      <c r="AT64" s="535">
        <f t="shared" si="241"/>
        <v>1928268.6571621881</v>
      </c>
      <c r="AU64" s="535">
        <f t="shared" si="241"/>
        <v>2166568.2172104856</v>
      </c>
      <c r="AV64" s="535">
        <f t="shared" si="241"/>
        <v>3219563.6439343272</v>
      </c>
      <c r="AW64" s="609">
        <f t="shared" si="241"/>
        <v>1872746.774691198</v>
      </c>
      <c r="AX64" s="535">
        <f t="shared" si="241"/>
        <v>1536892.3237017144</v>
      </c>
      <c r="AY64" s="535">
        <f t="shared" si="241"/>
        <v>1890818.2219187319</v>
      </c>
      <c r="AZ64" s="535">
        <f t="shared" si="241"/>
        <v>2571783.0997647136</v>
      </c>
      <c r="BA64" s="535">
        <f t="shared" si="241"/>
        <v>3367571.2852053205</v>
      </c>
      <c r="BB64" s="535">
        <f t="shared" si="241"/>
        <v>3346819.3019058481</v>
      </c>
      <c r="BC64" s="535">
        <f t="shared" si="241"/>
        <v>3646482.9750525504</v>
      </c>
      <c r="BD64" s="535">
        <f t="shared" si="241"/>
        <v>3389375.4490788383</v>
      </c>
      <c r="BE64" s="535">
        <f t="shared" si="241"/>
        <v>3265284.6403925759</v>
      </c>
      <c r="BF64" s="535">
        <f t="shared" ref="BF64:CD64" si="242">+BF28+BF37+BF38+BF32+BF33+BF61</f>
        <v>3613118.5070992415</v>
      </c>
      <c r="BG64" s="535">
        <f t="shared" si="242"/>
        <v>3183645.0452696998</v>
      </c>
      <c r="BH64" s="571">
        <f t="shared" si="242"/>
        <v>4631106.5366347814</v>
      </c>
      <c r="BI64" s="535">
        <f t="shared" si="242"/>
        <v>3330526.5968553307</v>
      </c>
      <c r="BJ64" s="535">
        <f t="shared" si="242"/>
        <v>3457052.4309291798</v>
      </c>
      <c r="BK64" s="535">
        <f t="shared" si="242"/>
        <v>3538898.2844763715</v>
      </c>
      <c r="BL64" s="535">
        <f t="shared" si="242"/>
        <v>3642698.5762793995</v>
      </c>
      <c r="BM64" s="535">
        <f t="shared" si="242"/>
        <v>4546040.7644718233</v>
      </c>
      <c r="BN64" s="535">
        <f t="shared" si="242"/>
        <v>4562048.8430257617</v>
      </c>
      <c r="BO64" s="535">
        <f t="shared" si="242"/>
        <v>4669492.4567855783</v>
      </c>
      <c r="BP64" s="535">
        <f t="shared" si="242"/>
        <v>3621438.819543431</v>
      </c>
      <c r="BQ64" s="535">
        <f t="shared" si="242"/>
        <v>4171115.1397497156</v>
      </c>
      <c r="BR64" s="535">
        <f t="shared" si="242"/>
        <v>3252890.5083314078</v>
      </c>
      <c r="BS64" s="535">
        <f t="shared" si="242"/>
        <v>3515554.6611134293</v>
      </c>
      <c r="BT64" s="535">
        <f t="shared" si="242"/>
        <v>5322568.574422379</v>
      </c>
      <c r="BU64" s="595">
        <f t="shared" si="242"/>
        <v>48048422.536042191</v>
      </c>
      <c r="BV64" s="595">
        <f t="shared" si="242"/>
        <v>40694506.161231443</v>
      </c>
      <c r="BW64" s="595">
        <f t="shared" si="242"/>
        <v>61548711.033927806</v>
      </c>
      <c r="BX64" s="595">
        <f t="shared" si="242"/>
        <v>52586617.442493297</v>
      </c>
      <c r="BY64" s="595">
        <f t="shared" si="242"/>
        <v>58206803.066539094</v>
      </c>
      <c r="BZ64" s="595">
        <f t="shared" si="242"/>
        <v>66323540.70414</v>
      </c>
      <c r="CA64" s="595">
        <f t="shared" si="242"/>
        <v>80769006.583870426</v>
      </c>
      <c r="CB64" s="595">
        <f t="shared" si="242"/>
        <v>100175879.96720716</v>
      </c>
      <c r="CC64" s="595">
        <f t="shared" si="242"/>
        <v>81962426.340285584</v>
      </c>
      <c r="CD64" s="609">
        <f t="shared" si="242"/>
        <v>99848655.429993704</v>
      </c>
      <c r="CE64" s="884">
        <f>SUM(D64:CD64)</f>
        <v>837875135.42529941</v>
      </c>
      <c r="CF64" s="210" t="s">
        <v>213</v>
      </c>
    </row>
    <row r="65" spans="2:86" ht="18" thickTop="1" thickBot="1" x14ac:dyDescent="0.25">
      <c r="B65" s="6" t="s">
        <v>539</v>
      </c>
      <c r="C65" s="690"/>
      <c r="D65" s="837">
        <f>D64</f>
        <v>-269753.98</v>
      </c>
      <c r="E65" s="838">
        <f>D65+E64</f>
        <v>-657429.94999999995</v>
      </c>
      <c r="F65" s="838">
        <f t="shared" ref="F65:BQ65" si="243">E65+F64</f>
        <v>-1099346.92</v>
      </c>
      <c r="G65" s="838">
        <f t="shared" si="243"/>
        <v>-1724585.64</v>
      </c>
      <c r="H65" s="838">
        <f t="shared" si="243"/>
        <v>-2170001.2974999999</v>
      </c>
      <c r="I65" s="838">
        <f t="shared" si="243"/>
        <v>-2715359.5393749997</v>
      </c>
      <c r="J65" s="838">
        <f t="shared" si="243"/>
        <v>-3126032.4948437498</v>
      </c>
      <c r="K65" s="838">
        <f t="shared" si="243"/>
        <v>-3470918.7995859375</v>
      </c>
      <c r="L65" s="857">
        <f t="shared" si="243"/>
        <v>-4124489.6210652343</v>
      </c>
      <c r="M65" s="838">
        <f t="shared" si="243"/>
        <v>-4574892.1901184963</v>
      </c>
      <c r="N65" s="838">
        <f t="shared" si="243"/>
        <v>-5201711.1213744208</v>
      </c>
      <c r="O65" s="838">
        <f t="shared" si="243"/>
        <v>-5480310.397568142</v>
      </c>
      <c r="P65" s="838">
        <f t="shared" si="243"/>
        <v>-5821797.4928215491</v>
      </c>
      <c r="Q65" s="838">
        <f t="shared" si="243"/>
        <v>-5922810.227462627</v>
      </c>
      <c r="R65" s="838">
        <f t="shared" si="243"/>
        <v>-5959909.7107107583</v>
      </c>
      <c r="S65" s="838">
        <f t="shared" si="243"/>
        <v>-5468247.8875587964</v>
      </c>
      <c r="T65" s="838">
        <f t="shared" si="243"/>
        <v>-4636370.5524367364</v>
      </c>
      <c r="U65" s="838">
        <f t="shared" si="243"/>
        <v>-2801562.7447460731</v>
      </c>
      <c r="V65" s="838">
        <f t="shared" si="243"/>
        <v>-955017.10260837711</v>
      </c>
      <c r="W65" s="838">
        <f t="shared" si="243"/>
        <v>1291346.8638237035</v>
      </c>
      <c r="X65" s="838">
        <f t="shared" si="243"/>
        <v>3654324.7648065547</v>
      </c>
      <c r="Y65" s="837">
        <f t="shared" si="243"/>
        <v>6318912.0853385488</v>
      </c>
      <c r="Z65" s="838">
        <f t="shared" si="243"/>
        <v>8277304.6671054764</v>
      </c>
      <c r="AA65" s="838">
        <f t="shared" si="243"/>
        <v>9992432.6420857497</v>
      </c>
      <c r="AB65" s="838">
        <f t="shared" si="243"/>
        <v>11730301.232773371</v>
      </c>
      <c r="AC65" s="838">
        <f t="shared" si="243"/>
        <v>14058355.179303706</v>
      </c>
      <c r="AD65" s="838">
        <f t="shared" si="243"/>
        <v>16089690.803760558</v>
      </c>
      <c r="AE65" s="838">
        <f t="shared" si="243"/>
        <v>18095539.263186086</v>
      </c>
      <c r="AF65" s="838">
        <f t="shared" si="243"/>
        <v>20047853.561141223</v>
      </c>
      <c r="AG65" s="838">
        <f t="shared" si="243"/>
        <v>22546923.306323282</v>
      </c>
      <c r="AH65" s="838">
        <f t="shared" si="243"/>
        <v>24913968.485572781</v>
      </c>
      <c r="AI65" s="838">
        <f t="shared" si="243"/>
        <v>28003154.03942642</v>
      </c>
      <c r="AJ65" s="687">
        <f t="shared" si="243"/>
        <v>32029964.760447741</v>
      </c>
      <c r="AK65" s="838">
        <f t="shared" si="243"/>
        <v>35159198.788224295</v>
      </c>
      <c r="AL65" s="838">
        <f t="shared" si="243"/>
        <v>37818423.526343845</v>
      </c>
      <c r="AM65" s="838">
        <f t="shared" si="243"/>
        <v>40370964.64463187</v>
      </c>
      <c r="AN65" s="838">
        <f t="shared" si="243"/>
        <v>43599454.531105965</v>
      </c>
      <c r="AO65" s="838">
        <f t="shared" si="243"/>
        <v>46320918.734448597</v>
      </c>
      <c r="AP65" s="838">
        <f t="shared" si="243"/>
        <v>48604290.880697057</v>
      </c>
      <c r="AQ65" s="838">
        <f t="shared" si="243"/>
        <v>51331182.621980906</v>
      </c>
      <c r="AR65" s="838">
        <f t="shared" si="243"/>
        <v>53792640.297155976</v>
      </c>
      <c r="AS65" s="838">
        <f t="shared" si="243"/>
        <v>56450195.824562594</v>
      </c>
      <c r="AT65" s="838">
        <f t="shared" si="243"/>
        <v>58378464.481724784</v>
      </c>
      <c r="AU65" s="838">
        <f t="shared" si="243"/>
        <v>60545032.69893527</v>
      </c>
      <c r="AV65" s="838">
        <f t="shared" si="243"/>
        <v>63764596.342869595</v>
      </c>
      <c r="AW65" s="837">
        <f t="shared" si="243"/>
        <v>65637343.117560789</v>
      </c>
      <c r="AX65" s="838">
        <f t="shared" si="243"/>
        <v>67174235.441262498</v>
      </c>
      <c r="AY65" s="838">
        <f t="shared" si="243"/>
        <v>69065053.66318123</v>
      </c>
      <c r="AZ65" s="838">
        <f t="shared" si="243"/>
        <v>71636836.76294595</v>
      </c>
      <c r="BA65" s="838">
        <f t="shared" si="243"/>
        <v>75004408.04815127</v>
      </c>
      <c r="BB65" s="838">
        <f t="shared" si="243"/>
        <v>78351227.350057125</v>
      </c>
      <c r="BC65" s="838">
        <f t="shared" si="243"/>
        <v>81997710.325109676</v>
      </c>
      <c r="BD65" s="838">
        <f t="shared" si="243"/>
        <v>85387085.774188519</v>
      </c>
      <c r="BE65" s="838">
        <f t="shared" si="243"/>
        <v>88652370.41458109</v>
      </c>
      <c r="BF65" s="838">
        <f t="shared" si="243"/>
        <v>92265488.921680331</v>
      </c>
      <c r="BG65" s="838">
        <f t="shared" si="243"/>
        <v>95449133.966950029</v>
      </c>
      <c r="BH65" s="687">
        <f t="shared" si="243"/>
        <v>100080240.50358482</v>
      </c>
      <c r="BI65" s="838">
        <f t="shared" si="243"/>
        <v>103410767.10044014</v>
      </c>
      <c r="BJ65" s="838">
        <f t="shared" si="243"/>
        <v>106867819.53136933</v>
      </c>
      <c r="BK65" s="838">
        <f t="shared" si="243"/>
        <v>110406717.8158457</v>
      </c>
      <c r="BL65" s="838">
        <f t="shared" si="243"/>
        <v>114049416.3921251</v>
      </c>
      <c r="BM65" s="838">
        <f t="shared" si="243"/>
        <v>118595457.15659693</v>
      </c>
      <c r="BN65" s="838">
        <f t="shared" si="243"/>
        <v>123157505.99962269</v>
      </c>
      <c r="BO65" s="838">
        <f t="shared" si="243"/>
        <v>127826998.45640826</v>
      </c>
      <c r="BP65" s="838">
        <f t="shared" si="243"/>
        <v>131448437.2759517</v>
      </c>
      <c r="BQ65" s="838">
        <f t="shared" si="243"/>
        <v>135619552.41570142</v>
      </c>
      <c r="BR65" s="838">
        <f t="shared" ref="BR65:CD65" si="244">BQ65+BR64</f>
        <v>138872442.92403284</v>
      </c>
      <c r="BS65" s="838">
        <f t="shared" si="244"/>
        <v>142387997.58514628</v>
      </c>
      <c r="BT65" s="838">
        <f t="shared" si="244"/>
        <v>147710566.15956867</v>
      </c>
      <c r="BU65" s="588">
        <f t="shared" si="244"/>
        <v>195758988.69561085</v>
      </c>
      <c r="BV65" s="588">
        <f t="shared" si="244"/>
        <v>236453494.85684228</v>
      </c>
      <c r="BW65" s="588">
        <f t="shared" si="244"/>
        <v>298002205.89077008</v>
      </c>
      <c r="BX65" s="588">
        <f t="shared" si="244"/>
        <v>350588823.3332634</v>
      </c>
      <c r="BY65" s="588">
        <f t="shared" si="244"/>
        <v>408795626.39980251</v>
      </c>
      <c r="BZ65" s="588">
        <f t="shared" si="244"/>
        <v>475119167.10394251</v>
      </c>
      <c r="CA65" s="588">
        <f t="shared" si="244"/>
        <v>555888173.68781292</v>
      </c>
      <c r="CB65" s="588">
        <f t="shared" si="244"/>
        <v>656064053.65502012</v>
      </c>
      <c r="CC65" s="588">
        <f t="shared" si="244"/>
        <v>738026479.99530566</v>
      </c>
      <c r="CD65" s="837">
        <f t="shared" si="244"/>
        <v>837875135.42529941</v>
      </c>
      <c r="CE65" s="523">
        <f>CD65</f>
        <v>837875135.42529941</v>
      </c>
      <c r="CF65" s="836" t="s">
        <v>539</v>
      </c>
      <c r="CG65" s="214"/>
    </row>
    <row r="66" spans="2:86" ht="19" customHeight="1" thickTop="1" thickBot="1" x14ac:dyDescent="0.25">
      <c r="B66" s="536"/>
      <c r="C66" s="694"/>
      <c r="D66" s="537"/>
      <c r="E66" s="537"/>
      <c r="F66" s="537"/>
      <c r="G66" s="537"/>
      <c r="H66" s="537"/>
      <c r="I66" s="537"/>
      <c r="J66" s="537"/>
      <c r="K66" s="537"/>
      <c r="L66" s="858"/>
      <c r="M66" s="537"/>
      <c r="N66" s="537"/>
      <c r="O66" s="537"/>
      <c r="P66" s="537"/>
      <c r="Q66" s="537"/>
      <c r="R66" s="537"/>
      <c r="S66" s="537"/>
      <c r="T66" s="537"/>
      <c r="U66" s="537"/>
      <c r="V66" s="537"/>
      <c r="W66" s="537"/>
      <c r="X66" s="537"/>
      <c r="Y66" s="610"/>
      <c r="Z66" s="537"/>
      <c r="AA66" s="537"/>
      <c r="AB66" s="537"/>
      <c r="AC66" s="537"/>
      <c r="AD66" s="537"/>
      <c r="AE66" s="537"/>
      <c r="AF66" s="537"/>
      <c r="AG66" s="537"/>
      <c r="AH66" s="537"/>
      <c r="AI66" s="537"/>
      <c r="AJ66" s="572"/>
      <c r="AK66" s="537"/>
      <c r="AL66" s="537"/>
      <c r="AM66" s="537"/>
      <c r="AN66" s="537"/>
      <c r="AO66" s="537"/>
      <c r="AP66" s="537"/>
      <c r="AQ66" s="537"/>
      <c r="AR66" s="537"/>
      <c r="AS66" s="537"/>
      <c r="AT66" s="537"/>
      <c r="AU66" s="537"/>
      <c r="AV66" s="537"/>
      <c r="AW66" s="610"/>
      <c r="AX66" s="537"/>
      <c r="AY66" s="537"/>
      <c r="AZ66" s="537"/>
      <c r="BA66" s="537"/>
      <c r="BB66" s="537"/>
      <c r="BC66" s="537"/>
      <c r="BD66" s="537"/>
      <c r="BE66" s="537"/>
      <c r="BF66" s="537"/>
      <c r="BG66" s="537"/>
      <c r="BH66" s="572"/>
      <c r="BI66" s="537"/>
      <c r="BJ66" s="537"/>
      <c r="BK66" s="537"/>
      <c r="BL66" s="537"/>
      <c r="BM66" s="537"/>
      <c r="BN66" s="537"/>
      <c r="BO66" s="537"/>
      <c r="BP66" s="537"/>
      <c r="BQ66" s="537"/>
      <c r="BR66" s="537"/>
      <c r="BS66" s="537"/>
      <c r="BT66" s="537"/>
      <c r="BU66" s="864"/>
      <c r="BV66" s="864"/>
      <c r="BW66" s="864"/>
      <c r="BX66" s="864"/>
      <c r="BY66" s="864"/>
      <c r="BZ66" s="864"/>
      <c r="CA66" s="864"/>
      <c r="CB66" s="864"/>
      <c r="CC66" s="864"/>
      <c r="CD66" s="610"/>
      <c r="CE66" s="885"/>
      <c r="CF66" s="538"/>
      <c r="CG66" s="214"/>
      <c r="CH66" s="507"/>
    </row>
    <row r="67" spans="2:86" ht="18" thickTop="1" thickBot="1" x14ac:dyDescent="0.25">
      <c r="B67" s="215" t="s">
        <v>12</v>
      </c>
      <c r="C67" s="696"/>
      <c r="D67" s="539">
        <f>D64</f>
        <v>-269753.98</v>
      </c>
      <c r="E67" s="539">
        <f t="shared" ref="E67:BY67" si="245">D67+E64</f>
        <v>-657429.94999999995</v>
      </c>
      <c r="F67" s="539">
        <f t="shared" si="245"/>
        <v>-1099346.92</v>
      </c>
      <c r="G67" s="539">
        <f t="shared" si="245"/>
        <v>-1724585.64</v>
      </c>
      <c r="H67" s="539">
        <f t="shared" si="245"/>
        <v>-2170001.2974999999</v>
      </c>
      <c r="I67" s="539">
        <f t="shared" si="245"/>
        <v>-2715359.5393749997</v>
      </c>
      <c r="J67" s="539">
        <f t="shared" si="245"/>
        <v>-3126032.4948437498</v>
      </c>
      <c r="K67" s="539">
        <f t="shared" si="245"/>
        <v>-3470918.7995859375</v>
      </c>
      <c r="L67" s="838">
        <f t="shared" si="245"/>
        <v>-4124489.6210652343</v>
      </c>
      <c r="M67" s="975">
        <f t="shared" si="245"/>
        <v>-4574892.1901184963</v>
      </c>
      <c r="N67" s="838">
        <f t="shared" si="245"/>
        <v>-5201711.1213744208</v>
      </c>
      <c r="O67" s="838">
        <f t="shared" si="245"/>
        <v>-5480310.397568142</v>
      </c>
      <c r="P67" s="838">
        <f t="shared" si="245"/>
        <v>-5821797.4928215491</v>
      </c>
      <c r="Q67" s="838">
        <f t="shared" si="245"/>
        <v>-5922810.227462627</v>
      </c>
      <c r="R67" s="838">
        <f t="shared" si="245"/>
        <v>-5959909.7107107583</v>
      </c>
      <c r="S67" s="838">
        <f t="shared" si="245"/>
        <v>-5468247.8875587964</v>
      </c>
      <c r="T67" s="838">
        <f t="shared" si="245"/>
        <v>-4636370.5524367364</v>
      </c>
      <c r="U67" s="838">
        <f t="shared" si="245"/>
        <v>-2801562.7447460731</v>
      </c>
      <c r="V67" s="838">
        <f t="shared" si="245"/>
        <v>-955017.10260837711</v>
      </c>
      <c r="W67" s="838">
        <f t="shared" si="245"/>
        <v>1291346.8638237035</v>
      </c>
      <c r="X67" s="857">
        <f t="shared" si="245"/>
        <v>3654324.7648065547</v>
      </c>
      <c r="Y67" s="539">
        <f t="shared" si="245"/>
        <v>6318912.0853385488</v>
      </c>
      <c r="Z67" s="539">
        <f t="shared" si="245"/>
        <v>8277304.6671054764</v>
      </c>
      <c r="AA67" s="539">
        <f t="shared" si="245"/>
        <v>9992432.6420857497</v>
      </c>
      <c r="AB67" s="539">
        <f t="shared" si="245"/>
        <v>11730301.232773371</v>
      </c>
      <c r="AC67" s="539">
        <f t="shared" si="245"/>
        <v>14058355.179303706</v>
      </c>
      <c r="AD67" s="539">
        <f t="shared" si="245"/>
        <v>16089690.803760558</v>
      </c>
      <c r="AE67" s="539">
        <f t="shared" si="245"/>
        <v>18095539.263186086</v>
      </c>
      <c r="AF67" s="539">
        <f t="shared" si="245"/>
        <v>20047853.561141223</v>
      </c>
      <c r="AG67" s="539">
        <f t="shared" si="245"/>
        <v>22546923.306323282</v>
      </c>
      <c r="AH67" s="539">
        <f t="shared" si="245"/>
        <v>24913968.485572781</v>
      </c>
      <c r="AI67" s="539">
        <f t="shared" si="245"/>
        <v>28003154.03942642</v>
      </c>
      <c r="AJ67" s="539">
        <f t="shared" si="245"/>
        <v>32029964.760447741</v>
      </c>
      <c r="AK67" s="837">
        <f t="shared" si="245"/>
        <v>35159198.788224295</v>
      </c>
      <c r="AL67" s="838">
        <f t="shared" si="245"/>
        <v>37818423.526343845</v>
      </c>
      <c r="AM67" s="838">
        <f t="shared" si="245"/>
        <v>40370964.64463187</v>
      </c>
      <c r="AN67" s="838">
        <f t="shared" si="245"/>
        <v>43599454.531105965</v>
      </c>
      <c r="AO67" s="838">
        <f t="shared" si="245"/>
        <v>46320918.734448597</v>
      </c>
      <c r="AP67" s="838">
        <f t="shared" si="245"/>
        <v>48604290.880697057</v>
      </c>
      <c r="AQ67" s="838">
        <f t="shared" si="245"/>
        <v>51331182.621980906</v>
      </c>
      <c r="AR67" s="838">
        <f t="shared" si="245"/>
        <v>53792640.297155976</v>
      </c>
      <c r="AS67" s="838">
        <f t="shared" si="245"/>
        <v>56450195.824562594</v>
      </c>
      <c r="AT67" s="838">
        <f t="shared" si="245"/>
        <v>58378464.481724784</v>
      </c>
      <c r="AU67" s="838">
        <f t="shared" si="245"/>
        <v>60545032.69893527</v>
      </c>
      <c r="AV67" s="687">
        <f t="shared" si="245"/>
        <v>63764596.342869595</v>
      </c>
      <c r="AW67" s="539">
        <f t="shared" si="245"/>
        <v>65637343.117560789</v>
      </c>
      <c r="AX67" s="539">
        <f t="shared" si="245"/>
        <v>67174235.441262498</v>
      </c>
      <c r="AY67" s="539">
        <f t="shared" si="245"/>
        <v>69065053.66318123</v>
      </c>
      <c r="AZ67" s="539">
        <f t="shared" si="245"/>
        <v>71636836.76294595</v>
      </c>
      <c r="BA67" s="539">
        <f t="shared" si="245"/>
        <v>75004408.04815127</v>
      </c>
      <c r="BB67" s="539">
        <f t="shared" si="245"/>
        <v>78351227.350057125</v>
      </c>
      <c r="BC67" s="539">
        <f t="shared" si="245"/>
        <v>81997710.325109676</v>
      </c>
      <c r="BD67" s="539">
        <f t="shared" si="245"/>
        <v>85387085.774188519</v>
      </c>
      <c r="BE67" s="539">
        <f t="shared" si="245"/>
        <v>88652370.41458109</v>
      </c>
      <c r="BF67" s="539">
        <f t="shared" si="245"/>
        <v>92265488.921680331</v>
      </c>
      <c r="BG67" s="539">
        <f t="shared" si="245"/>
        <v>95449133.966950029</v>
      </c>
      <c r="BH67" s="539">
        <f t="shared" si="245"/>
        <v>100080240.50358482</v>
      </c>
      <c r="BI67" s="837">
        <f t="shared" si="245"/>
        <v>103410767.10044014</v>
      </c>
      <c r="BJ67" s="838">
        <f t="shared" si="245"/>
        <v>106867819.53136933</v>
      </c>
      <c r="BK67" s="838">
        <f t="shared" si="245"/>
        <v>110406717.8158457</v>
      </c>
      <c r="BL67" s="838">
        <f t="shared" ref="BL67:BM67" si="246">BK67+BL64</f>
        <v>114049416.3921251</v>
      </c>
      <c r="BM67" s="838">
        <f t="shared" si="246"/>
        <v>118595457.15659693</v>
      </c>
      <c r="BN67" s="838">
        <f t="shared" ref="BN67" si="247">BM67+BN64</f>
        <v>123157505.99962269</v>
      </c>
      <c r="BO67" s="838">
        <f>BN67+BO64</f>
        <v>127826998.45640826</v>
      </c>
      <c r="BP67" s="838">
        <f t="shared" ref="BP67" si="248">BO67+BP64</f>
        <v>131448437.2759517</v>
      </c>
      <c r="BQ67" s="838">
        <f t="shared" ref="BQ67" si="249">BP67+BQ64</f>
        <v>135619552.41570142</v>
      </c>
      <c r="BR67" s="838">
        <f t="shared" ref="BR67" si="250">BQ67+BR64</f>
        <v>138872442.92403284</v>
      </c>
      <c r="BS67" s="838">
        <f t="shared" ref="BS67" si="251">BR67+BS64</f>
        <v>142387997.58514628</v>
      </c>
      <c r="BT67" s="687">
        <f t="shared" ref="BT67" si="252">BS67+BT64</f>
        <v>147710566.15956867</v>
      </c>
      <c r="BU67" s="588">
        <f>BK67+BU64</f>
        <v>158455140.35188788</v>
      </c>
      <c r="BV67" s="588">
        <f t="shared" si="245"/>
        <v>199149646.51311934</v>
      </c>
      <c r="BW67" s="588">
        <f t="shared" si="245"/>
        <v>260698357.54704714</v>
      </c>
      <c r="BX67" s="588">
        <f t="shared" si="245"/>
        <v>313284974.98954046</v>
      </c>
      <c r="BY67" s="588">
        <f t="shared" si="245"/>
        <v>371491778.05607957</v>
      </c>
      <c r="BZ67" s="588">
        <f t="shared" ref="BZ67:CE67" si="253">BY67+BZ64</f>
        <v>437815318.76021957</v>
      </c>
      <c r="CA67" s="588">
        <f t="shared" si="253"/>
        <v>518584325.34408998</v>
      </c>
      <c r="CB67" s="588">
        <f t="shared" si="253"/>
        <v>618760205.31129718</v>
      </c>
      <c r="CC67" s="588">
        <f t="shared" si="253"/>
        <v>700722631.65158272</v>
      </c>
      <c r="CD67" s="588">
        <f t="shared" si="253"/>
        <v>800571287.08157647</v>
      </c>
      <c r="CE67" s="981">
        <f t="shared" si="253"/>
        <v>1638446422.506876</v>
      </c>
      <c r="CF67" s="215" t="s">
        <v>12</v>
      </c>
      <c r="CG67" s="507"/>
    </row>
    <row r="68" spans="2:86" ht="17" thickTop="1" x14ac:dyDescent="0.2">
      <c r="B68" s="214"/>
      <c r="C68" s="214"/>
      <c r="D68" s="516"/>
      <c r="E68" s="516"/>
      <c r="F68" s="516"/>
      <c r="G68" s="516"/>
      <c r="H68" s="516"/>
      <c r="I68" s="516"/>
      <c r="J68" s="516"/>
      <c r="K68" s="516"/>
      <c r="L68" s="516"/>
      <c r="M68" s="976"/>
      <c r="N68" s="516"/>
      <c r="O68" s="516"/>
      <c r="P68" s="516"/>
      <c r="Q68" s="516"/>
      <c r="R68" s="516"/>
      <c r="S68" s="516"/>
      <c r="T68" s="516"/>
      <c r="U68" s="516"/>
      <c r="V68" s="516"/>
      <c r="W68" s="516"/>
      <c r="X68" s="850"/>
      <c r="Y68" s="516"/>
      <c r="Z68" s="516"/>
      <c r="AA68" s="516"/>
      <c r="AB68" s="516"/>
      <c r="AC68" s="516"/>
      <c r="AD68" s="516"/>
      <c r="AE68" s="516"/>
      <c r="AF68" s="516"/>
      <c r="AG68" s="516"/>
      <c r="AH68" s="516"/>
      <c r="AI68" s="516"/>
      <c r="AJ68" s="516"/>
      <c r="AK68" s="602"/>
      <c r="AL68" s="516"/>
      <c r="AM68" s="516"/>
      <c r="AN68" s="516"/>
      <c r="AO68" s="516"/>
      <c r="AP68" s="516"/>
      <c r="AQ68" s="516"/>
      <c r="AR68" s="516"/>
      <c r="AS68" s="516"/>
      <c r="AT68" s="516"/>
      <c r="AU68" s="516"/>
      <c r="AV68" s="509"/>
      <c r="AW68" s="516"/>
      <c r="AX68" s="516"/>
      <c r="AY68" s="516"/>
      <c r="AZ68" s="516"/>
      <c r="BA68" s="516"/>
      <c r="BB68" s="516"/>
      <c r="BC68" s="516"/>
      <c r="BD68" s="516"/>
      <c r="BE68" s="516"/>
      <c r="BF68" s="516"/>
      <c r="BG68" s="516"/>
      <c r="BH68" s="516"/>
      <c r="BI68" s="602"/>
      <c r="BJ68" s="516"/>
      <c r="BK68" s="516"/>
      <c r="BL68" s="516"/>
      <c r="BM68" s="516"/>
      <c r="BN68" s="516"/>
      <c r="BO68" s="516"/>
      <c r="BP68" s="516"/>
      <c r="BQ68" s="516"/>
      <c r="BR68" s="516"/>
      <c r="BS68" s="516"/>
      <c r="BT68" s="509"/>
      <c r="BU68" s="584"/>
      <c r="BV68" s="584"/>
      <c r="BW68" s="584"/>
      <c r="BX68" s="584"/>
      <c r="BY68" s="584"/>
      <c r="BZ68" s="584"/>
      <c r="CA68" s="584"/>
      <c r="CB68" s="584"/>
      <c r="CC68" s="584"/>
      <c r="CD68" s="584"/>
      <c r="CE68" s="584"/>
      <c r="CF68" s="214"/>
      <c r="CG68" s="507"/>
    </row>
    <row r="69" spans="2:86" x14ac:dyDescent="0.2">
      <c r="B69" s="214"/>
      <c r="C69" s="214"/>
      <c r="D69" s="516"/>
      <c r="E69" s="516"/>
      <c r="F69" s="516"/>
      <c r="G69" s="516"/>
      <c r="H69" s="516"/>
      <c r="I69" s="516"/>
      <c r="J69" s="516"/>
      <c r="K69" s="516"/>
      <c r="L69" s="516"/>
      <c r="M69" s="976"/>
      <c r="N69" s="516"/>
      <c r="O69" s="516"/>
      <c r="P69" s="516"/>
      <c r="Q69" s="516"/>
      <c r="R69" s="516"/>
      <c r="S69" s="516"/>
      <c r="T69" s="516"/>
      <c r="U69" s="516"/>
      <c r="V69" s="516"/>
      <c r="W69" s="516"/>
      <c r="X69" s="850"/>
      <c r="Y69" s="516"/>
      <c r="Z69" s="516"/>
      <c r="AA69" s="516"/>
      <c r="AB69" s="516"/>
      <c r="AC69" s="516"/>
      <c r="AD69" s="516"/>
      <c r="AE69" s="516"/>
      <c r="AF69" s="516"/>
      <c r="AG69" s="516"/>
      <c r="AH69" s="516"/>
      <c r="AI69" s="516"/>
      <c r="AJ69" s="516"/>
      <c r="AK69" s="602"/>
      <c r="AL69" s="516"/>
      <c r="AM69" s="516"/>
      <c r="AN69" s="516"/>
      <c r="AO69" s="516"/>
      <c r="AP69" s="516"/>
      <c r="AQ69" s="516"/>
      <c r="AR69" s="516"/>
      <c r="AS69" s="516"/>
      <c r="AT69" s="516"/>
      <c r="AU69" s="516"/>
      <c r="AV69" s="509"/>
      <c r="AW69" s="516"/>
      <c r="AX69" s="516"/>
      <c r="AY69" s="516"/>
      <c r="AZ69" s="516"/>
      <c r="BA69" s="516"/>
      <c r="BB69" s="516"/>
      <c r="BC69" s="516"/>
      <c r="BD69" s="516"/>
      <c r="BE69" s="516"/>
      <c r="BF69" s="516"/>
      <c r="BG69" s="516"/>
      <c r="BH69" s="516"/>
      <c r="BI69" s="602"/>
      <c r="BJ69" s="516"/>
      <c r="BK69" s="516"/>
      <c r="BL69" s="516"/>
      <c r="BM69" s="516"/>
      <c r="BN69" s="516"/>
      <c r="BO69" s="516"/>
      <c r="BP69" s="516"/>
      <c r="BQ69" s="516"/>
      <c r="BR69" s="516"/>
      <c r="BS69" s="516"/>
      <c r="BT69" s="509"/>
      <c r="BU69" s="584"/>
      <c r="BV69" s="584"/>
      <c r="BW69" s="584"/>
      <c r="BX69" s="584"/>
      <c r="BY69" s="584"/>
      <c r="BZ69" s="584"/>
      <c r="CA69" s="584"/>
      <c r="CB69" s="584"/>
      <c r="CC69" s="584"/>
      <c r="CD69" s="584"/>
      <c r="CE69" s="584"/>
      <c r="CF69" s="214"/>
      <c r="CG69" s="507"/>
    </row>
    <row r="70" spans="2:86" ht="17" thickBot="1" x14ac:dyDescent="0.25">
      <c r="B70" s="972" t="s">
        <v>548</v>
      </c>
      <c r="C70" s="972"/>
      <c r="D70" s="973">
        <f>D64</f>
        <v>-269753.98</v>
      </c>
      <c r="E70" s="973">
        <f t="shared" ref="E70:L70" si="254">E64</f>
        <v>-387675.97</v>
      </c>
      <c r="F70" s="973">
        <f t="shared" si="254"/>
        <v>-441916.97</v>
      </c>
      <c r="G70" s="973">
        <f t="shared" si="254"/>
        <v>-625238.72</v>
      </c>
      <c r="H70" s="973">
        <f t="shared" si="254"/>
        <v>-445415.65749999997</v>
      </c>
      <c r="I70" s="973">
        <f t="shared" si="254"/>
        <v>-545358.24187500007</v>
      </c>
      <c r="J70" s="973">
        <f t="shared" si="254"/>
        <v>-410672.95546874998</v>
      </c>
      <c r="K70" s="973">
        <f t="shared" si="254"/>
        <v>-344886.30474218749</v>
      </c>
      <c r="L70" s="973">
        <f t="shared" si="254"/>
        <v>-653570.82147929689</v>
      </c>
      <c r="M70" s="977">
        <f>M64</f>
        <v>-450402.56905326172</v>
      </c>
      <c r="N70" s="973">
        <f t="shared" ref="N70:X70" si="255">N64</f>
        <v>-626818.93125592475</v>
      </c>
      <c r="O70" s="973">
        <f t="shared" si="255"/>
        <v>-278599.27619372105</v>
      </c>
      <c r="P70" s="973">
        <f t="shared" si="255"/>
        <v>-341487.09525340714</v>
      </c>
      <c r="Q70" s="973">
        <f t="shared" si="255"/>
        <v>-101012.73464107746</v>
      </c>
      <c r="R70" s="973">
        <f t="shared" si="255"/>
        <v>-37099.48324813135</v>
      </c>
      <c r="S70" s="973">
        <f t="shared" si="255"/>
        <v>491661.82315196213</v>
      </c>
      <c r="T70" s="973">
        <f t="shared" si="255"/>
        <v>831877.33512206003</v>
      </c>
      <c r="U70" s="973">
        <f t="shared" si="255"/>
        <v>1834807.8076906633</v>
      </c>
      <c r="V70" s="973">
        <f t="shared" si="255"/>
        <v>1846545.642137696</v>
      </c>
      <c r="W70" s="973">
        <f t="shared" si="255"/>
        <v>2246363.9664320806</v>
      </c>
      <c r="X70" s="978">
        <f t="shared" si="255"/>
        <v>2362977.9009828512</v>
      </c>
      <c r="Y70" s="973">
        <f>Y64</f>
        <v>2664587.3205319941</v>
      </c>
      <c r="Z70" s="973">
        <f t="shared" ref="Z70:AJ70" si="256">Z64</f>
        <v>1958392.5817669276</v>
      </c>
      <c r="AA70" s="973">
        <f t="shared" si="256"/>
        <v>1715127.9749802737</v>
      </c>
      <c r="AB70" s="973">
        <f t="shared" si="256"/>
        <v>1737868.5906876214</v>
      </c>
      <c r="AC70" s="973">
        <f t="shared" si="256"/>
        <v>2328053.9465303351</v>
      </c>
      <c r="AD70" s="973">
        <f t="shared" si="256"/>
        <v>2031335.6244568517</v>
      </c>
      <c r="AE70" s="973">
        <f t="shared" si="256"/>
        <v>2005848.4594255281</v>
      </c>
      <c r="AF70" s="973">
        <f t="shared" si="256"/>
        <v>1952314.2979551381</v>
      </c>
      <c r="AG70" s="973">
        <f t="shared" si="256"/>
        <v>2499069.7451820611</v>
      </c>
      <c r="AH70" s="973">
        <f t="shared" si="256"/>
        <v>2367045.1792494976</v>
      </c>
      <c r="AI70" s="973">
        <f t="shared" si="256"/>
        <v>3089185.5538536389</v>
      </c>
      <c r="AJ70" s="973">
        <f t="shared" si="256"/>
        <v>4026810.7210213221</v>
      </c>
      <c r="AK70" s="980">
        <f>AK64</f>
        <v>3129234.0277765542</v>
      </c>
      <c r="AL70" s="973">
        <f t="shared" ref="AL70:AV70" si="257">AL64</f>
        <v>2659224.7381195473</v>
      </c>
      <c r="AM70" s="973">
        <f t="shared" si="257"/>
        <v>2552541.1182880253</v>
      </c>
      <c r="AN70" s="973">
        <f t="shared" si="257"/>
        <v>3228489.8864740939</v>
      </c>
      <c r="AO70" s="973">
        <f t="shared" si="257"/>
        <v>2721464.2033426315</v>
      </c>
      <c r="AP70" s="973">
        <f t="shared" si="257"/>
        <v>2283372.1462484626</v>
      </c>
      <c r="AQ70" s="973">
        <f t="shared" si="257"/>
        <v>2726891.7412838461</v>
      </c>
      <c r="AR70" s="973">
        <f t="shared" si="257"/>
        <v>2461457.6751750736</v>
      </c>
      <c r="AS70" s="973">
        <f t="shared" si="257"/>
        <v>2657555.5274066213</v>
      </c>
      <c r="AT70" s="973">
        <f t="shared" si="257"/>
        <v>1928268.6571621881</v>
      </c>
      <c r="AU70" s="973">
        <f t="shared" si="257"/>
        <v>2166568.2172104856</v>
      </c>
      <c r="AV70" s="974">
        <f t="shared" si="257"/>
        <v>3219563.6439343272</v>
      </c>
      <c r="AW70" s="973">
        <f>AW64</f>
        <v>1872746.774691198</v>
      </c>
      <c r="AX70" s="973">
        <f t="shared" ref="AX70:BH70" si="258">AX64</f>
        <v>1536892.3237017144</v>
      </c>
      <c r="AY70" s="973">
        <f t="shared" si="258"/>
        <v>1890818.2219187319</v>
      </c>
      <c r="AZ70" s="973">
        <f t="shared" si="258"/>
        <v>2571783.0997647136</v>
      </c>
      <c r="BA70" s="973">
        <f t="shared" si="258"/>
        <v>3367571.2852053205</v>
      </c>
      <c r="BB70" s="973">
        <f t="shared" si="258"/>
        <v>3346819.3019058481</v>
      </c>
      <c r="BC70" s="973">
        <f t="shared" si="258"/>
        <v>3646482.9750525504</v>
      </c>
      <c r="BD70" s="973">
        <f t="shared" si="258"/>
        <v>3389375.4490788383</v>
      </c>
      <c r="BE70" s="973">
        <f t="shared" si="258"/>
        <v>3265284.6403925759</v>
      </c>
      <c r="BF70" s="973">
        <f t="shared" si="258"/>
        <v>3613118.5070992415</v>
      </c>
      <c r="BG70" s="973">
        <f t="shared" si="258"/>
        <v>3183645.0452696998</v>
      </c>
      <c r="BH70" s="973">
        <f t="shared" si="258"/>
        <v>4631106.5366347814</v>
      </c>
      <c r="BI70" s="980">
        <f>BI64</f>
        <v>3330526.5968553307</v>
      </c>
      <c r="BJ70" s="973">
        <f t="shared" ref="BJ70:BT70" si="259">BJ64</f>
        <v>3457052.4309291798</v>
      </c>
      <c r="BK70" s="973">
        <f t="shared" si="259"/>
        <v>3538898.2844763715</v>
      </c>
      <c r="BL70" s="973">
        <f t="shared" si="259"/>
        <v>3642698.5762793995</v>
      </c>
      <c r="BM70" s="973">
        <f t="shared" si="259"/>
        <v>4546040.7644718233</v>
      </c>
      <c r="BN70" s="973">
        <f t="shared" si="259"/>
        <v>4562048.8430257617</v>
      </c>
      <c r="BO70" s="973">
        <f t="shared" si="259"/>
        <v>4669492.4567855783</v>
      </c>
      <c r="BP70" s="973">
        <f t="shared" si="259"/>
        <v>3621438.819543431</v>
      </c>
      <c r="BQ70" s="973">
        <f t="shared" si="259"/>
        <v>4171115.1397497156</v>
      </c>
      <c r="BR70" s="973">
        <f t="shared" si="259"/>
        <v>3252890.5083314078</v>
      </c>
      <c r="BS70" s="973">
        <f t="shared" si="259"/>
        <v>3515554.6611134293</v>
      </c>
      <c r="BT70" s="974">
        <f t="shared" si="259"/>
        <v>5322568.574422379</v>
      </c>
      <c r="BU70" s="982">
        <f>BU64</f>
        <v>48048422.536042191</v>
      </c>
      <c r="BV70" s="982">
        <f t="shared" ref="BV70:CE70" si="260">BV64</f>
        <v>40694506.161231443</v>
      </c>
      <c r="BW70" s="982">
        <f t="shared" si="260"/>
        <v>61548711.033927806</v>
      </c>
      <c r="BX70" s="982">
        <f t="shared" si="260"/>
        <v>52586617.442493297</v>
      </c>
      <c r="BY70" s="982">
        <f t="shared" si="260"/>
        <v>58206803.066539094</v>
      </c>
      <c r="BZ70" s="982">
        <f t="shared" si="260"/>
        <v>66323540.70414</v>
      </c>
      <c r="CA70" s="982">
        <f t="shared" si="260"/>
        <v>80769006.583870426</v>
      </c>
      <c r="CB70" s="982">
        <f t="shared" si="260"/>
        <v>100175879.96720716</v>
      </c>
      <c r="CC70" s="982">
        <f t="shared" si="260"/>
        <v>81962426.340285584</v>
      </c>
      <c r="CD70" s="982">
        <f t="shared" si="260"/>
        <v>99848655.429993704</v>
      </c>
      <c r="CE70" s="982">
        <f t="shared" si="260"/>
        <v>837875135.42529941</v>
      </c>
    </row>
    <row r="71" spans="2:86" ht="17" thickTop="1" x14ac:dyDescent="0.2">
      <c r="D71" s="530"/>
      <c r="E71" s="530"/>
      <c r="F71" s="530"/>
      <c r="G71" s="530"/>
      <c r="H71" s="530"/>
      <c r="I71" s="530"/>
      <c r="J71" s="530"/>
      <c r="K71" s="530"/>
      <c r="L71" s="508">
        <f>SUM(D70:L70)</f>
        <v>-4124489.6210652343</v>
      </c>
      <c r="M71" s="979"/>
      <c r="N71" s="508"/>
      <c r="O71" s="508"/>
      <c r="P71" s="508"/>
      <c r="Q71" s="508"/>
      <c r="R71" s="508"/>
      <c r="S71" s="508"/>
      <c r="T71" s="508"/>
      <c r="U71" s="507"/>
      <c r="V71" s="507"/>
      <c r="W71" s="507"/>
      <c r="X71" s="847">
        <f>SUM(M70:X70)</f>
        <v>7778814.3858717894</v>
      </c>
      <c r="Y71" s="530"/>
      <c r="Z71" s="530"/>
      <c r="AA71" s="530"/>
      <c r="AB71" s="530"/>
      <c r="AC71" s="530"/>
      <c r="AD71" s="530"/>
      <c r="AE71" s="530"/>
      <c r="AF71" s="530"/>
      <c r="AJ71" s="530">
        <f>SUM(Y70:AJ70)</f>
        <v>28375639.995641191</v>
      </c>
      <c r="AK71" s="599"/>
      <c r="AL71" s="508"/>
      <c r="AM71" s="508"/>
      <c r="AN71" s="508"/>
      <c r="AO71" s="508"/>
      <c r="AP71" s="508"/>
      <c r="AQ71" s="508"/>
      <c r="AR71" s="508"/>
      <c r="AS71" s="507"/>
      <c r="AT71" s="507"/>
      <c r="AU71" s="507"/>
      <c r="AV71" s="565">
        <f>SUM(AK70:AV70)</f>
        <v>31734631.582421862</v>
      </c>
      <c r="AW71" s="530"/>
      <c r="AX71" s="530"/>
      <c r="AY71" s="530"/>
      <c r="AZ71" s="530"/>
      <c r="BA71" s="530"/>
      <c r="BB71" s="530"/>
      <c r="BC71" s="530"/>
      <c r="BD71" s="530"/>
      <c r="BH71" s="530">
        <f>SUM(AW70:BH70)</f>
        <v>36315644.160715215</v>
      </c>
      <c r="BI71" s="599"/>
      <c r="BJ71" s="508"/>
      <c r="BK71" s="508"/>
      <c r="BL71" s="508"/>
      <c r="BM71" s="508"/>
      <c r="BN71" s="508"/>
      <c r="BO71" s="508"/>
      <c r="BP71" s="508"/>
      <c r="BQ71" s="507"/>
      <c r="BR71" s="507"/>
      <c r="BS71" s="507"/>
      <c r="BT71" s="565">
        <f>SUM(BI70:BT70)</f>
        <v>47630325.655983813</v>
      </c>
      <c r="BU71" s="594">
        <f>BU64</f>
        <v>48048422.536042191</v>
      </c>
      <c r="BV71" s="594">
        <f t="shared" ref="BV71:CE71" si="261">BV64</f>
        <v>40694506.161231443</v>
      </c>
      <c r="BW71" s="594">
        <f t="shared" si="261"/>
        <v>61548711.033927806</v>
      </c>
      <c r="BX71" s="594">
        <f t="shared" si="261"/>
        <v>52586617.442493297</v>
      </c>
      <c r="BY71" s="594">
        <f t="shared" si="261"/>
        <v>58206803.066539094</v>
      </c>
      <c r="BZ71" s="594">
        <f t="shared" si="261"/>
        <v>66323540.70414</v>
      </c>
      <c r="CA71" s="594">
        <f t="shared" si="261"/>
        <v>80769006.583870426</v>
      </c>
      <c r="CB71" s="594">
        <f t="shared" si="261"/>
        <v>100175879.96720716</v>
      </c>
      <c r="CC71" s="594">
        <f t="shared" si="261"/>
        <v>81962426.340285584</v>
      </c>
      <c r="CD71" s="594">
        <f t="shared" si="261"/>
        <v>99848655.429993704</v>
      </c>
      <c r="CE71" s="594">
        <f t="shared" si="261"/>
        <v>837875135.42529941</v>
      </c>
    </row>
    <row r="72" spans="2:86" x14ac:dyDescent="0.2">
      <c r="B72" s="949" t="s">
        <v>547</v>
      </c>
      <c r="C72" s="949" t="s">
        <v>548</v>
      </c>
      <c r="D72" s="530"/>
      <c r="E72" s="530"/>
      <c r="F72" s="530"/>
      <c r="G72" s="530"/>
      <c r="H72" s="530"/>
      <c r="I72" s="530"/>
      <c r="J72" s="530"/>
      <c r="K72" s="530"/>
      <c r="L72" s="847"/>
      <c r="M72" s="508"/>
      <c r="N72" s="508"/>
      <c r="O72" s="508"/>
      <c r="P72" s="508"/>
      <c r="Q72" s="508"/>
      <c r="R72" s="508"/>
      <c r="S72" s="508"/>
      <c r="T72" s="508"/>
      <c r="U72" s="507"/>
      <c r="V72" s="507"/>
      <c r="W72" s="507"/>
      <c r="X72" s="508"/>
      <c r="Y72" s="599"/>
      <c r="Z72" s="508"/>
      <c r="AA72" s="508"/>
      <c r="AB72" s="508"/>
      <c r="AC72" s="508"/>
      <c r="AD72" s="508"/>
      <c r="AE72" s="508"/>
      <c r="AF72" s="508"/>
      <c r="AG72" s="507"/>
      <c r="AH72" s="507"/>
      <c r="AI72" s="507"/>
      <c r="AJ72" s="565"/>
      <c r="AK72" s="599"/>
      <c r="AL72" s="508"/>
      <c r="AM72" s="508"/>
      <c r="AN72" s="508"/>
      <c r="AO72" s="508"/>
      <c r="AP72" s="508"/>
      <c r="AQ72" s="508"/>
      <c r="AR72" s="508"/>
      <c r="AS72" s="507"/>
      <c r="AT72" s="507"/>
      <c r="AU72" s="507"/>
      <c r="AV72" s="565"/>
      <c r="AW72" s="599"/>
      <c r="AX72" s="508"/>
      <c r="AY72" s="508"/>
      <c r="AZ72" s="508"/>
      <c r="BA72" s="508"/>
      <c r="BB72" s="508"/>
      <c r="BC72" s="508"/>
      <c r="BD72" s="508"/>
      <c r="BE72" s="507"/>
      <c r="BF72" s="507"/>
      <c r="BG72" s="507"/>
      <c r="BH72" s="565"/>
      <c r="BI72" s="508"/>
      <c r="BJ72" s="508"/>
      <c r="BK72" s="508"/>
      <c r="BL72" s="508"/>
      <c r="BM72" s="508"/>
      <c r="BN72" s="508"/>
      <c r="BO72" s="508"/>
      <c r="BP72" s="508"/>
      <c r="BQ72" s="507"/>
      <c r="BR72" s="507"/>
      <c r="BS72" s="507"/>
      <c r="BT72" s="508"/>
      <c r="BU72" s="594"/>
      <c r="BV72" s="594"/>
      <c r="BW72" s="594"/>
      <c r="BX72" s="594"/>
      <c r="BY72" s="594"/>
      <c r="BZ72" s="594"/>
      <c r="CA72" s="594"/>
      <c r="CB72" s="594"/>
      <c r="CC72" s="594"/>
      <c r="CD72" s="594"/>
      <c r="CE72" s="594"/>
    </row>
    <row r="73" spans="2:86" s="949" customFormat="1" x14ac:dyDescent="0.2">
      <c r="B73" s="984" t="s">
        <v>563</v>
      </c>
      <c r="C73" s="984"/>
      <c r="D73" s="984">
        <f>(D5+D61)/(D61*-1)</f>
        <v>-1</v>
      </c>
      <c r="E73" s="984">
        <f t="shared" ref="E73:L73" si="262">(E5+E61)/(E61*-1)</f>
        <v>-1</v>
      </c>
      <c r="F73" s="984">
        <f t="shared" si="262"/>
        <v>-1</v>
      </c>
      <c r="G73" s="984">
        <f t="shared" si="262"/>
        <v>-1</v>
      </c>
      <c r="H73" s="984">
        <f t="shared" si="262"/>
        <v>-1</v>
      </c>
      <c r="I73" s="984">
        <f t="shared" si="262"/>
        <v>-1</v>
      </c>
      <c r="J73" s="984">
        <f t="shared" si="262"/>
        <v>-1</v>
      </c>
      <c r="K73" s="984">
        <f t="shared" si="262"/>
        <v>-1</v>
      </c>
      <c r="L73" s="985">
        <f t="shared" si="262"/>
        <v>-1</v>
      </c>
      <c r="M73" s="984">
        <f>(M5+M61)/(M61*-1)</f>
        <v>-0.96057643688191119</v>
      </c>
      <c r="N73" s="984">
        <f t="shared" ref="N73:BD73" si="263">(N5+N61)/(N61*-1)</f>
        <v>-0.92082611017812432</v>
      </c>
      <c r="O73" s="984">
        <f t="shared" si="263"/>
        <v>-0.68173141726157471</v>
      </c>
      <c r="P73" s="984">
        <f t="shared" si="263"/>
        <v>-0.46075049378855526</v>
      </c>
      <c r="Q73" s="984">
        <f t="shared" si="263"/>
        <v>-0.14738565978977344</v>
      </c>
      <c r="R73" s="984">
        <f t="shared" si="263"/>
        <v>-3.4097781914705708E-2</v>
      </c>
      <c r="S73" s="984">
        <f t="shared" si="263"/>
        <v>0.48106556944571832</v>
      </c>
      <c r="T73" s="984">
        <f t="shared" si="263"/>
        <v>0.44396359421555359</v>
      </c>
      <c r="U73" s="984">
        <f t="shared" si="263"/>
        <v>0.85098960420552461</v>
      </c>
      <c r="V73" s="984">
        <f t="shared" si="263"/>
        <v>0.68823208159437577</v>
      </c>
      <c r="W73" s="984">
        <f t="shared" si="263"/>
        <v>0.73492176457773373</v>
      </c>
      <c r="X73" s="984">
        <f>(X5+X61)/(X61*-1)</f>
        <v>0.90179934584803945</v>
      </c>
      <c r="Y73" s="986">
        <f t="shared" si="263"/>
        <v>0.79805827272693453</v>
      </c>
      <c r="Z73" s="984">
        <f t="shared" si="263"/>
        <v>0.68984496066289014</v>
      </c>
      <c r="AA73" s="984">
        <f t="shared" si="263"/>
        <v>0.67774818507862766</v>
      </c>
      <c r="AB73" s="984">
        <f t="shared" si="263"/>
        <v>0.79374246592915654</v>
      </c>
      <c r="AC73" s="984">
        <f t="shared" si="263"/>
        <v>0.87434219595906704</v>
      </c>
      <c r="AD73" s="984">
        <f t="shared" si="263"/>
        <v>0.73119946702159522</v>
      </c>
      <c r="AE73" s="984">
        <f t="shared" si="263"/>
        <v>0.70725397850871619</v>
      </c>
      <c r="AF73" s="984">
        <f t="shared" si="263"/>
        <v>0.8448504277490223</v>
      </c>
      <c r="AG73" s="984">
        <f t="shared" si="263"/>
        <v>0.90929644740301407</v>
      </c>
      <c r="AH73" s="984">
        <f t="shared" si="263"/>
        <v>0.79059364579053815</v>
      </c>
      <c r="AI73" s="984">
        <f t="shared" si="263"/>
        <v>0.86503120142270196</v>
      </c>
      <c r="AJ73" s="987">
        <f t="shared" si="263"/>
        <v>0.95644555145145271</v>
      </c>
      <c r="AK73" s="986">
        <f t="shared" si="263"/>
        <v>0.84965922641238956</v>
      </c>
      <c r="AL73" s="984">
        <f t="shared" si="263"/>
        <v>0.80867968144317026</v>
      </c>
      <c r="AM73" s="984">
        <f t="shared" si="263"/>
        <v>0.8186731530469894</v>
      </c>
      <c r="AN73" s="984">
        <f t="shared" si="263"/>
        <v>0.9790526674634864</v>
      </c>
      <c r="AO73" s="984">
        <f t="shared" si="263"/>
        <v>0.95044167640202726</v>
      </c>
      <c r="AP73" s="984">
        <f t="shared" si="263"/>
        <v>0.80453473620648963</v>
      </c>
      <c r="AQ73" s="984">
        <f t="shared" si="263"/>
        <v>0.83432419180624129</v>
      </c>
      <c r="AR73" s="984">
        <f t="shared" si="263"/>
        <v>0.82195079100367741</v>
      </c>
      <c r="AS73" s="984">
        <f t="shared" si="263"/>
        <v>1.0055421001356484</v>
      </c>
      <c r="AT73" s="984">
        <f t="shared" si="263"/>
        <v>0.81868758324925939</v>
      </c>
      <c r="AU73" s="984">
        <f t="shared" si="263"/>
        <v>0.85405711337597201</v>
      </c>
      <c r="AV73" s="987">
        <f t="shared" si="263"/>
        <v>1.0082720262446245</v>
      </c>
      <c r="AW73" s="986">
        <f t="shared" si="263"/>
        <v>0.81748877336093628</v>
      </c>
      <c r="AX73" s="984">
        <f t="shared" si="263"/>
        <v>0.76510534976591005</v>
      </c>
      <c r="AY73" s="984">
        <f t="shared" si="263"/>
        <v>0.8574121116887683</v>
      </c>
      <c r="AZ73" s="984">
        <f t="shared" si="263"/>
        <v>1.0738196335635151</v>
      </c>
      <c r="BA73" s="984">
        <f t="shared" si="263"/>
        <v>1.114241314290372</v>
      </c>
      <c r="BB73" s="984">
        <f t="shared" si="263"/>
        <v>0.99819767837785622</v>
      </c>
      <c r="BC73" s="984">
        <f t="shared" si="263"/>
        <v>1.0193448301334247</v>
      </c>
      <c r="BD73" s="984">
        <f t="shared" si="263"/>
        <v>0.98539122953150815</v>
      </c>
      <c r="BE73" s="984">
        <f t="shared" ref="BE73:CE73" si="264">(BE5+BE61)/(BE61*-1)</f>
        <v>1.1348520192441716</v>
      </c>
      <c r="BF73" s="984">
        <f t="shared" si="264"/>
        <v>1.0072795274940345</v>
      </c>
      <c r="BG73" s="984">
        <f t="shared" si="264"/>
        <v>0.98876232079137494</v>
      </c>
      <c r="BH73" s="987">
        <f t="shared" si="264"/>
        <v>1.1952851209939459</v>
      </c>
      <c r="BI73" s="984">
        <f t="shared" si="264"/>
        <v>1.0052333918764829</v>
      </c>
      <c r="BJ73" s="984">
        <f t="shared" si="264"/>
        <v>1.0443907723171191</v>
      </c>
      <c r="BK73" s="984">
        <f t="shared" si="264"/>
        <v>1.0217458593411297</v>
      </c>
      <c r="BL73" s="984">
        <f t="shared" si="264"/>
        <v>1.0328888582947133</v>
      </c>
      <c r="BM73" s="984">
        <f t="shared" si="264"/>
        <v>1.1726989392746712</v>
      </c>
      <c r="BN73" s="984">
        <f t="shared" si="264"/>
        <v>1.0567126101238777</v>
      </c>
      <c r="BO73" s="984">
        <f t="shared" si="264"/>
        <v>1.2474682967300397</v>
      </c>
      <c r="BP73" s="984">
        <f t="shared" si="264"/>
        <v>1.0620823050888659</v>
      </c>
      <c r="BQ73" s="984">
        <f t="shared" si="264"/>
        <v>1.1139273966130578</v>
      </c>
      <c r="BR73" s="984">
        <f t="shared" si="264"/>
        <v>0.92461422562204443</v>
      </c>
      <c r="BS73" s="984">
        <f t="shared" si="264"/>
        <v>1.0790950538997397</v>
      </c>
      <c r="BT73" s="984">
        <f t="shared" si="264"/>
        <v>1.293853890390257</v>
      </c>
      <c r="BU73" s="988">
        <f t="shared" si="264"/>
        <v>1.1677133444165588</v>
      </c>
      <c r="BV73" s="988">
        <f t="shared" si="264"/>
        <v>1.1821197056225241</v>
      </c>
      <c r="BW73" s="988">
        <f t="shared" si="264"/>
        <v>1.2850804493588044</v>
      </c>
      <c r="BX73" s="988">
        <f t="shared" si="264"/>
        <v>1.3616889387832827</v>
      </c>
      <c r="BY73" s="988">
        <f t="shared" si="264"/>
        <v>1.3922671253536723</v>
      </c>
      <c r="BZ73" s="988">
        <f t="shared" si="264"/>
        <v>1.489512954452977</v>
      </c>
      <c r="CA73" s="988">
        <f t="shared" si="264"/>
        <v>1.5185892612687319</v>
      </c>
      <c r="CB73" s="988">
        <f t="shared" si="264"/>
        <v>1.5498938549109231</v>
      </c>
      <c r="CC73" s="988">
        <f t="shared" si="264"/>
        <v>1.8562631130055367</v>
      </c>
      <c r="CD73" s="988">
        <f t="shared" si="264"/>
        <v>1.9395360382735034</v>
      </c>
      <c r="CE73" s="988">
        <f t="shared" si="264"/>
        <v>1.3233793084819079</v>
      </c>
    </row>
    <row r="74" spans="2:86" s="949" customFormat="1" x14ac:dyDescent="0.2">
      <c r="L74" s="940">
        <f>(L7+L62)/(L62*-1)</f>
        <v>-1</v>
      </c>
      <c r="X74" s="949">
        <f>(X7+X62)/(X62*-1)</f>
        <v>0.4620676982821223</v>
      </c>
      <c r="Y74" s="919"/>
      <c r="Z74" s="915"/>
      <c r="AA74" s="915"/>
      <c r="AB74" s="915"/>
      <c r="AC74" s="915"/>
      <c r="AD74" s="915"/>
      <c r="AE74" s="915"/>
      <c r="AF74" s="915"/>
      <c r="AG74" s="915"/>
      <c r="AH74" s="915"/>
      <c r="AI74" s="915"/>
      <c r="AJ74" s="921">
        <f>(AJ7+AJ62)/(AJ62*-1)</f>
        <v>0.80638527355981304</v>
      </c>
      <c r="AK74" s="919"/>
      <c r="AL74" s="915"/>
      <c r="AM74" s="915"/>
      <c r="AN74" s="915"/>
      <c r="AO74" s="915"/>
      <c r="AP74" s="915"/>
      <c r="AQ74" s="915"/>
      <c r="AR74" s="915"/>
      <c r="AS74" s="915"/>
      <c r="AT74" s="915"/>
      <c r="AU74" s="915"/>
      <c r="AV74" s="921">
        <f>(AV7+AV62)/(AV62*-1)</f>
        <v>0.87549487390342939</v>
      </c>
      <c r="AW74" s="919"/>
      <c r="AX74" s="915"/>
      <c r="AY74" s="915"/>
      <c r="AZ74" s="915"/>
      <c r="BA74" s="915"/>
      <c r="BB74" s="915"/>
      <c r="BC74" s="915"/>
      <c r="BD74" s="915"/>
      <c r="BE74" s="915"/>
      <c r="BF74" s="915"/>
      <c r="BG74" s="915"/>
      <c r="BH74" s="921">
        <f>(BH7+BH62)/(BH62*-1)</f>
        <v>1.0065915098053204</v>
      </c>
      <c r="BT74" s="949">
        <f>(BT7+BT62)/(BT62*-1)</f>
        <v>1.0881473747651282</v>
      </c>
      <c r="BU74" s="983">
        <f>(BU5+BU61)/(BU61*-1)</f>
        <v>1.1677133444165588</v>
      </c>
      <c r="BV74" s="983">
        <f t="shared" ref="BV74:CE74" si="265">(BV5+BV61)/(BV61*-1)</f>
        <v>1.1821197056225241</v>
      </c>
      <c r="BW74" s="983">
        <f t="shared" si="265"/>
        <v>1.2850804493588044</v>
      </c>
      <c r="BX74" s="983">
        <f t="shared" si="265"/>
        <v>1.3616889387832827</v>
      </c>
      <c r="BY74" s="983">
        <f t="shared" si="265"/>
        <v>1.3922671253536723</v>
      </c>
      <c r="BZ74" s="983">
        <f t="shared" si="265"/>
        <v>1.489512954452977</v>
      </c>
      <c r="CA74" s="983">
        <f t="shared" si="265"/>
        <v>1.5185892612687319</v>
      </c>
      <c r="CB74" s="983">
        <f t="shared" si="265"/>
        <v>1.5498938549109231</v>
      </c>
      <c r="CC74" s="983">
        <f t="shared" si="265"/>
        <v>1.8562631130055367</v>
      </c>
      <c r="CD74" s="983">
        <f t="shared" si="265"/>
        <v>1.9395360382735034</v>
      </c>
      <c r="CE74" s="983">
        <f t="shared" si="265"/>
        <v>1.3233793084819079</v>
      </c>
    </row>
    <row r="75" spans="2:86" s="949" customFormat="1" x14ac:dyDescent="0.2">
      <c r="L75" s="940"/>
      <c r="Y75" s="919"/>
      <c r="Z75" s="915"/>
      <c r="AA75" s="915"/>
      <c r="AB75" s="915"/>
      <c r="AC75" s="915"/>
      <c r="AD75" s="915"/>
      <c r="AE75" s="915"/>
      <c r="AF75" s="915"/>
      <c r="AG75" s="915"/>
      <c r="AH75" s="915"/>
      <c r="AI75" s="915"/>
      <c r="AJ75" s="921"/>
      <c r="AK75" s="919"/>
      <c r="AL75" s="915"/>
      <c r="AM75" s="915"/>
      <c r="AN75" s="915"/>
      <c r="AO75" s="915"/>
      <c r="AP75" s="915"/>
      <c r="AQ75" s="915"/>
      <c r="AR75" s="915"/>
      <c r="AS75" s="915"/>
      <c r="AT75" s="915"/>
      <c r="AU75" s="915"/>
      <c r="AV75" s="921"/>
      <c r="AW75" s="919"/>
      <c r="AX75" s="915"/>
      <c r="AY75" s="915"/>
      <c r="AZ75" s="915"/>
      <c r="BA75" s="915"/>
      <c r="BB75" s="915"/>
      <c r="BC75" s="915"/>
      <c r="BD75" s="915"/>
      <c r="BE75" s="915"/>
      <c r="BF75" s="915"/>
      <c r="BG75" s="915"/>
      <c r="BH75" s="921"/>
      <c r="BU75" s="983"/>
      <c r="BV75" s="983"/>
      <c r="BW75" s="983"/>
      <c r="BX75" s="983"/>
      <c r="BY75" s="983"/>
      <c r="BZ75" s="983"/>
      <c r="CA75" s="983"/>
      <c r="CB75" s="983"/>
      <c r="CC75" s="983"/>
      <c r="CD75" s="983"/>
      <c r="CE75" s="983"/>
    </row>
    <row r="76" spans="2:86" s="949" customFormat="1" x14ac:dyDescent="0.2">
      <c r="L76" s="940"/>
      <c r="Y76" s="919"/>
      <c r="Z76" s="915"/>
      <c r="AA76" s="915"/>
      <c r="AB76" s="915"/>
      <c r="AC76" s="915"/>
      <c r="AD76" s="915"/>
      <c r="AE76" s="915"/>
      <c r="AF76" s="915"/>
      <c r="AG76" s="915"/>
      <c r="AH76" s="915"/>
      <c r="AI76" s="915"/>
      <c r="AJ76" s="921"/>
      <c r="AK76" s="919"/>
      <c r="AL76" s="915"/>
      <c r="AM76" s="915"/>
      <c r="AN76" s="915"/>
      <c r="AO76" s="915"/>
      <c r="AP76" s="915"/>
      <c r="AQ76" s="915"/>
      <c r="AR76" s="915"/>
      <c r="AS76" s="915"/>
      <c r="AT76" s="915"/>
      <c r="AU76" s="915"/>
      <c r="AV76" s="921"/>
      <c r="AW76" s="919"/>
      <c r="AX76" s="915"/>
      <c r="AY76" s="915"/>
      <c r="AZ76" s="915"/>
      <c r="BA76" s="915"/>
      <c r="BB76" s="915"/>
      <c r="BC76" s="915"/>
      <c r="BD76" s="915"/>
      <c r="BE76" s="915"/>
      <c r="BF76" s="915"/>
      <c r="BG76" s="915"/>
      <c r="BH76" s="921"/>
      <c r="BU76" s="983"/>
      <c r="BV76" s="983"/>
      <c r="BW76" s="983"/>
      <c r="BX76" s="983"/>
      <c r="BY76" s="983"/>
      <c r="BZ76" s="983"/>
      <c r="CA76" s="983"/>
      <c r="CB76" s="983"/>
      <c r="CC76" s="983"/>
      <c r="CD76" s="983"/>
      <c r="CE76" s="983"/>
    </row>
    <row r="77" spans="2:86" x14ac:dyDescent="0.2">
      <c r="B77" s="503" t="s">
        <v>546</v>
      </c>
      <c r="C77" s="503" t="s">
        <v>549</v>
      </c>
      <c r="D77" s="949"/>
      <c r="L77" s="849"/>
      <c r="M77" s="949">
        <f t="shared" ref="M77:AR77" si="266">(M28+M60)/M28</f>
        <v>-6.130451539213877</v>
      </c>
      <c r="N77" s="949">
        <f t="shared" si="266"/>
        <v>-6.6508020261713803</v>
      </c>
      <c r="O77" s="949">
        <f t="shared" si="266"/>
        <v>-8.1745088993964585E-2</v>
      </c>
      <c r="P77" s="949">
        <f t="shared" si="266"/>
        <v>0.13374764156993382</v>
      </c>
      <c r="Q77" s="949">
        <f t="shared" si="266"/>
        <v>0.3033704719931431</v>
      </c>
      <c r="R77" s="949">
        <f t="shared" si="266"/>
        <v>0.23074956609375574</v>
      </c>
      <c r="S77" s="949">
        <f t="shared" si="266"/>
        <v>0.47840499257140995</v>
      </c>
      <c r="T77" s="949">
        <f t="shared" si="266"/>
        <v>0.41099712060440524</v>
      </c>
      <c r="U77" s="949">
        <f t="shared" si="266"/>
        <v>0.53236825961113832</v>
      </c>
      <c r="V77" s="949">
        <f t="shared" si="266"/>
        <v>0.46857758615476486</v>
      </c>
      <c r="W77" s="949">
        <f t="shared" si="266"/>
        <v>0.47852796132662956</v>
      </c>
      <c r="X77" s="949">
        <f t="shared" si="266"/>
        <v>0.53707764791565382</v>
      </c>
      <c r="Y77" s="919">
        <f t="shared" si="266"/>
        <v>0.51965846133030824</v>
      </c>
      <c r="Z77" s="915">
        <f t="shared" si="266"/>
        <v>0.4699250297481905</v>
      </c>
      <c r="AA77" s="915">
        <f t="shared" si="266"/>
        <v>0.47739991730328585</v>
      </c>
      <c r="AB77" s="915">
        <f t="shared" si="266"/>
        <v>0.525587808896822</v>
      </c>
      <c r="AC77" s="915">
        <f t="shared" si="266"/>
        <v>0.53168006363744247</v>
      </c>
      <c r="AD77" s="915">
        <f t="shared" si="266"/>
        <v>0.49036984918859722</v>
      </c>
      <c r="AE77" s="915">
        <f t="shared" si="266"/>
        <v>0.48189949279108513</v>
      </c>
      <c r="AF77" s="915">
        <f t="shared" si="266"/>
        <v>0.53491477364272144</v>
      </c>
      <c r="AG77" s="915">
        <f t="shared" si="266"/>
        <v>0.53972149372118239</v>
      </c>
      <c r="AH77" s="915">
        <f t="shared" si="266"/>
        <v>0.50280393237770116</v>
      </c>
      <c r="AI77" s="915">
        <f t="shared" si="266"/>
        <v>0.51324783866909118</v>
      </c>
      <c r="AJ77" s="921">
        <f t="shared" si="266"/>
        <v>0.54207348254020327</v>
      </c>
      <c r="AK77" s="919">
        <f t="shared" si="266"/>
        <v>0.50805515971935489</v>
      </c>
      <c r="AL77" s="915">
        <f t="shared" si="266"/>
        <v>0.50302469966330687</v>
      </c>
      <c r="AM77" s="915">
        <f t="shared" si="266"/>
        <v>0.51000188945508096</v>
      </c>
      <c r="AN77" s="915">
        <f t="shared" si="266"/>
        <v>0.5484992771346745</v>
      </c>
      <c r="AO77" s="915">
        <f t="shared" si="266"/>
        <v>0.55004393762176529</v>
      </c>
      <c r="AP77" s="915">
        <f t="shared" si="266"/>
        <v>0.51469974652400119</v>
      </c>
      <c r="AQ77" s="915">
        <f t="shared" si="266"/>
        <v>0.51381072294247299</v>
      </c>
      <c r="AR77" s="915">
        <f t="shared" si="266"/>
        <v>0.51614057908907296</v>
      </c>
      <c r="AS77" s="915">
        <f t="shared" ref="AS77:BX77" si="267">(AS28+AS60)/AS28</f>
        <v>0.56934224941520273</v>
      </c>
      <c r="AT77" s="915">
        <f t="shared" si="267"/>
        <v>0.53327010846899991</v>
      </c>
      <c r="AU77" s="915">
        <f t="shared" si="267"/>
        <v>0.53661622439816825</v>
      </c>
      <c r="AV77" s="921">
        <f t="shared" si="267"/>
        <v>0.58804883415459464</v>
      </c>
      <c r="AW77" s="919">
        <f t="shared" si="267"/>
        <v>0.53652915829005443</v>
      </c>
      <c r="AX77" s="915">
        <f t="shared" si="267"/>
        <v>0.53574072183674026</v>
      </c>
      <c r="AY77" s="915">
        <f t="shared" si="267"/>
        <v>0.55204868437308385</v>
      </c>
      <c r="AZ77" s="915">
        <f t="shared" si="267"/>
        <v>0.59501864294870288</v>
      </c>
      <c r="BA77" s="915">
        <f t="shared" si="267"/>
        <v>0.58704027982204765</v>
      </c>
      <c r="BB77" s="915">
        <f t="shared" si="267"/>
        <v>0.55726692649980958</v>
      </c>
      <c r="BC77" s="915">
        <f t="shared" si="267"/>
        <v>0.55855730694578265</v>
      </c>
      <c r="BD77" s="915">
        <f t="shared" si="267"/>
        <v>0.5534903645532856</v>
      </c>
      <c r="BE77" s="915">
        <f t="shared" si="267"/>
        <v>0.59621158346936176</v>
      </c>
      <c r="BF77" s="915">
        <f t="shared" si="267"/>
        <v>0.55647876018130482</v>
      </c>
      <c r="BG77" s="915">
        <f t="shared" si="267"/>
        <v>0.5590038687335378</v>
      </c>
      <c r="BH77" s="921">
        <f t="shared" si="267"/>
        <v>0.61288111744230067</v>
      </c>
      <c r="BI77" s="949">
        <f t="shared" si="267"/>
        <v>0.56182127510337032</v>
      </c>
      <c r="BJ77" s="949">
        <f t="shared" si="267"/>
        <v>0.57066647917547275</v>
      </c>
      <c r="BK77" s="949">
        <f t="shared" si="267"/>
        <v>0.56450391292955071</v>
      </c>
      <c r="BL77" s="949">
        <f t="shared" si="267"/>
        <v>0.56583845033732361</v>
      </c>
      <c r="BM77" s="949">
        <f t="shared" si="267"/>
        <v>0.58889972227907539</v>
      </c>
      <c r="BN77" s="949">
        <f t="shared" si="267"/>
        <v>0.56041586928938214</v>
      </c>
      <c r="BO77" s="949">
        <f t="shared" si="267"/>
        <v>0.60426972841710014</v>
      </c>
      <c r="BP77" s="949">
        <f t="shared" si="267"/>
        <v>0.57393776641002414</v>
      </c>
      <c r="BQ77" s="949">
        <f t="shared" si="267"/>
        <v>0.57925199145065687</v>
      </c>
      <c r="BR77" s="949">
        <f t="shared" si="267"/>
        <v>0.54156263144393801</v>
      </c>
      <c r="BS77" s="949">
        <f t="shared" si="267"/>
        <v>0.58014683582842208</v>
      </c>
      <c r="BT77" s="949">
        <f t="shared" si="267"/>
        <v>0.62089820069483181</v>
      </c>
      <c r="BU77" s="983">
        <f t="shared" si="267"/>
        <v>0.59999122293483576</v>
      </c>
      <c r="BV77" s="983">
        <f t="shared" si="267"/>
        <v>0.62053378189159225</v>
      </c>
      <c r="BW77" s="983">
        <f t="shared" si="267"/>
        <v>0.62010080906451637</v>
      </c>
      <c r="BX77" s="983">
        <f t="shared" si="267"/>
        <v>0.65151724983382264</v>
      </c>
      <c r="BY77" s="983">
        <f t="shared" ref="BY77:CE77" si="268">(BY28+BY60)/BY28</f>
        <v>0.65532424890154239</v>
      </c>
      <c r="BZ77" s="983">
        <f t="shared" si="268"/>
        <v>0.66926361771448928</v>
      </c>
      <c r="CA77" s="983">
        <f t="shared" si="268"/>
        <v>0.66580597485643889</v>
      </c>
      <c r="CB77" s="983">
        <f t="shared" si="268"/>
        <v>0.66252820711956817</v>
      </c>
      <c r="CC77" s="983">
        <f t="shared" si="268"/>
        <v>0.72721495292860283</v>
      </c>
      <c r="CD77" s="983">
        <f t="shared" si="268"/>
        <v>0.72881536724031026</v>
      </c>
      <c r="CE77" s="983">
        <f t="shared" si="268"/>
        <v>0.6384998911375277</v>
      </c>
    </row>
    <row r="78" spans="2:86" x14ac:dyDescent="0.2">
      <c r="B78" s="503" t="s">
        <v>550</v>
      </c>
    </row>
    <row r="79" spans="2:86" x14ac:dyDescent="0.2">
      <c r="CF79" s="534"/>
    </row>
    <row r="80" spans="2:86" hidden="1" x14ac:dyDescent="0.2">
      <c r="B80" s="6" t="s">
        <v>334</v>
      </c>
      <c r="I80" s="530"/>
      <c r="O80" s="530"/>
      <c r="P80" s="530"/>
    </row>
    <row r="81" spans="1:84" hidden="1" x14ac:dyDescent="0.2">
      <c r="B81" s="6" t="s">
        <v>335</v>
      </c>
      <c r="I81" s="530"/>
      <c r="O81" s="530"/>
      <c r="P81" s="530"/>
    </row>
    <row r="82" spans="1:84" hidden="1" x14ac:dyDescent="0.2">
      <c r="A82" s="526"/>
      <c r="B82" s="528" t="s">
        <v>336</v>
      </c>
      <c r="C82" s="540">
        <v>0.25</v>
      </c>
      <c r="U82" s="530"/>
      <c r="V82" s="530"/>
      <c r="W82" s="530"/>
      <c r="X82" s="530"/>
      <c r="Y82" s="530"/>
      <c r="Z82" s="530"/>
      <c r="AA82" s="530"/>
      <c r="CE82" s="530">
        <f>CE60*C82</f>
        <v>-129187653.84017359</v>
      </c>
      <c r="CF82" s="516" t="e">
        <f>#REF!+CE82+#REF!+#REF!+#REF!</f>
        <v>#REF!</v>
      </c>
    </row>
    <row r="83" spans="1:84" hidden="1" x14ac:dyDescent="0.2">
      <c r="A83" s="526"/>
      <c r="B83" s="528"/>
      <c r="C83" s="540"/>
      <c r="D83" s="534"/>
    </row>
    <row r="84" spans="1:84" hidden="1" x14ac:dyDescent="0.2">
      <c r="A84" s="526"/>
      <c r="B84" s="528"/>
      <c r="E84" s="514" t="s">
        <v>347</v>
      </c>
    </row>
    <row r="85" spans="1:84" hidden="1" x14ac:dyDescent="0.2">
      <c r="B85" s="528" t="s">
        <v>343</v>
      </c>
      <c r="D85" s="541">
        <v>1</v>
      </c>
      <c r="E85" s="541">
        <v>2</v>
      </c>
      <c r="F85" s="541">
        <v>3</v>
      </c>
      <c r="G85" s="541">
        <v>4</v>
      </c>
      <c r="H85" s="541">
        <v>5</v>
      </c>
      <c r="I85" s="541">
        <v>6</v>
      </c>
    </row>
    <row r="86" spans="1:84" hidden="1" x14ac:dyDescent="0.2">
      <c r="B86" s="528" t="s">
        <v>339</v>
      </c>
      <c r="D86" s="515">
        <f t="shared" ref="D86:I88" ca="1" si="269">(D91)+D91*D96</f>
        <v>-31800</v>
      </c>
      <c r="E86" s="515">
        <f t="shared" ca="1" si="269"/>
        <v>-78750</v>
      </c>
      <c r="F86" s="515">
        <f t="shared" ca="1" si="269"/>
        <v>-165000</v>
      </c>
      <c r="G86" s="515">
        <f t="shared" ca="1" si="269"/>
        <v>-130000</v>
      </c>
      <c r="H86" s="515">
        <f t="shared" ca="1" si="269"/>
        <v>-103000</v>
      </c>
      <c r="I86" s="515">
        <f t="shared" ca="1" si="269"/>
        <v>-54500</v>
      </c>
      <c r="J86" s="515"/>
      <c r="P86" s="515">
        <f t="shared" ref="P86:T88" ca="1" si="270">(P91)+P91*P96</f>
        <v>-53000</v>
      </c>
      <c r="Q86" s="515">
        <f t="shared" ca="1" si="270"/>
        <v>-106000</v>
      </c>
      <c r="R86" s="515">
        <f t="shared" ca="1" si="270"/>
        <v>-272500</v>
      </c>
      <c r="S86" s="515">
        <f t="shared" ca="1" si="270"/>
        <v>-212000</v>
      </c>
      <c r="T86" s="515">
        <f t="shared" ca="1" si="270"/>
        <v>-52000</v>
      </c>
      <c r="AB86" s="515">
        <f t="shared" ref="AB86:AF88" ca="1" si="271">(AB91)+AB91*AB96</f>
        <v>-53500</v>
      </c>
      <c r="AC86" s="515">
        <f t="shared" ca="1" si="271"/>
        <v>-108000</v>
      </c>
      <c r="AD86" s="515">
        <f t="shared" ca="1" si="271"/>
        <v>-265000</v>
      </c>
      <c r="AE86" s="515">
        <f t="shared" ca="1" si="271"/>
        <v>-260000</v>
      </c>
      <c r="AF86" s="515">
        <f t="shared" ca="1" si="271"/>
        <v>-110000</v>
      </c>
      <c r="AN86" s="515">
        <f t="shared" ref="AN86:AR88" ca="1" si="272">(AN91)+AN91*AN96</f>
        <v>-81750</v>
      </c>
      <c r="AO86" s="515">
        <f t="shared" ca="1" si="272"/>
        <v>-105000</v>
      </c>
      <c r="AP86" s="515">
        <f t="shared" ca="1" si="272"/>
        <v>-327000</v>
      </c>
      <c r="AQ86" s="515">
        <f t="shared" ca="1" si="272"/>
        <v>-257500</v>
      </c>
      <c r="AR86" s="515">
        <f t="shared" ca="1" si="272"/>
        <v>-110000</v>
      </c>
      <c r="AZ86" s="515">
        <f t="shared" ref="AZ86:BD88" ca="1" si="273">(AZ91)+AZ91*AZ96</f>
        <v>-81750</v>
      </c>
      <c r="BA86" s="515">
        <f t="shared" ca="1" si="273"/>
        <v>-162000</v>
      </c>
      <c r="BB86" s="515">
        <f t="shared" ca="1" si="273"/>
        <v>-318000</v>
      </c>
      <c r="BC86" s="515">
        <f t="shared" ca="1" si="273"/>
        <v>-324000</v>
      </c>
      <c r="BD86" s="515">
        <f t="shared" ca="1" si="273"/>
        <v>-108000</v>
      </c>
      <c r="CE86" s="515">
        <f ca="1">SUM(AZ86:BK86)</f>
        <v>-993750</v>
      </c>
    </row>
    <row r="87" spans="1:84" hidden="1" x14ac:dyDescent="0.2">
      <c r="B87" s="528" t="s">
        <v>340</v>
      </c>
      <c r="D87" s="515">
        <f t="shared" ca="1" si="269"/>
        <v>-31500</v>
      </c>
      <c r="E87" s="515">
        <f t="shared" ca="1" si="269"/>
        <v>-67600</v>
      </c>
      <c r="F87" s="515">
        <f t="shared" ca="1" si="269"/>
        <v>-135000</v>
      </c>
      <c r="G87" s="515">
        <f t="shared" ca="1" si="269"/>
        <v>-109000</v>
      </c>
      <c r="H87" s="515">
        <f t="shared" ca="1" si="269"/>
        <v>-81750</v>
      </c>
      <c r="I87" s="515">
        <f t="shared" ca="1" si="269"/>
        <v>-37450</v>
      </c>
      <c r="J87" s="515"/>
      <c r="P87" s="515">
        <f t="shared" ca="1" si="270"/>
        <v>-26250</v>
      </c>
      <c r="Q87" s="515">
        <f t="shared" ca="1" si="270"/>
        <v>-81000</v>
      </c>
      <c r="R87" s="515">
        <f t="shared" ca="1" si="270"/>
        <v>-210000</v>
      </c>
      <c r="S87" s="515">
        <f t="shared" ca="1" si="270"/>
        <v>-162000</v>
      </c>
      <c r="T87" s="515">
        <f t="shared" ca="1" si="270"/>
        <v>-52000</v>
      </c>
      <c r="AB87" s="515">
        <f t="shared" ca="1" si="271"/>
        <v>-51500</v>
      </c>
      <c r="AC87" s="515">
        <f t="shared" ca="1" si="271"/>
        <v>-80250</v>
      </c>
      <c r="AD87" s="515">
        <f t="shared" ca="1" si="271"/>
        <v>-267500</v>
      </c>
      <c r="AE87" s="515">
        <f t="shared" ca="1" si="271"/>
        <v>-165000</v>
      </c>
      <c r="AF87" s="515">
        <f t="shared" ca="1" si="271"/>
        <v>-52000</v>
      </c>
      <c r="AN87" s="515">
        <f t="shared" ca="1" si="272"/>
        <v>-55000</v>
      </c>
      <c r="AO87" s="515">
        <f t="shared" ca="1" si="272"/>
        <v>-80250</v>
      </c>
      <c r="AP87" s="515">
        <f t="shared" ca="1" si="272"/>
        <v>-275000</v>
      </c>
      <c r="AQ87" s="515">
        <f t="shared" ca="1" si="272"/>
        <v>-260000</v>
      </c>
      <c r="AR87" s="515">
        <f t="shared" ca="1" si="272"/>
        <v>-52000</v>
      </c>
      <c r="AZ87" s="515">
        <f t="shared" ca="1" si="273"/>
        <v>-51500</v>
      </c>
      <c r="BA87" s="515">
        <f t="shared" ca="1" si="273"/>
        <v>-80250</v>
      </c>
      <c r="BB87" s="515">
        <f t="shared" ca="1" si="273"/>
        <v>-262500</v>
      </c>
      <c r="BC87" s="515">
        <f t="shared" ca="1" si="273"/>
        <v>-265000</v>
      </c>
      <c r="BD87" s="515">
        <f t="shared" ca="1" si="273"/>
        <v>-53500</v>
      </c>
      <c r="CE87" s="515">
        <f ca="1">SUM(AZ87:BK87)</f>
        <v>-712750</v>
      </c>
    </row>
    <row r="88" spans="1:84" hidden="1" x14ac:dyDescent="0.2">
      <c r="B88" s="528" t="s">
        <v>341</v>
      </c>
      <c r="D88" s="515">
        <f t="shared" ca="1" si="269"/>
        <v>-27250</v>
      </c>
      <c r="E88" s="515">
        <f t="shared" ca="1" si="269"/>
        <v>-54500</v>
      </c>
      <c r="F88" s="515">
        <f t="shared" ca="1" si="269"/>
        <v>-107000</v>
      </c>
      <c r="G88" s="515">
        <f t="shared" ca="1" si="269"/>
        <v>-82500</v>
      </c>
      <c r="H88" s="515">
        <f t="shared" ca="1" si="269"/>
        <v>-52000</v>
      </c>
      <c r="I88" s="515">
        <f t="shared" ca="1" si="269"/>
        <v>-27000</v>
      </c>
      <c r="J88" s="515"/>
      <c r="P88" s="515">
        <f t="shared" ca="1" si="270"/>
        <v>-27500</v>
      </c>
      <c r="Q88" s="515">
        <f t="shared" ca="1" si="270"/>
        <v>-55000</v>
      </c>
      <c r="R88" s="515">
        <f t="shared" ca="1" si="270"/>
        <v>-154500</v>
      </c>
      <c r="S88" s="515">
        <f t="shared" ca="1" si="270"/>
        <v>-104000</v>
      </c>
      <c r="T88" s="515">
        <f t="shared" ca="1" si="270"/>
        <v>-26250</v>
      </c>
      <c r="AB88" s="515">
        <f t="shared" ca="1" si="271"/>
        <v>-27250</v>
      </c>
      <c r="AC88" s="515">
        <f t="shared" ca="1" si="271"/>
        <v>-54000</v>
      </c>
      <c r="AD88" s="515">
        <f t="shared" ca="1" si="271"/>
        <v>-220000</v>
      </c>
      <c r="AE88" s="515">
        <f t="shared" ca="1" si="271"/>
        <v>-157500</v>
      </c>
      <c r="AF88" s="515">
        <f t="shared" ca="1" si="271"/>
        <v>-27500</v>
      </c>
      <c r="AN88" s="515">
        <f t="shared" ca="1" si="272"/>
        <v>-53500</v>
      </c>
      <c r="AO88" s="515">
        <f t="shared" ca="1" si="272"/>
        <v>-53000</v>
      </c>
      <c r="AP88" s="515">
        <f t="shared" ca="1" si="272"/>
        <v>-208000</v>
      </c>
      <c r="AQ88" s="515">
        <f t="shared" ca="1" si="272"/>
        <v>-159000</v>
      </c>
      <c r="AR88" s="515">
        <f t="shared" ca="1" si="272"/>
        <v>-26500</v>
      </c>
      <c r="AZ88" s="515">
        <f t="shared" ca="1" si="273"/>
        <v>-54000</v>
      </c>
      <c r="BA88" s="515">
        <f t="shared" ca="1" si="273"/>
        <v>-82500</v>
      </c>
      <c r="BB88" s="515">
        <f t="shared" ca="1" si="273"/>
        <v>-262500</v>
      </c>
      <c r="BC88" s="515">
        <f t="shared" ca="1" si="273"/>
        <v>-163500</v>
      </c>
      <c r="BD88" s="515">
        <f t="shared" ca="1" si="273"/>
        <v>-27500</v>
      </c>
      <c r="CE88" s="515">
        <f ca="1">SUM(AZ88:BK88)</f>
        <v>-590000</v>
      </c>
      <c r="CF88" s="542" t="e">
        <f>#REF!/23</f>
        <v>#REF!</v>
      </c>
    </row>
    <row r="89" spans="1:84" hidden="1" x14ac:dyDescent="0.2">
      <c r="D89" s="515"/>
      <c r="E89" s="515"/>
      <c r="F89" s="515"/>
      <c r="G89" s="515"/>
      <c r="H89" s="515"/>
      <c r="I89" s="515"/>
      <c r="J89" s="515"/>
    </row>
    <row r="90" spans="1:84" hidden="1" x14ac:dyDescent="0.2">
      <c r="B90" s="528" t="s">
        <v>342</v>
      </c>
      <c r="D90" s="515"/>
      <c r="E90" s="543" t="s">
        <v>348</v>
      </c>
      <c r="F90" s="515"/>
      <c r="G90" s="515"/>
      <c r="H90" s="515"/>
      <c r="I90" s="515"/>
      <c r="J90" s="515"/>
    </row>
    <row r="91" spans="1:84" hidden="1" x14ac:dyDescent="0.2">
      <c r="B91" s="528" t="s">
        <v>339</v>
      </c>
      <c r="D91" s="515">
        <v>-30000</v>
      </c>
      <c r="E91" s="515">
        <v>-75000</v>
      </c>
      <c r="F91" s="515">
        <v>-150000</v>
      </c>
      <c r="G91" s="515">
        <v>-125000</v>
      </c>
      <c r="H91" s="515">
        <v>-100000</v>
      </c>
      <c r="I91" s="515">
        <v>-50000</v>
      </c>
      <c r="J91" s="515"/>
      <c r="P91" s="515">
        <v>-50000</v>
      </c>
      <c r="Q91" s="515">
        <v>-100000</v>
      </c>
      <c r="R91" s="515">
        <v>-250000</v>
      </c>
      <c r="S91" s="515">
        <v>-200000</v>
      </c>
      <c r="T91" s="515">
        <v>-50000</v>
      </c>
      <c r="AB91" s="515">
        <v>-50000</v>
      </c>
      <c r="AC91" s="515">
        <v>-100000</v>
      </c>
      <c r="AD91" s="515">
        <v>-250000</v>
      </c>
      <c r="AE91" s="515">
        <v>-250000</v>
      </c>
      <c r="AF91" s="515">
        <v>-100000</v>
      </c>
      <c r="AN91" s="515">
        <v>-75000</v>
      </c>
      <c r="AO91" s="515">
        <v>-100000</v>
      </c>
      <c r="AP91" s="515">
        <v>-300000</v>
      </c>
      <c r="AQ91" s="515">
        <v>-250000</v>
      </c>
      <c r="AR91" s="515">
        <v>-100000</v>
      </c>
      <c r="AZ91" s="515">
        <v>-75000</v>
      </c>
      <c r="BA91" s="515">
        <v>-150000</v>
      </c>
      <c r="BB91" s="515">
        <v>-300000</v>
      </c>
      <c r="BC91" s="515">
        <v>-300000</v>
      </c>
      <c r="BD91" s="515">
        <v>-100000</v>
      </c>
      <c r="CE91" s="515">
        <f>SUM(AZ91:BK91)</f>
        <v>-925000</v>
      </c>
    </row>
    <row r="92" spans="1:84" hidden="1" x14ac:dyDescent="0.2">
      <c r="B92" s="528" t="s">
        <v>340</v>
      </c>
      <c r="D92" s="515">
        <v>-30000</v>
      </c>
      <c r="E92" s="515">
        <v>-65000</v>
      </c>
      <c r="F92" s="515">
        <v>-125000</v>
      </c>
      <c r="G92" s="515">
        <v>-100000</v>
      </c>
      <c r="H92" s="515">
        <v>-75000</v>
      </c>
      <c r="I92" s="515">
        <v>-35000</v>
      </c>
      <c r="J92" s="515"/>
      <c r="P92" s="515">
        <v>-25000</v>
      </c>
      <c r="Q92" s="515">
        <v>-75000</v>
      </c>
      <c r="R92" s="515">
        <v>-200000</v>
      </c>
      <c r="S92" s="515">
        <v>-150000</v>
      </c>
      <c r="T92" s="515">
        <v>-50000</v>
      </c>
      <c r="AB92" s="515">
        <v>-50000</v>
      </c>
      <c r="AC92" s="515">
        <v>-75000</v>
      </c>
      <c r="AD92" s="515">
        <v>-250000</v>
      </c>
      <c r="AE92" s="515">
        <v>-150000</v>
      </c>
      <c r="AF92" s="515">
        <v>-50000</v>
      </c>
      <c r="AN92" s="515">
        <v>-50000</v>
      </c>
      <c r="AO92" s="515">
        <v>-75000</v>
      </c>
      <c r="AP92" s="515">
        <v>-250000</v>
      </c>
      <c r="AQ92" s="515">
        <v>-250000</v>
      </c>
      <c r="AR92" s="515">
        <v>-50000</v>
      </c>
      <c r="AZ92" s="515">
        <v>-50000</v>
      </c>
      <c r="BA92" s="515">
        <v>-75000</v>
      </c>
      <c r="BB92" s="515">
        <v>-250000</v>
      </c>
      <c r="BC92" s="515">
        <v>-250000</v>
      </c>
      <c r="BD92" s="515">
        <v>-50000</v>
      </c>
      <c r="CE92" s="515">
        <f>SUM(AZ92:BK92)</f>
        <v>-675000</v>
      </c>
    </row>
    <row r="93" spans="1:84" hidden="1" x14ac:dyDescent="0.2">
      <c r="B93" s="528" t="s">
        <v>341</v>
      </c>
      <c r="D93" s="515">
        <v>-25000</v>
      </c>
      <c r="E93" s="515">
        <v>-50000</v>
      </c>
      <c r="F93" s="515">
        <v>-100000</v>
      </c>
      <c r="G93" s="515">
        <v>-75000</v>
      </c>
      <c r="H93" s="515">
        <v>-50000</v>
      </c>
      <c r="I93" s="515">
        <v>-25000</v>
      </c>
      <c r="J93" s="515"/>
      <c r="P93" s="515">
        <v>-25000</v>
      </c>
      <c r="Q93" s="515">
        <v>-50000</v>
      </c>
      <c r="R93" s="515">
        <v>-150000</v>
      </c>
      <c r="S93" s="515">
        <v>-100000</v>
      </c>
      <c r="T93" s="515">
        <v>-25000</v>
      </c>
      <c r="AB93" s="515">
        <v>-25000</v>
      </c>
      <c r="AC93" s="515">
        <v>-50000</v>
      </c>
      <c r="AD93" s="515">
        <v>-200000</v>
      </c>
      <c r="AE93" s="515">
        <v>-150000</v>
      </c>
      <c r="AF93" s="515">
        <v>-25000</v>
      </c>
      <c r="AN93" s="515">
        <v>-50000</v>
      </c>
      <c r="AO93" s="515">
        <v>-50000</v>
      </c>
      <c r="AP93" s="515">
        <v>-200000</v>
      </c>
      <c r="AQ93" s="515">
        <v>-150000</v>
      </c>
      <c r="AR93" s="515">
        <v>-25000</v>
      </c>
      <c r="AZ93" s="515">
        <v>-50000</v>
      </c>
      <c r="BA93" s="515">
        <v>-75000</v>
      </c>
      <c r="BB93" s="515">
        <v>-250000</v>
      </c>
      <c r="BC93" s="515">
        <v>-150000</v>
      </c>
      <c r="BD93" s="515">
        <v>-25000</v>
      </c>
      <c r="CE93" s="515">
        <f>SUM(AZ93:BK93)</f>
        <v>-550000</v>
      </c>
    </row>
    <row r="94" spans="1:84" hidden="1" x14ac:dyDescent="0.2"/>
    <row r="95" spans="1:84" hidden="1" x14ac:dyDescent="0.2">
      <c r="B95" s="528" t="s">
        <v>344</v>
      </c>
    </row>
    <row r="96" spans="1:84" hidden="1" x14ac:dyDescent="0.2">
      <c r="B96" s="528" t="s">
        <v>339</v>
      </c>
      <c r="D96" s="544">
        <f t="shared" ref="D96:I98" ca="1" si="274">RANDBETWEEN(3,10)*0.01</f>
        <v>0.06</v>
      </c>
      <c r="E96" s="544">
        <f t="shared" ca="1" si="274"/>
        <v>0.05</v>
      </c>
      <c r="F96" s="544">
        <f t="shared" ca="1" si="274"/>
        <v>0.1</v>
      </c>
      <c r="G96" s="544">
        <f t="shared" ca="1" si="274"/>
        <v>0.04</v>
      </c>
      <c r="H96" s="544">
        <f ca="1">RANDBETWEEN(3,10)*0.01</f>
        <v>0.03</v>
      </c>
      <c r="I96" s="544">
        <f t="shared" ref="I96" ca="1" si="275">RANDBETWEEN(3,10)*0.01</f>
        <v>0.09</v>
      </c>
      <c r="J96" s="544"/>
      <c r="P96" s="544">
        <f t="shared" ref="P96:T98" ca="1" si="276">RANDBETWEEN(3,10)*0.01</f>
        <v>0.06</v>
      </c>
      <c r="Q96" s="544">
        <f t="shared" ca="1" si="276"/>
        <v>0.06</v>
      </c>
      <c r="R96" s="544">
        <f t="shared" ca="1" si="276"/>
        <v>0.09</v>
      </c>
      <c r="S96" s="544">
        <f t="shared" ca="1" si="276"/>
        <v>0.06</v>
      </c>
      <c r="T96" s="544">
        <f t="shared" ca="1" si="276"/>
        <v>0.04</v>
      </c>
      <c r="AB96" s="544">
        <f t="shared" ref="AB96:AF98" ca="1" si="277">RANDBETWEEN(3,10)*0.01</f>
        <v>7.0000000000000007E-2</v>
      </c>
      <c r="AC96" s="544">
        <f t="shared" ca="1" si="277"/>
        <v>0.08</v>
      </c>
      <c r="AD96" s="544">
        <f t="shared" ca="1" si="277"/>
        <v>0.06</v>
      </c>
      <c r="AE96" s="544">
        <f t="shared" ca="1" si="277"/>
        <v>0.04</v>
      </c>
      <c r="AF96" s="544">
        <f t="shared" ca="1" si="277"/>
        <v>0.1</v>
      </c>
      <c r="AN96" s="544">
        <f t="shared" ref="AN96:AR98" ca="1" si="278">RANDBETWEEN(3,10)*0.01</f>
        <v>0.09</v>
      </c>
      <c r="AO96" s="544">
        <f t="shared" ca="1" si="278"/>
        <v>0.05</v>
      </c>
      <c r="AP96" s="544">
        <f t="shared" ca="1" si="278"/>
        <v>0.09</v>
      </c>
      <c r="AQ96" s="544">
        <f t="shared" ca="1" si="278"/>
        <v>0.03</v>
      </c>
      <c r="AR96" s="544">
        <f t="shared" ca="1" si="278"/>
        <v>0.1</v>
      </c>
      <c r="AZ96" s="544">
        <f t="shared" ref="AZ96:BD98" ca="1" si="279">RANDBETWEEN(3,10)*0.01</f>
        <v>0.09</v>
      </c>
      <c r="BA96" s="544">
        <f t="shared" ca="1" si="279"/>
        <v>0.08</v>
      </c>
      <c r="BB96" s="544">
        <f t="shared" ca="1" si="279"/>
        <v>0.06</v>
      </c>
      <c r="BC96" s="544">
        <f t="shared" ca="1" si="279"/>
        <v>0.08</v>
      </c>
      <c r="BD96" s="544">
        <f t="shared" ca="1" si="279"/>
        <v>0.08</v>
      </c>
      <c r="CE96" s="545">
        <f ca="1">SUM(AZ96:BK96)/5</f>
        <v>7.8E-2</v>
      </c>
    </row>
    <row r="97" spans="2:83" hidden="1" x14ac:dyDescent="0.2">
      <c r="B97" s="528" t="s">
        <v>340</v>
      </c>
      <c r="D97" s="544">
        <f t="shared" ca="1" si="274"/>
        <v>0.05</v>
      </c>
      <c r="E97" s="544">
        <f t="shared" ca="1" si="274"/>
        <v>0.04</v>
      </c>
      <c r="F97" s="544">
        <f t="shared" ca="1" si="274"/>
        <v>0.08</v>
      </c>
      <c r="G97" s="544">
        <f t="shared" ca="1" si="274"/>
        <v>0.09</v>
      </c>
      <c r="H97" s="544">
        <f t="shared" ca="1" si="274"/>
        <v>0.09</v>
      </c>
      <c r="I97" s="544">
        <f t="shared" ca="1" si="274"/>
        <v>7.0000000000000007E-2</v>
      </c>
      <c r="J97" s="544"/>
      <c r="P97" s="544">
        <f t="shared" ca="1" si="276"/>
        <v>0.05</v>
      </c>
      <c r="Q97" s="544">
        <f t="shared" ca="1" si="276"/>
        <v>0.08</v>
      </c>
      <c r="R97" s="544">
        <f t="shared" ca="1" si="276"/>
        <v>0.05</v>
      </c>
      <c r="S97" s="544">
        <f t="shared" ca="1" si="276"/>
        <v>0.08</v>
      </c>
      <c r="T97" s="544">
        <f t="shared" ca="1" si="276"/>
        <v>0.04</v>
      </c>
      <c r="AB97" s="544">
        <f t="shared" ca="1" si="277"/>
        <v>0.03</v>
      </c>
      <c r="AC97" s="544">
        <f t="shared" ca="1" si="277"/>
        <v>7.0000000000000007E-2</v>
      </c>
      <c r="AD97" s="544">
        <f t="shared" ca="1" si="277"/>
        <v>7.0000000000000007E-2</v>
      </c>
      <c r="AE97" s="544">
        <f t="shared" ca="1" si="277"/>
        <v>0.1</v>
      </c>
      <c r="AF97" s="544">
        <f t="shared" ca="1" si="277"/>
        <v>0.04</v>
      </c>
      <c r="AN97" s="544">
        <f t="shared" ca="1" si="278"/>
        <v>0.1</v>
      </c>
      <c r="AO97" s="544">
        <f t="shared" ca="1" si="278"/>
        <v>7.0000000000000007E-2</v>
      </c>
      <c r="AP97" s="544">
        <f t="shared" ca="1" si="278"/>
        <v>0.1</v>
      </c>
      <c r="AQ97" s="544">
        <f t="shared" ca="1" si="278"/>
        <v>0.04</v>
      </c>
      <c r="AR97" s="544">
        <f t="shared" ca="1" si="278"/>
        <v>0.04</v>
      </c>
      <c r="AZ97" s="544">
        <f t="shared" ca="1" si="279"/>
        <v>0.03</v>
      </c>
      <c r="BA97" s="544">
        <f t="shared" ca="1" si="279"/>
        <v>7.0000000000000007E-2</v>
      </c>
      <c r="BB97" s="544">
        <f t="shared" ca="1" si="279"/>
        <v>0.05</v>
      </c>
      <c r="BC97" s="544">
        <f t="shared" ca="1" si="279"/>
        <v>0.06</v>
      </c>
      <c r="BD97" s="544">
        <f t="shared" ca="1" si="279"/>
        <v>7.0000000000000007E-2</v>
      </c>
      <c r="CE97" s="545">
        <f ca="1">SUM(AZ97:BK97)/5</f>
        <v>5.6000000000000008E-2</v>
      </c>
    </row>
    <row r="98" spans="2:83" hidden="1" x14ac:dyDescent="0.2">
      <c r="B98" s="528" t="s">
        <v>341</v>
      </c>
      <c r="D98" s="544">
        <f t="shared" ca="1" si="274"/>
        <v>0.09</v>
      </c>
      <c r="E98" s="544">
        <f t="shared" ca="1" si="274"/>
        <v>0.09</v>
      </c>
      <c r="F98" s="544">
        <f t="shared" ca="1" si="274"/>
        <v>7.0000000000000007E-2</v>
      </c>
      <c r="G98" s="544">
        <f t="shared" ca="1" si="274"/>
        <v>0.1</v>
      </c>
      <c r="H98" s="544">
        <f t="shared" ca="1" si="274"/>
        <v>0.04</v>
      </c>
      <c r="I98" s="544">
        <f t="shared" ca="1" si="274"/>
        <v>0.08</v>
      </c>
      <c r="J98" s="544"/>
      <c r="P98" s="544">
        <f t="shared" ca="1" si="276"/>
        <v>0.1</v>
      </c>
      <c r="Q98" s="544">
        <f t="shared" ca="1" si="276"/>
        <v>0.1</v>
      </c>
      <c r="R98" s="544">
        <f t="shared" ca="1" si="276"/>
        <v>0.03</v>
      </c>
      <c r="S98" s="544">
        <f t="shared" ca="1" si="276"/>
        <v>0.04</v>
      </c>
      <c r="T98" s="544">
        <f t="shared" ca="1" si="276"/>
        <v>0.05</v>
      </c>
      <c r="AB98" s="544">
        <f t="shared" ca="1" si="277"/>
        <v>0.09</v>
      </c>
      <c r="AC98" s="544">
        <f t="shared" ca="1" si="277"/>
        <v>0.08</v>
      </c>
      <c r="AD98" s="544">
        <f t="shared" ca="1" si="277"/>
        <v>0.1</v>
      </c>
      <c r="AE98" s="544">
        <f t="shared" ca="1" si="277"/>
        <v>0.05</v>
      </c>
      <c r="AF98" s="544">
        <f t="shared" ca="1" si="277"/>
        <v>0.1</v>
      </c>
      <c r="AN98" s="544">
        <f t="shared" ca="1" si="278"/>
        <v>7.0000000000000007E-2</v>
      </c>
      <c r="AO98" s="544">
        <f t="shared" ca="1" si="278"/>
        <v>0.06</v>
      </c>
      <c r="AP98" s="544">
        <f t="shared" ca="1" si="278"/>
        <v>0.04</v>
      </c>
      <c r="AQ98" s="544">
        <f t="shared" ca="1" si="278"/>
        <v>0.06</v>
      </c>
      <c r="AR98" s="544">
        <f t="shared" ca="1" si="278"/>
        <v>0.06</v>
      </c>
      <c r="AZ98" s="544">
        <f t="shared" ca="1" si="279"/>
        <v>0.08</v>
      </c>
      <c r="BA98" s="544">
        <f t="shared" ca="1" si="279"/>
        <v>0.1</v>
      </c>
      <c r="BB98" s="544">
        <f t="shared" ca="1" si="279"/>
        <v>0.05</v>
      </c>
      <c r="BC98" s="544">
        <f t="shared" ca="1" si="279"/>
        <v>0.09</v>
      </c>
      <c r="BD98" s="544">
        <f t="shared" ca="1" si="279"/>
        <v>0.1</v>
      </c>
      <c r="CE98" s="545">
        <f ca="1">SUM(AZ98:BK98)/5</f>
        <v>8.3999999999999991E-2</v>
      </c>
    </row>
    <row r="99" spans="2:83" x14ac:dyDescent="0.2">
      <c r="B99" s="528"/>
      <c r="D99" s="544"/>
      <c r="E99" s="544"/>
      <c r="F99" s="544"/>
      <c r="G99" s="544"/>
      <c r="H99" s="544"/>
      <c r="I99" s="544"/>
      <c r="J99" s="544"/>
      <c r="P99" s="544"/>
      <c r="Q99" s="544"/>
      <c r="R99" s="544"/>
      <c r="S99" s="544"/>
      <c r="T99" s="544"/>
      <c r="AB99" s="544"/>
      <c r="AC99" s="544"/>
      <c r="AD99" s="544"/>
      <c r="AE99" s="544"/>
      <c r="AF99" s="544"/>
      <c r="AN99" s="544"/>
      <c r="AO99" s="544"/>
      <c r="AP99" s="544"/>
      <c r="AQ99" s="544"/>
      <c r="AR99" s="544"/>
      <c r="AZ99" s="544"/>
      <c r="BA99" s="544"/>
      <c r="BB99" s="544"/>
      <c r="BC99" s="544"/>
      <c r="BD99" s="544"/>
      <c r="CE99" s="545"/>
    </row>
    <row r="100" spans="2:83" x14ac:dyDescent="0.2">
      <c r="B100" s="528"/>
      <c r="D100" s="544"/>
      <c r="E100" s="544"/>
      <c r="F100" s="544"/>
      <c r="G100" s="544"/>
      <c r="H100" s="544"/>
      <c r="I100" s="544"/>
      <c r="J100" s="544"/>
      <c r="P100" s="544"/>
      <c r="Q100" s="544"/>
      <c r="R100" s="544"/>
      <c r="S100" s="544"/>
      <c r="T100" s="544"/>
      <c r="AB100" s="544"/>
      <c r="AC100" s="544"/>
      <c r="AD100" s="544"/>
      <c r="AE100" s="544"/>
      <c r="AF100" s="544"/>
      <c r="AN100" s="544"/>
      <c r="AO100" s="544"/>
      <c r="AP100" s="544"/>
      <c r="AQ100" s="544"/>
      <c r="AR100" s="544"/>
      <c r="AZ100" s="544"/>
      <c r="BA100" s="544"/>
      <c r="BB100" s="544"/>
      <c r="BC100" s="544"/>
      <c r="BD100" s="544"/>
      <c r="CE100" s="545"/>
    </row>
    <row r="101" spans="2:83" ht="17" thickBot="1" x14ac:dyDescent="0.25">
      <c r="B101" s="546" t="s">
        <v>543</v>
      </c>
      <c r="C101" s="511"/>
      <c r="D101" s="511"/>
      <c r="E101" s="511"/>
      <c r="F101" s="511"/>
      <c r="G101" s="511"/>
      <c r="H101" s="511"/>
      <c r="I101" s="511"/>
      <c r="J101" s="511"/>
      <c r="K101" s="511"/>
      <c r="L101" s="511"/>
      <c r="M101" s="511"/>
      <c r="N101" s="511"/>
      <c r="O101" s="511"/>
      <c r="P101" s="511"/>
      <c r="Q101" s="511"/>
      <c r="R101" s="511"/>
      <c r="S101" s="511"/>
      <c r="T101" s="511"/>
      <c r="U101" s="511"/>
      <c r="V101" s="511"/>
      <c r="W101" s="511"/>
      <c r="X101" s="511"/>
    </row>
    <row r="102" spans="2:83" s="912" customFormat="1" ht="17" customHeight="1" thickBot="1" x14ac:dyDescent="0.25">
      <c r="B102" s="912" t="str">
        <f>B50</f>
        <v>Staff</v>
      </c>
      <c r="D102" s="932">
        <f t="shared" ref="D102:AI102" si="280">D50/D61</f>
        <v>0.46412660899386921</v>
      </c>
      <c r="E102" s="935">
        <f t="shared" si="280"/>
        <v>0.46858275997122739</v>
      </c>
      <c r="F102" s="935">
        <f t="shared" si="280"/>
        <v>0.46034567982981367</v>
      </c>
      <c r="G102" s="935">
        <f t="shared" si="280"/>
        <v>0.28596520835326078</v>
      </c>
      <c r="H102" s="935">
        <f t="shared" si="280"/>
        <v>0.43889151145384891</v>
      </c>
      <c r="I102" s="935">
        <f t="shared" si="280"/>
        <v>0.28348338418517088</v>
      </c>
      <c r="J102" s="935">
        <f t="shared" si="280"/>
        <v>0.53689900283830183</v>
      </c>
      <c r="K102" s="935">
        <f t="shared" si="280"/>
        <v>0.48363764436714246</v>
      </c>
      <c r="L102" s="938">
        <f t="shared" si="280"/>
        <v>0.25521335181773214</v>
      </c>
      <c r="M102" s="935">
        <f t="shared" si="280"/>
        <v>0.44975072519148512</v>
      </c>
      <c r="N102" s="935">
        <f t="shared" si="280"/>
        <v>0.24503694371509038</v>
      </c>
      <c r="O102" s="935">
        <f t="shared" si="280"/>
        <v>0.40815899435489439</v>
      </c>
      <c r="P102" s="935">
        <f t="shared" si="280"/>
        <v>0.33084225697069936</v>
      </c>
      <c r="Q102" s="935">
        <f t="shared" si="280"/>
        <v>0.25300447016265543</v>
      </c>
      <c r="R102" s="935">
        <f t="shared" si="280"/>
        <v>0.15937028945835185</v>
      </c>
      <c r="S102" s="935">
        <f t="shared" si="280"/>
        <v>0.14098724385748113</v>
      </c>
      <c r="T102" s="935">
        <f t="shared" si="280"/>
        <v>9.2541633227309114E-2</v>
      </c>
      <c r="U102" s="935">
        <f t="shared" si="280"/>
        <v>8.2093154014838535E-2</v>
      </c>
      <c r="V102" s="935">
        <f t="shared" si="280"/>
        <v>6.4023705705788816E-2</v>
      </c>
      <c r="W102" s="935">
        <f t="shared" si="280"/>
        <v>5.9242239956825683E-2</v>
      </c>
      <c r="X102" s="936">
        <f t="shared" si="280"/>
        <v>7.4006320701359846E-2</v>
      </c>
      <c r="Y102" s="932">
        <f t="shared" si="280"/>
        <v>8.436336230350179E-2</v>
      </c>
      <c r="Z102" s="935">
        <f t="shared" si="280"/>
        <v>6.4419589606596953E-2</v>
      </c>
      <c r="AA102" s="935">
        <f t="shared" si="280"/>
        <v>7.495375133578161E-2</v>
      </c>
      <c r="AB102" s="935">
        <f t="shared" si="280"/>
        <v>9.2079261319675504E-2</v>
      </c>
      <c r="AC102" s="935">
        <f t="shared" si="280"/>
        <v>7.5715979149383897E-2</v>
      </c>
      <c r="AD102" s="935">
        <f t="shared" si="280"/>
        <v>7.2569365482790471E-2</v>
      </c>
      <c r="AE102" s="935">
        <f t="shared" si="280"/>
        <v>7.1084747411131646E-2</v>
      </c>
      <c r="AF102" s="935">
        <f t="shared" si="280"/>
        <v>8.7242728188956675E-2</v>
      </c>
      <c r="AG102" s="935">
        <f t="shared" si="280"/>
        <v>7.3354415712348311E-2</v>
      </c>
      <c r="AH102" s="935">
        <f t="shared" si="280"/>
        <v>6.7335783348457814E-2</v>
      </c>
      <c r="AI102" s="935">
        <f t="shared" si="280"/>
        <v>5.6452986488323101E-2</v>
      </c>
      <c r="AJ102" s="936">
        <f t="shared" ref="AJ102:BT102" si="281">AJ50/AJ61</f>
        <v>6.3382274444714934E-2</v>
      </c>
      <c r="AK102" s="932">
        <f t="shared" si="281"/>
        <v>5.4740136775054536E-2</v>
      </c>
      <c r="AL102" s="935">
        <f t="shared" si="281"/>
        <v>6.1308491967834437E-2</v>
      </c>
      <c r="AM102" s="935">
        <f t="shared" si="281"/>
        <v>6.4660185555632438E-2</v>
      </c>
      <c r="AN102" s="935">
        <f t="shared" si="281"/>
        <v>6.4042466170445442E-2</v>
      </c>
      <c r="AO102" s="935">
        <f t="shared" si="281"/>
        <v>7.3753777408164814E-2</v>
      </c>
      <c r="AP102" s="935">
        <f t="shared" si="281"/>
        <v>7.4409694852908367E-2</v>
      </c>
      <c r="AQ102" s="935">
        <f t="shared" si="281"/>
        <v>6.461425817524126E-2</v>
      </c>
      <c r="AR102" s="935">
        <f t="shared" si="281"/>
        <v>7.0520416413470344E-2</v>
      </c>
      <c r="AS102" s="935">
        <f t="shared" si="281"/>
        <v>7.9905989467957919E-2</v>
      </c>
      <c r="AT102" s="935">
        <f t="shared" si="281"/>
        <v>8.9662756108308206E-2</v>
      </c>
      <c r="AU102" s="935">
        <f t="shared" si="281"/>
        <v>8.3248414155561001E-2</v>
      </c>
      <c r="AV102" s="936">
        <f t="shared" si="281"/>
        <v>0.10133166073735998</v>
      </c>
      <c r="AW102" s="932">
        <f t="shared" si="281"/>
        <v>9.2185828294739855E-2</v>
      </c>
      <c r="AX102" s="935">
        <f t="shared" si="281"/>
        <v>0.1051330393900735</v>
      </c>
      <c r="AY102" s="935">
        <f t="shared" si="281"/>
        <v>9.5763775056894776E-2</v>
      </c>
      <c r="AZ102" s="935">
        <f t="shared" si="281"/>
        <v>9.237774269388338E-2</v>
      </c>
      <c r="BA102" s="935">
        <f t="shared" si="281"/>
        <v>7.3203661350691632E-2</v>
      </c>
      <c r="BB102" s="935">
        <f t="shared" si="281"/>
        <v>6.59864301884001E-2</v>
      </c>
      <c r="BC102" s="935">
        <f t="shared" si="281"/>
        <v>6.1846806286361335E-2</v>
      </c>
      <c r="BD102" s="935">
        <f t="shared" si="281"/>
        <v>6.4321972906511302E-2</v>
      </c>
      <c r="BE102" s="935">
        <f t="shared" si="281"/>
        <v>7.6893305862848052E-2</v>
      </c>
      <c r="BF102" s="935">
        <f t="shared" si="281"/>
        <v>6.1679116543809469E-2</v>
      </c>
      <c r="BG102" s="935">
        <f t="shared" si="281"/>
        <v>6.871279442927529E-2</v>
      </c>
      <c r="BH102" s="936">
        <f t="shared" si="281"/>
        <v>8.3120879373618423E-2</v>
      </c>
      <c r="BI102" s="932">
        <f t="shared" si="281"/>
        <v>6.6776606340453709E-2</v>
      </c>
      <c r="BJ102" s="935">
        <f t="shared" si="281"/>
        <v>6.6838609033727611E-2</v>
      </c>
      <c r="BK102" s="935">
        <f t="shared" si="281"/>
        <v>6.3877093915249331E-2</v>
      </c>
      <c r="BL102" s="935">
        <f t="shared" si="281"/>
        <v>6.2733670759422572E-2</v>
      </c>
      <c r="BM102" s="935">
        <f t="shared" si="281"/>
        <v>5.7072060210321351E-2</v>
      </c>
      <c r="BN102" s="935">
        <f t="shared" si="281"/>
        <v>5.1246865015751666E-2</v>
      </c>
      <c r="BO102" s="935">
        <f t="shared" si="281"/>
        <v>5.9105811261003061E-2</v>
      </c>
      <c r="BP102" s="935">
        <f t="shared" si="281"/>
        <v>6.4885456468417091E-2</v>
      </c>
      <c r="BQ102" s="935">
        <f t="shared" si="281"/>
        <v>5.9084702162856953E-2</v>
      </c>
      <c r="BR102" s="935">
        <f t="shared" si="281"/>
        <v>6.2887085712597018E-2</v>
      </c>
      <c r="BS102" s="935">
        <f t="shared" si="281"/>
        <v>6.791038469113117E-2</v>
      </c>
      <c r="BT102" s="935">
        <f t="shared" si="281"/>
        <v>6.9679410720838192E-2</v>
      </c>
      <c r="BU102" s="946"/>
      <c r="BV102" s="946"/>
      <c r="BW102" s="946"/>
      <c r="BX102" s="946"/>
      <c r="BY102" s="946"/>
      <c r="BZ102" s="946"/>
      <c r="CA102" s="946"/>
      <c r="CB102" s="946"/>
      <c r="CC102" s="946"/>
      <c r="CD102" s="946"/>
      <c r="CE102" s="946"/>
    </row>
    <row r="103" spans="2:83" s="912" customFormat="1" ht="18" customHeight="1" thickTop="1" thickBot="1" x14ac:dyDescent="0.25">
      <c r="D103" s="919"/>
      <c r="E103" s="915"/>
      <c r="F103" s="915"/>
      <c r="G103" s="915"/>
      <c r="H103" s="915"/>
      <c r="I103" s="915"/>
      <c r="J103" s="915"/>
      <c r="K103" s="915"/>
      <c r="L103" s="939">
        <f>SUM(D50:L50)/SUM(D61:L61)</f>
        <v>0.37914303630868829</v>
      </c>
      <c r="M103" s="915"/>
      <c r="N103" s="915"/>
      <c r="O103" s="915"/>
      <c r="P103" s="915"/>
      <c r="Q103" s="915"/>
      <c r="R103" s="915"/>
      <c r="S103" s="915"/>
      <c r="T103" s="915"/>
      <c r="U103" s="915"/>
      <c r="V103" s="915"/>
      <c r="W103" s="915"/>
      <c r="X103" s="920">
        <f>SUM(M50:X50)/SUM(M$61:X$61)</f>
        <v>0.12033028968217199</v>
      </c>
      <c r="Y103" s="919"/>
      <c r="Z103" s="915"/>
      <c r="AA103" s="915"/>
      <c r="AB103" s="915"/>
      <c r="AC103" s="915"/>
      <c r="AD103" s="915"/>
      <c r="AE103" s="915"/>
      <c r="AF103" s="915"/>
      <c r="AG103" s="915"/>
      <c r="AH103" s="915"/>
      <c r="AI103" s="915"/>
      <c r="AJ103" s="920">
        <f>SUM(Y50:AJ50)/SUM(Y$61:AJ$61)</f>
        <v>7.2233104507573254E-2</v>
      </c>
      <c r="AK103" s="919"/>
      <c r="AL103" s="915"/>
      <c r="AM103" s="915"/>
      <c r="AN103" s="915"/>
      <c r="AO103" s="915"/>
      <c r="AP103" s="915"/>
      <c r="AQ103" s="915"/>
      <c r="AR103" s="915"/>
      <c r="AS103" s="915"/>
      <c r="AT103" s="915"/>
      <c r="AU103" s="915"/>
      <c r="AV103" s="920">
        <f>SUM(AK50:AV50)/SUM(AK$61:AV$61)</f>
        <v>7.1645464897042918E-2</v>
      </c>
      <c r="AW103" s="919"/>
      <c r="AX103" s="915"/>
      <c r="AY103" s="915"/>
      <c r="AZ103" s="915"/>
      <c r="BA103" s="915"/>
      <c r="BB103" s="915"/>
      <c r="BC103" s="915"/>
      <c r="BD103" s="915"/>
      <c r="BE103" s="915"/>
      <c r="BF103" s="915"/>
      <c r="BG103" s="915"/>
      <c r="BH103" s="920">
        <f>SUM(AW50:BH50)/SUM(AW$61:BH$61)</f>
        <v>7.577701976083441E-2</v>
      </c>
      <c r="BI103" s="919"/>
      <c r="BJ103" s="915"/>
      <c r="BK103" s="915"/>
      <c r="BL103" s="915"/>
      <c r="BM103" s="915"/>
      <c r="BN103" s="915"/>
      <c r="BO103" s="915"/>
      <c r="BP103" s="915"/>
      <c r="BQ103" s="915"/>
      <c r="BR103" s="915"/>
      <c r="BS103" s="915"/>
      <c r="BT103" s="916">
        <f>SUM(BI50:BT50)/SUM(BI$61:BT$61)</f>
        <v>6.2240351947932815E-2</v>
      </c>
      <c r="BU103" s="945">
        <f t="shared" ref="BU103:CE103" si="282">BU50/BU61</f>
        <v>7.1320399000899259E-2</v>
      </c>
      <c r="BV103" s="945">
        <f t="shared" si="282"/>
        <v>9.2284482648830213E-2</v>
      </c>
      <c r="BW103" s="945">
        <f t="shared" si="282"/>
        <v>7.0785961438674258E-2</v>
      </c>
      <c r="BX103" s="945">
        <f t="shared" si="282"/>
        <v>9.498543874683528E-2</v>
      </c>
      <c r="BY103" s="945">
        <f t="shared" si="282"/>
        <v>9.4154353413656605E-2</v>
      </c>
      <c r="BZ103" s="945">
        <f t="shared" si="282"/>
        <v>9.4789742999915522E-2</v>
      </c>
      <c r="CA103" s="945">
        <f t="shared" si="282"/>
        <v>8.4955375628833305E-2</v>
      </c>
      <c r="CB103" s="945">
        <f t="shared" si="282"/>
        <v>7.4855470168969013E-2</v>
      </c>
      <c r="CC103" s="945">
        <f t="shared" si="282"/>
        <v>0.11852462052240474</v>
      </c>
      <c r="CD103" s="945">
        <f t="shared" si="282"/>
        <v>0.10885868076003055</v>
      </c>
      <c r="CE103" s="945">
        <f t="shared" si="282"/>
        <v>8.7757984908070852E-2</v>
      </c>
    </row>
    <row r="104" spans="2:83" s="912" customFormat="1" ht="18" customHeight="1" thickTop="1" x14ac:dyDescent="0.2">
      <c r="D104" s="919"/>
      <c r="E104" s="915"/>
      <c r="F104" s="915"/>
      <c r="G104" s="915"/>
      <c r="H104" s="915"/>
      <c r="I104" s="915"/>
      <c r="J104" s="915"/>
      <c r="K104" s="915"/>
      <c r="L104" s="940"/>
      <c r="M104" s="915"/>
      <c r="N104" s="915"/>
      <c r="O104" s="915"/>
      <c r="P104" s="915"/>
      <c r="Q104" s="915"/>
      <c r="R104" s="915"/>
      <c r="S104" s="915"/>
      <c r="T104" s="915"/>
      <c r="U104" s="915"/>
      <c r="V104" s="915"/>
      <c r="W104" s="915"/>
      <c r="X104" s="921"/>
      <c r="Y104" s="919"/>
      <c r="Z104" s="915"/>
      <c r="AA104" s="915"/>
      <c r="AB104" s="915"/>
      <c r="AC104" s="915"/>
      <c r="AD104" s="915"/>
      <c r="AE104" s="915"/>
      <c r="AF104" s="915"/>
      <c r="AG104" s="915"/>
      <c r="AH104" s="915"/>
      <c r="AI104" s="915"/>
      <c r="AJ104" s="921"/>
      <c r="AK104" s="919"/>
      <c r="AL104" s="915"/>
      <c r="AM104" s="915"/>
      <c r="AN104" s="915"/>
      <c r="AO104" s="915"/>
      <c r="AP104" s="915"/>
      <c r="AQ104" s="915"/>
      <c r="AR104" s="915"/>
      <c r="AS104" s="915"/>
      <c r="AT104" s="915"/>
      <c r="AU104" s="915"/>
      <c r="AV104" s="921"/>
      <c r="AW104" s="919"/>
      <c r="AX104" s="915"/>
      <c r="AY104" s="915"/>
      <c r="AZ104" s="915"/>
      <c r="BA104" s="915"/>
      <c r="BB104" s="915"/>
      <c r="BC104" s="915"/>
      <c r="BD104" s="915"/>
      <c r="BE104" s="915"/>
      <c r="BF104" s="915"/>
      <c r="BG104" s="915"/>
      <c r="BH104" s="921"/>
      <c r="BI104" s="919"/>
      <c r="BJ104" s="915"/>
      <c r="BK104" s="915"/>
      <c r="BL104" s="915"/>
      <c r="BM104" s="915"/>
      <c r="BN104" s="915"/>
      <c r="BO104" s="915"/>
      <c r="BP104" s="915"/>
      <c r="BQ104" s="915"/>
      <c r="BR104" s="915"/>
      <c r="BS104" s="915"/>
      <c r="BT104" s="915"/>
      <c r="BU104" s="594"/>
      <c r="BV104" s="594"/>
      <c r="BW104" s="594"/>
      <c r="BX104" s="594"/>
      <c r="BY104" s="594"/>
      <c r="BZ104" s="594"/>
      <c r="CA104" s="594"/>
      <c r="CB104" s="594"/>
      <c r="CC104" s="594"/>
      <c r="CD104" s="594"/>
      <c r="CE104" s="594"/>
    </row>
    <row r="105" spans="2:83" s="912" customFormat="1" ht="17" customHeight="1" thickBot="1" x14ac:dyDescent="0.25">
      <c r="B105" s="912" t="str">
        <f>B51</f>
        <v>Rent</v>
      </c>
      <c r="D105" s="917">
        <f>D51/D65</f>
        <v>6.1166845434495541E-2</v>
      </c>
      <c r="E105" s="914">
        <f>E51/E61</f>
        <v>0</v>
      </c>
      <c r="F105" s="914">
        <f t="shared" ref="F105:M105" si="283">F51/F61</f>
        <v>2.4128664921194174E-2</v>
      </c>
      <c r="G105" s="914">
        <f t="shared" si="283"/>
        <v>1.5707143601294285E-2</v>
      </c>
      <c r="H105" s="914">
        <f t="shared" si="283"/>
        <v>2.3884267608801146E-2</v>
      </c>
      <c r="I105" s="914">
        <f t="shared" si="283"/>
        <v>1.5127670889570892E-2</v>
      </c>
      <c r="J105" s="914">
        <f t="shared" si="283"/>
        <v>2.655525643534766E-2</v>
      </c>
      <c r="K105" s="914">
        <f t="shared" si="283"/>
        <v>2.3920926654849673E-2</v>
      </c>
      <c r="L105" s="941">
        <f t="shared" si="283"/>
        <v>1.2622962544941788E-2</v>
      </c>
      <c r="M105" s="914">
        <f t="shared" si="283"/>
        <v>2.2244865004974534E-2</v>
      </c>
      <c r="N105" s="914">
        <f t="shared" ref="N105:Y105" si="284">N51/N61</f>
        <v>1.2119633007490981E-2</v>
      </c>
      <c r="O105" s="914">
        <f t="shared" si="284"/>
        <v>2.0187720044531648E-2</v>
      </c>
      <c r="P105" s="914">
        <f t="shared" si="284"/>
        <v>1.5740764821270299E-2</v>
      </c>
      <c r="Q105" s="914">
        <f t="shared" si="284"/>
        <v>1.2037409912583088E-2</v>
      </c>
      <c r="R105" s="914">
        <f t="shared" si="284"/>
        <v>7.582496470769336E-3</v>
      </c>
      <c r="S105" s="914">
        <f t="shared" si="284"/>
        <v>6.7078705987555897E-3</v>
      </c>
      <c r="T105" s="914">
        <f t="shared" si="284"/>
        <v>4.402932376731835E-3</v>
      </c>
      <c r="U105" s="914">
        <f t="shared" si="284"/>
        <v>3.8263758227255248E-3</v>
      </c>
      <c r="V105" s="914">
        <f t="shared" si="284"/>
        <v>2.9169183348396162E-3</v>
      </c>
      <c r="W105" s="914">
        <f t="shared" si="284"/>
        <v>2.6990748820621374E-3</v>
      </c>
      <c r="X105" s="918">
        <f t="shared" si="284"/>
        <v>3.3717260094224583E-3</v>
      </c>
      <c r="Y105" s="917">
        <f t="shared" si="284"/>
        <v>3.8057619149381547E-3</v>
      </c>
      <c r="Z105" s="914">
        <f t="shared" ref="Z105:BT105" si="285">Z51/Z61</f>
        <v>2.9060674445233205E-3</v>
      </c>
      <c r="AA105" s="914">
        <f t="shared" si="285"/>
        <v>3.2600614114308216E-3</v>
      </c>
      <c r="AB105" s="914">
        <f t="shared" si="285"/>
        <v>3.9564522587929255E-3</v>
      </c>
      <c r="AC105" s="914">
        <f t="shared" si="285"/>
        <v>3.2533564283523048E-3</v>
      </c>
      <c r="AD105" s="914">
        <f t="shared" si="285"/>
        <v>3.118153054972483E-3</v>
      </c>
      <c r="AE105" s="914">
        <f t="shared" si="285"/>
        <v>3.0543621378986922E-3</v>
      </c>
      <c r="AF105" s="914">
        <f t="shared" si="285"/>
        <v>3.7486365991589317E-3</v>
      </c>
      <c r="AG105" s="914">
        <f t="shared" si="285"/>
        <v>3.1518850127389198E-3</v>
      </c>
      <c r="AH105" s="914">
        <f t="shared" si="285"/>
        <v>2.8932770344636803E-3</v>
      </c>
      <c r="AI105" s="914">
        <f t="shared" si="285"/>
        <v>2.4256661348738065E-3</v>
      </c>
      <c r="AJ105" s="918">
        <f t="shared" si="285"/>
        <v>2.723403069271161E-3</v>
      </c>
      <c r="AK105" s="917">
        <f t="shared" si="285"/>
        <v>2.3520685840256639E-3</v>
      </c>
      <c r="AL105" s="914">
        <f t="shared" si="285"/>
        <v>2.6342969964453376E-3</v>
      </c>
      <c r="AM105" s="914">
        <f t="shared" si="285"/>
        <v>2.7783122228510647E-3</v>
      </c>
      <c r="AN105" s="914">
        <f t="shared" si="285"/>
        <v>2.7582852143368578E-3</v>
      </c>
      <c r="AO105" s="914">
        <f t="shared" si="285"/>
        <v>3.1765477797966847E-3</v>
      </c>
      <c r="AP105" s="914">
        <f t="shared" si="285"/>
        <v>3.2047979003471125E-3</v>
      </c>
      <c r="AQ105" s="914">
        <f t="shared" si="285"/>
        <v>2.7829120834569005E-3</v>
      </c>
      <c r="AR105" s="914">
        <f t="shared" si="285"/>
        <v>3.0372881235469847E-3</v>
      </c>
      <c r="AS105" s="914">
        <f t="shared" si="285"/>
        <v>3.4415212665270161E-3</v>
      </c>
      <c r="AT105" s="914">
        <f t="shared" si="285"/>
        <v>3.8617415792830657E-3</v>
      </c>
      <c r="AU105" s="914">
        <f t="shared" si="285"/>
        <v>3.5854782554929515E-3</v>
      </c>
      <c r="AV105" s="918">
        <f t="shared" si="285"/>
        <v>4.3643169644994742E-3</v>
      </c>
      <c r="AW105" s="917">
        <f t="shared" si="285"/>
        <v>3.9704093605645837E-3</v>
      </c>
      <c r="AX105" s="914">
        <f t="shared" si="285"/>
        <v>4.528040930156409E-3</v>
      </c>
      <c r="AY105" s="914">
        <f t="shared" si="285"/>
        <v>4.1245101977414435E-3</v>
      </c>
      <c r="AZ105" s="914">
        <f t="shared" si="285"/>
        <v>3.9876666662503335E-3</v>
      </c>
      <c r="BA105" s="914">
        <f t="shared" si="285"/>
        <v>3.1599797927835621E-3</v>
      </c>
      <c r="BB105" s="914">
        <f t="shared" si="285"/>
        <v>2.8484338371320751E-3</v>
      </c>
      <c r="BC105" s="914">
        <f t="shared" si="285"/>
        <v>2.6697388423899474E-3</v>
      </c>
      <c r="BD105" s="914">
        <f t="shared" si="285"/>
        <v>2.7765842700520483E-3</v>
      </c>
      <c r="BE105" s="914">
        <f t="shared" si="285"/>
        <v>3.3192505435335031E-3</v>
      </c>
      <c r="BF105" s="914">
        <f t="shared" si="285"/>
        <v>2.6625001853590861E-3</v>
      </c>
      <c r="BG105" s="914">
        <f t="shared" si="285"/>
        <v>2.9661227033714399E-3</v>
      </c>
      <c r="BH105" s="918">
        <f t="shared" si="285"/>
        <v>3.5880759832588975E-3</v>
      </c>
      <c r="BI105" s="917">
        <f t="shared" si="285"/>
        <v>2.8825433424103284E-3</v>
      </c>
      <c r="BJ105" s="914">
        <f t="shared" si="285"/>
        <v>2.8852198104206517E-3</v>
      </c>
      <c r="BK105" s="914">
        <f t="shared" si="285"/>
        <v>2.7573801947820007E-3</v>
      </c>
      <c r="BL105" s="914">
        <f t="shared" si="285"/>
        <v>2.7080220889120787E-3</v>
      </c>
      <c r="BM105" s="914">
        <f t="shared" si="285"/>
        <v>2.4636275518128622E-3</v>
      </c>
      <c r="BN105" s="914">
        <f t="shared" si="285"/>
        <v>2.2121715622595989E-3</v>
      </c>
      <c r="BO105" s="914">
        <f t="shared" si="285"/>
        <v>2.5514184096077888E-3</v>
      </c>
      <c r="BP105" s="914">
        <f t="shared" si="285"/>
        <v>2.8009081445186253E-3</v>
      </c>
      <c r="BQ105" s="914">
        <f t="shared" si="285"/>
        <v>2.5505071939342168E-3</v>
      </c>
      <c r="BR105" s="914">
        <f t="shared" si="285"/>
        <v>2.7146445466279521E-3</v>
      </c>
      <c r="BS105" s="914">
        <f t="shared" si="285"/>
        <v>2.9314851113264044E-3</v>
      </c>
      <c r="BT105" s="914">
        <f t="shared" si="285"/>
        <v>3.0078485937484419E-3</v>
      </c>
      <c r="BU105" s="594"/>
      <c r="BV105" s="594"/>
      <c r="BW105" s="594"/>
      <c r="BX105" s="594"/>
      <c r="BY105" s="594"/>
      <c r="BZ105" s="594"/>
      <c r="CA105" s="594"/>
      <c r="CB105" s="594"/>
      <c r="CC105" s="594"/>
      <c r="CD105" s="594"/>
      <c r="CE105" s="594"/>
    </row>
    <row r="106" spans="2:83" s="912" customFormat="1" ht="17" customHeight="1" thickTop="1" thickBot="1" x14ac:dyDescent="0.25">
      <c r="D106" s="919"/>
      <c r="E106" s="915"/>
      <c r="F106" s="915"/>
      <c r="G106" s="915"/>
      <c r="H106" s="915"/>
      <c r="I106" s="915"/>
      <c r="J106" s="915"/>
      <c r="K106" s="915"/>
      <c r="L106" s="939">
        <f>SUM(D51:L51)/SUM(D61:L61)</f>
        <v>2.048564288016308E-2</v>
      </c>
      <c r="M106" s="915"/>
      <c r="N106" s="915"/>
      <c r="O106" s="915"/>
      <c r="P106" s="915"/>
      <c r="Q106" s="915"/>
      <c r="R106" s="915"/>
      <c r="S106" s="915"/>
      <c r="T106" s="915"/>
      <c r="U106" s="915"/>
      <c r="V106" s="915"/>
      <c r="W106" s="915"/>
      <c r="X106" s="920">
        <f>SUM(M51:X51)/SUM(M$61:X$61)</f>
        <v>5.7062993037760466E-3</v>
      </c>
      <c r="Y106" s="919"/>
      <c r="Z106" s="915"/>
      <c r="AA106" s="915"/>
      <c r="AB106" s="915"/>
      <c r="AC106" s="915"/>
      <c r="AD106" s="915"/>
      <c r="AE106" s="915"/>
      <c r="AF106" s="915"/>
      <c r="AG106" s="915"/>
      <c r="AH106" s="915"/>
      <c r="AI106" s="915"/>
      <c r="AJ106" s="920">
        <f>SUM(Y51:AJ51)/SUM(Y$61:AJ$61)</f>
        <v>3.1306459691283926E-3</v>
      </c>
      <c r="AK106" s="919"/>
      <c r="AL106" s="915"/>
      <c r="AM106" s="915"/>
      <c r="AN106" s="915"/>
      <c r="AO106" s="915"/>
      <c r="AP106" s="915"/>
      <c r="AQ106" s="915"/>
      <c r="AR106" s="915"/>
      <c r="AS106" s="915"/>
      <c r="AT106" s="915"/>
      <c r="AU106" s="915"/>
      <c r="AV106" s="920">
        <f>SUM(AK51:AV51)/SUM(AK$61:AV$61)</f>
        <v>3.0839841110435248E-3</v>
      </c>
      <c r="AW106" s="919"/>
      <c r="AX106" s="915"/>
      <c r="AY106" s="915"/>
      <c r="AZ106" s="915"/>
      <c r="BA106" s="915"/>
      <c r="BB106" s="915"/>
      <c r="BC106" s="915"/>
      <c r="BD106" s="915"/>
      <c r="BE106" s="915"/>
      <c r="BF106" s="915"/>
      <c r="BG106" s="915"/>
      <c r="BH106" s="920">
        <f>SUM(AW51:BH51)/SUM(AW$61:BH$61)</f>
        <v>3.2692835169639139E-3</v>
      </c>
      <c r="BI106" s="919"/>
      <c r="BJ106" s="915"/>
      <c r="BK106" s="915"/>
      <c r="BL106" s="915"/>
      <c r="BM106" s="915"/>
      <c r="BN106" s="915"/>
      <c r="BO106" s="915"/>
      <c r="BP106" s="915"/>
      <c r="BQ106" s="915"/>
      <c r="BR106" s="915"/>
      <c r="BS106" s="915"/>
      <c r="BT106" s="916">
        <f>SUM(BI51:BT51)/SUM(BI$61:BT$61)</f>
        <v>2.6867270136802582E-3</v>
      </c>
      <c r="BU106" s="945">
        <f t="shared" ref="BU106:CE106" si="286">BU51/BU61</f>
        <v>3.0786850752783177E-3</v>
      </c>
      <c r="BV106" s="945">
        <f t="shared" si="286"/>
        <v>3.9836409132701584E-3</v>
      </c>
      <c r="BW106" s="945">
        <f t="shared" si="286"/>
        <v>3.055615028425811E-3</v>
      </c>
      <c r="BX106" s="945">
        <f t="shared" si="286"/>
        <v>4.1002329871283735E-3</v>
      </c>
      <c r="BY106" s="945">
        <f t="shared" si="286"/>
        <v>4.0643575567131905E-3</v>
      </c>
      <c r="BZ106" s="945">
        <f t="shared" si="286"/>
        <v>4.0917853959233702E-3</v>
      </c>
      <c r="CA106" s="945">
        <f t="shared" si="286"/>
        <v>3.6672656165293561E-3</v>
      </c>
      <c r="CB106" s="945">
        <f t="shared" si="286"/>
        <v>3.2312833640939184E-3</v>
      </c>
      <c r="CC106" s="945">
        <f t="shared" si="286"/>
        <v>5.1163479925393131E-3</v>
      </c>
      <c r="CD106" s="945">
        <f t="shared" si="286"/>
        <v>4.6990987216177435E-3</v>
      </c>
      <c r="CE106" s="945">
        <f t="shared" si="286"/>
        <v>3.8270233447629184E-3</v>
      </c>
    </row>
    <row r="107" spans="2:83" s="912" customFormat="1" ht="17" customHeight="1" thickTop="1" x14ac:dyDescent="0.2">
      <c r="D107" s="919"/>
      <c r="E107" s="915"/>
      <c r="F107" s="915"/>
      <c r="G107" s="915"/>
      <c r="H107" s="915"/>
      <c r="I107" s="915"/>
      <c r="J107" s="915"/>
      <c r="K107" s="915"/>
      <c r="L107" s="940"/>
      <c r="M107" s="915"/>
      <c r="N107" s="915"/>
      <c r="O107" s="915"/>
      <c r="P107" s="915"/>
      <c r="Q107" s="915"/>
      <c r="R107" s="915"/>
      <c r="S107" s="915"/>
      <c r="T107" s="915"/>
      <c r="U107" s="915"/>
      <c r="V107" s="915"/>
      <c r="W107" s="915"/>
      <c r="X107" s="921"/>
      <c r="Y107" s="919"/>
      <c r="Z107" s="915"/>
      <c r="AA107" s="915"/>
      <c r="AB107" s="915"/>
      <c r="AC107" s="915"/>
      <c r="AD107" s="915"/>
      <c r="AE107" s="915"/>
      <c r="AF107" s="915"/>
      <c r="AG107" s="915"/>
      <c r="AH107" s="915"/>
      <c r="AI107" s="915"/>
      <c r="AJ107" s="921"/>
      <c r="AK107" s="919"/>
      <c r="AL107" s="915"/>
      <c r="AM107" s="915"/>
      <c r="AN107" s="915"/>
      <c r="AO107" s="915"/>
      <c r="AP107" s="915"/>
      <c r="AQ107" s="915"/>
      <c r="AR107" s="915"/>
      <c r="AS107" s="915"/>
      <c r="AT107" s="915"/>
      <c r="AU107" s="915"/>
      <c r="AV107" s="921"/>
      <c r="AW107" s="919"/>
      <c r="AX107" s="915"/>
      <c r="AY107" s="915"/>
      <c r="AZ107" s="915"/>
      <c r="BA107" s="915"/>
      <c r="BB107" s="915"/>
      <c r="BC107" s="915"/>
      <c r="BD107" s="915"/>
      <c r="BE107" s="915"/>
      <c r="BF107" s="915"/>
      <c r="BG107" s="915"/>
      <c r="BH107" s="921"/>
      <c r="BI107" s="919"/>
      <c r="BJ107" s="915"/>
      <c r="BK107" s="915"/>
      <c r="BL107" s="915"/>
      <c r="BM107" s="915"/>
      <c r="BN107" s="915"/>
      <c r="BO107" s="915"/>
      <c r="BP107" s="915"/>
      <c r="BQ107" s="915"/>
      <c r="BR107" s="915"/>
      <c r="BS107" s="915"/>
      <c r="BT107" s="915"/>
      <c r="BU107" s="594"/>
      <c r="BV107" s="594"/>
      <c r="BW107" s="594"/>
      <c r="BX107" s="594"/>
      <c r="BY107" s="594"/>
      <c r="BZ107" s="594"/>
      <c r="CA107" s="594"/>
      <c r="CB107" s="594"/>
      <c r="CC107" s="594"/>
      <c r="CD107" s="594"/>
      <c r="CE107" s="594"/>
    </row>
    <row r="108" spans="2:83" s="912" customFormat="1" ht="17" customHeight="1" thickBot="1" x14ac:dyDescent="0.25">
      <c r="B108" s="912" t="str">
        <f>B52</f>
        <v>HR/Benefits/Insurance</v>
      </c>
      <c r="D108" s="917">
        <f>D52/D65</f>
        <v>0.1327135191851479</v>
      </c>
      <c r="E108" s="914">
        <f>E52/E61</f>
        <v>0.13278828954674249</v>
      </c>
      <c r="F108" s="914">
        <f t="shared" ref="F108:M108" si="287">F52/F61</f>
        <v>0.12824750991446843</v>
      </c>
      <c r="G108" s="914">
        <f t="shared" si="287"/>
        <v>8.005883496174844E-2</v>
      </c>
      <c r="H108" s="914">
        <f t="shared" si="287"/>
        <v>0.12275066019553559</v>
      </c>
      <c r="I108" s="914">
        <f t="shared" si="287"/>
        <v>7.9122302895149571E-2</v>
      </c>
      <c r="J108" s="914">
        <f t="shared" si="287"/>
        <v>0.1487094360379469</v>
      </c>
      <c r="K108" s="914">
        <f t="shared" si="287"/>
        <v>0.13395718926715816</v>
      </c>
      <c r="L108" s="941">
        <f t="shared" si="287"/>
        <v>7.0688590251674011E-2</v>
      </c>
      <c r="M108" s="914">
        <f t="shared" si="287"/>
        <v>0.12457124402785739</v>
      </c>
      <c r="N108" s="914">
        <f t="shared" ref="N108:Y108" si="288">N52/N61</f>
        <v>6.7869944841949498E-2</v>
      </c>
      <c r="O108" s="914">
        <f t="shared" si="288"/>
        <v>0.11305123224937723</v>
      </c>
      <c r="P108" s="914">
        <f t="shared" si="288"/>
        <v>9.1296435963367728E-2</v>
      </c>
      <c r="Q108" s="914">
        <f t="shared" si="288"/>
        <v>6.9816977492981908E-2</v>
      </c>
      <c r="R108" s="914">
        <f t="shared" si="288"/>
        <v>4.3978479530462147E-2</v>
      </c>
      <c r="S108" s="914">
        <f t="shared" si="288"/>
        <v>3.8905649472782418E-2</v>
      </c>
      <c r="T108" s="914">
        <f t="shared" si="288"/>
        <v>2.5537007785044644E-2</v>
      </c>
      <c r="U108" s="914">
        <f t="shared" si="288"/>
        <v>2.2610402588832644E-2</v>
      </c>
      <c r="V108" s="914">
        <f t="shared" si="288"/>
        <v>1.7596972790905177E-2</v>
      </c>
      <c r="W108" s="914">
        <f t="shared" si="288"/>
        <v>1.6282782652149403E-2</v>
      </c>
      <c r="X108" s="918">
        <f t="shared" si="288"/>
        <v>2.0340703453206755E-2</v>
      </c>
      <c r="Y108" s="917">
        <f t="shared" si="288"/>
        <v>2.3166710711296258E-2</v>
      </c>
      <c r="Z108" s="914">
        <f t="shared" ref="Z108:BT108" si="289">Z52/Z61</f>
        <v>1.7690025098661959E-2</v>
      </c>
      <c r="AA108" s="914">
        <f t="shared" si="289"/>
        <v>2.0516653149271303E-2</v>
      </c>
      <c r="AB108" s="914">
        <f t="shared" si="289"/>
        <v>2.5280645192086261E-2</v>
      </c>
      <c r="AC108" s="914">
        <f t="shared" si="289"/>
        <v>2.0788055603547292E-2</v>
      </c>
      <c r="AD108" s="914">
        <f t="shared" si="289"/>
        <v>1.9924143116396179E-2</v>
      </c>
      <c r="AE108" s="914">
        <f t="shared" si="289"/>
        <v>1.9516536645867878E-2</v>
      </c>
      <c r="AF108" s="914">
        <f t="shared" si="289"/>
        <v>2.3952760103901415E-2</v>
      </c>
      <c r="AG108" s="914">
        <f t="shared" si="289"/>
        <v>2.0139681078223601E-2</v>
      </c>
      <c r="AH108" s="914">
        <f t="shared" si="289"/>
        <v>1.8487246999665127E-2</v>
      </c>
      <c r="AI108" s="914">
        <f t="shared" si="289"/>
        <v>1.5499341556294378E-2</v>
      </c>
      <c r="AJ108" s="918">
        <f t="shared" si="289"/>
        <v>1.7401798936476542E-2</v>
      </c>
      <c r="AK108" s="917">
        <f t="shared" si="289"/>
        <v>1.5029073384635442E-2</v>
      </c>
      <c r="AL108" s="914">
        <f t="shared" si="289"/>
        <v>1.6832435561355948E-2</v>
      </c>
      <c r="AM108" s="914">
        <f t="shared" si="289"/>
        <v>1.7752653373394434E-2</v>
      </c>
      <c r="AN108" s="914">
        <f t="shared" si="289"/>
        <v>1.7661834902214377E-2</v>
      </c>
      <c r="AO108" s="914">
        <f t="shared" si="289"/>
        <v>2.0340051186205202E-2</v>
      </c>
      <c r="AP108" s="914">
        <f t="shared" si="289"/>
        <v>2.0520942184183186E-2</v>
      </c>
      <c r="AQ108" s="914">
        <f t="shared" si="289"/>
        <v>1.7819525518940976E-2</v>
      </c>
      <c r="AR108" s="914">
        <f t="shared" si="289"/>
        <v>1.9448344612701837E-2</v>
      </c>
      <c r="AS108" s="914">
        <f t="shared" si="289"/>
        <v>2.2036727785046468E-2</v>
      </c>
      <c r="AT108" s="914">
        <f t="shared" si="289"/>
        <v>2.4727479904470998E-2</v>
      </c>
      <c r="AU108" s="914">
        <f t="shared" si="289"/>
        <v>2.2958512290477868E-2</v>
      </c>
      <c r="AV108" s="918">
        <f t="shared" si="289"/>
        <v>2.7945567516829476E-2</v>
      </c>
      <c r="AW108" s="917">
        <f t="shared" si="289"/>
        <v>2.5423300772526348E-2</v>
      </c>
      <c r="AX108" s="914">
        <f t="shared" si="289"/>
        <v>2.8993923805707245E-2</v>
      </c>
      <c r="AY108" s="914">
        <f t="shared" si="289"/>
        <v>2.6410038304368232E-2</v>
      </c>
      <c r="AZ108" s="914">
        <f t="shared" si="289"/>
        <v>2.5595285257487901E-2</v>
      </c>
      <c r="BA108" s="914">
        <f t="shared" si="289"/>
        <v>2.0282684329842968E-2</v>
      </c>
      <c r="BB108" s="914">
        <f t="shared" si="289"/>
        <v>1.8282991709292349E-2</v>
      </c>
      <c r="BC108" s="914">
        <f t="shared" si="289"/>
        <v>1.7136017865359992E-2</v>
      </c>
      <c r="BD108" s="914">
        <f t="shared" si="289"/>
        <v>1.7821817213288259E-2</v>
      </c>
      <c r="BE108" s="914">
        <f t="shared" si="289"/>
        <v>2.1304981487506917E-2</v>
      </c>
      <c r="BF108" s="914">
        <f t="shared" si="289"/>
        <v>1.7089555734220975E-2</v>
      </c>
      <c r="BG108" s="914">
        <f t="shared" si="289"/>
        <v>1.9038390882578658E-2</v>
      </c>
      <c r="BH108" s="918">
        <f t="shared" si="289"/>
        <v>2.3030467690372286E-2</v>
      </c>
      <c r="BI108" s="917">
        <f t="shared" si="289"/>
        <v>1.8501927390395707E-2</v>
      </c>
      <c r="BJ108" s="914">
        <f t="shared" si="289"/>
        <v>1.8519106600179355E-2</v>
      </c>
      <c r="BK108" s="914">
        <f t="shared" si="289"/>
        <v>1.7698553704629617E-2</v>
      </c>
      <c r="BL108" s="914">
        <f t="shared" si="289"/>
        <v>1.7381743172244297E-2</v>
      </c>
      <c r="BM108" s="914">
        <f t="shared" si="289"/>
        <v>1.5813069455013023E-2</v>
      </c>
      <c r="BN108" s="914">
        <f t="shared" si="289"/>
        <v>1.4199071014072216E-2</v>
      </c>
      <c r="BO108" s="914">
        <f t="shared" si="289"/>
        <v>1.63765649114609E-2</v>
      </c>
      <c r="BP108" s="914">
        <f t="shared" si="289"/>
        <v>1.7977942726689001E-2</v>
      </c>
      <c r="BQ108" s="914">
        <f t="shared" si="289"/>
        <v>1.6370716171571591E-2</v>
      </c>
      <c r="BR108" s="914">
        <f t="shared" si="289"/>
        <v>1.7424250159043881E-2</v>
      </c>
      <c r="BS108" s="914">
        <f t="shared" si="289"/>
        <v>1.881606561739825E-2</v>
      </c>
      <c r="BT108" s="914">
        <f t="shared" si="289"/>
        <v>1.9306213184743719E-2</v>
      </c>
      <c r="BU108" s="594"/>
      <c r="BV108" s="594"/>
      <c r="BW108" s="594"/>
      <c r="BX108" s="594"/>
      <c r="BY108" s="594"/>
      <c r="BZ108" s="594"/>
      <c r="CA108" s="594"/>
      <c r="CB108" s="594"/>
      <c r="CC108" s="594"/>
      <c r="CD108" s="594"/>
      <c r="CE108" s="594"/>
    </row>
    <row r="109" spans="2:83" s="912" customFormat="1" ht="17" customHeight="1" thickTop="1" thickBot="1" x14ac:dyDescent="0.25">
      <c r="D109" s="919"/>
      <c r="E109" s="915"/>
      <c r="F109" s="915"/>
      <c r="G109" s="915"/>
      <c r="H109" s="915"/>
      <c r="I109" s="915"/>
      <c r="J109" s="915"/>
      <c r="K109" s="915"/>
      <c r="L109" s="939">
        <f>SUM(D52:L52)/SUM(D61:L61)</f>
        <v>0.10595974610271557</v>
      </c>
      <c r="M109" s="915"/>
      <c r="N109" s="915"/>
      <c r="O109" s="915"/>
      <c r="P109" s="915"/>
      <c r="Q109" s="915"/>
      <c r="R109" s="915"/>
      <c r="S109" s="915"/>
      <c r="T109" s="915"/>
      <c r="U109" s="915"/>
      <c r="V109" s="915"/>
      <c r="W109" s="915"/>
      <c r="X109" s="920">
        <f>SUM(M52:X52)/SUM(M$61:X$61)</f>
        <v>3.319509931351175E-2</v>
      </c>
      <c r="Y109" s="919"/>
      <c r="Z109" s="915"/>
      <c r="AA109" s="915"/>
      <c r="AB109" s="915"/>
      <c r="AC109" s="915"/>
      <c r="AD109" s="915"/>
      <c r="AE109" s="915"/>
      <c r="AF109" s="915"/>
      <c r="AG109" s="915"/>
      <c r="AH109" s="915"/>
      <c r="AI109" s="915"/>
      <c r="AJ109" s="920">
        <f>SUM(Y52:AJ52)/SUM(Y$61:AJ$61)</f>
        <v>1.9827622589182744E-2</v>
      </c>
      <c r="AK109" s="919"/>
      <c r="AL109" s="915"/>
      <c r="AM109" s="915"/>
      <c r="AN109" s="915"/>
      <c r="AO109" s="915"/>
      <c r="AP109" s="915"/>
      <c r="AQ109" s="915"/>
      <c r="AR109" s="915"/>
      <c r="AS109" s="915"/>
      <c r="AT109" s="915"/>
      <c r="AU109" s="915"/>
      <c r="AV109" s="920">
        <f>SUM(AK52:AV52)/SUM(AK$61:AV$61)</f>
        <v>1.9737339604981856E-2</v>
      </c>
      <c r="AW109" s="919"/>
      <c r="AX109" s="915"/>
      <c r="AY109" s="915"/>
      <c r="AZ109" s="915"/>
      <c r="BA109" s="915"/>
      <c r="BB109" s="915"/>
      <c r="BC109" s="915"/>
      <c r="BD109" s="915"/>
      <c r="BE109" s="915"/>
      <c r="BF109" s="915"/>
      <c r="BG109" s="915"/>
      <c r="BH109" s="920">
        <f>SUM(AW52:BH52)/SUM(AW$61:BH$61)</f>
        <v>2.0972116398808957E-2</v>
      </c>
      <c r="BI109" s="919"/>
      <c r="BJ109" s="915"/>
      <c r="BK109" s="915"/>
      <c r="BL109" s="915"/>
      <c r="BM109" s="915"/>
      <c r="BN109" s="915"/>
      <c r="BO109" s="915"/>
      <c r="BP109" s="915"/>
      <c r="BQ109" s="915"/>
      <c r="BR109" s="915"/>
      <c r="BS109" s="915"/>
      <c r="BT109" s="916">
        <f>SUM(BI52:BT52)/SUM(BI$61:BT$61)</f>
        <v>1.724505834606483E-2</v>
      </c>
      <c r="BU109" s="945">
        <f t="shared" ref="BU109:CE109" si="290">BU52/BU61</f>
        <v>1.9760885077642638E-2</v>
      </c>
      <c r="BV109" s="945">
        <f t="shared" si="290"/>
        <v>2.5569445510957477E-2</v>
      </c>
      <c r="BW109" s="945">
        <f t="shared" si="290"/>
        <v>1.9612807397255985E-2</v>
      </c>
      <c r="BX109" s="945">
        <f t="shared" si="290"/>
        <v>2.6317804799465713E-2</v>
      </c>
      <c r="BY109" s="945">
        <f t="shared" si="290"/>
        <v>2.6087534330024691E-2</v>
      </c>
      <c r="BZ109" s="945">
        <f t="shared" si="290"/>
        <v>2.6263582988886442E-2</v>
      </c>
      <c r="CA109" s="945">
        <f t="shared" si="290"/>
        <v>2.353875522356752E-2</v>
      </c>
      <c r="CB109" s="945">
        <f t="shared" si="290"/>
        <v>2.074035429082853E-2</v>
      </c>
      <c r="CC109" s="945">
        <f t="shared" si="290"/>
        <v>3.2839852802631027E-2</v>
      </c>
      <c r="CD109" s="945">
        <f t="shared" si="290"/>
        <v>3.0161691610497424E-2</v>
      </c>
      <c r="CE109" s="945">
        <f t="shared" si="290"/>
        <v>2.4298838077818609E-2</v>
      </c>
    </row>
    <row r="110" spans="2:83" s="912" customFormat="1" ht="17" customHeight="1" thickTop="1" x14ac:dyDescent="0.2">
      <c r="D110" s="919"/>
      <c r="E110" s="915"/>
      <c r="F110" s="915"/>
      <c r="G110" s="915"/>
      <c r="H110" s="915"/>
      <c r="I110" s="915"/>
      <c r="J110" s="915"/>
      <c r="K110" s="915"/>
      <c r="L110" s="940"/>
      <c r="M110" s="915"/>
      <c r="N110" s="915"/>
      <c r="O110" s="915"/>
      <c r="P110" s="915"/>
      <c r="Q110" s="915"/>
      <c r="R110" s="915"/>
      <c r="S110" s="915"/>
      <c r="T110" s="915"/>
      <c r="U110" s="915"/>
      <c r="V110" s="915"/>
      <c r="W110" s="915"/>
      <c r="X110" s="921"/>
      <c r="Y110" s="919"/>
      <c r="Z110" s="915"/>
      <c r="AA110" s="915"/>
      <c r="AB110" s="915"/>
      <c r="AC110" s="915"/>
      <c r="AD110" s="915"/>
      <c r="AE110" s="915"/>
      <c r="AF110" s="915"/>
      <c r="AG110" s="915"/>
      <c r="AH110" s="915"/>
      <c r="AI110" s="915"/>
      <c r="AJ110" s="921"/>
      <c r="AK110" s="919"/>
      <c r="AL110" s="915"/>
      <c r="AM110" s="915"/>
      <c r="AN110" s="915"/>
      <c r="AO110" s="915"/>
      <c r="AP110" s="915"/>
      <c r="AQ110" s="915"/>
      <c r="AR110" s="915"/>
      <c r="AS110" s="915"/>
      <c r="AT110" s="915"/>
      <c r="AU110" s="915"/>
      <c r="AV110" s="921"/>
      <c r="AW110" s="919"/>
      <c r="AX110" s="915"/>
      <c r="AY110" s="915"/>
      <c r="AZ110" s="915"/>
      <c r="BA110" s="915"/>
      <c r="BB110" s="915"/>
      <c r="BC110" s="915"/>
      <c r="BD110" s="915"/>
      <c r="BE110" s="915"/>
      <c r="BF110" s="915"/>
      <c r="BG110" s="915"/>
      <c r="BH110" s="921"/>
      <c r="BI110" s="919"/>
      <c r="BJ110" s="915"/>
      <c r="BK110" s="915"/>
      <c r="BL110" s="915"/>
      <c r="BM110" s="915"/>
      <c r="BN110" s="915"/>
      <c r="BO110" s="915"/>
      <c r="BP110" s="915"/>
      <c r="BQ110" s="915"/>
      <c r="BR110" s="915"/>
      <c r="BS110" s="915"/>
      <c r="BT110" s="915"/>
      <c r="BU110" s="594"/>
      <c r="BV110" s="594"/>
      <c r="BW110" s="594"/>
      <c r="BX110" s="594"/>
      <c r="BY110" s="594"/>
      <c r="BZ110" s="594"/>
      <c r="CA110" s="594"/>
      <c r="CB110" s="594"/>
      <c r="CC110" s="594"/>
      <c r="CD110" s="594"/>
      <c r="CE110" s="594"/>
    </row>
    <row r="111" spans="2:83" s="912" customFormat="1" ht="17" customHeight="1" thickBot="1" x14ac:dyDescent="0.25">
      <c r="B111" s="912" t="str">
        <f>B53</f>
        <v>Taxes</v>
      </c>
      <c r="D111" s="917">
        <f t="shared" ref="D111:AI111" si="291">D53/D61</f>
        <v>2.784759653963215E-2</v>
      </c>
      <c r="E111" s="914">
        <f t="shared" si="291"/>
        <v>2.8114965598273645E-2</v>
      </c>
      <c r="F111" s="914">
        <f t="shared" si="291"/>
        <v>2.7620740789788822E-2</v>
      </c>
      <c r="G111" s="914">
        <f t="shared" si="291"/>
        <v>1.7157912501195648E-2</v>
      </c>
      <c r="H111" s="914">
        <f t="shared" si="291"/>
        <v>2.6333490687230936E-2</v>
      </c>
      <c r="I111" s="914">
        <f t="shared" si="291"/>
        <v>1.7009003051110253E-2</v>
      </c>
      <c r="J111" s="914">
        <f t="shared" si="291"/>
        <v>3.2213940170298105E-2</v>
      </c>
      <c r="K111" s="914">
        <f t="shared" si="291"/>
        <v>2.9018258662028548E-2</v>
      </c>
      <c r="L111" s="941">
        <f t="shared" si="291"/>
        <v>1.6842857175117479E-2</v>
      </c>
      <c r="M111" s="914">
        <f t="shared" si="291"/>
        <v>2.6985043511489108E-2</v>
      </c>
      <c r="N111" s="914">
        <f t="shared" si="291"/>
        <v>1.8374832685781477E-2</v>
      </c>
      <c r="O111" s="914">
        <f t="shared" si="291"/>
        <v>2.4538479588674347E-2</v>
      </c>
      <c r="P111" s="914">
        <f t="shared" si="291"/>
        <v>1.9850535418241961E-2</v>
      </c>
      <c r="Q111" s="914">
        <f t="shared" si="291"/>
        <v>1.5180268209759326E-2</v>
      </c>
      <c r="R111" s="914">
        <f t="shared" si="291"/>
        <v>9.5622173675011125E-3</v>
      </c>
      <c r="S111" s="914">
        <f t="shared" si="291"/>
        <v>8.4592346314488667E-3</v>
      </c>
      <c r="T111" s="914">
        <f t="shared" si="291"/>
        <v>5.5524979936385473E-3</v>
      </c>
      <c r="U111" s="914">
        <f t="shared" si="291"/>
        <v>6.5952805089887221E-3</v>
      </c>
      <c r="V111" s="914">
        <f t="shared" si="291"/>
        <v>3.8414223423473286E-3</v>
      </c>
      <c r="W111" s="914">
        <f t="shared" si="291"/>
        <v>3.5545343974095404E-3</v>
      </c>
      <c r="X111" s="918">
        <f t="shared" si="291"/>
        <v>4.4403792420815904E-3</v>
      </c>
      <c r="Y111" s="917">
        <f t="shared" si="291"/>
        <v>5.0618017382101071E-3</v>
      </c>
      <c r="Z111" s="914">
        <f t="shared" si="291"/>
        <v>3.8651753763958166E-3</v>
      </c>
      <c r="AA111" s="914">
        <f t="shared" si="291"/>
        <v>5.919797332407618E-3</v>
      </c>
      <c r="AB111" s="914">
        <f t="shared" si="291"/>
        <v>5.5247556791805296E-3</v>
      </c>
      <c r="AC111" s="914">
        <f t="shared" si="291"/>
        <v>4.5429587489630337E-3</v>
      </c>
      <c r="AD111" s="914">
        <f t="shared" si="291"/>
        <v>4.3541619289674278E-3</v>
      </c>
      <c r="AE111" s="914">
        <f t="shared" si="291"/>
        <v>4.2650848446678987E-3</v>
      </c>
      <c r="AF111" s="914">
        <f t="shared" si="291"/>
        <v>5.2345636913374008E-3</v>
      </c>
      <c r="AG111" s="914">
        <f t="shared" si="291"/>
        <v>5.7111392337492808E-3</v>
      </c>
      <c r="AH111" s="914">
        <f t="shared" si="291"/>
        <v>4.0401470009074686E-3</v>
      </c>
      <c r="AI111" s="914">
        <f t="shared" si="291"/>
        <v>3.3871791892993862E-3</v>
      </c>
      <c r="AJ111" s="918">
        <f t="shared" ref="AJ111:BT111" si="292">AJ53/AJ61</f>
        <v>3.8029364666828966E-3</v>
      </c>
      <c r="AK111" s="917">
        <f t="shared" si="292"/>
        <v>3.2844082065032719E-3</v>
      </c>
      <c r="AL111" s="914">
        <f t="shared" si="292"/>
        <v>3.6785095180700664E-3</v>
      </c>
      <c r="AM111" s="914">
        <f t="shared" si="292"/>
        <v>5.0342343947825446E-3</v>
      </c>
      <c r="AN111" s="914">
        <f t="shared" si="292"/>
        <v>3.8425479702267266E-3</v>
      </c>
      <c r="AO111" s="914">
        <f t="shared" si="292"/>
        <v>4.4252266444898885E-3</v>
      </c>
      <c r="AP111" s="914">
        <f t="shared" si="292"/>
        <v>4.4645816911745018E-3</v>
      </c>
      <c r="AQ111" s="914">
        <f t="shared" si="292"/>
        <v>3.8768554905144756E-3</v>
      </c>
      <c r="AR111" s="914">
        <f t="shared" si="292"/>
        <v>4.2312249848082207E-3</v>
      </c>
      <c r="AS111" s="914">
        <f t="shared" si="292"/>
        <v>6.1564951816688723E-3</v>
      </c>
      <c r="AT111" s="914">
        <f t="shared" si="292"/>
        <v>5.379765366498492E-3</v>
      </c>
      <c r="AU111" s="914">
        <f t="shared" si="292"/>
        <v>4.9949048493336595E-3</v>
      </c>
      <c r="AV111" s="918">
        <f t="shared" si="292"/>
        <v>6.0798996442415982E-3</v>
      </c>
      <c r="AW111" s="917">
        <f t="shared" si="292"/>
        <v>5.5311496976843903E-3</v>
      </c>
      <c r="AX111" s="914">
        <f t="shared" si="292"/>
        <v>6.3079823634044092E-3</v>
      </c>
      <c r="AY111" s="914">
        <f t="shared" si="292"/>
        <v>7.3782857035092483E-3</v>
      </c>
      <c r="AZ111" s="914">
        <f t="shared" si="292"/>
        <v>5.5426645616330024E-3</v>
      </c>
      <c r="BA111" s="914">
        <f t="shared" si="292"/>
        <v>4.3922196810414977E-3</v>
      </c>
      <c r="BB111" s="914">
        <f t="shared" si="292"/>
        <v>3.9591858113040054E-3</v>
      </c>
      <c r="BC111" s="914">
        <f t="shared" si="292"/>
        <v>3.7108083771816799E-3</v>
      </c>
      <c r="BD111" s="914">
        <f t="shared" si="292"/>
        <v>3.8593183743906774E-3</v>
      </c>
      <c r="BE111" s="914">
        <f t="shared" si="292"/>
        <v>5.8647809343673673E-3</v>
      </c>
      <c r="BF111" s="914">
        <f t="shared" si="292"/>
        <v>3.7007469926285679E-3</v>
      </c>
      <c r="BG111" s="914">
        <f t="shared" si="292"/>
        <v>4.122767665756517E-3</v>
      </c>
      <c r="BH111" s="918">
        <f t="shared" si="292"/>
        <v>4.9872527624171053E-3</v>
      </c>
      <c r="BI111" s="917">
        <f t="shared" si="292"/>
        <v>4.0065963804272221E-3</v>
      </c>
      <c r="BJ111" s="914">
        <f t="shared" si="292"/>
        <v>4.0103165420236559E-3</v>
      </c>
      <c r="BK111" s="914">
        <f t="shared" si="292"/>
        <v>4.8720126977653171E-3</v>
      </c>
      <c r="BL111" s="914">
        <f t="shared" si="292"/>
        <v>4.7848019028988806E-3</v>
      </c>
      <c r="BM111" s="914">
        <f t="shared" si="292"/>
        <v>4.352981405215936E-3</v>
      </c>
      <c r="BN111" s="914">
        <f t="shared" si="292"/>
        <v>3.908684033257225E-3</v>
      </c>
      <c r="BO111" s="914">
        <f t="shared" si="292"/>
        <v>4.5080989964476409E-3</v>
      </c>
      <c r="BP111" s="914">
        <f t="shared" si="292"/>
        <v>4.9489221947675213E-3</v>
      </c>
      <c r="BQ111" s="914">
        <f t="shared" si="292"/>
        <v>4.5064889702566766E-3</v>
      </c>
      <c r="BR111" s="914">
        <f t="shared" si="292"/>
        <v>4.7965031177488347E-3</v>
      </c>
      <c r="BS111" s="914">
        <f t="shared" si="292"/>
        <v>5.1796385252637868E-3</v>
      </c>
      <c r="BT111" s="914">
        <f t="shared" si="292"/>
        <v>5.3145650967644422E-3</v>
      </c>
      <c r="BU111" s="594"/>
      <c r="BV111" s="594"/>
      <c r="BW111" s="594"/>
      <c r="BX111" s="594"/>
      <c r="BY111" s="594"/>
      <c r="BZ111" s="594"/>
      <c r="CA111" s="594"/>
      <c r="CB111" s="594"/>
      <c r="CC111" s="594"/>
      <c r="CD111" s="594"/>
      <c r="CE111" s="594"/>
    </row>
    <row r="112" spans="2:83" s="912" customFormat="1" ht="17" customHeight="1" thickTop="1" thickBot="1" x14ac:dyDescent="0.25">
      <c r="D112" s="919"/>
      <c r="E112" s="915"/>
      <c r="F112" s="915"/>
      <c r="G112" s="915"/>
      <c r="H112" s="915"/>
      <c r="I112" s="915"/>
      <c r="J112" s="915"/>
      <c r="K112" s="915"/>
      <c r="L112" s="939">
        <f>SUM(D53:L53)/SUM(D61:L61)</f>
        <v>2.3024483092732247E-2</v>
      </c>
      <c r="M112" s="915"/>
      <c r="N112" s="915"/>
      <c r="O112" s="915"/>
      <c r="P112" s="915"/>
      <c r="Q112" s="915"/>
      <c r="R112" s="915"/>
      <c r="S112" s="915"/>
      <c r="T112" s="915"/>
      <c r="U112" s="915"/>
      <c r="V112" s="915"/>
      <c r="W112" s="915"/>
      <c r="X112" s="920">
        <f>SUM(M53:X53)/SUM(M$61:X$61)</f>
        <v>7.5725704288001107E-3</v>
      </c>
      <c r="Y112" s="919"/>
      <c r="Z112" s="915"/>
      <c r="AA112" s="915"/>
      <c r="AB112" s="915"/>
      <c r="AC112" s="915"/>
      <c r="AD112" s="915"/>
      <c r="AE112" s="915"/>
      <c r="AF112" s="915"/>
      <c r="AG112" s="915"/>
      <c r="AH112" s="915"/>
      <c r="AI112" s="915"/>
      <c r="AJ112" s="920">
        <f>SUM(Y53:AJ53)/SUM(Y$61:AJ$61)</f>
        <v>4.5534400952344798E-3</v>
      </c>
      <c r="AK112" s="919"/>
      <c r="AL112" s="915"/>
      <c r="AM112" s="915"/>
      <c r="AN112" s="915"/>
      <c r="AO112" s="915"/>
      <c r="AP112" s="915"/>
      <c r="AQ112" s="915"/>
      <c r="AR112" s="915"/>
      <c r="AS112" s="915"/>
      <c r="AT112" s="915"/>
      <c r="AU112" s="915"/>
      <c r="AV112" s="920">
        <f>SUM(AK53:AV53)/SUM(AK$61:AV$61)</f>
        <v>4.5046163652217143E-3</v>
      </c>
      <c r="AW112" s="919"/>
      <c r="AX112" s="915"/>
      <c r="AY112" s="915"/>
      <c r="AZ112" s="915"/>
      <c r="BA112" s="915"/>
      <c r="BB112" s="915"/>
      <c r="BC112" s="915"/>
      <c r="BD112" s="915"/>
      <c r="BE112" s="915"/>
      <c r="BF112" s="915"/>
      <c r="BG112" s="915"/>
      <c r="BH112" s="920">
        <f>SUM(AW53:BH53)/SUM(AW$61:BH$61)</f>
        <v>4.7544870536595811E-3</v>
      </c>
      <c r="BI112" s="919"/>
      <c r="BJ112" s="915"/>
      <c r="BK112" s="915"/>
      <c r="BL112" s="915"/>
      <c r="BM112" s="915"/>
      <c r="BN112" s="915"/>
      <c r="BO112" s="915"/>
      <c r="BP112" s="915"/>
      <c r="BQ112" s="915"/>
      <c r="BR112" s="915"/>
      <c r="BS112" s="915"/>
      <c r="BT112" s="916">
        <f>SUM(BI53:BT53)/SUM(BI$61:BT$61)</f>
        <v>4.5783832301149472E-3</v>
      </c>
      <c r="BU112" s="945">
        <f t="shared" ref="BU112:CE112" si="293">BU53/BU61</f>
        <v>5.2463090026223591E-3</v>
      </c>
      <c r="BV112" s="945">
        <f t="shared" si="293"/>
        <v>6.7884212498138191E-3</v>
      </c>
      <c r="BW112" s="945">
        <f t="shared" si="293"/>
        <v>5.2069959220266493E-3</v>
      </c>
      <c r="BX112" s="945">
        <f t="shared" si="293"/>
        <v>6.9871028400902997E-3</v>
      </c>
      <c r="BY112" s="945">
        <f t="shared" si="293"/>
        <v>6.9259684307700752E-3</v>
      </c>
      <c r="BZ112" s="945">
        <f t="shared" si="293"/>
        <v>6.9727075145842397E-3</v>
      </c>
      <c r="CA112" s="945">
        <f t="shared" si="293"/>
        <v>6.2492941462244577E-3</v>
      </c>
      <c r="CB112" s="945">
        <f t="shared" si="293"/>
        <v>5.5063478688339934E-3</v>
      </c>
      <c r="CC112" s="945">
        <f t="shared" si="293"/>
        <v>8.7186385997539157E-3</v>
      </c>
      <c r="CD112" s="945">
        <f t="shared" si="293"/>
        <v>8.0076147201271399E-3</v>
      </c>
      <c r="CE112" s="945">
        <f t="shared" si="293"/>
        <v>6.2605398267430896E-3</v>
      </c>
    </row>
    <row r="113" spans="2:83" s="912" customFormat="1" ht="17" customHeight="1" thickTop="1" x14ac:dyDescent="0.2">
      <c r="D113" s="919"/>
      <c r="E113" s="915"/>
      <c r="F113" s="915"/>
      <c r="G113" s="915"/>
      <c r="H113" s="915"/>
      <c r="I113" s="915"/>
      <c r="J113" s="915"/>
      <c r="K113" s="915"/>
      <c r="L113" s="940"/>
      <c r="M113" s="915"/>
      <c r="N113" s="915"/>
      <c r="O113" s="915"/>
      <c r="P113" s="915"/>
      <c r="Q113" s="915"/>
      <c r="R113" s="915"/>
      <c r="S113" s="915"/>
      <c r="T113" s="915"/>
      <c r="U113" s="915"/>
      <c r="V113" s="915"/>
      <c r="W113" s="915"/>
      <c r="X113" s="921"/>
      <c r="Y113" s="919"/>
      <c r="Z113" s="915"/>
      <c r="AA113" s="915"/>
      <c r="AB113" s="915"/>
      <c r="AC113" s="915"/>
      <c r="AD113" s="915"/>
      <c r="AE113" s="915"/>
      <c r="AF113" s="915"/>
      <c r="AG113" s="915"/>
      <c r="AH113" s="915"/>
      <c r="AI113" s="915"/>
      <c r="AJ113" s="921"/>
      <c r="AK113" s="919"/>
      <c r="AL113" s="915"/>
      <c r="AM113" s="915"/>
      <c r="AN113" s="915"/>
      <c r="AO113" s="915"/>
      <c r="AP113" s="915"/>
      <c r="AQ113" s="915"/>
      <c r="AR113" s="915"/>
      <c r="AS113" s="915"/>
      <c r="AT113" s="915"/>
      <c r="AU113" s="915"/>
      <c r="AV113" s="921"/>
      <c r="AW113" s="919"/>
      <c r="AX113" s="915"/>
      <c r="AY113" s="915"/>
      <c r="AZ113" s="915"/>
      <c r="BA113" s="915"/>
      <c r="BB113" s="915"/>
      <c r="BC113" s="915"/>
      <c r="BD113" s="915"/>
      <c r="BE113" s="915"/>
      <c r="BF113" s="915"/>
      <c r="BG113" s="915"/>
      <c r="BH113" s="921"/>
      <c r="BI113" s="919"/>
      <c r="BJ113" s="915"/>
      <c r="BK113" s="915"/>
      <c r="BL113" s="915"/>
      <c r="BM113" s="915"/>
      <c r="BN113" s="915"/>
      <c r="BO113" s="915"/>
      <c r="BP113" s="915"/>
      <c r="BQ113" s="915"/>
      <c r="BR113" s="915"/>
      <c r="BS113" s="915"/>
      <c r="BT113" s="915"/>
      <c r="BU113" s="594"/>
      <c r="BV113" s="594"/>
      <c r="BW113" s="594"/>
      <c r="BX113" s="594"/>
      <c r="BY113" s="594"/>
      <c r="BZ113" s="594"/>
      <c r="CA113" s="594"/>
      <c r="CB113" s="594"/>
      <c r="CC113" s="594"/>
      <c r="CD113" s="594"/>
      <c r="CE113" s="594"/>
    </row>
    <row r="114" spans="2:83" s="912" customFormat="1" ht="17" customHeight="1" thickBot="1" x14ac:dyDescent="0.25">
      <c r="B114" s="912" t="str">
        <f>B54</f>
        <v>Office Overhead</v>
      </c>
      <c r="D114" s="917">
        <f t="shared" ref="D114:AI114" si="294">D54/D61</f>
        <v>7.6892211191842294E-2</v>
      </c>
      <c r="E114" s="914">
        <f t="shared" si="294"/>
        <v>0.13663974088624786</v>
      </c>
      <c r="F114" s="914">
        <f t="shared" si="294"/>
        <v>8.3742465312558204E-2</v>
      </c>
      <c r="G114" s="914">
        <f t="shared" si="294"/>
        <v>4.3231237788409808E-2</v>
      </c>
      <c r="H114" s="914">
        <f t="shared" si="294"/>
        <v>6.342983308450631E-2</v>
      </c>
      <c r="I114" s="914">
        <f t="shared" si="294"/>
        <v>2.3144863148310327E-2</v>
      </c>
      <c r="J114" s="914">
        <f t="shared" si="294"/>
        <v>4.4532216999305665E-2</v>
      </c>
      <c r="K114" s="914">
        <f t="shared" si="294"/>
        <v>5.1171370099430652E-2</v>
      </c>
      <c r="L114" s="941">
        <f t="shared" si="294"/>
        <v>2.7361719482550902E-2</v>
      </c>
      <c r="M114" s="914">
        <f t="shared" si="294"/>
        <v>4.0793210608050884E-2</v>
      </c>
      <c r="N114" s="914">
        <f t="shared" si="294"/>
        <v>2.1136079899818496E-2</v>
      </c>
      <c r="O114" s="914">
        <f t="shared" si="294"/>
        <v>3.6360166668146246E-2</v>
      </c>
      <c r="P114" s="914">
        <f t="shared" si="294"/>
        <v>3.204277425062961E-2</v>
      </c>
      <c r="Q114" s="914">
        <f t="shared" si="294"/>
        <v>2.304393186885588E-2</v>
      </c>
      <c r="R114" s="914">
        <f t="shared" si="294"/>
        <v>1.5723562827110685E-2</v>
      </c>
      <c r="S114" s="914">
        <f t="shared" si="294"/>
        <v>1.3365111489556792E-2</v>
      </c>
      <c r="T114" s="914">
        <f t="shared" si="294"/>
        <v>8.9575490442547496E-3</v>
      </c>
      <c r="U114" s="914">
        <f t="shared" si="294"/>
        <v>8.6490151741673831E-3</v>
      </c>
      <c r="V114" s="914">
        <f t="shared" si="294"/>
        <v>6.1980215651566478E-3</v>
      </c>
      <c r="W114" s="914">
        <f t="shared" si="294"/>
        <v>5.8663614959517177E-3</v>
      </c>
      <c r="X114" s="918">
        <f t="shared" si="294"/>
        <v>7.9091683271699555E-3</v>
      </c>
      <c r="Y114" s="917">
        <f t="shared" si="294"/>
        <v>8.6699924675981335E-3</v>
      </c>
      <c r="Z114" s="914">
        <f t="shared" si="294"/>
        <v>6.7839376036600788E-3</v>
      </c>
      <c r="AA114" s="914">
        <f t="shared" si="294"/>
        <v>8.9884368366307203E-3</v>
      </c>
      <c r="AB114" s="914">
        <f t="shared" si="294"/>
        <v>1.034003104283323E-2</v>
      </c>
      <c r="AC114" s="914">
        <f t="shared" si="294"/>
        <v>8.1673299360401335E-3</v>
      </c>
      <c r="AD114" s="914">
        <f t="shared" si="294"/>
        <v>8.4270257024436565E-3</v>
      </c>
      <c r="AE114" s="914">
        <f t="shared" si="294"/>
        <v>8.0757234111129925E-3</v>
      </c>
      <c r="AF114" s="914">
        <f t="shared" si="294"/>
        <v>1.0180654002631333E-2</v>
      </c>
      <c r="AG114" s="914">
        <f t="shared" si="294"/>
        <v>9.3980638624333607E-3</v>
      </c>
      <c r="AH114" s="914">
        <f t="shared" si="294"/>
        <v>8.3049965288199395E-3</v>
      </c>
      <c r="AI114" s="914">
        <f t="shared" si="294"/>
        <v>7.1644489837128251E-3</v>
      </c>
      <c r="AJ114" s="918">
        <f t="shared" ref="AJ114:BT114" si="295">AJ54/AJ61</f>
        <v>8.6274596163269154E-3</v>
      </c>
      <c r="AK114" s="917">
        <f t="shared" si="295"/>
        <v>7.3680668691402194E-3</v>
      </c>
      <c r="AL114" s="914">
        <f t="shared" si="295"/>
        <v>8.5057540451225766E-3</v>
      </c>
      <c r="AM114" s="914">
        <f t="shared" si="295"/>
        <v>1.030997905741369E-2</v>
      </c>
      <c r="AN114" s="914">
        <f t="shared" si="295"/>
        <v>9.8204877578804833E-3</v>
      </c>
      <c r="AO114" s="914">
        <f t="shared" si="295"/>
        <v>1.1097421321743045E-2</v>
      </c>
      <c r="AP114" s="914">
        <f t="shared" si="295"/>
        <v>1.1979577449393151E-2</v>
      </c>
      <c r="AQ114" s="914">
        <f t="shared" si="295"/>
        <v>1.0357967555736081E-2</v>
      </c>
      <c r="AR114" s="914">
        <f t="shared" si="295"/>
        <v>1.1677903537116634E-2</v>
      </c>
      <c r="AS114" s="914">
        <f t="shared" si="295"/>
        <v>1.4362815650075461E-2</v>
      </c>
      <c r="AT114" s="914">
        <f t="shared" si="295"/>
        <v>1.5869033614945311E-2</v>
      </c>
      <c r="AU114" s="914">
        <f t="shared" si="295"/>
        <v>1.5243720112468126E-2</v>
      </c>
      <c r="AV114" s="918">
        <f t="shared" si="295"/>
        <v>1.9787292129241716E-2</v>
      </c>
      <c r="AW114" s="917">
        <f t="shared" si="295"/>
        <v>1.8095733776389469E-2</v>
      </c>
      <c r="AX114" s="914">
        <f t="shared" si="295"/>
        <v>2.1382718419454456E-2</v>
      </c>
      <c r="AY114" s="914">
        <f t="shared" si="295"/>
        <v>2.1836203842609255E-2</v>
      </c>
      <c r="AZ114" s="914">
        <f t="shared" si="295"/>
        <v>2.0482919223161058E-2</v>
      </c>
      <c r="BA114" s="914">
        <f t="shared" si="295"/>
        <v>1.6232523348354701E-2</v>
      </c>
      <c r="BB114" s="914">
        <f t="shared" si="295"/>
        <v>1.5572000969967161E-2</v>
      </c>
      <c r="BC114" s="914">
        <f t="shared" si="295"/>
        <v>1.4757299227084113E-2</v>
      </c>
      <c r="BD114" s="914">
        <f t="shared" si="295"/>
        <v>1.5931334423749135E-2</v>
      </c>
      <c r="BE114" s="914">
        <f t="shared" si="295"/>
        <v>2.0471236682192376E-2</v>
      </c>
      <c r="BF114" s="914">
        <f t="shared" si="295"/>
        <v>1.6480991494782118E-2</v>
      </c>
      <c r="BG114" s="914">
        <f t="shared" si="295"/>
        <v>1.9081931077446889E-2</v>
      </c>
      <c r="BH114" s="918">
        <f t="shared" si="295"/>
        <v>2.4499624163455823E-2</v>
      </c>
      <c r="BI114" s="917">
        <f t="shared" si="295"/>
        <v>2.0053514603637454E-2</v>
      </c>
      <c r="BJ114" s="914">
        <f t="shared" si="295"/>
        <v>2.0884583004712892E-2</v>
      </c>
      <c r="BK114" s="914">
        <f t="shared" si="295"/>
        <v>2.1927345705317031E-2</v>
      </c>
      <c r="BL114" s="914">
        <f t="shared" si="295"/>
        <v>2.1534838261904794E-2</v>
      </c>
      <c r="BM114" s="914">
        <f t="shared" si="295"/>
        <v>1.9591354547324358E-2</v>
      </c>
      <c r="BN114" s="914">
        <f t="shared" si="295"/>
        <v>1.7591716476723467E-2</v>
      </c>
      <c r="BO114" s="914">
        <f t="shared" si="295"/>
        <v>2.0289488410865752E-2</v>
      </c>
      <c r="BP114" s="914">
        <f t="shared" si="295"/>
        <v>2.2273490355055509E-2</v>
      </c>
      <c r="BQ114" s="914">
        <f t="shared" si="295"/>
        <v>2.028224220625301E-2</v>
      </c>
      <c r="BR114" s="914">
        <f t="shared" si="295"/>
        <v>2.1587501626945858E-2</v>
      </c>
      <c r="BS114" s="914">
        <f t="shared" si="295"/>
        <v>2.3311869573766134E-2</v>
      </c>
      <c r="BT114" s="914">
        <f t="shared" si="295"/>
        <v>2.3919130219758514E-2</v>
      </c>
      <c r="BU114" s="594"/>
      <c r="BV114" s="594"/>
      <c r="BW114" s="594"/>
      <c r="BX114" s="594"/>
      <c r="BY114" s="594"/>
      <c r="BZ114" s="594"/>
      <c r="CA114" s="594"/>
      <c r="CB114" s="594"/>
      <c r="CC114" s="594"/>
      <c r="CD114" s="594"/>
      <c r="CE114" s="594"/>
    </row>
    <row r="115" spans="2:83" s="912" customFormat="1" ht="17" customHeight="1" thickTop="1" thickBot="1" x14ac:dyDescent="0.25">
      <c r="D115" s="919"/>
      <c r="E115" s="915"/>
      <c r="F115" s="915"/>
      <c r="G115" s="915"/>
      <c r="H115" s="915"/>
      <c r="I115" s="915"/>
      <c r="J115" s="915"/>
      <c r="K115" s="915"/>
      <c r="L115" s="939">
        <f>SUM(D54:L54)/SUM(D61:L61)</f>
        <v>5.3880033185979857E-2</v>
      </c>
      <c r="M115" s="915"/>
      <c r="N115" s="915"/>
      <c r="O115" s="915"/>
      <c r="P115" s="915"/>
      <c r="Q115" s="915"/>
      <c r="R115" s="915"/>
      <c r="S115" s="915"/>
      <c r="T115" s="915"/>
      <c r="U115" s="915"/>
      <c r="V115" s="915"/>
      <c r="W115" s="915"/>
      <c r="X115" s="920">
        <f>SUM(M54:X54)/SUM(M$61:X$61)</f>
        <v>1.157137196444329E-2</v>
      </c>
      <c r="Y115" s="919"/>
      <c r="Z115" s="915"/>
      <c r="AA115" s="915"/>
      <c r="AB115" s="915"/>
      <c r="AC115" s="915"/>
      <c r="AD115" s="915"/>
      <c r="AE115" s="915"/>
      <c r="AF115" s="915"/>
      <c r="AG115" s="915"/>
      <c r="AH115" s="915"/>
      <c r="AI115" s="915"/>
      <c r="AJ115" s="920">
        <f>SUM(Y54:AJ54)/SUM(Y$61:AJ$61)</f>
        <v>8.4961510603548188E-3</v>
      </c>
      <c r="AK115" s="919"/>
      <c r="AL115" s="915"/>
      <c r="AM115" s="915"/>
      <c r="AN115" s="915"/>
      <c r="AO115" s="915"/>
      <c r="AP115" s="915"/>
      <c r="AQ115" s="915"/>
      <c r="AR115" s="915"/>
      <c r="AS115" s="915"/>
      <c r="AT115" s="915"/>
      <c r="AU115" s="915"/>
      <c r="AV115" s="920">
        <f>SUM(AK54:AV54)/SUM(AK$61:AV$61)</f>
        <v>1.1709355231720349E-2</v>
      </c>
      <c r="AW115" s="919"/>
      <c r="AX115" s="915"/>
      <c r="AY115" s="915"/>
      <c r="AZ115" s="915"/>
      <c r="BA115" s="915"/>
      <c r="BB115" s="915"/>
      <c r="BC115" s="915"/>
      <c r="BD115" s="915"/>
      <c r="BE115" s="915"/>
      <c r="BF115" s="915"/>
      <c r="BG115" s="915"/>
      <c r="BH115" s="920">
        <f>SUM(AW54:BH54)/SUM(AW$61:BH$61)</f>
        <v>1.8336860307869081E-2</v>
      </c>
      <c r="BI115" s="919"/>
      <c r="BJ115" s="915"/>
      <c r="BK115" s="915"/>
      <c r="BL115" s="915"/>
      <c r="BM115" s="915"/>
      <c r="BN115" s="915"/>
      <c r="BO115" s="915"/>
      <c r="BP115" s="915"/>
      <c r="BQ115" s="915"/>
      <c r="BR115" s="915"/>
      <c r="BS115" s="915"/>
      <c r="BT115" s="916">
        <f>SUM(BI54:BT54)/SUM(BI$61:BT$61)</f>
        <v>2.0982832440983736E-2</v>
      </c>
      <c r="BU115" s="945">
        <f t="shared" ref="BU115:CE115" si="296">BU54/BU61</f>
        <v>2.4043951151045444E-2</v>
      </c>
      <c r="BV115" s="945">
        <f t="shared" si="296"/>
        <v>3.1111485968831964E-2</v>
      </c>
      <c r="BW115" s="945">
        <f t="shared" si="296"/>
        <v>2.3863778425998582E-2</v>
      </c>
      <c r="BX115" s="945">
        <f t="shared" si="296"/>
        <v>3.2022048127643407E-2</v>
      </c>
      <c r="BY115" s="945">
        <f t="shared" si="296"/>
        <v>3.1741867766439225E-2</v>
      </c>
      <c r="BZ115" s="945">
        <f t="shared" si="296"/>
        <v>3.1956074029835191E-2</v>
      </c>
      <c r="CA115" s="945">
        <f t="shared" si="296"/>
        <v>2.8640654430615701E-2</v>
      </c>
      <c r="CB115" s="945">
        <f t="shared" si="296"/>
        <v>2.5235715073727186E-2</v>
      </c>
      <c r="CC115" s="945">
        <f t="shared" si="296"/>
        <v>3.9957715127210185E-2</v>
      </c>
      <c r="CD115" s="945">
        <f t="shared" si="296"/>
        <v>3.6699076831138086E-2</v>
      </c>
      <c r="CE115" s="945">
        <f t="shared" si="296"/>
        <v>2.6373575613797981E-2</v>
      </c>
    </row>
    <row r="116" spans="2:83" s="912" customFormat="1" ht="17" customHeight="1" thickTop="1" x14ac:dyDescent="0.2">
      <c r="D116" s="919"/>
      <c r="E116" s="915"/>
      <c r="F116" s="915"/>
      <c r="G116" s="915"/>
      <c r="H116" s="915"/>
      <c r="I116" s="915"/>
      <c r="J116" s="915"/>
      <c r="K116" s="915"/>
      <c r="L116" s="940"/>
      <c r="M116" s="915"/>
      <c r="N116" s="915"/>
      <c r="O116" s="915"/>
      <c r="P116" s="915"/>
      <c r="Q116" s="915"/>
      <c r="R116" s="915"/>
      <c r="S116" s="915"/>
      <c r="T116" s="915"/>
      <c r="U116" s="915"/>
      <c r="V116" s="915"/>
      <c r="W116" s="915"/>
      <c r="X116" s="921"/>
      <c r="Y116" s="919"/>
      <c r="Z116" s="915"/>
      <c r="AA116" s="915"/>
      <c r="AB116" s="915"/>
      <c r="AC116" s="915"/>
      <c r="AD116" s="915"/>
      <c r="AE116" s="915"/>
      <c r="AF116" s="915"/>
      <c r="AG116" s="915"/>
      <c r="AH116" s="915"/>
      <c r="AI116" s="915"/>
      <c r="AJ116" s="921"/>
      <c r="AK116" s="919"/>
      <c r="AL116" s="915"/>
      <c r="AM116" s="915"/>
      <c r="AN116" s="915"/>
      <c r="AO116" s="915"/>
      <c r="AP116" s="915"/>
      <c r="AQ116" s="915"/>
      <c r="AR116" s="915"/>
      <c r="AS116" s="915"/>
      <c r="AT116" s="915"/>
      <c r="AU116" s="915"/>
      <c r="AV116" s="921"/>
      <c r="AW116" s="919"/>
      <c r="AX116" s="915"/>
      <c r="AY116" s="915"/>
      <c r="AZ116" s="915"/>
      <c r="BA116" s="915"/>
      <c r="BB116" s="915"/>
      <c r="BC116" s="915"/>
      <c r="BD116" s="915"/>
      <c r="BE116" s="915"/>
      <c r="BF116" s="915"/>
      <c r="BG116" s="915"/>
      <c r="BH116" s="921"/>
      <c r="BI116" s="919"/>
      <c r="BJ116" s="915"/>
      <c r="BK116" s="915"/>
      <c r="BL116" s="915"/>
      <c r="BM116" s="915"/>
      <c r="BN116" s="915"/>
      <c r="BO116" s="915"/>
      <c r="BP116" s="915"/>
      <c r="BQ116" s="915"/>
      <c r="BR116" s="915"/>
      <c r="BS116" s="915"/>
      <c r="BT116" s="915"/>
      <c r="BU116" s="594"/>
      <c r="BV116" s="594"/>
      <c r="BW116" s="594"/>
      <c r="BX116" s="594"/>
      <c r="BY116" s="594"/>
      <c r="BZ116" s="594"/>
      <c r="CA116" s="594"/>
      <c r="CB116" s="594"/>
      <c r="CC116" s="594"/>
      <c r="CD116" s="594"/>
      <c r="CE116" s="594"/>
    </row>
    <row r="117" spans="2:83" s="912" customFormat="1" ht="17" customHeight="1" thickBot="1" x14ac:dyDescent="0.25">
      <c r="B117" s="912" t="str">
        <f>B55</f>
        <v>Travel</v>
      </c>
      <c r="D117" s="917">
        <f t="shared" ref="D117:AI117" si="297">D55/D61</f>
        <v>5.3752682351526386E-3</v>
      </c>
      <c r="E117" s="914">
        <f t="shared" si="297"/>
        <v>5.9094264981534609E-3</v>
      </c>
      <c r="F117" s="914">
        <f t="shared" si="297"/>
        <v>7.3117166427861136E-3</v>
      </c>
      <c r="G117" s="914">
        <f t="shared" si="297"/>
        <v>4.7597404852406924E-3</v>
      </c>
      <c r="H117" s="914">
        <f t="shared" si="297"/>
        <v>7.2376568511518628E-3</v>
      </c>
      <c r="I117" s="914">
        <f t="shared" si="297"/>
        <v>4.5841426938093609E-3</v>
      </c>
      <c r="J117" s="914">
        <f t="shared" si="297"/>
        <v>8.0470474046508058E-3</v>
      </c>
      <c r="K117" s="914">
        <f t="shared" si="297"/>
        <v>7.2487656529847495E-3</v>
      </c>
      <c r="L117" s="941">
        <f t="shared" si="297"/>
        <v>3.8251401651338748E-3</v>
      </c>
      <c r="M117" s="914">
        <f t="shared" si="297"/>
        <v>6.7408681833256165E-3</v>
      </c>
      <c r="N117" s="914">
        <f t="shared" si="297"/>
        <v>3.6726160628760547E-3</v>
      </c>
      <c r="O117" s="914">
        <f t="shared" si="297"/>
        <v>6.1174909225853481E-3</v>
      </c>
      <c r="P117" s="914">
        <f t="shared" si="297"/>
        <v>7.0594945259030428E-3</v>
      </c>
      <c r="Q117" s="914">
        <f t="shared" si="297"/>
        <v>5.3985959607948395E-3</v>
      </c>
      <c r="R117" s="914">
        <f t="shared" si="297"/>
        <v>3.4006347808298839E-3</v>
      </c>
      <c r="S117" s="914">
        <f t="shared" si="297"/>
        <v>3.0083783291388706E-3</v>
      </c>
      <c r="T117" s="914">
        <f t="shared" si="297"/>
        <v>1.9746484598676109E-3</v>
      </c>
      <c r="U117" s="914">
        <f t="shared" si="297"/>
        <v>1.7160715811011444E-3</v>
      </c>
      <c r="V117" s="914">
        <f t="shared" si="297"/>
        <v>1.3081936774432218E-3</v>
      </c>
      <c r="W117" s="914">
        <f t="shared" si="297"/>
        <v>1.210494189530898E-3</v>
      </c>
      <c r="X117" s="918">
        <f t="shared" si="297"/>
        <v>1.5121680284682539E-3</v>
      </c>
      <c r="Y117" s="917">
        <f t="shared" si="297"/>
        <v>1.7068265557904452E-3</v>
      </c>
      <c r="Z117" s="914">
        <f t="shared" si="297"/>
        <v>1.3033272175437922E-3</v>
      </c>
      <c r="AA117" s="914">
        <f t="shared" si="297"/>
        <v>1.4620881481568534E-3</v>
      </c>
      <c r="AB117" s="914">
        <f t="shared" si="297"/>
        <v>1.8589045533376285E-3</v>
      </c>
      <c r="AC117" s="914">
        <f t="shared" si="297"/>
        <v>1.5285611155433051E-3</v>
      </c>
      <c r="AD117" s="914">
        <f t="shared" si="297"/>
        <v>1.4650369909077062E-3</v>
      </c>
      <c r="AE117" s="914">
        <f t="shared" si="297"/>
        <v>1.4350653854254172E-3</v>
      </c>
      <c r="AF117" s="914">
        <f t="shared" si="297"/>
        <v>1.7612641799222917E-3</v>
      </c>
      <c r="AG117" s="914">
        <f t="shared" si="297"/>
        <v>1.4808856567789211E-3</v>
      </c>
      <c r="AH117" s="914">
        <f t="shared" si="297"/>
        <v>1.359380955874999E-3</v>
      </c>
      <c r="AI117" s="914">
        <f t="shared" si="297"/>
        <v>1.1396780570200741E-3</v>
      </c>
      <c r="AJ117" s="918">
        <f t="shared" ref="AJ117:BT117" si="298">AJ55/AJ61</f>
        <v>1.2795671563559741E-3</v>
      </c>
      <c r="AK117" s="917">
        <f t="shared" si="298"/>
        <v>1.1050988902723755E-3</v>
      </c>
      <c r="AL117" s="914">
        <f t="shared" si="298"/>
        <v>1.2377014459489205E-3</v>
      </c>
      <c r="AM117" s="914">
        <f t="shared" si="298"/>
        <v>1.3053657427998652E-3</v>
      </c>
      <c r="AN117" s="914">
        <f t="shared" si="298"/>
        <v>1.3576684290069251E-3</v>
      </c>
      <c r="AO117" s="914">
        <f t="shared" si="298"/>
        <v>1.5635433969792903E-3</v>
      </c>
      <c r="AP117" s="914">
        <f t="shared" si="298"/>
        <v>1.5774485205638999E-3</v>
      </c>
      <c r="AQ117" s="914">
        <f t="shared" si="298"/>
        <v>1.3697901351074329E-3</v>
      </c>
      <c r="AR117" s="914">
        <f t="shared" si="298"/>
        <v>1.4949977521192717E-3</v>
      </c>
      <c r="AS117" s="914">
        <f t="shared" si="298"/>
        <v>1.6939672326246357E-3</v>
      </c>
      <c r="AT117" s="914">
        <f t="shared" si="298"/>
        <v>1.9008058325239096E-3</v>
      </c>
      <c r="AU117" s="914">
        <f t="shared" si="298"/>
        <v>1.7648249735275963E-3</v>
      </c>
      <c r="AV117" s="918">
        <f t="shared" si="298"/>
        <v>2.1481808067135735E-3</v>
      </c>
      <c r="AW117" s="917">
        <f t="shared" si="298"/>
        <v>1.9542937079362484E-3</v>
      </c>
      <c r="AX117" s="914">
        <f t="shared" si="298"/>
        <v>2.2287681433997382E-3</v>
      </c>
      <c r="AY117" s="914">
        <f t="shared" si="298"/>
        <v>2.0301443996743975E-3</v>
      </c>
      <c r="AZ117" s="914">
        <f t="shared" si="298"/>
        <v>2.0562541024140221E-3</v>
      </c>
      <c r="BA117" s="914">
        <f t="shared" si="298"/>
        <v>1.6294545046731609E-3</v>
      </c>
      <c r="BB117" s="914">
        <f t="shared" si="298"/>
        <v>1.4688047555803537E-3</v>
      </c>
      <c r="BC117" s="914">
        <f t="shared" si="298"/>
        <v>1.3766600637661645E-3</v>
      </c>
      <c r="BD117" s="914">
        <f t="shared" si="298"/>
        <v>1.4317552779208032E-3</v>
      </c>
      <c r="BE117" s="914">
        <f t="shared" si="298"/>
        <v>1.7115830179202528E-3</v>
      </c>
      <c r="BF117" s="914">
        <f t="shared" si="298"/>
        <v>1.3729274252430772E-3</v>
      </c>
      <c r="BG117" s="914">
        <f t="shared" si="298"/>
        <v>1.5294914263247526E-3</v>
      </c>
      <c r="BH117" s="918">
        <f t="shared" si="298"/>
        <v>1.8502037852845363E-3</v>
      </c>
      <c r="BI117" s="917">
        <f t="shared" si="298"/>
        <v>1.4863934398987629E-3</v>
      </c>
      <c r="BJ117" s="914">
        <f t="shared" si="298"/>
        <v>1.4877735698812379E-3</v>
      </c>
      <c r="BK117" s="914">
        <f t="shared" si="298"/>
        <v>1.4218526301164331E-3</v>
      </c>
      <c r="BL117" s="914">
        <f t="shared" si="298"/>
        <v>1.3964009521862293E-3</v>
      </c>
      <c r="BM117" s="914">
        <f t="shared" si="298"/>
        <v>1.2703780642224307E-3</v>
      </c>
      <c r="BN117" s="914">
        <f t="shared" si="298"/>
        <v>1.1407139138882023E-3</v>
      </c>
      <c r="BO117" s="914">
        <f t="shared" si="298"/>
        <v>1.3156477235505535E-3</v>
      </c>
      <c r="BP117" s="914">
        <f t="shared" si="298"/>
        <v>1.4442979678807775E-3</v>
      </c>
      <c r="BQ117" s="914">
        <f t="shared" si="298"/>
        <v>1.315177852038267E-3</v>
      </c>
      <c r="BR117" s="914">
        <f t="shared" si="298"/>
        <v>1.3998158454022497E-3</v>
      </c>
      <c r="BS117" s="914">
        <f t="shared" si="298"/>
        <v>1.5116304322393768E-3</v>
      </c>
      <c r="BT117" s="914">
        <f t="shared" si="298"/>
        <v>1.5510075259503181E-3</v>
      </c>
      <c r="BU117" s="594"/>
      <c r="BV117" s="594"/>
      <c r="BW117" s="594"/>
      <c r="BX117" s="594"/>
      <c r="BY117" s="594"/>
      <c r="BZ117" s="594"/>
      <c r="CA117" s="594"/>
      <c r="CB117" s="594"/>
      <c r="CC117" s="594"/>
      <c r="CD117" s="594"/>
      <c r="CE117" s="594"/>
    </row>
    <row r="118" spans="2:83" s="912" customFormat="1" ht="17" customHeight="1" thickTop="1" thickBot="1" x14ac:dyDescent="0.25">
      <c r="D118" s="919"/>
      <c r="E118" s="915"/>
      <c r="F118" s="915"/>
      <c r="G118" s="915"/>
      <c r="H118" s="915"/>
      <c r="I118" s="915"/>
      <c r="J118" s="915"/>
      <c r="K118" s="915"/>
      <c r="L118" s="939">
        <f>SUM(D55:L55)/SUM(D61:L61)</f>
        <v>5.6973538784561295E-3</v>
      </c>
      <c r="M118" s="915"/>
      <c r="N118" s="915"/>
      <c r="O118" s="915"/>
      <c r="P118" s="915"/>
      <c r="Q118" s="915"/>
      <c r="R118" s="915"/>
      <c r="S118" s="915"/>
      <c r="T118" s="915"/>
      <c r="U118" s="915"/>
      <c r="V118" s="915"/>
      <c r="W118" s="915"/>
      <c r="X118" s="920">
        <f>SUM(M55:X55)/SUM(M$61:X$61)</f>
        <v>2.3516869857986133E-3</v>
      </c>
      <c r="Y118" s="919"/>
      <c r="Z118" s="915"/>
      <c r="AA118" s="915"/>
      <c r="AB118" s="915"/>
      <c r="AC118" s="915"/>
      <c r="AD118" s="915"/>
      <c r="AE118" s="915"/>
      <c r="AF118" s="915"/>
      <c r="AG118" s="915"/>
      <c r="AH118" s="915"/>
      <c r="AI118" s="915"/>
      <c r="AJ118" s="920">
        <f>SUM(Y55:AJ55)/SUM(Y$61:AJ$61)</f>
        <v>1.4547959801046433E-3</v>
      </c>
      <c r="AK118" s="919"/>
      <c r="AL118" s="915"/>
      <c r="AM118" s="915"/>
      <c r="AN118" s="915"/>
      <c r="AO118" s="915"/>
      <c r="AP118" s="915"/>
      <c r="AQ118" s="915"/>
      <c r="AR118" s="915"/>
      <c r="AS118" s="915"/>
      <c r="AT118" s="915"/>
      <c r="AU118" s="915"/>
      <c r="AV118" s="920">
        <f>SUM(AK55:AV55)/SUM(AK$61:AV$61)</f>
        <v>1.5013558908151456E-3</v>
      </c>
      <c r="AW118" s="919"/>
      <c r="AX118" s="915"/>
      <c r="AY118" s="915"/>
      <c r="AZ118" s="915"/>
      <c r="BA118" s="915"/>
      <c r="BB118" s="915"/>
      <c r="BC118" s="915"/>
      <c r="BD118" s="915"/>
      <c r="BE118" s="915"/>
      <c r="BF118" s="915"/>
      <c r="BG118" s="915"/>
      <c r="BH118" s="920">
        <f>SUM(AW55:BH55)/SUM(AW$61:BH$61)</f>
        <v>1.6673527548491784E-3</v>
      </c>
      <c r="BI118" s="919"/>
      <c r="BJ118" s="915"/>
      <c r="BK118" s="915"/>
      <c r="BL118" s="915"/>
      <c r="BM118" s="915"/>
      <c r="BN118" s="915"/>
      <c r="BO118" s="915"/>
      <c r="BP118" s="915"/>
      <c r="BQ118" s="915"/>
      <c r="BR118" s="915"/>
      <c r="BS118" s="915"/>
      <c r="BT118" s="916">
        <f>SUM(BI55:BT55)/SUM(BI$61:BT$61)</f>
        <v>1.3854200730226702E-3</v>
      </c>
      <c r="BU118" s="945">
        <f t="shared" ref="BU118:CE118" si="299">BU55/BU61</f>
        <v>1.587534602543544E-3</v>
      </c>
      <c r="BV118" s="945">
        <f t="shared" si="299"/>
        <v>2.0541782089721623E-3</v>
      </c>
      <c r="BW118" s="945">
        <f t="shared" si="299"/>
        <v>1.5756384531274352E-3</v>
      </c>
      <c r="BX118" s="945">
        <f t="shared" si="299"/>
        <v>2.1142993149334457E-3</v>
      </c>
      <c r="BY118" s="945">
        <f t="shared" si="299"/>
        <v>2.0958000252131099E-3</v>
      </c>
      <c r="BZ118" s="945">
        <f t="shared" si="299"/>
        <v>2.1099432853239957E-3</v>
      </c>
      <c r="CA118" s="945">
        <f t="shared" si="299"/>
        <v>1.8910381934508927E-3</v>
      </c>
      <c r="CB118" s="945">
        <f t="shared" si="299"/>
        <v>1.6662224377264913E-3</v>
      </c>
      <c r="CC118" s="945">
        <f t="shared" si="299"/>
        <v>2.6382625303356445E-3</v>
      </c>
      <c r="CD118" s="945">
        <f t="shared" si="299"/>
        <v>2.4231065012915967E-3</v>
      </c>
      <c r="CE118" s="945">
        <f t="shared" si="299"/>
        <v>1.9134913224163679E-3</v>
      </c>
    </row>
    <row r="119" spans="2:83" s="912" customFormat="1" ht="17" customHeight="1" thickTop="1" x14ac:dyDescent="0.2">
      <c r="D119" s="919"/>
      <c r="E119" s="915"/>
      <c r="F119" s="915"/>
      <c r="G119" s="915"/>
      <c r="H119" s="915"/>
      <c r="I119" s="915"/>
      <c r="J119" s="915"/>
      <c r="K119" s="915"/>
      <c r="L119" s="940"/>
      <c r="M119" s="915"/>
      <c r="N119" s="915"/>
      <c r="O119" s="915"/>
      <c r="P119" s="915"/>
      <c r="Q119" s="915"/>
      <c r="R119" s="915"/>
      <c r="S119" s="915"/>
      <c r="T119" s="915"/>
      <c r="U119" s="915"/>
      <c r="V119" s="915"/>
      <c r="W119" s="915"/>
      <c r="X119" s="921"/>
      <c r="Y119" s="919"/>
      <c r="Z119" s="915"/>
      <c r="AA119" s="915"/>
      <c r="AB119" s="915"/>
      <c r="AC119" s="915"/>
      <c r="AD119" s="915"/>
      <c r="AE119" s="915"/>
      <c r="AF119" s="915"/>
      <c r="AG119" s="915"/>
      <c r="AH119" s="915"/>
      <c r="AI119" s="915"/>
      <c r="AJ119" s="921"/>
      <c r="AK119" s="919"/>
      <c r="AL119" s="915"/>
      <c r="AM119" s="915"/>
      <c r="AN119" s="915"/>
      <c r="AO119" s="915"/>
      <c r="AP119" s="915"/>
      <c r="AQ119" s="915"/>
      <c r="AR119" s="915"/>
      <c r="AS119" s="915"/>
      <c r="AT119" s="915"/>
      <c r="AU119" s="915"/>
      <c r="AV119" s="921"/>
      <c r="AW119" s="919"/>
      <c r="AX119" s="915"/>
      <c r="AY119" s="915"/>
      <c r="AZ119" s="915"/>
      <c r="BA119" s="915"/>
      <c r="BB119" s="915"/>
      <c r="BC119" s="915"/>
      <c r="BD119" s="915"/>
      <c r="BE119" s="915"/>
      <c r="BF119" s="915"/>
      <c r="BG119" s="915"/>
      <c r="BH119" s="921"/>
      <c r="BI119" s="919"/>
      <c r="BJ119" s="915"/>
      <c r="BK119" s="915"/>
      <c r="BL119" s="915"/>
      <c r="BM119" s="915"/>
      <c r="BN119" s="915"/>
      <c r="BO119" s="915"/>
      <c r="BP119" s="915"/>
      <c r="BQ119" s="915"/>
      <c r="BR119" s="915"/>
      <c r="BS119" s="915"/>
      <c r="BT119" s="915"/>
      <c r="BU119" s="594"/>
      <c r="BV119" s="594"/>
      <c r="BW119" s="594"/>
      <c r="BX119" s="594"/>
      <c r="BY119" s="594"/>
      <c r="BZ119" s="594"/>
      <c r="CA119" s="594"/>
      <c r="CB119" s="594"/>
      <c r="CC119" s="594"/>
      <c r="CD119" s="594"/>
      <c r="CE119" s="594"/>
    </row>
    <row r="120" spans="2:83" s="912" customFormat="1" ht="17" customHeight="1" thickBot="1" x14ac:dyDescent="0.25">
      <c r="B120" s="912" t="str">
        <f>B56</f>
        <v>Contingency</v>
      </c>
      <c r="D120" s="917">
        <f t="shared" ref="D120:AI120" si="300">D56/D61</f>
        <v>4.6412660899386921E-2</v>
      </c>
      <c r="E120" s="914">
        <f t="shared" si="300"/>
        <v>4.6858275997122736E-2</v>
      </c>
      <c r="F120" s="914">
        <f t="shared" si="300"/>
        <v>4.6034567982981368E-2</v>
      </c>
      <c r="G120" s="914">
        <f t="shared" si="300"/>
        <v>2.8596520835326079E-2</v>
      </c>
      <c r="H120" s="914">
        <f t="shared" si="300"/>
        <v>4.3889151145384893E-2</v>
      </c>
      <c r="I120" s="914">
        <f t="shared" si="300"/>
        <v>2.834833841851709E-2</v>
      </c>
      <c r="J120" s="914">
        <f t="shared" si="300"/>
        <v>5.368990028383018E-2</v>
      </c>
      <c r="K120" s="914">
        <f t="shared" si="300"/>
        <v>4.8363764436714245E-2</v>
      </c>
      <c r="L120" s="941">
        <f t="shared" si="300"/>
        <v>2.5521335181773214E-2</v>
      </c>
      <c r="M120" s="914">
        <f t="shared" si="300"/>
        <v>4.4975072519148514E-2</v>
      </c>
      <c r="N120" s="914">
        <f t="shared" si="300"/>
        <v>2.4503694371509038E-2</v>
      </c>
      <c r="O120" s="914">
        <f t="shared" si="300"/>
        <v>4.0815899435489439E-2</v>
      </c>
      <c r="P120" s="914">
        <f t="shared" si="300"/>
        <v>3.3084225697069938E-2</v>
      </c>
      <c r="Q120" s="914">
        <f t="shared" si="300"/>
        <v>2.5300447016265545E-2</v>
      </c>
      <c r="R120" s="914">
        <f t="shared" si="300"/>
        <v>1.5937028945835187E-2</v>
      </c>
      <c r="S120" s="914">
        <f t="shared" si="300"/>
        <v>1.4098724385748112E-2</v>
      </c>
      <c r="T120" s="914">
        <f t="shared" si="300"/>
        <v>9.2541633227309125E-3</v>
      </c>
      <c r="U120" s="914">
        <f t="shared" si="300"/>
        <v>8.2093154014838531E-3</v>
      </c>
      <c r="V120" s="914">
        <f t="shared" si="300"/>
        <v>6.4023705705788811E-3</v>
      </c>
      <c r="W120" s="914">
        <f t="shared" si="300"/>
        <v>5.9242239956825678E-3</v>
      </c>
      <c r="X120" s="918">
        <f t="shared" si="300"/>
        <v>7.4006320701359846E-3</v>
      </c>
      <c r="Y120" s="917">
        <f t="shared" si="300"/>
        <v>8.436336230350179E-3</v>
      </c>
      <c r="Z120" s="914">
        <f t="shared" si="300"/>
        <v>6.4419589606596953E-3</v>
      </c>
      <c r="AA120" s="914">
        <f t="shared" si="300"/>
        <v>7.495375133578161E-3</v>
      </c>
      <c r="AB120" s="914">
        <f t="shared" si="300"/>
        <v>9.2079261319675514E-3</v>
      </c>
      <c r="AC120" s="914">
        <f t="shared" si="300"/>
        <v>7.5715979149383909E-3</v>
      </c>
      <c r="AD120" s="914">
        <f t="shared" si="300"/>
        <v>7.2569365482790475E-3</v>
      </c>
      <c r="AE120" s="914">
        <f t="shared" si="300"/>
        <v>7.1084747411131657E-3</v>
      </c>
      <c r="AF120" s="914">
        <f t="shared" si="300"/>
        <v>8.7242728188956682E-3</v>
      </c>
      <c r="AG120" s="914">
        <f t="shared" si="300"/>
        <v>7.335441571234831E-3</v>
      </c>
      <c r="AH120" s="914">
        <f t="shared" si="300"/>
        <v>6.7335783348457818E-3</v>
      </c>
      <c r="AI120" s="914">
        <f t="shared" si="300"/>
        <v>5.6452986488323108E-3</v>
      </c>
      <c r="AJ120" s="918">
        <f t="shared" ref="AJ120:BT120" si="301">AJ56/AJ61</f>
        <v>6.3382274444714944E-3</v>
      </c>
      <c r="AK120" s="917">
        <f t="shared" si="301"/>
        <v>5.4740136775054543E-3</v>
      </c>
      <c r="AL120" s="914">
        <f t="shared" si="301"/>
        <v>6.1308491967834444E-3</v>
      </c>
      <c r="AM120" s="914">
        <f t="shared" si="301"/>
        <v>6.4660185555632443E-3</v>
      </c>
      <c r="AN120" s="914">
        <f t="shared" si="301"/>
        <v>6.4042466170445445E-3</v>
      </c>
      <c r="AO120" s="914">
        <f t="shared" si="301"/>
        <v>7.3753777408164809E-3</v>
      </c>
      <c r="AP120" s="914">
        <f t="shared" si="301"/>
        <v>7.4409694852908374E-3</v>
      </c>
      <c r="AQ120" s="914">
        <f t="shared" si="301"/>
        <v>6.4614258175241263E-3</v>
      </c>
      <c r="AR120" s="914">
        <f t="shared" si="301"/>
        <v>7.0520416413470347E-3</v>
      </c>
      <c r="AS120" s="914">
        <f t="shared" si="301"/>
        <v>7.9905989467957926E-3</v>
      </c>
      <c r="AT120" s="914">
        <f t="shared" si="301"/>
        <v>8.9662756108308209E-3</v>
      </c>
      <c r="AU120" s="914">
        <f t="shared" si="301"/>
        <v>8.3248414155561012E-3</v>
      </c>
      <c r="AV120" s="918">
        <f t="shared" si="301"/>
        <v>1.0133166073735999E-2</v>
      </c>
      <c r="AW120" s="917">
        <f t="shared" si="301"/>
        <v>9.2185828294739855E-3</v>
      </c>
      <c r="AX120" s="914">
        <f t="shared" si="301"/>
        <v>1.0513303939007349E-2</v>
      </c>
      <c r="AY120" s="914">
        <f t="shared" si="301"/>
        <v>9.5763775056894786E-3</v>
      </c>
      <c r="AZ120" s="914">
        <f t="shared" si="301"/>
        <v>9.2377742693883387E-3</v>
      </c>
      <c r="BA120" s="914">
        <f t="shared" si="301"/>
        <v>7.3203661350691633E-3</v>
      </c>
      <c r="BB120" s="914">
        <f t="shared" si="301"/>
        <v>6.5986430188400107E-3</v>
      </c>
      <c r="BC120" s="914">
        <f t="shared" si="301"/>
        <v>6.1846806286361333E-3</v>
      </c>
      <c r="BD120" s="914">
        <f t="shared" si="301"/>
        <v>6.4321972906511296E-3</v>
      </c>
      <c r="BE120" s="914">
        <f t="shared" si="301"/>
        <v>7.6893305862848057E-3</v>
      </c>
      <c r="BF120" s="914">
        <f t="shared" si="301"/>
        <v>6.1679116543809469E-3</v>
      </c>
      <c r="BG120" s="914">
        <f t="shared" si="301"/>
        <v>6.8712794429275298E-3</v>
      </c>
      <c r="BH120" s="918">
        <f t="shared" si="301"/>
        <v>8.3120879373618419E-3</v>
      </c>
      <c r="BI120" s="917">
        <f t="shared" si="301"/>
        <v>6.6776606340453711E-3</v>
      </c>
      <c r="BJ120" s="914">
        <f t="shared" si="301"/>
        <v>6.6838609033727609E-3</v>
      </c>
      <c r="BK120" s="914">
        <f t="shared" si="301"/>
        <v>6.3877093915249332E-3</v>
      </c>
      <c r="BL120" s="914">
        <f t="shared" si="301"/>
        <v>6.273367075942257E-3</v>
      </c>
      <c r="BM120" s="914">
        <f t="shared" si="301"/>
        <v>5.7072060210321355E-3</v>
      </c>
      <c r="BN120" s="914">
        <f t="shared" si="301"/>
        <v>5.1246865015751666E-3</v>
      </c>
      <c r="BO120" s="914">
        <f t="shared" si="301"/>
        <v>5.9105811261003062E-3</v>
      </c>
      <c r="BP120" s="914">
        <f t="shared" si="301"/>
        <v>6.4885456468417096E-3</v>
      </c>
      <c r="BQ120" s="914">
        <f t="shared" si="301"/>
        <v>5.9084702162856958E-3</v>
      </c>
      <c r="BR120" s="914">
        <f t="shared" si="301"/>
        <v>6.2887085712597015E-3</v>
      </c>
      <c r="BS120" s="914">
        <f t="shared" si="301"/>
        <v>6.7910384691131174E-3</v>
      </c>
      <c r="BT120" s="914">
        <f t="shared" si="301"/>
        <v>6.9679410720838199E-3</v>
      </c>
      <c r="BU120" s="594"/>
      <c r="BV120" s="594"/>
      <c r="BW120" s="594"/>
      <c r="BX120" s="594"/>
      <c r="BY120" s="594"/>
      <c r="BZ120" s="594"/>
      <c r="CA120" s="594"/>
      <c r="CB120" s="594"/>
      <c r="CC120" s="594"/>
      <c r="CD120" s="594"/>
      <c r="CE120" s="594"/>
    </row>
    <row r="121" spans="2:83" s="912" customFormat="1" ht="17" customHeight="1" thickTop="1" thickBot="1" x14ac:dyDescent="0.25">
      <c r="D121" s="919"/>
      <c r="E121" s="915"/>
      <c r="F121" s="915"/>
      <c r="G121" s="915"/>
      <c r="H121" s="915"/>
      <c r="I121" s="915"/>
      <c r="J121" s="915"/>
      <c r="K121" s="915"/>
      <c r="L121" s="939">
        <f>SUM(D56:L56)/SUM(D61:L61)</f>
        <v>3.7914303630868826E-2</v>
      </c>
      <c r="M121" s="915"/>
      <c r="N121" s="915"/>
      <c r="O121" s="915"/>
      <c r="P121" s="915"/>
      <c r="Q121" s="915"/>
      <c r="R121" s="915"/>
      <c r="S121" s="915"/>
      <c r="T121" s="915"/>
      <c r="U121" s="915"/>
      <c r="V121" s="915"/>
      <c r="W121" s="915"/>
      <c r="X121" s="920">
        <f>SUM(M56:X56)/SUM(M$61:X$61)</f>
        <v>1.2033028968217199E-2</v>
      </c>
      <c r="Y121" s="919"/>
      <c r="Z121" s="915"/>
      <c r="AA121" s="915"/>
      <c r="AB121" s="915"/>
      <c r="AC121" s="915"/>
      <c r="AD121" s="915"/>
      <c r="AE121" s="915"/>
      <c r="AF121" s="915"/>
      <c r="AG121" s="915"/>
      <c r="AH121" s="915"/>
      <c r="AI121" s="915"/>
      <c r="AJ121" s="920">
        <f>SUM(Y56:AJ56)/SUM(Y$61:AJ$61)</f>
        <v>7.223310450757324E-3</v>
      </c>
      <c r="AK121" s="919"/>
      <c r="AL121" s="915"/>
      <c r="AM121" s="915"/>
      <c r="AN121" s="915"/>
      <c r="AO121" s="915"/>
      <c r="AP121" s="915"/>
      <c r="AQ121" s="915"/>
      <c r="AR121" s="915"/>
      <c r="AS121" s="915"/>
      <c r="AT121" s="915"/>
      <c r="AU121" s="915"/>
      <c r="AV121" s="920">
        <f>SUM(AK56:AV56)/SUM(AK$61:AV$61)</f>
        <v>7.1645464897042944E-3</v>
      </c>
      <c r="AW121" s="919"/>
      <c r="AX121" s="915"/>
      <c r="AY121" s="915"/>
      <c r="AZ121" s="915"/>
      <c r="BA121" s="915"/>
      <c r="BB121" s="915"/>
      <c r="BC121" s="915"/>
      <c r="BD121" s="915"/>
      <c r="BE121" s="915"/>
      <c r="BF121" s="915"/>
      <c r="BG121" s="915"/>
      <c r="BH121" s="920">
        <f>SUM(AW56:BH56)/SUM(AW$61:BH$61)</f>
        <v>7.5777019760834416E-3</v>
      </c>
      <c r="BI121" s="919"/>
      <c r="BJ121" s="915"/>
      <c r="BK121" s="915"/>
      <c r="BL121" s="915"/>
      <c r="BM121" s="915"/>
      <c r="BN121" s="915"/>
      <c r="BO121" s="915"/>
      <c r="BP121" s="915"/>
      <c r="BQ121" s="915"/>
      <c r="BR121" s="915"/>
      <c r="BS121" s="915"/>
      <c r="BT121" s="916">
        <f>SUM(BI56:BT56)/SUM(BI$61:BT$61)</f>
        <v>6.2240351947932815E-3</v>
      </c>
      <c r="BU121" s="945">
        <f t="shared" ref="BU121:CE121" si="302">BU56/BU61</f>
        <v>7.1320399000899259E-3</v>
      </c>
      <c r="BV121" s="945">
        <f t="shared" si="302"/>
        <v>9.2284482648830202E-3</v>
      </c>
      <c r="BW121" s="945">
        <f t="shared" si="302"/>
        <v>7.0785961438674253E-3</v>
      </c>
      <c r="BX121" s="945">
        <f t="shared" si="302"/>
        <v>9.4985438746835269E-3</v>
      </c>
      <c r="BY121" s="945">
        <f t="shared" si="302"/>
        <v>9.4154353413656612E-3</v>
      </c>
      <c r="BZ121" s="945">
        <f t="shared" si="302"/>
        <v>9.4789742999915536E-3</v>
      </c>
      <c r="CA121" s="945">
        <f t="shared" si="302"/>
        <v>8.4955375628833311E-3</v>
      </c>
      <c r="CB121" s="945">
        <f t="shared" si="302"/>
        <v>7.4855470168969035E-3</v>
      </c>
      <c r="CC121" s="945">
        <f t="shared" si="302"/>
        <v>1.1852462052240477E-2</v>
      </c>
      <c r="CD121" s="945">
        <f t="shared" si="302"/>
        <v>1.0885868076003058E-2</v>
      </c>
      <c r="CE121" s="945">
        <f t="shared" si="302"/>
        <v>8.7757984908070855E-3</v>
      </c>
    </row>
    <row r="122" spans="2:83" s="912" customFormat="1" ht="17" customHeight="1" thickTop="1" x14ac:dyDescent="0.2">
      <c r="D122" s="919"/>
      <c r="E122" s="915"/>
      <c r="F122" s="915"/>
      <c r="G122" s="915"/>
      <c r="H122" s="915"/>
      <c r="I122" s="915"/>
      <c r="J122" s="915"/>
      <c r="K122" s="915"/>
      <c r="L122" s="940"/>
      <c r="M122" s="915"/>
      <c r="N122" s="915"/>
      <c r="O122" s="915"/>
      <c r="P122" s="915"/>
      <c r="Q122" s="915"/>
      <c r="R122" s="915"/>
      <c r="S122" s="915"/>
      <c r="T122" s="915"/>
      <c r="U122" s="915"/>
      <c r="V122" s="915"/>
      <c r="W122" s="915"/>
      <c r="X122" s="921"/>
      <c r="Y122" s="919"/>
      <c r="Z122" s="915"/>
      <c r="AA122" s="915"/>
      <c r="AB122" s="915"/>
      <c r="AC122" s="915"/>
      <c r="AD122" s="915"/>
      <c r="AE122" s="915"/>
      <c r="AF122" s="915"/>
      <c r="AG122" s="915"/>
      <c r="AH122" s="915"/>
      <c r="AI122" s="915"/>
      <c r="AJ122" s="921"/>
      <c r="AK122" s="919"/>
      <c r="AL122" s="915"/>
      <c r="AM122" s="915"/>
      <c r="AN122" s="915"/>
      <c r="AO122" s="915"/>
      <c r="AP122" s="915"/>
      <c r="AQ122" s="915"/>
      <c r="AR122" s="915"/>
      <c r="AS122" s="915"/>
      <c r="AT122" s="915"/>
      <c r="AU122" s="915"/>
      <c r="AV122" s="921"/>
      <c r="AW122" s="919"/>
      <c r="AX122" s="915"/>
      <c r="AY122" s="915"/>
      <c r="AZ122" s="915"/>
      <c r="BA122" s="915"/>
      <c r="BB122" s="915"/>
      <c r="BC122" s="915"/>
      <c r="BD122" s="915"/>
      <c r="BE122" s="915"/>
      <c r="BF122" s="915"/>
      <c r="BG122" s="915"/>
      <c r="BH122" s="921"/>
      <c r="BI122" s="919"/>
      <c r="BJ122" s="915"/>
      <c r="BK122" s="915"/>
      <c r="BL122" s="915"/>
      <c r="BM122" s="915"/>
      <c r="BN122" s="915"/>
      <c r="BO122" s="915"/>
      <c r="BP122" s="915"/>
      <c r="BQ122" s="915"/>
      <c r="BR122" s="915"/>
      <c r="BS122" s="915"/>
      <c r="BT122" s="915"/>
      <c r="BU122" s="594"/>
      <c r="BV122" s="594"/>
      <c r="BW122" s="594"/>
      <c r="BX122" s="594"/>
      <c r="BY122" s="594"/>
      <c r="BZ122" s="594"/>
      <c r="CA122" s="594"/>
      <c r="CB122" s="594"/>
      <c r="CC122" s="594"/>
      <c r="CD122" s="594"/>
      <c r="CE122" s="594"/>
    </row>
    <row r="123" spans="2:83" s="912" customFormat="1" ht="17" customHeight="1" thickBot="1" x14ac:dyDescent="0.25">
      <c r="B123" s="912" t="str">
        <f>B57</f>
        <v>Publicity/Marketing</v>
      </c>
      <c r="D123" s="917">
        <f t="shared" ref="D123:AI123" si="303">D57/D61</f>
        <v>1.1121244624453734E-4</v>
      </c>
      <c r="E123" s="914">
        <f t="shared" si="303"/>
        <v>7.2998797918366288E-3</v>
      </c>
      <c r="F123" s="914">
        <f t="shared" si="303"/>
        <v>6.1418419799403349E-3</v>
      </c>
      <c r="G123" s="914">
        <f t="shared" si="303"/>
        <v>2.8558442911444156E-3</v>
      </c>
      <c r="H123" s="914">
        <f t="shared" si="303"/>
        <v>4.3425941106911177E-3</v>
      </c>
      <c r="I123" s="914">
        <f t="shared" si="303"/>
        <v>2.7504856162856167E-3</v>
      </c>
      <c r="J123" s="914">
        <f t="shared" si="303"/>
        <v>2.8969370656742903E-3</v>
      </c>
      <c r="K123" s="914">
        <f t="shared" si="303"/>
        <v>3.1894568873132899E-3</v>
      </c>
      <c r="L123" s="941">
        <f t="shared" si="303"/>
        <v>1.6065588693562275E-3</v>
      </c>
      <c r="M123" s="914">
        <f t="shared" si="303"/>
        <v>2.8311646369967589E-3</v>
      </c>
      <c r="N123" s="914">
        <f t="shared" si="303"/>
        <v>1.5424987464079431E-3</v>
      </c>
      <c r="O123" s="914">
        <f t="shared" si="303"/>
        <v>6.4845403779404684E-3</v>
      </c>
      <c r="P123" s="914">
        <f t="shared" si="303"/>
        <v>2.957355814905329E-3</v>
      </c>
      <c r="Q123" s="914">
        <f t="shared" si="303"/>
        <v>2.2615739835762164E-3</v>
      </c>
      <c r="R123" s="914">
        <f t="shared" si="303"/>
        <v>1.4245902460233298E-3</v>
      </c>
      <c r="S123" s="914">
        <f t="shared" si="303"/>
        <v>1.951380537819808E-3</v>
      </c>
      <c r="T123" s="914">
        <f t="shared" si="303"/>
        <v>1.2808530550492611E-3</v>
      </c>
      <c r="U123" s="914">
        <f t="shared" si="303"/>
        <v>7.1889485154237132E-4</v>
      </c>
      <c r="V123" s="914">
        <f t="shared" si="303"/>
        <v>5.4802708109107947E-4</v>
      </c>
      <c r="W123" s="914">
        <f t="shared" si="303"/>
        <v>5.0709891723591677E-4</v>
      </c>
      <c r="X123" s="918">
        <f t="shared" si="303"/>
        <v>6.3347579570967392E-4</v>
      </c>
      <c r="Y123" s="917">
        <f t="shared" si="303"/>
        <v>1.1071307388910996E-3</v>
      </c>
      <c r="Z123" s="914">
        <f t="shared" si="303"/>
        <v>8.4540143840678415E-4</v>
      </c>
      <c r="AA123" s="914">
        <f t="shared" si="303"/>
        <v>6.1249638639003317E-4</v>
      </c>
      <c r="AB123" s="914">
        <f t="shared" si="303"/>
        <v>7.7873028585765519E-4</v>
      </c>
      <c r="AC123" s="914">
        <f t="shared" si="303"/>
        <v>6.4034317002489806E-4</v>
      </c>
      <c r="AD123" s="914">
        <f t="shared" si="303"/>
        <v>6.1373171240728232E-4</v>
      </c>
      <c r="AE123" s="914">
        <f t="shared" si="303"/>
        <v>9.3085322297864915E-4</v>
      </c>
      <c r="AF123" s="914">
        <f t="shared" si="303"/>
        <v>1.1424416302198651E-3</v>
      </c>
      <c r="AG123" s="914">
        <f t="shared" si="303"/>
        <v>6.2037101838035885E-4</v>
      </c>
      <c r="AH123" s="914">
        <f t="shared" si="303"/>
        <v>5.6947040043412117E-4</v>
      </c>
      <c r="AI123" s="914">
        <f t="shared" si="303"/>
        <v>4.7743269956246348E-4</v>
      </c>
      <c r="AJ123" s="918">
        <f t="shared" ref="AJ123:BT123" si="304">AJ57/AJ61</f>
        <v>5.3603488982480001E-4</v>
      </c>
      <c r="AK123" s="917">
        <f t="shared" si="304"/>
        <v>7.1682090179829767E-4</v>
      </c>
      <c r="AL123" s="914">
        <f t="shared" si="304"/>
        <v>8.0283337034524587E-4</v>
      </c>
      <c r="AM123" s="914">
        <f t="shared" si="304"/>
        <v>5.4684240576751114E-4</v>
      </c>
      <c r="AN123" s="914">
        <f t="shared" si="304"/>
        <v>5.68752990529928E-4</v>
      </c>
      <c r="AO123" s="914">
        <f t="shared" si="304"/>
        <v>6.5499790954537829E-4</v>
      </c>
      <c r="AP123" s="914">
        <f t="shared" si="304"/>
        <v>6.6082302888487696E-4</v>
      </c>
      <c r="AQ123" s="914">
        <f t="shared" si="304"/>
        <v>8.8851252006968637E-4</v>
      </c>
      <c r="AR123" s="914">
        <f t="shared" si="304"/>
        <v>9.6972827164493321E-4</v>
      </c>
      <c r="AS123" s="914">
        <f t="shared" si="304"/>
        <v>7.0963492177518515E-4</v>
      </c>
      <c r="AT123" s="914">
        <f t="shared" si="304"/>
        <v>7.9628352443569187E-4</v>
      </c>
      <c r="AU123" s="914">
        <f t="shared" si="304"/>
        <v>7.3931856999129037E-4</v>
      </c>
      <c r="AV123" s="918">
        <f t="shared" si="304"/>
        <v>8.9991358119082129E-4</v>
      </c>
      <c r="AW123" s="917">
        <f t="shared" si="304"/>
        <v>1.2676499727154046E-3</v>
      </c>
      <c r="AX123" s="914">
        <f t="shared" si="304"/>
        <v>1.4456874443673981E-3</v>
      </c>
      <c r="AY123" s="914">
        <f t="shared" si="304"/>
        <v>8.5046589716089626E-4</v>
      </c>
      <c r="AZ123" s="914">
        <f t="shared" si="304"/>
        <v>8.614037456058743E-4</v>
      </c>
      <c r="BA123" s="914">
        <f t="shared" si="304"/>
        <v>6.8260931952524322E-4</v>
      </c>
      <c r="BB123" s="914">
        <f t="shared" si="304"/>
        <v>6.1531010031068878E-4</v>
      </c>
      <c r="BC123" s="914">
        <f t="shared" si="304"/>
        <v>8.9296869001048533E-4</v>
      </c>
      <c r="BD123" s="914">
        <f t="shared" si="304"/>
        <v>9.2870612621889954E-4</v>
      </c>
      <c r="BE123" s="914">
        <f t="shared" si="304"/>
        <v>7.1701450750713308E-4</v>
      </c>
      <c r="BF123" s="914">
        <f t="shared" si="304"/>
        <v>5.7514527273696484E-4</v>
      </c>
      <c r="BG123" s="914">
        <f t="shared" si="304"/>
        <v>6.4073289481172079E-4</v>
      </c>
      <c r="BH123" s="918">
        <f t="shared" si="304"/>
        <v>7.7508536951108971E-4</v>
      </c>
      <c r="BI123" s="917">
        <f t="shared" si="304"/>
        <v>9.6414709615054927E-4</v>
      </c>
      <c r="BJ123" s="914">
        <f t="shared" si="304"/>
        <v>9.6504231559864102E-4</v>
      </c>
      <c r="BK123" s="914">
        <f t="shared" si="304"/>
        <v>5.9564096667039774E-4</v>
      </c>
      <c r="BL123" s="914">
        <f t="shared" si="304"/>
        <v>5.8497877726720426E-4</v>
      </c>
      <c r="BM123" s="914">
        <f t="shared" si="304"/>
        <v>5.3218540528236975E-4</v>
      </c>
      <c r="BN123" s="914">
        <f t="shared" si="304"/>
        <v>4.7786663960181451E-4</v>
      </c>
      <c r="BO123" s="914">
        <f t="shared" si="304"/>
        <v>5.5114972202793475E-4</v>
      </c>
      <c r="BP123" s="914">
        <f t="shared" si="304"/>
        <v>6.0504374330140685E-4</v>
      </c>
      <c r="BQ123" s="914">
        <f t="shared" si="304"/>
        <v>5.5095288396197681E-4</v>
      </c>
      <c r="BR123" s="914">
        <f t="shared" si="304"/>
        <v>5.864093406414831E-4</v>
      </c>
      <c r="BS123" s="914">
        <f t="shared" si="304"/>
        <v>6.3325058647865798E-4</v>
      </c>
      <c r="BT123" s="914">
        <f t="shared" si="304"/>
        <v>6.4974639600621446E-4</v>
      </c>
      <c r="BU123" s="594"/>
      <c r="BV123" s="594"/>
      <c r="BW123" s="594"/>
      <c r="BX123" s="594"/>
      <c r="BY123" s="594"/>
      <c r="BZ123" s="594"/>
      <c r="CA123" s="594"/>
      <c r="CB123" s="594"/>
      <c r="CC123" s="594"/>
      <c r="CD123" s="594"/>
      <c r="CE123" s="594"/>
    </row>
    <row r="124" spans="2:83" s="912" customFormat="1" ht="17" customHeight="1" thickTop="1" thickBot="1" x14ac:dyDescent="0.25">
      <c r="D124" s="919"/>
      <c r="E124" s="915"/>
      <c r="F124" s="915"/>
      <c r="G124" s="915"/>
      <c r="H124" s="915"/>
      <c r="I124" s="915"/>
      <c r="J124" s="915"/>
      <c r="K124" s="915"/>
      <c r="L124" s="939">
        <f>SUM(D57:L57)/SUM(D61:L61)</f>
        <v>3.2501127694049979E-3</v>
      </c>
      <c r="M124" s="915"/>
      <c r="N124" s="915"/>
      <c r="O124" s="915"/>
      <c r="P124" s="915"/>
      <c r="Q124" s="915"/>
      <c r="R124" s="915"/>
      <c r="S124" s="915"/>
      <c r="T124" s="915"/>
      <c r="U124" s="915"/>
      <c r="V124" s="915"/>
      <c r="W124" s="915"/>
      <c r="X124" s="920">
        <f>SUM(M57:X57)/SUM(M$61:X$61)</f>
        <v>1.1758434928993066E-3</v>
      </c>
      <c r="Y124" s="919"/>
      <c r="Z124" s="915"/>
      <c r="AA124" s="915"/>
      <c r="AB124" s="915"/>
      <c r="AC124" s="915"/>
      <c r="AD124" s="915"/>
      <c r="AE124" s="915"/>
      <c r="AF124" s="915"/>
      <c r="AG124" s="915"/>
      <c r="AH124" s="915"/>
      <c r="AI124" s="915"/>
      <c r="AJ124" s="920">
        <f>SUM(Y57:AJ57)/SUM(Y$61:AJ$61)</f>
        <v>7.1825408068648482E-4</v>
      </c>
      <c r="AK124" s="919"/>
      <c r="AL124" s="915"/>
      <c r="AM124" s="915"/>
      <c r="AN124" s="915"/>
      <c r="AO124" s="915"/>
      <c r="AP124" s="915"/>
      <c r="AQ124" s="915"/>
      <c r="AR124" s="915"/>
      <c r="AS124" s="915"/>
      <c r="AT124" s="915"/>
      <c r="AU124" s="915"/>
      <c r="AV124" s="920">
        <f>SUM(AK57:AV57)/SUM(AK$61:AV$61)</f>
        <v>7.4124139046844557E-4</v>
      </c>
      <c r="AW124" s="919"/>
      <c r="AX124" s="915"/>
      <c r="AY124" s="915"/>
      <c r="AZ124" s="915"/>
      <c r="BA124" s="915"/>
      <c r="BB124" s="915"/>
      <c r="BC124" s="915"/>
      <c r="BD124" s="915"/>
      <c r="BE124" s="915"/>
      <c r="BF124" s="915"/>
      <c r="BG124" s="915"/>
      <c r="BH124" s="920">
        <f>SUM(AW57:BH57)/SUM(AW$61:BH$61)</f>
        <v>8.2319647324577622E-4</v>
      </c>
      <c r="BI124" s="919"/>
      <c r="BJ124" s="915"/>
      <c r="BK124" s="915"/>
      <c r="BL124" s="915"/>
      <c r="BM124" s="915"/>
      <c r="BN124" s="915"/>
      <c r="BO124" s="915"/>
      <c r="BP124" s="915"/>
      <c r="BQ124" s="915"/>
      <c r="BR124" s="915"/>
      <c r="BS124" s="915"/>
      <c r="BT124" s="916">
        <f>SUM(BI57:BT57)/SUM(BI$61:BT$61)</f>
        <v>6.3342404239550025E-4</v>
      </c>
      <c r="BU124" s="945">
        <f t="shared" ref="BU124:CE124" si="305">BU57/BU61</f>
        <v>7.2583226197373766E-4</v>
      </c>
      <c r="BV124" s="945">
        <f t="shared" si="305"/>
        <v>9.3918508203006551E-4</v>
      </c>
      <c r="BW124" s="945">
        <f t="shared" si="305"/>
        <v>7.2039325672267887E-4</v>
      </c>
      <c r="BX124" s="945">
        <f t="shared" si="305"/>
        <v>9.6667288498083223E-4</v>
      </c>
      <c r="BY124" s="945">
        <f t="shared" si="305"/>
        <v>9.582148763924806E-4</v>
      </c>
      <c r="BZ124" s="945">
        <f t="shared" si="305"/>
        <v>9.6468127684858367E-4</v>
      </c>
      <c r="CA124" s="945">
        <f t="shared" si="305"/>
        <v>8.6459629114984525E-4</v>
      </c>
      <c r="CB124" s="945">
        <f t="shared" si="305"/>
        <v>7.6180890733891396E-4</v>
      </c>
      <c r="CC124" s="945">
        <f t="shared" si="305"/>
        <v>1.2062326433741799E-3</v>
      </c>
      <c r="CD124" s="945">
        <f t="shared" si="305"/>
        <v>1.1078617562211581E-3</v>
      </c>
      <c r="CE124" s="945">
        <f t="shared" si="305"/>
        <v>8.9087547055786596E-4</v>
      </c>
    </row>
    <row r="125" spans="2:83" s="912" customFormat="1" ht="17" customHeight="1" thickTop="1" x14ac:dyDescent="0.2">
      <c r="D125" s="919"/>
      <c r="E125" s="915"/>
      <c r="F125" s="915"/>
      <c r="G125" s="915"/>
      <c r="H125" s="915"/>
      <c r="I125" s="915"/>
      <c r="J125" s="915"/>
      <c r="K125" s="915"/>
      <c r="L125" s="940"/>
      <c r="M125" s="915"/>
      <c r="N125" s="915"/>
      <c r="O125" s="915"/>
      <c r="P125" s="915"/>
      <c r="Q125" s="915"/>
      <c r="R125" s="915"/>
      <c r="S125" s="915"/>
      <c r="T125" s="915"/>
      <c r="U125" s="915"/>
      <c r="V125" s="915"/>
      <c r="W125" s="915"/>
      <c r="X125" s="921"/>
      <c r="Y125" s="919"/>
      <c r="Z125" s="915"/>
      <c r="AA125" s="915"/>
      <c r="AB125" s="915"/>
      <c r="AC125" s="915"/>
      <c r="AD125" s="915"/>
      <c r="AE125" s="915"/>
      <c r="AF125" s="915"/>
      <c r="AG125" s="915"/>
      <c r="AH125" s="915"/>
      <c r="AI125" s="915"/>
      <c r="AJ125" s="921"/>
      <c r="AK125" s="919"/>
      <c r="AL125" s="915"/>
      <c r="AM125" s="915"/>
      <c r="AN125" s="915"/>
      <c r="AO125" s="915"/>
      <c r="AP125" s="915"/>
      <c r="AQ125" s="915"/>
      <c r="AR125" s="915"/>
      <c r="AS125" s="915"/>
      <c r="AT125" s="915"/>
      <c r="AU125" s="915"/>
      <c r="AV125" s="921"/>
      <c r="AW125" s="919"/>
      <c r="AX125" s="915"/>
      <c r="AY125" s="915"/>
      <c r="AZ125" s="915"/>
      <c r="BA125" s="915"/>
      <c r="BB125" s="915"/>
      <c r="BC125" s="915"/>
      <c r="BD125" s="915"/>
      <c r="BE125" s="915"/>
      <c r="BF125" s="915"/>
      <c r="BG125" s="915"/>
      <c r="BH125" s="921"/>
      <c r="BI125" s="919"/>
      <c r="BJ125" s="915"/>
      <c r="BK125" s="915"/>
      <c r="BL125" s="915"/>
      <c r="BM125" s="915"/>
      <c r="BN125" s="915"/>
      <c r="BO125" s="915"/>
      <c r="BP125" s="915"/>
      <c r="BQ125" s="915"/>
      <c r="BR125" s="915"/>
      <c r="BS125" s="915"/>
      <c r="BT125" s="915"/>
      <c r="BU125" s="594"/>
      <c r="BV125" s="594"/>
      <c r="BW125" s="594"/>
      <c r="BX125" s="594"/>
      <c r="BY125" s="594"/>
      <c r="BZ125" s="594"/>
      <c r="CA125" s="594"/>
      <c r="CB125" s="594"/>
      <c r="CC125" s="594"/>
      <c r="CD125" s="594"/>
      <c r="CE125" s="594"/>
    </row>
    <row r="126" spans="2:83" s="912" customFormat="1" ht="17" thickBot="1" x14ac:dyDescent="0.25">
      <c r="B126" s="930" t="s">
        <v>541</v>
      </c>
      <c r="C126" s="931"/>
      <c r="D126" s="924">
        <f t="shared" ref="D126:AI126" si="306">D123+D120+D117+D114+D111+D108+D105+D102</f>
        <v>0.8146459229257712</v>
      </c>
      <c r="E126" s="923">
        <f t="shared" si="306"/>
        <v>0.82619333828960428</v>
      </c>
      <c r="F126" s="923">
        <f t="shared" si="306"/>
        <v>0.78357318737353121</v>
      </c>
      <c r="G126" s="923">
        <f t="shared" si="306"/>
        <v>0.47833244281762016</v>
      </c>
      <c r="H126" s="923">
        <f t="shared" si="306"/>
        <v>0.73075916513715078</v>
      </c>
      <c r="I126" s="923">
        <f t="shared" si="306"/>
        <v>0.453570190897924</v>
      </c>
      <c r="J126" s="923">
        <f t="shared" si="306"/>
        <v>0.85354373723535537</v>
      </c>
      <c r="K126" s="923">
        <f t="shared" si="306"/>
        <v>0.78050737602762177</v>
      </c>
      <c r="L126" s="942">
        <f t="shared" si="306"/>
        <v>0.41368251548827961</v>
      </c>
      <c r="M126" s="923">
        <f t="shared" si="306"/>
        <v>0.71889219368332791</v>
      </c>
      <c r="N126" s="923">
        <f t="shared" si="306"/>
        <v>0.39425624333092385</v>
      </c>
      <c r="O126" s="923">
        <f t="shared" si="306"/>
        <v>0.65571452364163907</v>
      </c>
      <c r="P126" s="923">
        <f t="shared" si="306"/>
        <v>0.53287384346208722</v>
      </c>
      <c r="Q126" s="923">
        <f t="shared" si="306"/>
        <v>0.40604367460747226</v>
      </c>
      <c r="R126" s="923">
        <f t="shared" si="306"/>
        <v>0.25697929962688354</v>
      </c>
      <c r="S126" s="923">
        <f t="shared" si="306"/>
        <v>0.2274835933027316</v>
      </c>
      <c r="T126" s="923">
        <f t="shared" si="306"/>
        <v>0.14950128526462669</v>
      </c>
      <c r="U126" s="923">
        <f t="shared" si="306"/>
        <v>0.13441850994368018</v>
      </c>
      <c r="V126" s="923">
        <f t="shared" si="306"/>
        <v>0.10283563206815077</v>
      </c>
      <c r="W126" s="923">
        <f t="shared" si="306"/>
        <v>9.5286810486847867E-2</v>
      </c>
      <c r="X126" s="925">
        <f t="shared" si="306"/>
        <v>0.11961457362755451</v>
      </c>
      <c r="Y126" s="924">
        <f t="shared" si="306"/>
        <v>0.13631792266057619</v>
      </c>
      <c r="Z126" s="923">
        <f t="shared" si="306"/>
        <v>0.1042554827464484</v>
      </c>
      <c r="AA126" s="923">
        <f t="shared" si="306"/>
        <v>0.12320865973364711</v>
      </c>
      <c r="AB126" s="923">
        <f t="shared" si="306"/>
        <v>0.14902670646373128</v>
      </c>
      <c r="AC126" s="923">
        <f t="shared" si="306"/>
        <v>0.12220818206679326</v>
      </c>
      <c r="AD126" s="923">
        <f t="shared" si="306"/>
        <v>0.11772855453716426</v>
      </c>
      <c r="AE126" s="923">
        <f t="shared" si="306"/>
        <v>0.11547084780019634</v>
      </c>
      <c r="AF126" s="923">
        <f t="shared" si="306"/>
        <v>0.14198732121502358</v>
      </c>
      <c r="AG126" s="923">
        <f t="shared" si="306"/>
        <v>0.12119188314588758</v>
      </c>
      <c r="AH126" s="923">
        <f t="shared" si="306"/>
        <v>0.10972388060346894</v>
      </c>
      <c r="AI126" s="923">
        <f t="shared" si="306"/>
        <v>9.2192031757918347E-2</v>
      </c>
      <c r="AJ126" s="925">
        <f t="shared" ref="AJ126:BT126" si="307">AJ123+AJ120+AJ117+AJ114+AJ111+AJ108+AJ105+AJ102</f>
        <v>0.10409170202412471</v>
      </c>
      <c r="AK126" s="924">
        <f t="shared" si="307"/>
        <v>9.006968728893526E-2</v>
      </c>
      <c r="AL126" s="923">
        <f t="shared" si="307"/>
        <v>0.10113087210190597</v>
      </c>
      <c r="AM126" s="923">
        <f t="shared" si="307"/>
        <v>0.10885359130820479</v>
      </c>
      <c r="AN126" s="923">
        <f t="shared" si="307"/>
        <v>0.10645629005168528</v>
      </c>
      <c r="AO126" s="923">
        <f t="shared" si="307"/>
        <v>0.12238694338774078</v>
      </c>
      <c r="AP126" s="923">
        <f t="shared" si="307"/>
        <v>0.12425883511274594</v>
      </c>
      <c r="AQ126" s="923">
        <f t="shared" si="307"/>
        <v>0.10817124729659094</v>
      </c>
      <c r="AR126" s="923">
        <f t="shared" si="307"/>
        <v>0.11843194533675525</v>
      </c>
      <c r="AS126" s="923">
        <f t="shared" si="307"/>
        <v>0.13629775045247136</v>
      </c>
      <c r="AT126" s="923">
        <f t="shared" si="307"/>
        <v>0.15116414154129648</v>
      </c>
      <c r="AU126" s="923">
        <f t="shared" si="307"/>
        <v>0.1408600146224086</v>
      </c>
      <c r="AV126" s="925">
        <f t="shared" si="307"/>
        <v>0.17268999745381264</v>
      </c>
      <c r="AW126" s="924">
        <f t="shared" si="307"/>
        <v>0.15764694841203028</v>
      </c>
      <c r="AX126" s="923">
        <f t="shared" si="307"/>
        <v>0.1805334644355705</v>
      </c>
      <c r="AY126" s="923">
        <f t="shared" si="307"/>
        <v>0.16796980090764774</v>
      </c>
      <c r="AZ126" s="923">
        <f t="shared" si="307"/>
        <v>0.1601417105198239</v>
      </c>
      <c r="BA126" s="923">
        <f t="shared" si="307"/>
        <v>0.12690349846198193</v>
      </c>
      <c r="BB126" s="923">
        <f t="shared" si="307"/>
        <v>0.11533180039082674</v>
      </c>
      <c r="BC126" s="923">
        <f t="shared" si="307"/>
        <v>0.10857497998078985</v>
      </c>
      <c r="BD126" s="923">
        <f t="shared" si="307"/>
        <v>0.11350368588278226</v>
      </c>
      <c r="BE126" s="923">
        <f t="shared" si="307"/>
        <v>0.13797148362216041</v>
      </c>
      <c r="BF126" s="923">
        <f t="shared" si="307"/>
        <v>0.10972889530316121</v>
      </c>
      <c r="BG126" s="923">
        <f t="shared" si="307"/>
        <v>0.1229635105224928</v>
      </c>
      <c r="BH126" s="925">
        <f t="shared" si="307"/>
        <v>0.15016367706528</v>
      </c>
      <c r="BI126" s="924">
        <f t="shared" si="307"/>
        <v>0.12134938922741911</v>
      </c>
      <c r="BJ126" s="923">
        <f t="shared" si="307"/>
        <v>0.1222745117799168</v>
      </c>
      <c r="BK126" s="923">
        <f t="shared" si="307"/>
        <v>0.11953758920605506</v>
      </c>
      <c r="BL126" s="923">
        <f t="shared" si="307"/>
        <v>0.11739782299077831</v>
      </c>
      <c r="BM126" s="923">
        <f t="shared" si="307"/>
        <v>0.10680286266022446</v>
      </c>
      <c r="BN126" s="923">
        <f t="shared" si="307"/>
        <v>9.590177515712936E-2</v>
      </c>
      <c r="BO126" s="923">
        <f t="shared" si="307"/>
        <v>0.11060876056106395</v>
      </c>
      <c r="BP126" s="923">
        <f t="shared" si="307"/>
        <v>0.12142460724747164</v>
      </c>
      <c r="BQ126" s="923">
        <f t="shared" si="307"/>
        <v>0.11056925765715839</v>
      </c>
      <c r="BR126" s="923">
        <f t="shared" si="307"/>
        <v>0.11768491892026697</v>
      </c>
      <c r="BS126" s="923">
        <f t="shared" si="307"/>
        <v>0.12708536300671691</v>
      </c>
      <c r="BT126" s="923">
        <f t="shared" si="307"/>
        <v>0.13039586280989365</v>
      </c>
      <c r="BU126" s="594"/>
      <c r="BV126" s="594"/>
      <c r="BW126" s="594"/>
      <c r="BX126" s="594"/>
      <c r="BY126" s="594"/>
      <c r="BZ126" s="594"/>
      <c r="CA126" s="594"/>
      <c r="CB126" s="594"/>
      <c r="CC126" s="594"/>
      <c r="CD126" s="594"/>
      <c r="CE126" s="594"/>
    </row>
    <row r="127" spans="2:83" s="912" customFormat="1" ht="18" thickTop="1" thickBot="1" x14ac:dyDescent="0.25">
      <c r="B127" s="922"/>
      <c r="C127" s="922"/>
      <c r="D127" s="927" t="s">
        <v>542</v>
      </c>
      <c r="E127" s="928"/>
      <c r="F127" s="928"/>
      <c r="G127" s="928"/>
      <c r="H127" s="928"/>
      <c r="I127" s="928"/>
      <c r="J127" s="928"/>
      <c r="K127" s="928"/>
      <c r="L127" s="943">
        <f>L124+L121+L118+L115+L112+L109+L106+L103</f>
        <v>0.62935471184900904</v>
      </c>
      <c r="M127" s="928"/>
      <c r="N127" s="928"/>
      <c r="O127" s="928"/>
      <c r="P127" s="928"/>
      <c r="Q127" s="928"/>
      <c r="R127" s="928"/>
      <c r="S127" s="928"/>
      <c r="T127" s="928"/>
      <c r="U127" s="928"/>
      <c r="V127" s="928"/>
      <c r="W127" s="928"/>
      <c r="X127" s="929">
        <f>X124+X121+X118+X115+X112+X109+X106+X103</f>
        <v>0.19393619013961833</v>
      </c>
      <c r="Y127" s="927"/>
      <c r="Z127" s="928"/>
      <c r="AA127" s="928"/>
      <c r="AB127" s="928"/>
      <c r="AC127" s="928"/>
      <c r="AD127" s="928"/>
      <c r="AE127" s="928"/>
      <c r="AF127" s="928"/>
      <c r="AG127" s="928"/>
      <c r="AH127" s="928"/>
      <c r="AI127" s="928"/>
      <c r="AJ127" s="929">
        <f>AJ124+AJ121+AJ118+AJ115+AJ112+AJ109+AJ106+AJ103</f>
        <v>0.11763732473302213</v>
      </c>
      <c r="AK127" s="927"/>
      <c r="AL127" s="928"/>
      <c r="AM127" s="928"/>
      <c r="AN127" s="928"/>
      <c r="AO127" s="928"/>
      <c r="AP127" s="928"/>
      <c r="AQ127" s="928"/>
      <c r="AR127" s="928"/>
      <c r="AS127" s="928"/>
      <c r="AT127" s="928"/>
      <c r="AU127" s="928"/>
      <c r="AV127" s="929">
        <f>AV124+AV121+AV118+AV115+AV112+AV109+AV106+AV103</f>
        <v>0.12008790398099825</v>
      </c>
      <c r="AW127" s="927"/>
      <c r="AX127" s="928"/>
      <c r="AY127" s="928"/>
      <c r="AZ127" s="928"/>
      <c r="BA127" s="928"/>
      <c r="BB127" s="928"/>
      <c r="BC127" s="928"/>
      <c r="BD127" s="928"/>
      <c r="BE127" s="928"/>
      <c r="BF127" s="928"/>
      <c r="BG127" s="928"/>
      <c r="BH127" s="929">
        <f>BH124+BH121+BH118+BH115+BH112+BH109+BH106+BH103</f>
        <v>0.13317801824231434</v>
      </c>
      <c r="BI127" s="927"/>
      <c r="BJ127" s="928"/>
      <c r="BK127" s="928"/>
      <c r="BL127" s="928"/>
      <c r="BM127" s="928"/>
      <c r="BN127" s="928"/>
      <c r="BO127" s="928"/>
      <c r="BP127" s="928"/>
      <c r="BQ127" s="928"/>
      <c r="BR127" s="928"/>
      <c r="BS127" s="928"/>
      <c r="BT127" s="926">
        <f t="shared" ref="BT127:CE127" si="308">BT124+BT121+BT118+BT115+BT112+BT109+BT106+BT103</f>
        <v>0.11597623228898804</v>
      </c>
      <c r="BU127" s="945">
        <f t="shared" si="308"/>
        <v>0.13289563607209523</v>
      </c>
      <c r="BV127" s="945">
        <f t="shared" si="308"/>
        <v>0.1719592878475889</v>
      </c>
      <c r="BW127" s="945">
        <f t="shared" si="308"/>
        <v>0.13189978606609881</v>
      </c>
      <c r="BX127" s="945">
        <f t="shared" si="308"/>
        <v>0.17699214357576087</v>
      </c>
      <c r="BY127" s="945">
        <f t="shared" si="308"/>
        <v>0.17544353174057503</v>
      </c>
      <c r="BZ127" s="945">
        <f t="shared" si="308"/>
        <v>0.17662749179130888</v>
      </c>
      <c r="CA127" s="945">
        <f t="shared" si="308"/>
        <v>0.15830251709325444</v>
      </c>
      <c r="CB127" s="945">
        <f t="shared" si="308"/>
        <v>0.13948274912841496</v>
      </c>
      <c r="CC127" s="945">
        <f t="shared" si="308"/>
        <v>0.22085413227048947</v>
      </c>
      <c r="CD127" s="945">
        <f t="shared" si="308"/>
        <v>0.20284299897692676</v>
      </c>
      <c r="CE127" s="945">
        <f t="shared" si="308"/>
        <v>0.16009812705497478</v>
      </c>
    </row>
    <row r="128" spans="2:83" s="912" customFormat="1" ht="17" thickTop="1" x14ac:dyDescent="0.2">
      <c r="D128" s="933"/>
      <c r="E128" s="913"/>
      <c r="F128" s="913"/>
      <c r="G128" s="913"/>
      <c r="H128" s="913"/>
      <c r="I128" s="913"/>
      <c r="J128" s="913"/>
      <c r="K128" s="913"/>
      <c r="L128" s="944"/>
      <c r="M128" s="913"/>
      <c r="N128" s="913"/>
      <c r="O128" s="913"/>
      <c r="P128" s="913"/>
      <c r="Q128" s="913"/>
      <c r="R128" s="913"/>
      <c r="S128" s="913"/>
      <c r="T128" s="913"/>
      <c r="U128" s="913"/>
      <c r="V128" s="913"/>
      <c r="W128" s="913"/>
      <c r="X128" s="937"/>
      <c r="Y128" s="933"/>
      <c r="Z128" s="913"/>
      <c r="AA128" s="913"/>
      <c r="AB128" s="913"/>
      <c r="AC128" s="913"/>
      <c r="AD128" s="913"/>
      <c r="AE128" s="913"/>
      <c r="AF128" s="913"/>
      <c r="AG128" s="913"/>
      <c r="AH128" s="913"/>
      <c r="AI128" s="913"/>
      <c r="AJ128" s="937"/>
      <c r="AK128" s="933"/>
      <c r="AL128" s="913"/>
      <c r="AM128" s="913"/>
      <c r="AN128" s="913"/>
      <c r="AO128" s="913"/>
      <c r="AP128" s="913"/>
      <c r="AQ128" s="913"/>
      <c r="AR128" s="913"/>
      <c r="AS128" s="913"/>
      <c r="AT128" s="913"/>
      <c r="AU128" s="913"/>
      <c r="AV128" s="937"/>
      <c r="AW128" s="933"/>
      <c r="AX128" s="913"/>
      <c r="AY128" s="913"/>
      <c r="AZ128" s="913"/>
      <c r="BA128" s="913"/>
      <c r="BB128" s="913"/>
      <c r="BC128" s="913"/>
      <c r="BD128" s="913"/>
      <c r="BE128" s="913"/>
      <c r="BF128" s="913"/>
      <c r="BG128" s="913"/>
      <c r="BH128" s="937"/>
      <c r="BI128" s="933"/>
      <c r="BJ128" s="913"/>
      <c r="BK128" s="913"/>
      <c r="BL128" s="913"/>
      <c r="BM128" s="913"/>
      <c r="BN128" s="913"/>
      <c r="BO128" s="913"/>
      <c r="BP128" s="913"/>
      <c r="BQ128" s="913"/>
      <c r="BR128" s="913"/>
      <c r="BS128" s="913"/>
      <c r="BT128" s="913"/>
      <c r="BU128" s="594"/>
      <c r="BV128" s="594"/>
      <c r="BW128" s="594"/>
      <c r="BX128" s="594"/>
      <c r="BY128" s="594"/>
      <c r="BZ128" s="594"/>
      <c r="CA128" s="594"/>
      <c r="CB128" s="594"/>
      <c r="CC128" s="594"/>
      <c r="CD128" s="594"/>
      <c r="CE128" s="594"/>
    </row>
    <row r="129" spans="2:83" s="912" customFormat="1" x14ac:dyDescent="0.2">
      <c r="D129" s="934"/>
      <c r="E129" s="913"/>
      <c r="F129" s="913"/>
      <c r="G129" s="913"/>
      <c r="H129" s="913"/>
      <c r="I129" s="913"/>
      <c r="J129" s="913"/>
      <c r="K129" s="913"/>
      <c r="L129" s="944"/>
      <c r="M129" s="913"/>
      <c r="N129" s="913"/>
      <c r="O129" s="913"/>
      <c r="P129" s="913"/>
      <c r="Q129" s="913"/>
      <c r="R129" s="913"/>
      <c r="S129" s="913"/>
      <c r="T129" s="913"/>
      <c r="U129" s="913"/>
      <c r="V129" s="913"/>
      <c r="W129" s="913"/>
      <c r="X129" s="937"/>
      <c r="Y129" s="933"/>
      <c r="Z129" s="913"/>
      <c r="AA129" s="913"/>
      <c r="AB129" s="913"/>
      <c r="AC129" s="913"/>
      <c r="AD129" s="913"/>
      <c r="AE129" s="913"/>
      <c r="AF129" s="913"/>
      <c r="AG129" s="913"/>
      <c r="AH129" s="913"/>
      <c r="AI129" s="913"/>
      <c r="AJ129" s="937"/>
      <c r="AK129" s="933"/>
      <c r="AL129" s="913"/>
      <c r="AM129" s="913"/>
      <c r="AN129" s="913"/>
      <c r="AO129" s="913"/>
      <c r="AP129" s="913"/>
      <c r="AQ129" s="913"/>
      <c r="AR129" s="913"/>
      <c r="AS129" s="913"/>
      <c r="AT129" s="913"/>
      <c r="AU129" s="913"/>
      <c r="AV129" s="937"/>
      <c r="AW129" s="933"/>
      <c r="AX129" s="913"/>
      <c r="AY129" s="913"/>
      <c r="AZ129" s="913"/>
      <c r="BA129" s="913"/>
      <c r="BB129" s="913"/>
      <c r="BC129" s="913"/>
      <c r="BD129" s="913"/>
      <c r="BE129" s="913"/>
      <c r="BF129" s="913"/>
      <c r="BG129" s="913"/>
      <c r="BH129" s="937"/>
      <c r="BI129" s="933"/>
      <c r="BJ129" s="913"/>
      <c r="BK129" s="913"/>
      <c r="BL129" s="913"/>
      <c r="BM129" s="913"/>
      <c r="BN129" s="913"/>
      <c r="BO129" s="913"/>
      <c r="BP129" s="913"/>
      <c r="BQ129" s="913"/>
      <c r="BR129" s="913"/>
      <c r="BS129" s="913"/>
      <c r="BT129" s="913"/>
      <c r="BU129" s="594"/>
      <c r="BV129" s="594"/>
      <c r="BW129" s="594"/>
      <c r="BX129" s="594"/>
      <c r="BY129" s="594"/>
      <c r="BZ129" s="594"/>
      <c r="CA129" s="594"/>
      <c r="CB129" s="594"/>
      <c r="CC129" s="594"/>
      <c r="CD129" s="594"/>
      <c r="CE129" s="594"/>
    </row>
    <row r="130" spans="2:83" ht="17" thickBot="1" x14ac:dyDescent="0.25">
      <c r="B130" s="947" t="s">
        <v>544</v>
      </c>
      <c r="C130" s="948"/>
      <c r="D130" s="924">
        <f t="shared" ref="D130:AI130" si="309">D60/D61</f>
        <v>0.18535407707422891</v>
      </c>
      <c r="E130" s="923">
        <f t="shared" si="309"/>
        <v>0.17380666171039591</v>
      </c>
      <c r="F130" s="923">
        <f t="shared" si="309"/>
        <v>0.21642681262646896</v>
      </c>
      <c r="G130" s="923">
        <f t="shared" si="309"/>
        <v>0.52166755718237989</v>
      </c>
      <c r="H130" s="923">
        <f t="shared" si="309"/>
        <v>0.26924083486284928</v>
      </c>
      <c r="I130" s="923">
        <f t="shared" si="309"/>
        <v>0.54642980910207584</v>
      </c>
      <c r="J130" s="923">
        <f t="shared" si="309"/>
        <v>0.14645626276464468</v>
      </c>
      <c r="K130" s="923">
        <f t="shared" si="309"/>
        <v>0.2194926239723782</v>
      </c>
      <c r="L130" s="942">
        <f t="shared" si="309"/>
        <v>0.58631748451172039</v>
      </c>
      <c r="M130" s="923">
        <f t="shared" si="309"/>
        <v>0.28110780631667215</v>
      </c>
      <c r="N130" s="923">
        <f t="shared" si="309"/>
        <v>0.60574375666907621</v>
      </c>
      <c r="O130" s="923">
        <f t="shared" si="309"/>
        <v>0.34428547635836082</v>
      </c>
      <c r="P130" s="923">
        <f t="shared" si="309"/>
        <v>0.46712615653791262</v>
      </c>
      <c r="Q130" s="923">
        <f t="shared" si="309"/>
        <v>0.59395632539252785</v>
      </c>
      <c r="R130" s="923">
        <f t="shared" si="309"/>
        <v>0.74302070037311641</v>
      </c>
      <c r="S130" s="923">
        <f t="shared" si="309"/>
        <v>0.7725164066972684</v>
      </c>
      <c r="T130" s="923">
        <f t="shared" si="309"/>
        <v>0.8504987147353732</v>
      </c>
      <c r="U130" s="923">
        <f t="shared" si="309"/>
        <v>0.86558149005631979</v>
      </c>
      <c r="V130" s="923">
        <f t="shared" si="309"/>
        <v>0.89716436793184917</v>
      </c>
      <c r="W130" s="923">
        <f t="shared" si="309"/>
        <v>0.90471318951315205</v>
      </c>
      <c r="X130" s="925">
        <f t="shared" si="309"/>
        <v>0.88038542637244543</v>
      </c>
      <c r="Y130" s="924">
        <f t="shared" si="309"/>
        <v>0.86368207733942393</v>
      </c>
      <c r="Z130" s="923">
        <f t="shared" si="309"/>
        <v>0.89574451725355164</v>
      </c>
      <c r="AA130" s="923">
        <f t="shared" si="309"/>
        <v>0.87679134026635286</v>
      </c>
      <c r="AB130" s="923">
        <f t="shared" si="309"/>
        <v>0.85097329353626883</v>
      </c>
      <c r="AC130" s="923">
        <f t="shared" si="309"/>
        <v>0.87779181793320671</v>
      </c>
      <c r="AD130" s="923">
        <f t="shared" si="309"/>
        <v>0.88227144546283576</v>
      </c>
      <c r="AE130" s="923">
        <f t="shared" si="309"/>
        <v>0.88452915219980366</v>
      </c>
      <c r="AF130" s="923">
        <f t="shared" si="309"/>
        <v>0.85801267878497633</v>
      </c>
      <c r="AG130" s="923">
        <f t="shared" si="309"/>
        <v>0.87880811685411242</v>
      </c>
      <c r="AH130" s="923">
        <f t="shared" si="309"/>
        <v>0.89027611939653106</v>
      </c>
      <c r="AI130" s="923">
        <f t="shared" si="309"/>
        <v>0.90780796824208165</v>
      </c>
      <c r="AJ130" s="925">
        <f t="shared" ref="AJ130:BT130" si="310">AJ60/AJ61</f>
        <v>0.89590829797587523</v>
      </c>
      <c r="AK130" s="924">
        <f t="shared" si="310"/>
        <v>0.90993031271106473</v>
      </c>
      <c r="AL130" s="923">
        <f t="shared" si="310"/>
        <v>0.89886912789809392</v>
      </c>
      <c r="AM130" s="923">
        <f t="shared" si="310"/>
        <v>0.89114640869179529</v>
      </c>
      <c r="AN130" s="923">
        <f t="shared" si="310"/>
        <v>0.89354370994831467</v>
      </c>
      <c r="AO130" s="923">
        <f t="shared" si="310"/>
        <v>0.87761305661225919</v>
      </c>
      <c r="AP130" s="923">
        <f t="shared" si="310"/>
        <v>0.87574116488725418</v>
      </c>
      <c r="AQ130" s="923">
        <f t="shared" si="310"/>
        <v>0.89182875270340911</v>
      </c>
      <c r="AR130" s="923">
        <f t="shared" si="310"/>
        <v>0.88156805466324484</v>
      </c>
      <c r="AS130" s="923">
        <f t="shared" si="310"/>
        <v>0.86370224954752872</v>
      </c>
      <c r="AT130" s="923">
        <f t="shared" si="310"/>
        <v>0.84883585845870346</v>
      </c>
      <c r="AU130" s="923">
        <f t="shared" si="310"/>
        <v>0.85913998537759129</v>
      </c>
      <c r="AV130" s="925">
        <f t="shared" si="310"/>
        <v>0.82731000254618736</v>
      </c>
      <c r="AW130" s="924">
        <f t="shared" si="310"/>
        <v>0.84235305158796969</v>
      </c>
      <c r="AX130" s="923">
        <f t="shared" si="310"/>
        <v>0.8194665355644295</v>
      </c>
      <c r="AY130" s="923">
        <f t="shared" si="310"/>
        <v>0.83203019909235221</v>
      </c>
      <c r="AZ130" s="923">
        <f t="shared" si="310"/>
        <v>0.83985828948017605</v>
      </c>
      <c r="BA130" s="923">
        <f t="shared" si="310"/>
        <v>0.8730965015380181</v>
      </c>
      <c r="BB130" s="923">
        <f t="shared" si="310"/>
        <v>0.8846681996091732</v>
      </c>
      <c r="BC130" s="923">
        <f t="shared" si="310"/>
        <v>0.89142502001921009</v>
      </c>
      <c r="BD130" s="923">
        <f t="shared" si="310"/>
        <v>0.88649631411721774</v>
      </c>
      <c r="BE130" s="923">
        <f t="shared" si="310"/>
        <v>0.86202851637783962</v>
      </c>
      <c r="BF130" s="923">
        <f t="shared" si="310"/>
        <v>0.89027110469683879</v>
      </c>
      <c r="BG130" s="923">
        <f t="shared" si="310"/>
        <v>0.87703648947750723</v>
      </c>
      <c r="BH130" s="925">
        <f t="shared" si="310"/>
        <v>0.84983632293472</v>
      </c>
      <c r="BI130" s="924">
        <f t="shared" si="310"/>
        <v>0.87865061077258089</v>
      </c>
      <c r="BJ130" s="923">
        <f t="shared" si="310"/>
        <v>0.87772548822008323</v>
      </c>
      <c r="BK130" s="923">
        <f t="shared" si="310"/>
        <v>0.88046241079394494</v>
      </c>
      <c r="BL130" s="923">
        <f t="shared" si="310"/>
        <v>0.88260217700922161</v>
      </c>
      <c r="BM130" s="923">
        <f t="shared" si="310"/>
        <v>0.89319713733977546</v>
      </c>
      <c r="BN130" s="923">
        <f t="shared" si="310"/>
        <v>0.90409822484287072</v>
      </c>
      <c r="BO130" s="923">
        <f t="shared" si="310"/>
        <v>0.88939123943893605</v>
      </c>
      <c r="BP130" s="923">
        <f t="shared" si="310"/>
        <v>0.87857539275252827</v>
      </c>
      <c r="BQ130" s="923">
        <f t="shared" si="310"/>
        <v>0.88943074234284158</v>
      </c>
      <c r="BR130" s="923">
        <f t="shared" si="310"/>
        <v>0.882315081079733</v>
      </c>
      <c r="BS130" s="923">
        <f t="shared" si="310"/>
        <v>0.87291463699328309</v>
      </c>
      <c r="BT130" s="923">
        <f t="shared" si="310"/>
        <v>0.86960413719010632</v>
      </c>
      <c r="BU130" s="586"/>
      <c r="BV130" s="586"/>
      <c r="BW130" s="586"/>
      <c r="BX130" s="586"/>
      <c r="BY130" s="586"/>
      <c r="BZ130" s="586"/>
      <c r="CA130" s="586"/>
      <c r="CB130" s="586"/>
      <c r="CC130" s="586"/>
      <c r="CD130" s="586"/>
      <c r="CE130" s="586"/>
    </row>
    <row r="131" spans="2:83" ht="18" thickTop="1" thickBot="1" x14ac:dyDescent="0.25">
      <c r="D131" s="601"/>
      <c r="E131" s="507"/>
      <c r="F131" s="507"/>
      <c r="G131" s="507"/>
      <c r="H131" s="507"/>
      <c r="I131" s="507"/>
      <c r="J131" s="507"/>
      <c r="K131" s="507"/>
      <c r="L131" s="939">
        <f>SUM(D60:L60)/SUM(D61:L61)</f>
        <v>0.37064528815099101</v>
      </c>
      <c r="M131" s="507"/>
      <c r="N131" s="507"/>
      <c r="O131" s="507"/>
      <c r="P131" s="507"/>
      <c r="Q131" s="507"/>
      <c r="R131" s="507"/>
      <c r="S131" s="507"/>
      <c r="T131" s="507"/>
      <c r="U131" s="507"/>
      <c r="V131" s="507"/>
      <c r="W131" s="507"/>
      <c r="X131" s="920">
        <f>SUM(M60:X60)/SUM(M$61:X$61)</f>
        <v>0.80606380986038151</v>
      </c>
      <c r="Y131" s="601"/>
      <c r="Z131" s="507"/>
      <c r="AA131" s="507"/>
      <c r="AB131" s="507"/>
      <c r="AC131" s="507"/>
      <c r="AD131" s="507"/>
      <c r="AE131" s="507"/>
      <c r="AF131" s="507"/>
      <c r="AG131" s="507"/>
      <c r="AH131" s="507"/>
      <c r="AI131" s="507"/>
      <c r="AJ131" s="920">
        <f>SUM(Y60:AJ60)/SUM(Y$61:AJ$61)</f>
        <v>0.88236267526697798</v>
      </c>
      <c r="AK131" s="601"/>
      <c r="AL131" s="507"/>
      <c r="AM131" s="507"/>
      <c r="AN131" s="507"/>
      <c r="AO131" s="507"/>
      <c r="AP131" s="507"/>
      <c r="AQ131" s="507"/>
      <c r="AR131" s="507"/>
      <c r="AS131" s="507"/>
      <c r="AT131" s="507"/>
      <c r="AU131" s="507"/>
      <c r="AV131" s="920">
        <f>SUM(AK60:AV60)/SUM(AK$61:AV$61)</f>
        <v>0.87991209601900178</v>
      </c>
      <c r="AW131" s="601"/>
      <c r="AX131" s="507"/>
      <c r="AY131" s="507"/>
      <c r="AZ131" s="507"/>
      <c r="BA131" s="507"/>
      <c r="BB131" s="507"/>
      <c r="BC131" s="507"/>
      <c r="BD131" s="507"/>
      <c r="BE131" s="507"/>
      <c r="BF131" s="507"/>
      <c r="BG131" s="507"/>
      <c r="BH131" s="920">
        <f>SUM(AW60:BH60)/SUM(AW$61:BH$61)</f>
        <v>0.86682198175768566</v>
      </c>
      <c r="BI131" s="601"/>
      <c r="BJ131" s="507"/>
      <c r="BK131" s="507"/>
      <c r="BL131" s="507"/>
      <c r="BM131" s="507"/>
      <c r="BN131" s="507"/>
      <c r="BO131" s="507"/>
      <c r="BP131" s="507"/>
      <c r="BQ131" s="507"/>
      <c r="BR131" s="507"/>
      <c r="BS131" s="507"/>
      <c r="BT131" s="916">
        <f>SUM(BI60:BT60)/SUM(BI$61:BT$61)</f>
        <v>0.88402376771101199</v>
      </c>
      <c r="BU131" s="945">
        <f t="shared" ref="BU131:CE131" si="311">BU60/BU61</f>
        <v>0.8671043639279048</v>
      </c>
      <c r="BV131" s="945">
        <f t="shared" si="311"/>
        <v>0.82804071215241104</v>
      </c>
      <c r="BW131" s="945">
        <f t="shared" si="311"/>
        <v>0.86810021393390124</v>
      </c>
      <c r="BX131" s="945">
        <f t="shared" si="311"/>
        <v>0.82300785642423913</v>
      </c>
      <c r="BY131" s="945">
        <f t="shared" si="311"/>
        <v>0.82455646825942508</v>
      </c>
      <c r="BZ131" s="945">
        <f t="shared" si="311"/>
        <v>0.82337250820869112</v>
      </c>
      <c r="CA131" s="945">
        <f t="shared" si="311"/>
        <v>0.84169748290674562</v>
      </c>
      <c r="CB131" s="945">
        <f t="shared" si="311"/>
        <v>0.86051725087158504</v>
      </c>
      <c r="CC131" s="945">
        <f t="shared" si="311"/>
        <v>0.77914586772951056</v>
      </c>
      <c r="CD131" s="945">
        <f t="shared" si="311"/>
        <v>0.79715700102307319</v>
      </c>
      <c r="CE131" s="945">
        <f t="shared" si="311"/>
        <v>0.83990187294502516</v>
      </c>
    </row>
    <row r="132" spans="2:83" ht="17" thickTop="1" x14ac:dyDescent="0.2"/>
    <row r="135" spans="2:83" x14ac:dyDescent="0.2">
      <c r="C135" s="503" t="s">
        <v>545</v>
      </c>
    </row>
  </sheetData>
  <pageMargins left="0.75" right="0.75" top="1" bottom="1" header="0.5" footer="0.5"/>
  <pageSetup scale="26"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BCEA7-1CFE-E342-8017-B26D076E6DAC}">
  <sheetPr codeName="Sheet6">
    <tabColor theme="6"/>
    <pageSetUpPr fitToPage="1"/>
  </sheetPr>
  <dimension ref="A1:GV553"/>
  <sheetViews>
    <sheetView topLeftCell="A113" zoomScale="90" zoomScaleNormal="90" zoomScalePageLayoutView="80" workbookViewId="0">
      <pane xSplit="7" topLeftCell="H1" activePane="topRight" state="frozen"/>
      <selection activeCell="A2" sqref="A2"/>
      <selection pane="topRight" activeCell="B482" sqref="B482"/>
    </sheetView>
  </sheetViews>
  <sheetFormatPr baseColWidth="10" defaultColWidth="10.83203125" defaultRowHeight="22" customHeight="1" x14ac:dyDescent="0.2"/>
  <cols>
    <col min="1" max="1" width="18.33203125" style="27" customWidth="1"/>
    <col min="2" max="2" width="11.83203125" style="27" customWidth="1"/>
    <col min="3" max="6" width="4.83203125" style="27" customWidth="1"/>
    <col min="7" max="7" width="31.5" style="27" customWidth="1"/>
    <col min="8" max="12" width="16.5" style="27" customWidth="1"/>
    <col min="13" max="13" width="13.5" style="27" customWidth="1"/>
    <col min="14" max="127" width="16.5" style="27" customWidth="1"/>
    <col min="128" max="128" width="16.5" customWidth="1"/>
    <col min="129" max="139" width="16.5" style="27" customWidth="1"/>
    <col min="140" max="140" width="16.5" customWidth="1"/>
    <col min="141" max="151" width="16.5" style="27" customWidth="1"/>
    <col min="152" max="152" width="16.5" customWidth="1"/>
    <col min="153" max="163" width="16.5" style="27" customWidth="1"/>
    <col min="164" max="164" width="16.5" customWidth="1"/>
    <col min="165" max="175" width="16.5" style="27" customWidth="1"/>
    <col min="176" max="176" width="16.5" customWidth="1"/>
    <col min="177" max="187" width="16.5" style="27" customWidth="1"/>
    <col min="188" max="196" width="16.5" style="29" customWidth="1"/>
    <col min="197" max="197" width="19.5" style="27" customWidth="1"/>
    <col min="198" max="198" width="17.5" style="27" customWidth="1"/>
    <col min="199" max="199" width="15.1640625" style="27" bestFit="1" customWidth="1"/>
    <col min="200" max="16384" width="10.83203125" style="27"/>
  </cols>
  <sheetData>
    <row r="1" spans="1:198" ht="22" customHeight="1" x14ac:dyDescent="0.2">
      <c r="A1" s="26" t="s">
        <v>28</v>
      </c>
    </row>
    <row r="2" spans="1:198" ht="22" customHeight="1" x14ac:dyDescent="0.2">
      <c r="A2" s="26"/>
      <c r="BC2" s="27">
        <v>2</v>
      </c>
      <c r="BD2" s="27">
        <v>4</v>
      </c>
      <c r="BE2" s="338">
        <v>6</v>
      </c>
      <c r="BF2" s="27">
        <v>8</v>
      </c>
      <c r="BG2" s="27">
        <v>8</v>
      </c>
    </row>
    <row r="3" spans="1:198" ht="22" customHeight="1" x14ac:dyDescent="0.2">
      <c r="A3" s="282" t="s">
        <v>326</v>
      </c>
    </row>
    <row r="4" spans="1:198" ht="22" customHeight="1" x14ac:dyDescent="0.2">
      <c r="A4" s="283"/>
      <c r="B4" s="32"/>
    </row>
    <row r="5" spans="1:198" ht="22" customHeight="1" x14ac:dyDescent="0.2">
      <c r="A5" s="124" t="s">
        <v>8</v>
      </c>
    </row>
    <row r="6" spans="1:198" ht="22" customHeight="1" x14ac:dyDescent="0.2">
      <c r="A6" s="26" t="s">
        <v>380</v>
      </c>
      <c r="B6" s="33">
        <v>19.95</v>
      </c>
    </row>
    <row r="7" spans="1:198" ht="22" customHeight="1" x14ac:dyDescent="0.2">
      <c r="A7" s="26" t="s">
        <v>263</v>
      </c>
      <c r="B7" s="361">
        <v>14.95</v>
      </c>
      <c r="C7" s="27" t="s">
        <v>374</v>
      </c>
    </row>
    <row r="8" spans="1:198" ht="22" customHeight="1" x14ac:dyDescent="0.2">
      <c r="A8" s="26" t="s">
        <v>264</v>
      </c>
      <c r="B8" s="33">
        <v>9.9499999999999993</v>
      </c>
      <c r="AQ8" s="333">
        <f>SUM(BM14:CJ58)</f>
        <v>175817632.82964206</v>
      </c>
      <c r="AR8" s="466">
        <f>AQ8/35</f>
        <v>5023360.9379897732</v>
      </c>
    </row>
    <row r="9" spans="1:198" ht="22" customHeight="1" x14ac:dyDescent="0.2">
      <c r="A9" s="26"/>
      <c r="B9" s="33"/>
      <c r="BX9" s="27">
        <f>SUM(BA10:BX10)/24</f>
        <v>15.333333333333334</v>
      </c>
    </row>
    <row r="10" spans="1:198" ht="22" customHeight="1" x14ac:dyDescent="0.2">
      <c r="A10" s="26" t="s">
        <v>565</v>
      </c>
      <c r="B10" s="991">
        <v>5</v>
      </c>
      <c r="BA10" s="27">
        <v>14</v>
      </c>
      <c r="BB10" s="27">
        <v>14</v>
      </c>
      <c r="BC10" s="27">
        <v>14</v>
      </c>
      <c r="BD10" s="27">
        <v>14</v>
      </c>
      <c r="BE10" s="27">
        <v>14</v>
      </c>
      <c r="BF10" s="27">
        <v>14</v>
      </c>
      <c r="BG10" s="27">
        <v>15</v>
      </c>
      <c r="BH10" s="27">
        <v>15</v>
      </c>
      <c r="BI10" s="27">
        <v>15</v>
      </c>
      <c r="BJ10" s="27">
        <v>15</v>
      </c>
      <c r="BK10" s="27">
        <v>15</v>
      </c>
      <c r="BL10" s="27">
        <v>15</v>
      </c>
      <c r="BM10" s="27">
        <v>15</v>
      </c>
      <c r="BN10" s="27">
        <v>16</v>
      </c>
      <c r="BO10" s="27">
        <v>15</v>
      </c>
      <c r="BP10" s="27">
        <v>16</v>
      </c>
      <c r="BQ10" s="27">
        <v>16</v>
      </c>
      <c r="BR10" s="27">
        <v>16</v>
      </c>
      <c r="BS10" s="27">
        <v>16</v>
      </c>
      <c r="BT10" s="27">
        <v>16</v>
      </c>
      <c r="BU10" s="27">
        <v>16</v>
      </c>
      <c r="BV10" s="27">
        <v>17</v>
      </c>
      <c r="BW10" s="27">
        <v>17</v>
      </c>
      <c r="BX10" s="27">
        <v>18</v>
      </c>
    </row>
    <row r="11" spans="1:198" ht="22" customHeight="1" x14ac:dyDescent="0.2">
      <c r="A11" s="26" t="s">
        <v>564</v>
      </c>
      <c r="B11" s="990">
        <v>0.9</v>
      </c>
      <c r="BX11" s="27">
        <v>5</v>
      </c>
      <c r="CJ11" s="27">
        <v>6</v>
      </c>
      <c r="CV11" s="27">
        <v>7</v>
      </c>
      <c r="DH11" s="27">
        <v>8</v>
      </c>
      <c r="DT11" s="27">
        <v>9</v>
      </c>
      <c r="EF11" s="27">
        <v>10</v>
      </c>
      <c r="ER11" s="27">
        <v>11</v>
      </c>
      <c r="FD11" s="27">
        <v>12</v>
      </c>
      <c r="FP11" s="27">
        <v>13</v>
      </c>
      <c r="GB11" s="27">
        <v>14</v>
      </c>
      <c r="GN11" s="29">
        <v>15</v>
      </c>
    </row>
    <row r="12" spans="1:198" ht="22" customHeight="1" x14ac:dyDescent="0.2">
      <c r="G12" s="26" t="s">
        <v>371</v>
      </c>
      <c r="H12" s="27" t="s">
        <v>432</v>
      </c>
      <c r="P12" s="29"/>
      <c r="Q12" s="386" t="s">
        <v>431</v>
      </c>
      <c r="R12" s="29"/>
      <c r="S12" s="29"/>
      <c r="T12" s="29"/>
      <c r="U12" s="29"/>
      <c r="V12" s="29"/>
      <c r="W12" s="29"/>
      <c r="X12" s="29"/>
      <c r="Y12" s="29"/>
      <c r="Z12" s="29"/>
      <c r="AA12" s="29"/>
      <c r="AB12" s="343"/>
      <c r="AC12" s="29"/>
      <c r="AD12" s="29"/>
      <c r="AE12" s="29"/>
      <c r="AF12" s="29"/>
      <c r="AG12" s="29"/>
      <c r="AH12" s="29"/>
      <c r="AI12" s="29"/>
      <c r="AJ12" s="29"/>
      <c r="AK12" s="29"/>
      <c r="AL12" s="29"/>
      <c r="AM12" s="29"/>
      <c r="AN12" s="29"/>
      <c r="AO12" s="386"/>
      <c r="AP12" s="29"/>
      <c r="AQ12" s="29"/>
      <c r="AR12" s="29"/>
      <c r="AS12" s="29"/>
      <c r="AT12" s="29"/>
      <c r="AU12" s="29"/>
      <c r="AV12" s="29"/>
      <c r="AW12" s="29"/>
      <c r="AX12" s="29"/>
      <c r="AY12" s="29"/>
      <c r="AZ12" s="343"/>
      <c r="BA12" s="29"/>
      <c r="BB12" s="29"/>
      <c r="BC12" s="29"/>
      <c r="BD12" s="29"/>
      <c r="BE12" s="29"/>
      <c r="BF12" s="29"/>
      <c r="BG12" s="29"/>
      <c r="BH12" s="29"/>
      <c r="BI12" s="29"/>
      <c r="BJ12" s="29"/>
      <c r="BK12" s="29"/>
      <c r="BL12" s="29"/>
      <c r="BM12" s="386"/>
      <c r="BN12" s="29"/>
      <c r="BO12" s="29"/>
      <c r="BP12" s="29"/>
      <c r="BQ12" s="29"/>
      <c r="BR12" s="29"/>
      <c r="BS12" s="29"/>
      <c r="BT12" s="29"/>
      <c r="BU12" s="29"/>
      <c r="BV12" s="29"/>
      <c r="BW12" s="29"/>
      <c r="BX12" s="343"/>
      <c r="BY12" s="29"/>
      <c r="BZ12" s="29"/>
      <c r="CA12" s="29"/>
      <c r="CB12" s="733"/>
      <c r="CC12" s="29"/>
      <c r="CD12" s="29"/>
      <c r="CE12" s="29"/>
      <c r="CF12" s="29"/>
      <c r="CG12" s="29"/>
      <c r="CH12" s="29"/>
      <c r="CI12" s="29"/>
      <c r="CJ12" s="29"/>
      <c r="CK12" s="386"/>
      <c r="CL12" s="29"/>
      <c r="CM12" s="29"/>
      <c r="CN12" s="29"/>
      <c r="CO12" s="29"/>
      <c r="CP12" s="29"/>
      <c r="CQ12" s="29"/>
      <c r="CR12" s="29"/>
      <c r="CS12" s="29"/>
      <c r="CT12" s="29"/>
      <c r="CU12" s="29"/>
      <c r="CV12" s="343"/>
      <c r="CW12" s="29"/>
      <c r="CX12" s="29"/>
      <c r="CY12" s="29"/>
      <c r="CZ12" s="29"/>
      <c r="DA12" s="29"/>
      <c r="DB12" s="29"/>
      <c r="DC12" s="29"/>
      <c r="DD12" s="29"/>
      <c r="DE12" s="29"/>
      <c r="DF12" s="29"/>
      <c r="DG12" s="29"/>
      <c r="DH12" s="29"/>
      <c r="DI12" s="386"/>
      <c r="DJ12" s="29"/>
      <c r="DK12" s="29"/>
      <c r="DL12" s="29"/>
      <c r="DM12" s="29"/>
      <c r="DN12" s="29"/>
      <c r="DO12" s="29"/>
      <c r="DP12" s="29"/>
      <c r="DQ12" s="29"/>
      <c r="DR12" s="29"/>
      <c r="DS12" s="29"/>
      <c r="DT12" s="343"/>
      <c r="DU12" s="29"/>
      <c r="DV12" s="29"/>
      <c r="DW12" s="29"/>
      <c r="GC12" s="386"/>
      <c r="GD12" s="29"/>
      <c r="GE12" s="29"/>
      <c r="GN12" s="343"/>
      <c r="GO12" s="395"/>
    </row>
    <row r="13" spans="1:198" s="418" customFormat="1" ht="22" customHeight="1" thickBot="1" x14ac:dyDescent="0.25">
      <c r="A13" s="418" t="s">
        <v>382</v>
      </c>
      <c r="B13" s="419" t="s">
        <v>330</v>
      </c>
      <c r="C13" s="419"/>
      <c r="D13" s="419"/>
      <c r="E13" s="419"/>
      <c r="F13" s="419"/>
      <c r="G13" s="420" t="s">
        <v>270</v>
      </c>
      <c r="H13" s="431">
        <v>1</v>
      </c>
      <c r="I13" s="432">
        <f>H13+1</f>
        <v>2</v>
      </c>
      <c r="J13" s="432">
        <f t="shared" ref="J13:BU13" si="0">I13+1</f>
        <v>3</v>
      </c>
      <c r="K13" s="432">
        <f t="shared" si="0"/>
        <v>4</v>
      </c>
      <c r="L13" s="432">
        <f t="shared" si="0"/>
        <v>5</v>
      </c>
      <c r="M13" s="432">
        <f t="shared" si="0"/>
        <v>6</v>
      </c>
      <c r="N13" s="432">
        <f t="shared" si="0"/>
        <v>7</v>
      </c>
      <c r="O13" s="432">
        <f t="shared" si="0"/>
        <v>8</v>
      </c>
      <c r="P13" s="432">
        <f t="shared" si="0"/>
        <v>9</v>
      </c>
      <c r="Q13" s="725">
        <v>1</v>
      </c>
      <c r="R13" s="432">
        <f t="shared" si="0"/>
        <v>2</v>
      </c>
      <c r="S13" s="432">
        <f t="shared" si="0"/>
        <v>3</v>
      </c>
      <c r="T13" s="432">
        <f t="shared" si="0"/>
        <v>4</v>
      </c>
      <c r="U13" s="432">
        <f t="shared" si="0"/>
        <v>5</v>
      </c>
      <c r="V13" s="432">
        <f t="shared" si="0"/>
        <v>6</v>
      </c>
      <c r="W13" s="432">
        <f t="shared" si="0"/>
        <v>7</v>
      </c>
      <c r="X13" s="432">
        <f t="shared" si="0"/>
        <v>8</v>
      </c>
      <c r="Y13" s="432">
        <f t="shared" si="0"/>
        <v>9</v>
      </c>
      <c r="Z13" s="432">
        <f t="shared" si="0"/>
        <v>10</v>
      </c>
      <c r="AA13" s="432">
        <f t="shared" si="0"/>
        <v>11</v>
      </c>
      <c r="AB13" s="438">
        <f t="shared" si="0"/>
        <v>12</v>
      </c>
      <c r="AC13" s="432">
        <f t="shared" si="0"/>
        <v>13</v>
      </c>
      <c r="AD13" s="432">
        <f t="shared" si="0"/>
        <v>14</v>
      </c>
      <c r="AE13" s="432">
        <f t="shared" si="0"/>
        <v>15</v>
      </c>
      <c r="AF13" s="432">
        <f t="shared" si="0"/>
        <v>16</v>
      </c>
      <c r="AG13" s="432">
        <f t="shared" si="0"/>
        <v>17</v>
      </c>
      <c r="AH13" s="432">
        <f t="shared" si="0"/>
        <v>18</v>
      </c>
      <c r="AI13" s="432">
        <f t="shared" si="0"/>
        <v>19</v>
      </c>
      <c r="AJ13" s="432">
        <f t="shared" si="0"/>
        <v>20</v>
      </c>
      <c r="AK13" s="432">
        <f t="shared" si="0"/>
        <v>21</v>
      </c>
      <c r="AL13" s="432">
        <f t="shared" si="0"/>
        <v>22</v>
      </c>
      <c r="AM13" s="432">
        <f t="shared" si="0"/>
        <v>23</v>
      </c>
      <c r="AN13" s="432">
        <f t="shared" si="0"/>
        <v>24</v>
      </c>
      <c r="AO13" s="725">
        <f t="shared" si="0"/>
        <v>25</v>
      </c>
      <c r="AP13" s="432">
        <f t="shared" si="0"/>
        <v>26</v>
      </c>
      <c r="AQ13" s="432">
        <f t="shared" si="0"/>
        <v>27</v>
      </c>
      <c r="AR13" s="432">
        <f t="shared" si="0"/>
        <v>28</v>
      </c>
      <c r="AS13" s="432">
        <f t="shared" si="0"/>
        <v>29</v>
      </c>
      <c r="AT13" s="432">
        <f t="shared" si="0"/>
        <v>30</v>
      </c>
      <c r="AU13" s="432">
        <f t="shared" si="0"/>
        <v>31</v>
      </c>
      <c r="AV13" s="432">
        <f t="shared" si="0"/>
        <v>32</v>
      </c>
      <c r="AW13" s="432">
        <f t="shared" si="0"/>
        <v>33</v>
      </c>
      <c r="AX13" s="432">
        <f t="shared" si="0"/>
        <v>34</v>
      </c>
      <c r="AY13" s="432">
        <f t="shared" si="0"/>
        <v>35</v>
      </c>
      <c r="AZ13" s="438">
        <f t="shared" si="0"/>
        <v>36</v>
      </c>
      <c r="BA13" s="432">
        <f t="shared" si="0"/>
        <v>37</v>
      </c>
      <c r="BB13" s="432">
        <f t="shared" si="0"/>
        <v>38</v>
      </c>
      <c r="BC13" s="432">
        <f t="shared" si="0"/>
        <v>39</v>
      </c>
      <c r="BD13" s="432">
        <f t="shared" si="0"/>
        <v>40</v>
      </c>
      <c r="BE13" s="432">
        <f t="shared" si="0"/>
        <v>41</v>
      </c>
      <c r="BF13" s="432">
        <f t="shared" si="0"/>
        <v>42</v>
      </c>
      <c r="BG13" s="432">
        <f t="shared" si="0"/>
        <v>43</v>
      </c>
      <c r="BH13" s="432">
        <f t="shared" si="0"/>
        <v>44</v>
      </c>
      <c r="BI13" s="432">
        <f t="shared" si="0"/>
        <v>45</v>
      </c>
      <c r="BJ13" s="432">
        <f t="shared" si="0"/>
        <v>46</v>
      </c>
      <c r="BK13" s="432">
        <f t="shared" si="0"/>
        <v>47</v>
      </c>
      <c r="BL13" s="432">
        <f t="shared" si="0"/>
        <v>48</v>
      </c>
      <c r="BM13" s="725">
        <f t="shared" si="0"/>
        <v>49</v>
      </c>
      <c r="BN13" s="432">
        <f t="shared" si="0"/>
        <v>50</v>
      </c>
      <c r="BO13" s="432">
        <f t="shared" si="0"/>
        <v>51</v>
      </c>
      <c r="BP13" s="432">
        <f t="shared" si="0"/>
        <v>52</v>
      </c>
      <c r="BQ13" s="432">
        <f t="shared" si="0"/>
        <v>53</v>
      </c>
      <c r="BR13" s="432">
        <f t="shared" si="0"/>
        <v>54</v>
      </c>
      <c r="BS13" s="432">
        <f t="shared" si="0"/>
        <v>55</v>
      </c>
      <c r="BT13" s="432">
        <f t="shared" si="0"/>
        <v>56</v>
      </c>
      <c r="BU13" s="432">
        <f t="shared" si="0"/>
        <v>57</v>
      </c>
      <c r="BV13" s="432">
        <f t="shared" ref="BV13:EG13" si="1">BU13+1</f>
        <v>58</v>
      </c>
      <c r="BW13" s="432">
        <f t="shared" si="1"/>
        <v>59</v>
      </c>
      <c r="BX13" s="438">
        <f t="shared" si="1"/>
        <v>60</v>
      </c>
      <c r="BY13" s="432">
        <f t="shared" si="1"/>
        <v>61</v>
      </c>
      <c r="BZ13" s="432">
        <f t="shared" si="1"/>
        <v>62</v>
      </c>
      <c r="CA13" s="432">
        <f t="shared" si="1"/>
        <v>63</v>
      </c>
      <c r="CB13" s="432">
        <f t="shared" si="1"/>
        <v>64</v>
      </c>
      <c r="CC13" s="432">
        <f t="shared" si="1"/>
        <v>65</v>
      </c>
      <c r="CD13" s="432">
        <f t="shared" si="1"/>
        <v>66</v>
      </c>
      <c r="CE13" s="432">
        <f t="shared" si="1"/>
        <v>67</v>
      </c>
      <c r="CF13" s="432">
        <f t="shared" si="1"/>
        <v>68</v>
      </c>
      <c r="CG13" s="432">
        <f t="shared" si="1"/>
        <v>69</v>
      </c>
      <c r="CH13" s="432">
        <f t="shared" si="1"/>
        <v>70</v>
      </c>
      <c r="CI13" s="432">
        <f t="shared" si="1"/>
        <v>71</v>
      </c>
      <c r="CJ13" s="432">
        <f t="shared" si="1"/>
        <v>72</v>
      </c>
      <c r="CK13" s="725">
        <f t="shared" si="1"/>
        <v>73</v>
      </c>
      <c r="CL13" s="432">
        <f t="shared" si="1"/>
        <v>74</v>
      </c>
      <c r="CM13" s="432">
        <f t="shared" si="1"/>
        <v>75</v>
      </c>
      <c r="CN13" s="432">
        <f t="shared" si="1"/>
        <v>76</v>
      </c>
      <c r="CO13" s="432">
        <f t="shared" si="1"/>
        <v>77</v>
      </c>
      <c r="CP13" s="432">
        <f t="shared" si="1"/>
        <v>78</v>
      </c>
      <c r="CQ13" s="432">
        <f t="shared" si="1"/>
        <v>79</v>
      </c>
      <c r="CR13" s="432">
        <f t="shared" si="1"/>
        <v>80</v>
      </c>
      <c r="CS13" s="432">
        <f t="shared" si="1"/>
        <v>81</v>
      </c>
      <c r="CT13" s="432">
        <f t="shared" si="1"/>
        <v>82</v>
      </c>
      <c r="CU13" s="432">
        <f t="shared" si="1"/>
        <v>83</v>
      </c>
      <c r="CV13" s="438">
        <f t="shared" si="1"/>
        <v>84</v>
      </c>
      <c r="CW13" s="432">
        <f t="shared" si="1"/>
        <v>85</v>
      </c>
      <c r="CX13" s="432">
        <f t="shared" si="1"/>
        <v>86</v>
      </c>
      <c r="CY13" s="432">
        <f t="shared" si="1"/>
        <v>87</v>
      </c>
      <c r="CZ13" s="432">
        <f t="shared" si="1"/>
        <v>88</v>
      </c>
      <c r="DA13" s="432">
        <f t="shared" si="1"/>
        <v>89</v>
      </c>
      <c r="DB13" s="432">
        <f t="shared" si="1"/>
        <v>90</v>
      </c>
      <c r="DC13" s="432">
        <f t="shared" si="1"/>
        <v>91</v>
      </c>
      <c r="DD13" s="432">
        <f t="shared" si="1"/>
        <v>92</v>
      </c>
      <c r="DE13" s="432">
        <f t="shared" si="1"/>
        <v>93</v>
      </c>
      <c r="DF13" s="432">
        <f t="shared" si="1"/>
        <v>94</v>
      </c>
      <c r="DG13" s="432">
        <f t="shared" si="1"/>
        <v>95</v>
      </c>
      <c r="DH13" s="432">
        <f t="shared" si="1"/>
        <v>96</v>
      </c>
      <c r="DI13" s="725">
        <f t="shared" si="1"/>
        <v>97</v>
      </c>
      <c r="DJ13" s="432">
        <f t="shared" si="1"/>
        <v>98</v>
      </c>
      <c r="DK13" s="432">
        <f t="shared" si="1"/>
        <v>99</v>
      </c>
      <c r="DL13" s="432">
        <f t="shared" si="1"/>
        <v>100</v>
      </c>
      <c r="DM13" s="432">
        <f t="shared" si="1"/>
        <v>101</v>
      </c>
      <c r="DN13" s="432">
        <f t="shared" si="1"/>
        <v>102</v>
      </c>
      <c r="DO13" s="432">
        <f t="shared" si="1"/>
        <v>103</v>
      </c>
      <c r="DP13" s="432">
        <f t="shared" si="1"/>
        <v>104</v>
      </c>
      <c r="DQ13" s="432">
        <f t="shared" si="1"/>
        <v>105</v>
      </c>
      <c r="DR13" s="432">
        <f t="shared" si="1"/>
        <v>106</v>
      </c>
      <c r="DS13" s="432">
        <f t="shared" si="1"/>
        <v>107</v>
      </c>
      <c r="DT13" s="438">
        <f t="shared" si="1"/>
        <v>108</v>
      </c>
      <c r="DU13" s="432">
        <f t="shared" si="1"/>
        <v>109</v>
      </c>
      <c r="DV13" s="432">
        <f t="shared" si="1"/>
        <v>110</v>
      </c>
      <c r="DW13" s="432">
        <f t="shared" si="1"/>
        <v>111</v>
      </c>
      <c r="DX13" s="432">
        <f t="shared" si="1"/>
        <v>112</v>
      </c>
      <c r="DY13" s="432">
        <f t="shared" si="1"/>
        <v>113</v>
      </c>
      <c r="DZ13" s="432">
        <f t="shared" si="1"/>
        <v>114</v>
      </c>
      <c r="EA13" s="432">
        <f t="shared" si="1"/>
        <v>115</v>
      </c>
      <c r="EB13" s="432">
        <f t="shared" si="1"/>
        <v>116</v>
      </c>
      <c r="EC13" s="432">
        <f t="shared" si="1"/>
        <v>117</v>
      </c>
      <c r="ED13" s="432">
        <f t="shared" si="1"/>
        <v>118</v>
      </c>
      <c r="EE13" s="432">
        <f t="shared" si="1"/>
        <v>119</v>
      </c>
      <c r="EF13" s="432">
        <f t="shared" si="1"/>
        <v>120</v>
      </c>
      <c r="EG13" s="725">
        <f t="shared" si="1"/>
        <v>121</v>
      </c>
      <c r="EH13" s="432">
        <f t="shared" ref="EH13:GE13" si="2">EG13+1</f>
        <v>122</v>
      </c>
      <c r="EI13" s="432">
        <f t="shared" si="2"/>
        <v>123</v>
      </c>
      <c r="EJ13" s="432">
        <f t="shared" si="2"/>
        <v>124</v>
      </c>
      <c r="EK13" s="432">
        <f t="shared" si="2"/>
        <v>125</v>
      </c>
      <c r="EL13" s="432">
        <f t="shared" si="2"/>
        <v>126</v>
      </c>
      <c r="EM13" s="432">
        <f t="shared" si="2"/>
        <v>127</v>
      </c>
      <c r="EN13" s="432">
        <f t="shared" si="2"/>
        <v>128</v>
      </c>
      <c r="EO13" s="432">
        <f t="shared" si="2"/>
        <v>129</v>
      </c>
      <c r="EP13" s="432">
        <f t="shared" si="2"/>
        <v>130</v>
      </c>
      <c r="EQ13" s="432">
        <f t="shared" si="2"/>
        <v>131</v>
      </c>
      <c r="ER13" s="438">
        <f t="shared" si="2"/>
        <v>132</v>
      </c>
      <c r="ES13" s="432">
        <f t="shared" si="2"/>
        <v>133</v>
      </c>
      <c r="ET13" s="432">
        <f t="shared" si="2"/>
        <v>134</v>
      </c>
      <c r="EU13" s="432">
        <f t="shared" si="2"/>
        <v>135</v>
      </c>
      <c r="EV13" s="432">
        <f t="shared" si="2"/>
        <v>136</v>
      </c>
      <c r="EW13" s="432">
        <f t="shared" si="2"/>
        <v>137</v>
      </c>
      <c r="EX13" s="432">
        <f t="shared" si="2"/>
        <v>138</v>
      </c>
      <c r="EY13" s="432">
        <f t="shared" si="2"/>
        <v>139</v>
      </c>
      <c r="EZ13" s="432">
        <f t="shared" si="2"/>
        <v>140</v>
      </c>
      <c r="FA13" s="432">
        <f t="shared" si="2"/>
        <v>141</v>
      </c>
      <c r="FB13" s="432">
        <f t="shared" si="2"/>
        <v>142</v>
      </c>
      <c r="FC13" s="432">
        <f t="shared" si="2"/>
        <v>143</v>
      </c>
      <c r="FD13" s="432">
        <f t="shared" si="2"/>
        <v>144</v>
      </c>
      <c r="FE13" s="725">
        <f t="shared" si="2"/>
        <v>145</v>
      </c>
      <c r="FF13" s="432">
        <f t="shared" si="2"/>
        <v>146</v>
      </c>
      <c r="FG13" s="432">
        <f t="shared" si="2"/>
        <v>147</v>
      </c>
      <c r="FH13" s="432">
        <f t="shared" si="2"/>
        <v>148</v>
      </c>
      <c r="FI13" s="432">
        <f t="shared" si="2"/>
        <v>149</v>
      </c>
      <c r="FJ13" s="432">
        <f t="shared" si="2"/>
        <v>150</v>
      </c>
      <c r="FK13" s="432">
        <f t="shared" si="2"/>
        <v>151</v>
      </c>
      <c r="FL13" s="432">
        <f t="shared" si="2"/>
        <v>152</v>
      </c>
      <c r="FM13" s="432">
        <f t="shared" si="2"/>
        <v>153</v>
      </c>
      <c r="FN13" s="432">
        <f t="shared" si="2"/>
        <v>154</v>
      </c>
      <c r="FO13" s="432">
        <f t="shared" si="2"/>
        <v>155</v>
      </c>
      <c r="FP13" s="438">
        <f t="shared" si="2"/>
        <v>156</v>
      </c>
      <c r="FQ13" s="432">
        <f t="shared" si="2"/>
        <v>157</v>
      </c>
      <c r="FR13" s="432">
        <f t="shared" si="2"/>
        <v>158</v>
      </c>
      <c r="FS13" s="432">
        <f t="shared" si="2"/>
        <v>159</v>
      </c>
      <c r="FT13" s="432">
        <f t="shared" si="2"/>
        <v>160</v>
      </c>
      <c r="FU13" s="432">
        <f t="shared" si="2"/>
        <v>161</v>
      </c>
      <c r="FV13" s="432">
        <f t="shared" si="2"/>
        <v>162</v>
      </c>
      <c r="FW13" s="432">
        <f t="shared" si="2"/>
        <v>163</v>
      </c>
      <c r="FX13" s="432">
        <f t="shared" si="2"/>
        <v>164</v>
      </c>
      <c r="FY13" s="432">
        <f t="shared" si="2"/>
        <v>165</v>
      </c>
      <c r="FZ13" s="432">
        <f t="shared" si="2"/>
        <v>166</v>
      </c>
      <c r="GA13" s="432">
        <f t="shared" si="2"/>
        <v>167</v>
      </c>
      <c r="GB13" s="432">
        <f t="shared" si="2"/>
        <v>168</v>
      </c>
      <c r="GC13" s="725">
        <f t="shared" si="2"/>
        <v>169</v>
      </c>
      <c r="GD13" s="432">
        <f t="shared" si="2"/>
        <v>170</v>
      </c>
      <c r="GE13" s="432">
        <f t="shared" si="2"/>
        <v>171</v>
      </c>
      <c r="GF13" s="432"/>
      <c r="GG13" s="432"/>
      <c r="GH13" s="432"/>
      <c r="GI13" s="432"/>
      <c r="GJ13" s="432"/>
      <c r="GK13" s="432"/>
      <c r="GL13" s="432"/>
      <c r="GM13" s="432"/>
      <c r="GN13" s="438"/>
      <c r="GO13" s="433"/>
      <c r="GP13" s="27" t="s">
        <v>566</v>
      </c>
    </row>
    <row r="14" spans="1:198" s="31" customFormat="1" ht="22" customHeight="1" thickTop="1" x14ac:dyDescent="0.2">
      <c r="A14" s="415" t="s">
        <v>478</v>
      </c>
      <c r="B14" s="416">
        <v>1</v>
      </c>
      <c r="C14" s="416"/>
      <c r="D14" s="416"/>
      <c r="E14" s="416">
        <v>1</v>
      </c>
      <c r="F14" s="416"/>
      <c r="G14" s="407" t="str">
        <f>$G$443</f>
        <v>Low Performing  Title / App</v>
      </c>
      <c r="H14" s="434"/>
      <c r="I14" s="423"/>
      <c r="J14" s="423"/>
      <c r="K14" s="423"/>
      <c r="L14" s="423"/>
      <c r="M14" s="423"/>
      <c r="N14" s="423"/>
      <c r="O14" s="423"/>
      <c r="P14" s="423"/>
      <c r="Q14" s="842">
        <f t="shared" ref="Q14:AN14" si="3">$B$7*Q443</f>
        <v>14621.099999999999</v>
      </c>
      <c r="R14" s="429">
        <f t="shared" si="3"/>
        <v>53894.75</v>
      </c>
      <c r="S14" s="429">
        <f t="shared" si="3"/>
        <v>98939.099999999991</v>
      </c>
      <c r="T14" s="429">
        <f t="shared" si="3"/>
        <v>182390</v>
      </c>
      <c r="U14" s="429">
        <f t="shared" si="3"/>
        <v>299732.55</v>
      </c>
      <c r="V14" s="429">
        <f t="shared" si="3"/>
        <v>204665.5</v>
      </c>
      <c r="W14" s="429">
        <f t="shared" si="3"/>
        <v>175333.6</v>
      </c>
      <c r="X14" s="429">
        <f t="shared" si="3"/>
        <v>194200.5</v>
      </c>
      <c r="Y14" s="429">
        <f t="shared" si="3"/>
        <v>156765.69999999998</v>
      </c>
      <c r="Z14" s="429">
        <f t="shared" si="3"/>
        <v>155674.35</v>
      </c>
      <c r="AA14" s="429">
        <f t="shared" si="3"/>
        <v>148274.1</v>
      </c>
      <c r="AB14" s="430">
        <f t="shared" si="3"/>
        <v>137061.6</v>
      </c>
      <c r="AC14" s="429">
        <f t="shared" si="3"/>
        <v>120885.7</v>
      </c>
      <c r="AD14" s="429">
        <f t="shared" si="3"/>
        <v>141905.4</v>
      </c>
      <c r="AE14" s="429">
        <f t="shared" si="3"/>
        <v>111512.04999999999</v>
      </c>
      <c r="AF14" s="429">
        <f t="shared" si="3"/>
        <v>95410.9</v>
      </c>
      <c r="AG14" s="429">
        <f t="shared" si="3"/>
        <v>94349.45</v>
      </c>
      <c r="AH14" s="429">
        <f t="shared" si="3"/>
        <v>101525.45</v>
      </c>
      <c r="AI14" s="429">
        <f t="shared" si="3"/>
        <v>73598.849999999991</v>
      </c>
      <c r="AJ14" s="429">
        <f t="shared" si="3"/>
        <v>73942.7</v>
      </c>
      <c r="AK14" s="429">
        <f t="shared" si="3"/>
        <v>52908.049999999996</v>
      </c>
      <c r="AL14" s="429">
        <f t="shared" si="3"/>
        <v>36298.6</v>
      </c>
      <c r="AM14" s="429">
        <f t="shared" si="3"/>
        <v>23606.05</v>
      </c>
      <c r="AN14" s="429">
        <f t="shared" si="3"/>
        <v>10375.299999999999</v>
      </c>
      <c r="AO14" s="842">
        <f>AN14*0.8</f>
        <v>8300.24</v>
      </c>
      <c r="AP14" s="423">
        <f>AO14*0.8</f>
        <v>6640.192</v>
      </c>
      <c r="AQ14" s="423">
        <f t="shared" ref="AQ14:DB18" si="4">AP14*0.8</f>
        <v>5312.1536000000006</v>
      </c>
      <c r="AR14" s="423">
        <f t="shared" si="4"/>
        <v>4249.7228800000003</v>
      </c>
      <c r="AS14" s="423">
        <f t="shared" si="4"/>
        <v>3399.7783040000004</v>
      </c>
      <c r="AT14" s="423">
        <f t="shared" si="4"/>
        <v>2719.8226432000006</v>
      </c>
      <c r="AU14" s="423">
        <f t="shared" si="4"/>
        <v>2175.8581145600006</v>
      </c>
      <c r="AV14" s="423">
        <f t="shared" si="4"/>
        <v>1740.6864916480006</v>
      </c>
      <c r="AW14" s="423">
        <f t="shared" si="4"/>
        <v>1392.5491933184005</v>
      </c>
      <c r="AX14" s="423">
        <f t="shared" si="4"/>
        <v>1114.0393546547205</v>
      </c>
      <c r="AY14" s="423">
        <f t="shared" si="4"/>
        <v>891.23148372377636</v>
      </c>
      <c r="AZ14" s="424">
        <f t="shared" si="4"/>
        <v>712.98518697902114</v>
      </c>
      <c r="BA14" s="423">
        <f t="shared" si="4"/>
        <v>570.38814958321689</v>
      </c>
      <c r="BB14" s="423">
        <f t="shared" si="4"/>
        <v>456.31051966657355</v>
      </c>
      <c r="BC14" s="423">
        <f t="shared" si="4"/>
        <v>365.04841573325888</v>
      </c>
      <c r="BD14" s="423">
        <f t="shared" si="4"/>
        <v>292.03873258660713</v>
      </c>
      <c r="BE14" s="423">
        <f t="shared" si="4"/>
        <v>233.63098606928571</v>
      </c>
      <c r="BF14" s="423">
        <f t="shared" si="4"/>
        <v>186.90478885542859</v>
      </c>
      <c r="BG14" s="423">
        <f t="shared" si="4"/>
        <v>149.52383108434287</v>
      </c>
      <c r="BH14" s="423">
        <f t="shared" si="4"/>
        <v>119.61906486747431</v>
      </c>
      <c r="BI14" s="423">
        <f t="shared" si="4"/>
        <v>95.695251893979446</v>
      </c>
      <c r="BJ14" s="423">
        <f t="shared" si="4"/>
        <v>76.55620151518356</v>
      </c>
      <c r="BK14" s="423">
        <f t="shared" si="4"/>
        <v>61.244961212146848</v>
      </c>
      <c r="BL14" s="423">
        <f t="shared" si="4"/>
        <v>48.995968969717481</v>
      </c>
      <c r="BM14" s="726">
        <f t="shared" si="4"/>
        <v>39.196775175773986</v>
      </c>
      <c r="BN14" s="423">
        <f t="shared" si="4"/>
        <v>31.35742014061919</v>
      </c>
      <c r="BO14" s="423">
        <f t="shared" si="4"/>
        <v>25.085936112495354</v>
      </c>
      <c r="BP14" s="423">
        <f t="shared" si="4"/>
        <v>20.068748889996286</v>
      </c>
      <c r="BQ14" s="423">
        <f t="shared" si="4"/>
        <v>16.054999111997031</v>
      </c>
      <c r="BR14" s="423">
        <f t="shared" si="4"/>
        <v>12.843999289597626</v>
      </c>
      <c r="BS14" s="423">
        <f t="shared" si="4"/>
        <v>10.275199431678102</v>
      </c>
      <c r="BT14" s="423">
        <f t="shared" si="4"/>
        <v>8.2201595453424812</v>
      </c>
      <c r="BU14" s="423">
        <f t="shared" si="4"/>
        <v>6.5761276362739851</v>
      </c>
      <c r="BV14" s="423">
        <f t="shared" si="4"/>
        <v>5.2609021090191881</v>
      </c>
      <c r="BW14" s="423">
        <f t="shared" si="4"/>
        <v>4.208721687215351</v>
      </c>
      <c r="BX14" s="424">
        <f t="shared" si="4"/>
        <v>3.3669773497722808</v>
      </c>
      <c r="BY14" s="423">
        <f t="shared" si="4"/>
        <v>2.6935818798178248</v>
      </c>
      <c r="BZ14" s="423">
        <f t="shared" si="4"/>
        <v>2.1548655038542601</v>
      </c>
      <c r="CA14" s="423">
        <f t="shared" si="4"/>
        <v>1.7238924030834082</v>
      </c>
      <c r="CB14" s="423">
        <f t="shared" si="4"/>
        <v>1.3791139224667266</v>
      </c>
      <c r="CC14" s="423">
        <f t="shared" si="4"/>
        <v>1.1032911379733814</v>
      </c>
      <c r="CD14" s="423">
        <f t="shared" si="4"/>
        <v>0.88263291037870517</v>
      </c>
      <c r="CE14" s="423">
        <f t="shared" si="4"/>
        <v>0.70610632830296416</v>
      </c>
      <c r="CF14" s="423">
        <f t="shared" si="4"/>
        <v>0.56488506264237137</v>
      </c>
      <c r="CG14" s="423">
        <f t="shared" si="4"/>
        <v>0.45190805011389712</v>
      </c>
      <c r="CH14" s="423">
        <f t="shared" si="4"/>
        <v>0.36152644009111773</v>
      </c>
      <c r="CI14" s="423">
        <f t="shared" si="4"/>
        <v>0.28922115207289417</v>
      </c>
      <c r="CJ14" s="423">
        <f t="shared" si="4"/>
        <v>0.23137692165831536</v>
      </c>
      <c r="CK14" s="726">
        <f t="shared" si="4"/>
        <v>0.1851015373266523</v>
      </c>
      <c r="CL14" s="423">
        <f t="shared" si="4"/>
        <v>0.14808122986132186</v>
      </c>
      <c r="CM14" s="423">
        <f t="shared" si="4"/>
        <v>0.11846498388905749</v>
      </c>
      <c r="CN14" s="423">
        <f t="shared" si="4"/>
        <v>9.4771987111246001E-2</v>
      </c>
      <c r="CO14" s="423">
        <f t="shared" si="4"/>
        <v>7.5817589688996809E-2</v>
      </c>
      <c r="CP14" s="423">
        <f t="shared" si="4"/>
        <v>6.0654071751197448E-2</v>
      </c>
      <c r="CQ14" s="423">
        <f t="shared" si="4"/>
        <v>4.8523257400957961E-2</v>
      </c>
      <c r="CR14" s="423">
        <f t="shared" si="4"/>
        <v>3.8818605920766372E-2</v>
      </c>
      <c r="CS14" s="423">
        <f t="shared" si="4"/>
        <v>3.1054884736613098E-2</v>
      </c>
      <c r="CT14" s="423">
        <f t="shared" si="4"/>
        <v>2.4843907789290479E-2</v>
      </c>
      <c r="CU14" s="423">
        <f t="shared" si="4"/>
        <v>1.9875126231432384E-2</v>
      </c>
      <c r="CV14" s="424">
        <f t="shared" si="4"/>
        <v>1.5900100985145906E-2</v>
      </c>
      <c r="CW14" s="423">
        <f t="shared" si="4"/>
        <v>1.2720080788116726E-2</v>
      </c>
      <c r="CX14" s="423">
        <f t="shared" si="4"/>
        <v>1.0176064630493382E-2</v>
      </c>
      <c r="CY14" s="423">
        <f t="shared" si="4"/>
        <v>8.1408517043947051E-3</v>
      </c>
      <c r="CZ14" s="423">
        <f t="shared" si="4"/>
        <v>6.5126813635157646E-3</v>
      </c>
      <c r="DA14" s="423">
        <f t="shared" si="4"/>
        <v>5.210145090812612E-3</v>
      </c>
      <c r="DB14" s="423">
        <f t="shared" si="4"/>
        <v>4.1681160726500894E-3</v>
      </c>
      <c r="DC14" s="423">
        <f t="shared" ref="DC14:DR29" si="5">DB14*0.8</f>
        <v>3.3344928581200716E-3</v>
      </c>
      <c r="DD14" s="423">
        <f t="shared" si="5"/>
        <v>2.6675942864960575E-3</v>
      </c>
      <c r="DE14" s="423">
        <f t="shared" si="5"/>
        <v>2.1340754291968461E-3</v>
      </c>
      <c r="DF14" s="423">
        <f t="shared" si="5"/>
        <v>1.7072603433574769E-3</v>
      </c>
      <c r="DG14" s="423">
        <f t="shared" si="5"/>
        <v>1.3658082746859817E-3</v>
      </c>
      <c r="DH14" s="423">
        <f t="shared" si="5"/>
        <v>1.0926466197487853E-3</v>
      </c>
      <c r="DI14" s="726">
        <f t="shared" si="5"/>
        <v>8.7411729579902828E-4</v>
      </c>
      <c r="DJ14" s="423">
        <f t="shared" si="5"/>
        <v>6.9929383663922266E-4</v>
      </c>
      <c r="DK14" s="423">
        <f t="shared" si="5"/>
        <v>5.594350693113782E-4</v>
      </c>
      <c r="DL14" s="423">
        <f t="shared" si="5"/>
        <v>4.4754805544910259E-4</v>
      </c>
      <c r="DM14" s="423">
        <f t="shared" si="5"/>
        <v>3.5803844435928209E-4</v>
      </c>
      <c r="DN14" s="423">
        <f t="shared" si="5"/>
        <v>2.8643075548742566E-4</v>
      </c>
      <c r="DO14" s="423">
        <f t="shared" si="5"/>
        <v>2.2914460438994055E-4</v>
      </c>
      <c r="DP14" s="423">
        <f t="shared" si="5"/>
        <v>1.8331568351195244E-4</v>
      </c>
      <c r="DQ14" s="423">
        <f t="shared" si="5"/>
        <v>1.4665254680956198E-4</v>
      </c>
      <c r="DR14" s="423">
        <f t="shared" si="5"/>
        <v>1.1732203744764958E-4</v>
      </c>
      <c r="DS14" s="423">
        <f t="shared" ref="DS14:EH29" si="6">DR14*0.8</f>
        <v>9.3857629958119665E-5</v>
      </c>
      <c r="DT14" s="424">
        <f t="shared" si="6"/>
        <v>7.5086103966495737E-5</v>
      </c>
      <c r="DU14" s="423">
        <f t="shared" si="6"/>
        <v>6.0068883173196591E-5</v>
      </c>
      <c r="DV14" s="423">
        <f t="shared" si="6"/>
        <v>4.8055106538557273E-5</v>
      </c>
      <c r="DW14" s="423">
        <f t="shared" si="6"/>
        <v>3.8444085230845818E-5</v>
      </c>
      <c r="DX14" s="423">
        <f t="shared" si="6"/>
        <v>3.0755268184676655E-5</v>
      </c>
      <c r="DY14" s="423">
        <f t="shared" si="6"/>
        <v>2.4604214547741325E-5</v>
      </c>
      <c r="DZ14" s="423">
        <f t="shared" si="6"/>
        <v>1.968337163819306E-5</v>
      </c>
      <c r="EA14" s="423">
        <f t="shared" si="6"/>
        <v>1.574669731055445E-5</v>
      </c>
      <c r="EB14" s="423">
        <f t="shared" si="6"/>
        <v>1.259735784844356E-5</v>
      </c>
      <c r="EC14" s="423">
        <f t="shared" si="6"/>
        <v>1.0077886278754849E-5</v>
      </c>
      <c r="ED14" s="423">
        <f t="shared" si="6"/>
        <v>8.0623090230038787E-6</v>
      </c>
      <c r="EE14" s="423">
        <f t="shared" si="6"/>
        <v>6.4498472184031034E-6</v>
      </c>
      <c r="EF14" s="423">
        <f t="shared" si="6"/>
        <v>5.1598777747224831E-6</v>
      </c>
      <c r="EG14" s="726">
        <f t="shared" si="6"/>
        <v>4.1279022197779866E-6</v>
      </c>
      <c r="EH14" s="423">
        <f t="shared" si="6"/>
        <v>3.3023217758223894E-6</v>
      </c>
      <c r="EI14" s="423">
        <f t="shared" ref="EI14:GE19" si="7">EH14*0.8</f>
        <v>2.6418574206579119E-6</v>
      </c>
      <c r="EJ14" s="423">
        <f t="shared" si="7"/>
        <v>2.1134859365263297E-6</v>
      </c>
      <c r="EK14" s="423">
        <f t="shared" si="7"/>
        <v>1.6907887492210639E-6</v>
      </c>
      <c r="EL14" s="423">
        <f t="shared" si="7"/>
        <v>1.3526309993768512E-6</v>
      </c>
      <c r="EM14" s="423">
        <f t="shared" si="7"/>
        <v>1.0821047995014809E-6</v>
      </c>
      <c r="EN14" s="423">
        <f t="shared" si="7"/>
        <v>8.6568383960118477E-7</v>
      </c>
      <c r="EO14" s="423">
        <f t="shared" si="7"/>
        <v>6.925470716809479E-7</v>
      </c>
      <c r="EP14" s="423">
        <f t="shared" si="7"/>
        <v>5.5403765734475832E-7</v>
      </c>
      <c r="EQ14" s="423">
        <f t="shared" si="7"/>
        <v>4.4323012587580667E-7</v>
      </c>
      <c r="ER14" s="424">
        <f t="shared" si="7"/>
        <v>3.5458410070064536E-7</v>
      </c>
      <c r="ES14" s="423">
        <f t="shared" si="7"/>
        <v>2.836672805605163E-7</v>
      </c>
      <c r="ET14" s="423">
        <f t="shared" si="7"/>
        <v>2.2693382444841306E-7</v>
      </c>
      <c r="EU14" s="423">
        <f t="shared" si="7"/>
        <v>1.8154705955873047E-7</v>
      </c>
      <c r="EV14" s="423">
        <f t="shared" si="7"/>
        <v>1.4523764764698439E-7</v>
      </c>
      <c r="EW14" s="423">
        <f t="shared" si="7"/>
        <v>1.1619011811758752E-7</v>
      </c>
      <c r="EX14" s="423">
        <f t="shared" si="7"/>
        <v>9.2952094494070024E-8</v>
      </c>
      <c r="EY14" s="423">
        <f t="shared" si="7"/>
        <v>7.436167559525603E-8</v>
      </c>
      <c r="EZ14" s="423">
        <f t="shared" si="7"/>
        <v>5.9489340476204828E-8</v>
      </c>
      <c r="FA14" s="423">
        <f t="shared" si="7"/>
        <v>4.7591472380963865E-8</v>
      </c>
      <c r="FB14" s="423">
        <f t="shared" si="7"/>
        <v>3.8073177904771093E-8</v>
      </c>
      <c r="FC14" s="423">
        <f t="shared" si="7"/>
        <v>3.0458542323816879E-8</v>
      </c>
      <c r="FD14" s="423">
        <f t="shared" si="7"/>
        <v>2.4366833859053505E-8</v>
      </c>
      <c r="FE14" s="726">
        <f t="shared" si="7"/>
        <v>1.9493467087242807E-8</v>
      </c>
      <c r="FF14" s="423">
        <f t="shared" si="7"/>
        <v>1.5594773669794247E-8</v>
      </c>
      <c r="FG14" s="423">
        <f t="shared" si="7"/>
        <v>1.2475818935835399E-8</v>
      </c>
      <c r="FH14" s="423">
        <f t="shared" si="7"/>
        <v>9.9806551486683189E-9</v>
      </c>
      <c r="FI14" s="423">
        <f t="shared" si="7"/>
        <v>7.9845241189346561E-9</v>
      </c>
      <c r="FJ14" s="423">
        <f t="shared" si="7"/>
        <v>6.3876192951477255E-9</v>
      </c>
      <c r="FK14" s="423">
        <f t="shared" si="7"/>
        <v>5.1100954361181811E-9</v>
      </c>
      <c r="FL14" s="423">
        <f t="shared" si="7"/>
        <v>4.0880763488945454E-9</v>
      </c>
      <c r="FM14" s="423">
        <f t="shared" si="7"/>
        <v>3.2704610791156365E-9</v>
      </c>
      <c r="FN14" s="423">
        <f t="shared" si="7"/>
        <v>2.6163688632925093E-9</v>
      </c>
      <c r="FO14" s="423">
        <f t="shared" si="7"/>
        <v>2.0930950906340075E-9</v>
      </c>
      <c r="FP14" s="424">
        <f t="shared" si="7"/>
        <v>1.674476072507206E-9</v>
      </c>
      <c r="FQ14" s="423">
        <f t="shared" si="7"/>
        <v>1.3395808580057649E-9</v>
      </c>
      <c r="FR14" s="423">
        <f t="shared" si="7"/>
        <v>1.0716646864046119E-9</v>
      </c>
      <c r="FS14" s="423">
        <f t="shared" si="7"/>
        <v>8.5733174912368953E-10</v>
      </c>
      <c r="FT14" s="423">
        <f t="shared" si="7"/>
        <v>6.8586539929895162E-10</v>
      </c>
      <c r="FU14" s="423">
        <f t="shared" si="7"/>
        <v>5.486923194391613E-10</v>
      </c>
      <c r="FV14" s="423">
        <f t="shared" si="7"/>
        <v>4.3895385555132904E-10</v>
      </c>
      <c r="FW14" s="423">
        <f t="shared" si="7"/>
        <v>3.5116308444106325E-10</v>
      </c>
      <c r="FX14" s="423">
        <f t="shared" si="7"/>
        <v>2.8093046755285063E-10</v>
      </c>
      <c r="FY14" s="423">
        <f t="shared" si="7"/>
        <v>2.2474437404228051E-10</v>
      </c>
      <c r="FZ14" s="423">
        <f t="shared" si="7"/>
        <v>1.7979549923382443E-10</v>
      </c>
      <c r="GA14" s="423">
        <f t="shared" si="7"/>
        <v>1.4383639938705956E-10</v>
      </c>
      <c r="GB14" s="423">
        <f t="shared" si="7"/>
        <v>1.1506911950964765E-10</v>
      </c>
      <c r="GC14" s="726">
        <f t="shared" si="7"/>
        <v>9.2055295607718127E-11</v>
      </c>
      <c r="GD14" s="423">
        <f t="shared" si="7"/>
        <v>7.3644236486174507E-11</v>
      </c>
      <c r="GE14" s="423">
        <f t="shared" si="7"/>
        <v>5.8915389188939603E-11</v>
      </c>
      <c r="GF14" s="423">
        <f t="shared" ref="GF14:GN29" si="8">GE14*0.8</f>
        <v>4.7132311351151682E-11</v>
      </c>
      <c r="GG14" s="423">
        <f t="shared" si="8"/>
        <v>3.7705849080921347E-11</v>
      </c>
      <c r="GH14" s="423">
        <f t="shared" si="8"/>
        <v>3.0164679264737076E-11</v>
      </c>
      <c r="GI14" s="423">
        <f t="shared" si="8"/>
        <v>2.4131743411789663E-11</v>
      </c>
      <c r="GJ14" s="423">
        <f t="shared" si="8"/>
        <v>1.9305394729431732E-11</v>
      </c>
      <c r="GK14" s="423">
        <f t="shared" si="8"/>
        <v>1.5444315783545388E-11</v>
      </c>
      <c r="GL14" s="423">
        <f t="shared" si="8"/>
        <v>1.2355452626836311E-11</v>
      </c>
      <c r="GM14" s="423">
        <f t="shared" si="8"/>
        <v>9.8843621014690503E-12</v>
      </c>
      <c r="GN14" s="424">
        <f t="shared" si="8"/>
        <v>7.9074896811752402E-12</v>
      </c>
      <c r="GO14" s="397">
        <f t="shared" ref="GO14:GO23" si="9">SUM(H14:GN14)</f>
        <v>2799372.5499999993</v>
      </c>
    </row>
    <row r="15" spans="1:198" s="31" customFormat="1" ht="22" customHeight="1" thickBot="1" x14ac:dyDescent="0.25">
      <c r="B15" s="323">
        <v>2</v>
      </c>
      <c r="C15" s="323"/>
      <c r="D15" s="323">
        <v>1</v>
      </c>
      <c r="E15" s="323"/>
      <c r="F15" s="323"/>
      <c r="G15" s="406" t="str">
        <f>$G$442</f>
        <v>Avg Performing  Title / App</v>
      </c>
      <c r="H15" s="435"/>
      <c r="I15" s="342"/>
      <c r="J15" s="342"/>
      <c r="K15" s="342"/>
      <c r="L15" s="342"/>
      <c r="M15" s="342"/>
      <c r="N15" s="342"/>
      <c r="O15" s="342"/>
      <c r="P15" s="342"/>
      <c r="Q15" s="727"/>
      <c r="R15" s="387"/>
      <c r="S15" s="376">
        <f t="shared" ref="S15:AP15" si="10">$B$7*Q$442</f>
        <v>31125.899999999998</v>
      </c>
      <c r="T15" s="376">
        <f t="shared" si="10"/>
        <v>100239.75</v>
      </c>
      <c r="U15" s="376">
        <f t="shared" si="10"/>
        <v>284618.09999999998</v>
      </c>
      <c r="V15" s="376">
        <f t="shared" si="10"/>
        <v>556962.25</v>
      </c>
      <c r="W15" s="376">
        <f t="shared" si="10"/>
        <v>680269.85</v>
      </c>
      <c r="X15" s="376">
        <f t="shared" si="10"/>
        <v>661926.19999999995</v>
      </c>
      <c r="Y15" s="376">
        <f t="shared" si="10"/>
        <v>673632.04999999993</v>
      </c>
      <c r="Z15" s="376">
        <f t="shared" si="10"/>
        <v>661253.44999999995</v>
      </c>
      <c r="AA15" s="376">
        <f t="shared" si="10"/>
        <v>447274.1</v>
      </c>
      <c r="AB15" s="345">
        <f t="shared" si="10"/>
        <v>485426.5</v>
      </c>
      <c r="AC15" s="376">
        <f t="shared" si="10"/>
        <v>373122.1</v>
      </c>
      <c r="AD15" s="376">
        <f t="shared" si="10"/>
        <v>318121.05</v>
      </c>
      <c r="AE15" s="376">
        <f t="shared" si="10"/>
        <v>411752.89999999997</v>
      </c>
      <c r="AF15" s="376">
        <f t="shared" si="10"/>
        <v>364780</v>
      </c>
      <c r="AG15" s="376">
        <f t="shared" si="10"/>
        <v>316356.95</v>
      </c>
      <c r="AH15" s="376">
        <f t="shared" si="10"/>
        <v>238153.5</v>
      </c>
      <c r="AI15" s="376">
        <f t="shared" si="10"/>
        <v>221125.44999999998</v>
      </c>
      <c r="AJ15" s="376">
        <f t="shared" si="10"/>
        <v>247123.5</v>
      </c>
      <c r="AK15" s="376">
        <f t="shared" si="10"/>
        <v>221170.3</v>
      </c>
      <c r="AL15" s="376">
        <f t="shared" si="10"/>
        <v>171895.1</v>
      </c>
      <c r="AM15" s="376">
        <f t="shared" si="10"/>
        <v>127732.79999999999</v>
      </c>
      <c r="AN15" s="376">
        <f t="shared" si="10"/>
        <v>74660.3</v>
      </c>
      <c r="AO15" s="728">
        <f t="shared" si="10"/>
        <v>65346.45</v>
      </c>
      <c r="AP15" s="376">
        <f t="shared" si="10"/>
        <v>36074.35</v>
      </c>
      <c r="AQ15" s="342">
        <f>AP15*0.8</f>
        <v>28859.48</v>
      </c>
      <c r="AR15" s="342">
        <f t="shared" si="4"/>
        <v>23087.584000000003</v>
      </c>
      <c r="AS15" s="342">
        <f t="shared" si="4"/>
        <v>18470.067200000001</v>
      </c>
      <c r="AT15" s="342">
        <f t="shared" si="4"/>
        <v>14776.053760000003</v>
      </c>
      <c r="AU15" s="342">
        <f t="shared" si="4"/>
        <v>11820.843008000003</v>
      </c>
      <c r="AV15" s="342">
        <f t="shared" si="4"/>
        <v>9456.6744064000031</v>
      </c>
      <c r="AW15" s="342">
        <f t="shared" si="4"/>
        <v>7565.3395251200027</v>
      </c>
      <c r="AX15" s="342">
        <f t="shared" si="4"/>
        <v>6052.2716200960022</v>
      </c>
      <c r="AY15" s="342">
        <f t="shared" si="4"/>
        <v>4841.8172960768015</v>
      </c>
      <c r="AZ15" s="346">
        <f t="shared" si="4"/>
        <v>3873.4538368614412</v>
      </c>
      <c r="BA15" s="342">
        <f t="shared" si="4"/>
        <v>3098.7630694891532</v>
      </c>
      <c r="BB15" s="342">
        <f t="shared" si="4"/>
        <v>2479.0104555913226</v>
      </c>
      <c r="BC15" s="342">
        <f t="shared" si="4"/>
        <v>1983.2083644730583</v>
      </c>
      <c r="BD15" s="342">
        <f t="shared" si="4"/>
        <v>1586.5666915784468</v>
      </c>
      <c r="BE15" s="342">
        <f t="shared" si="4"/>
        <v>1269.2533532627576</v>
      </c>
      <c r="BF15" s="342">
        <f t="shared" si="4"/>
        <v>1015.4026826102062</v>
      </c>
      <c r="BG15" s="342">
        <f t="shared" si="4"/>
        <v>812.32214608816503</v>
      </c>
      <c r="BH15" s="342">
        <f t="shared" si="4"/>
        <v>649.85771687053204</v>
      </c>
      <c r="BI15" s="342">
        <f t="shared" si="4"/>
        <v>519.88617349642561</v>
      </c>
      <c r="BJ15" s="342">
        <f t="shared" si="4"/>
        <v>415.90893879714054</v>
      </c>
      <c r="BK15" s="342">
        <f t="shared" si="4"/>
        <v>332.72715103771247</v>
      </c>
      <c r="BL15" s="342">
        <f t="shared" si="4"/>
        <v>266.18172083016998</v>
      </c>
      <c r="BM15" s="727">
        <f t="shared" si="4"/>
        <v>212.94537666413601</v>
      </c>
      <c r="BN15" s="342">
        <f t="shared" si="4"/>
        <v>170.35630133130883</v>
      </c>
      <c r="BO15" s="342">
        <f t="shared" si="4"/>
        <v>136.28504106504707</v>
      </c>
      <c r="BP15" s="342">
        <f t="shared" si="4"/>
        <v>109.02803285203765</v>
      </c>
      <c r="BQ15" s="342">
        <f t="shared" si="4"/>
        <v>87.222426281630135</v>
      </c>
      <c r="BR15" s="342">
        <f t="shared" si="4"/>
        <v>69.777941025304116</v>
      </c>
      <c r="BS15" s="342">
        <f t="shared" si="4"/>
        <v>55.822352820243296</v>
      </c>
      <c r="BT15" s="342">
        <f t="shared" si="4"/>
        <v>44.65788225619464</v>
      </c>
      <c r="BU15" s="342">
        <f t="shared" si="4"/>
        <v>35.726305804955715</v>
      </c>
      <c r="BV15" s="342">
        <f t="shared" si="4"/>
        <v>28.581044643964574</v>
      </c>
      <c r="BW15" s="342">
        <f t="shared" si="4"/>
        <v>22.864835715171662</v>
      </c>
      <c r="BX15" s="346">
        <f t="shared" si="4"/>
        <v>18.291868572137329</v>
      </c>
      <c r="BY15" s="342">
        <f t="shared" si="4"/>
        <v>14.633494857709863</v>
      </c>
      <c r="BZ15" s="342">
        <f t="shared" si="4"/>
        <v>11.706795886167891</v>
      </c>
      <c r="CA15" s="342">
        <f t="shared" si="4"/>
        <v>9.3654367089343129</v>
      </c>
      <c r="CB15" s="342">
        <f t="shared" si="4"/>
        <v>7.492349367147451</v>
      </c>
      <c r="CC15" s="342">
        <f t="shared" si="4"/>
        <v>5.9938794937179614</v>
      </c>
      <c r="CD15" s="342">
        <f t="shared" si="4"/>
        <v>4.7951035949743694</v>
      </c>
      <c r="CE15" s="342">
        <f t="shared" si="4"/>
        <v>3.8360828759794958</v>
      </c>
      <c r="CF15" s="342">
        <f t="shared" si="4"/>
        <v>3.068866300783597</v>
      </c>
      <c r="CG15" s="342">
        <f t="shared" si="4"/>
        <v>2.4550930406268776</v>
      </c>
      <c r="CH15" s="342">
        <f t="shared" si="4"/>
        <v>1.9640744325015023</v>
      </c>
      <c r="CI15" s="342">
        <f t="shared" si="4"/>
        <v>1.571259546001202</v>
      </c>
      <c r="CJ15" s="342">
        <f t="shared" si="4"/>
        <v>1.2570076368009617</v>
      </c>
      <c r="CK15" s="727">
        <f t="shared" si="4"/>
        <v>1.0056061094407693</v>
      </c>
      <c r="CL15" s="342">
        <f t="shared" si="4"/>
        <v>0.80448488755261549</v>
      </c>
      <c r="CM15" s="342">
        <f t="shared" si="4"/>
        <v>0.64358791004209248</v>
      </c>
      <c r="CN15" s="342">
        <f t="shared" si="4"/>
        <v>0.51487032803367405</v>
      </c>
      <c r="CO15" s="342">
        <f t="shared" si="4"/>
        <v>0.41189626242693927</v>
      </c>
      <c r="CP15" s="342">
        <f t="shared" si="4"/>
        <v>0.32951700994155142</v>
      </c>
      <c r="CQ15" s="342">
        <f t="shared" si="4"/>
        <v>0.26361360795324112</v>
      </c>
      <c r="CR15" s="342">
        <f t="shared" si="4"/>
        <v>0.2108908863625929</v>
      </c>
      <c r="CS15" s="342">
        <f t="shared" si="4"/>
        <v>0.16871270909007433</v>
      </c>
      <c r="CT15" s="342">
        <f t="shared" si="4"/>
        <v>0.13497016727205946</v>
      </c>
      <c r="CU15" s="342">
        <f t="shared" si="4"/>
        <v>0.10797613381764758</v>
      </c>
      <c r="CV15" s="346">
        <f t="shared" si="4"/>
        <v>8.6380907054118064E-2</v>
      </c>
      <c r="CW15" s="342">
        <f t="shared" si="4"/>
        <v>6.9104725643294451E-2</v>
      </c>
      <c r="CX15" s="342">
        <f t="shared" si="4"/>
        <v>5.5283780514635561E-2</v>
      </c>
      <c r="CY15" s="342">
        <f t="shared" si="4"/>
        <v>4.4227024411708449E-2</v>
      </c>
      <c r="CZ15" s="342">
        <f t="shared" si="4"/>
        <v>3.5381619529366762E-2</v>
      </c>
      <c r="DA15" s="342">
        <f t="shared" si="4"/>
        <v>2.8305295623493411E-2</v>
      </c>
      <c r="DB15" s="342">
        <f t="shared" si="4"/>
        <v>2.2644236498794729E-2</v>
      </c>
      <c r="DC15" s="342">
        <f t="shared" si="5"/>
        <v>1.8115389199035783E-2</v>
      </c>
      <c r="DD15" s="342">
        <f t="shared" si="5"/>
        <v>1.4492311359228627E-2</v>
      </c>
      <c r="DE15" s="342">
        <f t="shared" si="5"/>
        <v>1.1593849087382903E-2</v>
      </c>
      <c r="DF15" s="342">
        <f t="shared" si="5"/>
        <v>9.2750792699063233E-3</v>
      </c>
      <c r="DG15" s="342">
        <f t="shared" si="5"/>
        <v>7.4200634159250593E-3</v>
      </c>
      <c r="DH15" s="342">
        <f t="shared" si="5"/>
        <v>5.9360507327400475E-3</v>
      </c>
      <c r="DI15" s="727">
        <f t="shared" si="5"/>
        <v>4.7488405861920383E-3</v>
      </c>
      <c r="DJ15" s="342">
        <f t="shared" si="5"/>
        <v>3.7990724689536308E-3</v>
      </c>
      <c r="DK15" s="342">
        <f t="shared" si="5"/>
        <v>3.0392579751629049E-3</v>
      </c>
      <c r="DL15" s="342">
        <f t="shared" si="5"/>
        <v>2.431406380130324E-3</v>
      </c>
      <c r="DM15" s="342">
        <f t="shared" si="5"/>
        <v>1.9451251041042593E-3</v>
      </c>
      <c r="DN15" s="342">
        <f t="shared" si="5"/>
        <v>1.5561000832834074E-3</v>
      </c>
      <c r="DO15" s="342">
        <f t="shared" si="5"/>
        <v>1.2448800666267261E-3</v>
      </c>
      <c r="DP15" s="342">
        <f t="shared" si="5"/>
        <v>9.9590405330138103E-4</v>
      </c>
      <c r="DQ15" s="342">
        <f t="shared" si="5"/>
        <v>7.9672324264110485E-4</v>
      </c>
      <c r="DR15" s="342">
        <f t="shared" si="5"/>
        <v>6.3737859411288397E-4</v>
      </c>
      <c r="DS15" s="342">
        <f t="shared" si="6"/>
        <v>5.0990287529030715E-4</v>
      </c>
      <c r="DT15" s="346">
        <f t="shared" si="6"/>
        <v>4.0792230023224576E-4</v>
      </c>
      <c r="DU15" s="342">
        <f t="shared" si="6"/>
        <v>3.2633784018579664E-4</v>
      </c>
      <c r="DV15" s="342">
        <f t="shared" si="6"/>
        <v>2.610702721486373E-4</v>
      </c>
      <c r="DW15" s="342">
        <f t="shared" si="6"/>
        <v>2.0885621771890984E-4</v>
      </c>
      <c r="DX15" s="342">
        <f t="shared" si="6"/>
        <v>1.670849741751279E-4</v>
      </c>
      <c r="DY15" s="342">
        <f t="shared" si="6"/>
        <v>1.3366797934010233E-4</v>
      </c>
      <c r="DZ15" s="342">
        <f t="shared" si="6"/>
        <v>1.0693438347208188E-4</v>
      </c>
      <c r="EA15" s="342">
        <f t="shared" si="6"/>
        <v>8.5547506777665513E-5</v>
      </c>
      <c r="EB15" s="342">
        <f t="shared" si="6"/>
        <v>6.8438005422132413E-5</v>
      </c>
      <c r="EC15" s="342">
        <f t="shared" si="6"/>
        <v>5.4750404337705932E-5</v>
      </c>
      <c r="ED15" s="342">
        <f t="shared" si="6"/>
        <v>4.3800323470164751E-5</v>
      </c>
      <c r="EE15" s="342">
        <f t="shared" si="6"/>
        <v>3.5040258776131799E-5</v>
      </c>
      <c r="EF15" s="342">
        <f t="shared" si="6"/>
        <v>2.8032207020905442E-5</v>
      </c>
      <c r="EG15" s="727">
        <f t="shared" si="6"/>
        <v>2.2425765616724356E-5</v>
      </c>
      <c r="EH15" s="342">
        <f t="shared" si="6"/>
        <v>1.7940612493379485E-5</v>
      </c>
      <c r="EI15" s="342">
        <f t="shared" si="7"/>
        <v>1.4352489994703589E-5</v>
      </c>
      <c r="EJ15" s="342">
        <f t="shared" si="7"/>
        <v>1.1481991995762871E-5</v>
      </c>
      <c r="EK15" s="342">
        <f t="shared" si="7"/>
        <v>9.1855935966102972E-6</v>
      </c>
      <c r="EL15" s="342">
        <f t="shared" si="7"/>
        <v>7.348474877288238E-6</v>
      </c>
      <c r="EM15" s="342">
        <f t="shared" si="7"/>
        <v>5.8787799018305905E-6</v>
      </c>
      <c r="EN15" s="342">
        <f t="shared" si="7"/>
        <v>4.7030239214644726E-6</v>
      </c>
      <c r="EO15" s="342">
        <f t="shared" si="7"/>
        <v>3.7624191371715784E-6</v>
      </c>
      <c r="EP15" s="342">
        <f t="shared" si="7"/>
        <v>3.0099353097372628E-6</v>
      </c>
      <c r="EQ15" s="342">
        <f t="shared" si="7"/>
        <v>2.4079482477898104E-6</v>
      </c>
      <c r="ER15" s="346">
        <f t="shared" si="7"/>
        <v>1.9263585982318484E-6</v>
      </c>
      <c r="ES15" s="342">
        <f t="shared" si="7"/>
        <v>1.5410868785854789E-6</v>
      </c>
      <c r="ET15" s="342">
        <f t="shared" si="7"/>
        <v>1.2328695028683833E-6</v>
      </c>
      <c r="EU15" s="342">
        <f t="shared" si="7"/>
        <v>9.862956022947066E-7</v>
      </c>
      <c r="EV15" s="342">
        <f t="shared" si="7"/>
        <v>7.8903648183576537E-7</v>
      </c>
      <c r="EW15" s="342">
        <f t="shared" si="7"/>
        <v>6.3122918546861238E-7</v>
      </c>
      <c r="EX15" s="342">
        <f t="shared" si="7"/>
        <v>5.0498334837488988E-7</v>
      </c>
      <c r="EY15" s="342">
        <f t="shared" si="7"/>
        <v>4.0398667869991193E-7</v>
      </c>
      <c r="EZ15" s="342">
        <f t="shared" si="7"/>
        <v>3.2318934295992954E-7</v>
      </c>
      <c r="FA15" s="342">
        <f t="shared" si="7"/>
        <v>2.5855147436794364E-7</v>
      </c>
      <c r="FB15" s="342">
        <f t="shared" si="7"/>
        <v>2.0684117949435493E-7</v>
      </c>
      <c r="FC15" s="342">
        <f t="shared" si="7"/>
        <v>1.6547294359548396E-7</v>
      </c>
      <c r="FD15" s="342">
        <f t="shared" si="7"/>
        <v>1.3237835487638717E-7</v>
      </c>
      <c r="FE15" s="727">
        <f t="shared" si="7"/>
        <v>1.0590268390110975E-7</v>
      </c>
      <c r="FF15" s="342">
        <f t="shared" si="7"/>
        <v>8.4722147120887801E-8</v>
      </c>
      <c r="FG15" s="342">
        <f t="shared" si="7"/>
        <v>6.7777717696710241E-8</v>
      </c>
      <c r="FH15" s="342">
        <f t="shared" si="7"/>
        <v>5.4222174157368197E-8</v>
      </c>
      <c r="FI15" s="342">
        <f t="shared" si="7"/>
        <v>4.3377739325894562E-8</v>
      </c>
      <c r="FJ15" s="342">
        <f t="shared" si="7"/>
        <v>3.4702191460715653E-8</v>
      </c>
      <c r="FK15" s="342">
        <f t="shared" si="7"/>
        <v>2.7761753168572525E-8</v>
      </c>
      <c r="FL15" s="342">
        <f t="shared" si="7"/>
        <v>2.2209402534858021E-8</v>
      </c>
      <c r="FM15" s="342">
        <f t="shared" si="7"/>
        <v>1.7767522027886416E-8</v>
      </c>
      <c r="FN15" s="342">
        <f t="shared" si="7"/>
        <v>1.4214017622309134E-8</v>
      </c>
      <c r="FO15" s="342">
        <f t="shared" si="7"/>
        <v>1.1371214097847307E-8</v>
      </c>
      <c r="FP15" s="346">
        <f t="shared" si="7"/>
        <v>9.0969712782778461E-9</v>
      </c>
      <c r="FQ15" s="342">
        <f t="shared" si="7"/>
        <v>7.2775770226222771E-9</v>
      </c>
      <c r="FR15" s="342">
        <f t="shared" si="7"/>
        <v>5.8220616180978223E-9</v>
      </c>
      <c r="FS15" s="342">
        <f t="shared" si="7"/>
        <v>4.6576492944782585E-9</v>
      </c>
      <c r="FT15" s="342">
        <f t="shared" si="7"/>
        <v>3.7261194355826073E-9</v>
      </c>
      <c r="FU15" s="342">
        <f t="shared" si="7"/>
        <v>2.9808955484660859E-9</v>
      </c>
      <c r="FV15" s="342">
        <f t="shared" si="7"/>
        <v>2.3847164387728687E-9</v>
      </c>
      <c r="FW15" s="342">
        <f t="shared" si="7"/>
        <v>1.907773151018295E-9</v>
      </c>
      <c r="FX15" s="342">
        <f t="shared" si="7"/>
        <v>1.5262185208146362E-9</v>
      </c>
      <c r="FY15" s="342">
        <f t="shared" si="7"/>
        <v>1.2209748166517091E-9</v>
      </c>
      <c r="FZ15" s="342">
        <f t="shared" si="7"/>
        <v>9.7677985332136732E-10</v>
      </c>
      <c r="GA15" s="342">
        <f t="shared" si="7"/>
        <v>7.8142388265709385E-10</v>
      </c>
      <c r="GB15" s="342">
        <f t="shared" si="7"/>
        <v>6.2513910612567517E-10</v>
      </c>
      <c r="GC15" s="727">
        <f t="shared" si="7"/>
        <v>5.0011128490054019E-10</v>
      </c>
      <c r="GD15" s="342">
        <f t="shared" si="7"/>
        <v>4.000890279204322E-10</v>
      </c>
      <c r="GE15" s="342">
        <f t="shared" si="7"/>
        <v>3.2007122233634576E-10</v>
      </c>
      <c r="GF15" s="342">
        <f t="shared" si="8"/>
        <v>2.5605697786907664E-10</v>
      </c>
      <c r="GG15" s="342">
        <f t="shared" si="8"/>
        <v>2.0484558229526131E-10</v>
      </c>
      <c r="GH15" s="342">
        <f t="shared" si="8"/>
        <v>1.6387646583620906E-10</v>
      </c>
      <c r="GI15" s="342">
        <f t="shared" si="8"/>
        <v>1.3110117266896725E-10</v>
      </c>
      <c r="GJ15" s="342">
        <f t="shared" si="8"/>
        <v>1.048809381351738E-10</v>
      </c>
      <c r="GK15" s="342">
        <f t="shared" si="8"/>
        <v>8.3904750508139045E-11</v>
      </c>
      <c r="GL15" s="342">
        <f t="shared" si="8"/>
        <v>6.7123800406511236E-11</v>
      </c>
      <c r="GM15" s="342">
        <f t="shared" si="8"/>
        <v>5.3699040325208993E-11</v>
      </c>
      <c r="GN15" s="346">
        <f t="shared" si="8"/>
        <v>4.2959232260167194E-11</v>
      </c>
      <c r="GO15" s="398">
        <f t="shared" si="9"/>
        <v>7914440.2999999998</v>
      </c>
    </row>
    <row r="16" spans="1:198" s="31" customFormat="1" ht="22" customHeight="1" thickTop="1" x14ac:dyDescent="0.2">
      <c r="A16" s="415" t="s">
        <v>477</v>
      </c>
      <c r="B16" s="416">
        <v>1</v>
      </c>
      <c r="C16" s="416">
        <v>1</v>
      </c>
      <c r="D16" s="416"/>
      <c r="E16" s="416"/>
      <c r="F16" s="416"/>
      <c r="G16" s="341" t="str">
        <f>$G$441</f>
        <v>High Performing Title / App</v>
      </c>
      <c r="H16" s="435"/>
      <c r="I16" s="342"/>
      <c r="J16" s="342"/>
      <c r="K16" s="342"/>
      <c r="L16" s="342"/>
      <c r="M16" s="342"/>
      <c r="N16" s="342"/>
      <c r="O16" s="342"/>
      <c r="P16" s="342"/>
      <c r="Q16" s="727"/>
      <c r="R16" s="342"/>
      <c r="S16" s="342"/>
      <c r="T16" s="342"/>
      <c r="U16" s="342"/>
      <c r="V16" s="378">
        <f t="shared" ref="V16:AS16" si="11">$B$7*Q$441</f>
        <v>289304.92499999999</v>
      </c>
      <c r="W16" s="378">
        <f t="shared" si="11"/>
        <v>965956.875</v>
      </c>
      <c r="X16" s="378">
        <f t="shared" si="11"/>
        <v>1834880.7749999999</v>
      </c>
      <c r="Y16" s="378">
        <f t="shared" si="11"/>
        <v>3106602.5249999999</v>
      </c>
      <c r="Z16" s="378">
        <f t="shared" si="11"/>
        <v>3859006.125</v>
      </c>
      <c r="AA16" s="378">
        <f t="shared" si="11"/>
        <v>4525028.625</v>
      </c>
      <c r="AB16" s="349">
        <f t="shared" si="11"/>
        <v>3728021.6999999997</v>
      </c>
      <c r="AC16" s="378">
        <f t="shared" si="11"/>
        <v>3186637.3499999996</v>
      </c>
      <c r="AD16" s="378">
        <f t="shared" si="11"/>
        <v>4099648.8</v>
      </c>
      <c r="AE16" s="378">
        <f t="shared" si="11"/>
        <v>3381331.1999999997</v>
      </c>
      <c r="AF16" s="378">
        <f t="shared" si="11"/>
        <v>2932337.85</v>
      </c>
      <c r="AG16" s="378">
        <f t="shared" si="11"/>
        <v>3693307.8</v>
      </c>
      <c r="AH16" s="378">
        <f t="shared" si="11"/>
        <v>3246624.2249999996</v>
      </c>
      <c r="AI16" s="378">
        <f t="shared" si="11"/>
        <v>3039394.8</v>
      </c>
      <c r="AJ16" s="378">
        <f t="shared" si="11"/>
        <v>1945772.4</v>
      </c>
      <c r="AK16" s="378">
        <f t="shared" si="11"/>
        <v>2192738.9249999998</v>
      </c>
      <c r="AL16" s="378">
        <f t="shared" si="11"/>
        <v>1824834.375</v>
      </c>
      <c r="AM16" s="378">
        <f t="shared" si="11"/>
        <v>1913368.2749999999</v>
      </c>
      <c r="AN16" s="378">
        <f t="shared" si="11"/>
        <v>1054782.3</v>
      </c>
      <c r="AO16" s="730">
        <f t="shared" si="11"/>
        <v>940235.39999999991</v>
      </c>
      <c r="AP16" s="378">
        <f t="shared" si="11"/>
        <v>733858.125</v>
      </c>
      <c r="AQ16" s="378">
        <f t="shared" si="11"/>
        <v>804519.29999999993</v>
      </c>
      <c r="AR16" s="378">
        <f t="shared" si="11"/>
        <v>509339.02499999997</v>
      </c>
      <c r="AS16" s="378">
        <f t="shared" si="11"/>
        <v>284864.77499999997</v>
      </c>
      <c r="AT16" s="342">
        <f>AS16*0.8</f>
        <v>227891.81999999998</v>
      </c>
      <c r="AU16" s="342">
        <f t="shared" si="4"/>
        <v>182313.45600000001</v>
      </c>
      <c r="AV16" s="342">
        <f t="shared" si="4"/>
        <v>145850.7648</v>
      </c>
      <c r="AW16" s="342">
        <f t="shared" si="4"/>
        <v>116680.61184000001</v>
      </c>
      <c r="AX16" s="342">
        <f t="shared" si="4"/>
        <v>93344.489472000016</v>
      </c>
      <c r="AY16" s="342">
        <f t="shared" si="4"/>
        <v>74675.591577600018</v>
      </c>
      <c r="AZ16" s="346">
        <f t="shared" si="4"/>
        <v>59740.473262080021</v>
      </c>
      <c r="BA16" s="342">
        <f t="shared" si="4"/>
        <v>47792.378609664018</v>
      </c>
      <c r="BB16" s="342">
        <f t="shared" si="4"/>
        <v>38233.902887731216</v>
      </c>
      <c r="BC16" s="342">
        <f t="shared" si="4"/>
        <v>30587.122310184976</v>
      </c>
      <c r="BD16" s="342">
        <f t="shared" si="4"/>
        <v>24469.697848147982</v>
      </c>
      <c r="BE16" s="342">
        <f t="shared" si="4"/>
        <v>19575.758278518388</v>
      </c>
      <c r="BF16" s="342">
        <f t="shared" si="4"/>
        <v>15660.60662281471</v>
      </c>
      <c r="BG16" s="342">
        <f t="shared" si="4"/>
        <v>12528.48529825177</v>
      </c>
      <c r="BH16" s="342">
        <f t="shared" si="4"/>
        <v>10022.788238601417</v>
      </c>
      <c r="BI16" s="342">
        <f t="shared" si="4"/>
        <v>8018.230590881134</v>
      </c>
      <c r="BJ16" s="342">
        <f t="shared" si="4"/>
        <v>6414.584472704908</v>
      </c>
      <c r="BK16" s="342">
        <f t="shared" si="4"/>
        <v>5131.6675781639269</v>
      </c>
      <c r="BL16" s="342">
        <f t="shared" si="4"/>
        <v>4105.3340625311421</v>
      </c>
      <c r="BM16" s="727">
        <f t="shared" si="4"/>
        <v>3284.2672500249137</v>
      </c>
      <c r="BN16" s="342">
        <f t="shared" si="4"/>
        <v>2627.4138000199309</v>
      </c>
      <c r="BO16" s="342">
        <f t="shared" si="4"/>
        <v>2101.9310400159447</v>
      </c>
      <c r="BP16" s="342">
        <f t="shared" si="4"/>
        <v>1681.5448320127559</v>
      </c>
      <c r="BQ16" s="342">
        <f t="shared" si="4"/>
        <v>1345.2358656102049</v>
      </c>
      <c r="BR16" s="342">
        <f t="shared" si="4"/>
        <v>1076.188692488164</v>
      </c>
      <c r="BS16" s="342">
        <f t="shared" si="4"/>
        <v>860.95095399053116</v>
      </c>
      <c r="BT16" s="342">
        <f t="shared" si="4"/>
        <v>688.76076319242497</v>
      </c>
      <c r="BU16" s="342">
        <f t="shared" si="4"/>
        <v>551.00861055394</v>
      </c>
      <c r="BV16" s="342">
        <f t="shared" si="4"/>
        <v>440.80688844315205</v>
      </c>
      <c r="BW16" s="342">
        <f t="shared" si="4"/>
        <v>352.64551075452164</v>
      </c>
      <c r="BX16" s="346">
        <f t="shared" si="4"/>
        <v>282.11640860361734</v>
      </c>
      <c r="BY16" s="342">
        <f t="shared" si="4"/>
        <v>225.69312688289389</v>
      </c>
      <c r="BZ16" s="342">
        <f t="shared" si="4"/>
        <v>180.55450150631512</v>
      </c>
      <c r="CA16" s="342">
        <f t="shared" si="4"/>
        <v>144.44360120505209</v>
      </c>
      <c r="CB16" s="342">
        <f t="shared" si="4"/>
        <v>115.55488096404167</v>
      </c>
      <c r="CC16" s="342">
        <f t="shared" si="4"/>
        <v>92.443904771233349</v>
      </c>
      <c r="CD16" s="342">
        <f t="shared" si="4"/>
        <v>73.955123816986685</v>
      </c>
      <c r="CE16" s="342">
        <f t="shared" si="4"/>
        <v>59.164099053589354</v>
      </c>
      <c r="CF16" s="342">
        <f t="shared" si="4"/>
        <v>47.331279242871489</v>
      </c>
      <c r="CG16" s="342">
        <f t="shared" si="4"/>
        <v>37.865023394297189</v>
      </c>
      <c r="CH16" s="342">
        <f t="shared" si="4"/>
        <v>30.292018715437752</v>
      </c>
      <c r="CI16" s="342">
        <f t="shared" si="4"/>
        <v>24.233614972350203</v>
      </c>
      <c r="CJ16" s="342">
        <f t="shared" si="4"/>
        <v>19.386891977880165</v>
      </c>
      <c r="CK16" s="727">
        <f t="shared" si="4"/>
        <v>15.509513582304132</v>
      </c>
      <c r="CL16" s="342">
        <f t="shared" si="4"/>
        <v>12.407610865843306</v>
      </c>
      <c r="CM16" s="342">
        <f t="shared" si="4"/>
        <v>9.9260886926746466</v>
      </c>
      <c r="CN16" s="342">
        <f t="shared" si="4"/>
        <v>7.9408709541397178</v>
      </c>
      <c r="CO16" s="342">
        <f t="shared" si="4"/>
        <v>6.3526967633117746</v>
      </c>
      <c r="CP16" s="342">
        <f t="shared" si="4"/>
        <v>5.0821574106494198</v>
      </c>
      <c r="CQ16" s="342">
        <f t="shared" si="4"/>
        <v>4.0657259285195364</v>
      </c>
      <c r="CR16" s="342">
        <f t="shared" si="4"/>
        <v>3.2525807428156295</v>
      </c>
      <c r="CS16" s="342">
        <f t="shared" si="4"/>
        <v>2.6020645942525036</v>
      </c>
      <c r="CT16" s="342">
        <f t="shared" si="4"/>
        <v>2.0816516754020031</v>
      </c>
      <c r="CU16" s="342">
        <f t="shared" si="4"/>
        <v>1.6653213403216025</v>
      </c>
      <c r="CV16" s="346">
        <f t="shared" si="4"/>
        <v>1.3322570722572822</v>
      </c>
      <c r="CW16" s="342">
        <f t="shared" si="4"/>
        <v>1.0658056578058257</v>
      </c>
      <c r="CX16" s="342">
        <f t="shared" si="4"/>
        <v>0.85264452624466058</v>
      </c>
      <c r="CY16" s="342">
        <f t="shared" si="4"/>
        <v>0.68211562099572853</v>
      </c>
      <c r="CZ16" s="342">
        <f t="shared" si="4"/>
        <v>0.54569249679658283</v>
      </c>
      <c r="DA16" s="342">
        <f t="shared" si="4"/>
        <v>0.43655399743726631</v>
      </c>
      <c r="DB16" s="342">
        <f t="shared" si="4"/>
        <v>0.34924319794981307</v>
      </c>
      <c r="DC16" s="342">
        <f t="shared" si="5"/>
        <v>0.27939455835985044</v>
      </c>
      <c r="DD16" s="342">
        <f t="shared" si="5"/>
        <v>0.22351564668788038</v>
      </c>
      <c r="DE16" s="342">
        <f t="shared" si="5"/>
        <v>0.17881251735030432</v>
      </c>
      <c r="DF16" s="342">
        <f t="shared" si="5"/>
        <v>0.14305001388024347</v>
      </c>
      <c r="DG16" s="342">
        <f t="shared" si="5"/>
        <v>0.11444001110419477</v>
      </c>
      <c r="DH16" s="342">
        <f t="shared" si="5"/>
        <v>9.1552008883355823E-2</v>
      </c>
      <c r="DI16" s="727">
        <f t="shared" si="5"/>
        <v>7.3241607106684661E-2</v>
      </c>
      <c r="DJ16" s="342">
        <f t="shared" si="5"/>
        <v>5.8593285685347732E-2</v>
      </c>
      <c r="DK16" s="342">
        <f t="shared" si="5"/>
        <v>4.6874628548278188E-2</v>
      </c>
      <c r="DL16" s="342">
        <f t="shared" si="5"/>
        <v>3.7499702838622549E-2</v>
      </c>
      <c r="DM16" s="342">
        <f t="shared" si="5"/>
        <v>2.9999762270898039E-2</v>
      </c>
      <c r="DN16" s="342">
        <f t="shared" si="5"/>
        <v>2.3999809816718433E-2</v>
      </c>
      <c r="DO16" s="342">
        <f t="shared" si="5"/>
        <v>1.9199847853374748E-2</v>
      </c>
      <c r="DP16" s="342">
        <f t="shared" si="5"/>
        <v>1.53598782826998E-2</v>
      </c>
      <c r="DQ16" s="342">
        <f t="shared" si="5"/>
        <v>1.2287902626159841E-2</v>
      </c>
      <c r="DR16" s="342">
        <f t="shared" si="5"/>
        <v>9.8303221009278727E-3</v>
      </c>
      <c r="DS16" s="342">
        <f t="shared" si="6"/>
        <v>7.8642576807422988E-3</v>
      </c>
      <c r="DT16" s="346">
        <f t="shared" si="6"/>
        <v>6.2914061445938398E-3</v>
      </c>
      <c r="DU16" s="342">
        <f t="shared" si="6"/>
        <v>5.0331249156750722E-3</v>
      </c>
      <c r="DV16" s="342">
        <f t="shared" si="6"/>
        <v>4.0264999325400576E-3</v>
      </c>
      <c r="DW16" s="342">
        <f t="shared" si="6"/>
        <v>3.2211999460320462E-3</v>
      </c>
      <c r="DX16" s="342">
        <f t="shared" si="6"/>
        <v>2.5769599568256371E-3</v>
      </c>
      <c r="DY16" s="342">
        <f t="shared" si="6"/>
        <v>2.06156796546051E-3</v>
      </c>
      <c r="DZ16" s="342">
        <f t="shared" si="6"/>
        <v>1.649254372368408E-3</v>
      </c>
      <c r="EA16" s="342">
        <f t="shared" si="6"/>
        <v>1.3194034978947266E-3</v>
      </c>
      <c r="EB16" s="342">
        <f t="shared" si="6"/>
        <v>1.0555227983157812E-3</v>
      </c>
      <c r="EC16" s="342">
        <f t="shared" si="6"/>
        <v>8.44418238652625E-4</v>
      </c>
      <c r="ED16" s="342">
        <f t="shared" si="6"/>
        <v>6.7553459092210008E-4</v>
      </c>
      <c r="EE16" s="342">
        <f t="shared" si="6"/>
        <v>5.4042767273768013E-4</v>
      </c>
      <c r="EF16" s="342">
        <f t="shared" si="6"/>
        <v>4.3234213819014412E-4</v>
      </c>
      <c r="EG16" s="727">
        <f t="shared" si="6"/>
        <v>3.4587371055211532E-4</v>
      </c>
      <c r="EH16" s="342">
        <f t="shared" si="6"/>
        <v>2.7669896844169226E-4</v>
      </c>
      <c r="EI16" s="342">
        <f t="shared" si="7"/>
        <v>2.2135917475335382E-4</v>
      </c>
      <c r="EJ16" s="342">
        <f t="shared" si="7"/>
        <v>1.7708733980268307E-4</v>
      </c>
      <c r="EK16" s="342">
        <f t="shared" si="7"/>
        <v>1.4166987184214647E-4</v>
      </c>
      <c r="EL16" s="342">
        <f t="shared" si="7"/>
        <v>1.1333589747371718E-4</v>
      </c>
      <c r="EM16" s="342">
        <f t="shared" si="7"/>
        <v>9.0668717978973753E-5</v>
      </c>
      <c r="EN16" s="342">
        <f t="shared" si="7"/>
        <v>7.2534974383179008E-5</v>
      </c>
      <c r="EO16" s="342">
        <f t="shared" si="7"/>
        <v>5.8027979506543209E-5</v>
      </c>
      <c r="EP16" s="342">
        <f t="shared" si="7"/>
        <v>4.642238360523457E-5</v>
      </c>
      <c r="EQ16" s="342">
        <f t="shared" si="7"/>
        <v>3.713790688418766E-5</v>
      </c>
      <c r="ER16" s="346">
        <f t="shared" si="7"/>
        <v>2.9710325507350131E-5</v>
      </c>
      <c r="ES16" s="342">
        <f t="shared" si="7"/>
        <v>2.3768260405880107E-5</v>
      </c>
      <c r="ET16" s="342">
        <f t="shared" si="7"/>
        <v>1.9014608324704088E-5</v>
      </c>
      <c r="EU16" s="342">
        <f t="shared" si="7"/>
        <v>1.521168665976327E-5</v>
      </c>
      <c r="EV16" s="342">
        <f t="shared" si="7"/>
        <v>1.2169349327810617E-5</v>
      </c>
      <c r="EW16" s="342">
        <f t="shared" si="7"/>
        <v>9.7354794622484945E-6</v>
      </c>
      <c r="EX16" s="342">
        <f t="shared" si="7"/>
        <v>7.788383569798796E-6</v>
      </c>
      <c r="EY16" s="342">
        <f t="shared" si="7"/>
        <v>6.2307068558390373E-6</v>
      </c>
      <c r="EZ16" s="342">
        <f t="shared" si="7"/>
        <v>4.9845654846712298E-6</v>
      </c>
      <c r="FA16" s="342">
        <f t="shared" si="7"/>
        <v>3.987652387736984E-6</v>
      </c>
      <c r="FB16" s="342">
        <f t="shared" si="7"/>
        <v>3.1901219101895874E-6</v>
      </c>
      <c r="FC16" s="342">
        <f t="shared" si="7"/>
        <v>2.5520975281516702E-6</v>
      </c>
      <c r="FD16" s="342">
        <f t="shared" si="7"/>
        <v>2.041678022521336E-6</v>
      </c>
      <c r="FE16" s="727">
        <f t="shared" si="7"/>
        <v>1.633342418017069E-6</v>
      </c>
      <c r="FF16" s="342">
        <f t="shared" si="7"/>
        <v>1.3066739344136553E-6</v>
      </c>
      <c r="FG16" s="342">
        <f t="shared" si="7"/>
        <v>1.0453391475309243E-6</v>
      </c>
      <c r="FH16" s="342">
        <f t="shared" si="7"/>
        <v>8.3627131802473948E-7</v>
      </c>
      <c r="FI16" s="342">
        <f t="shared" si="7"/>
        <v>6.6901705441979164E-7</v>
      </c>
      <c r="FJ16" s="342">
        <f t="shared" si="7"/>
        <v>5.3521364353583338E-7</v>
      </c>
      <c r="FK16" s="342">
        <f t="shared" si="7"/>
        <v>4.2817091482866671E-7</v>
      </c>
      <c r="FL16" s="342">
        <f t="shared" si="7"/>
        <v>3.4253673186293339E-7</v>
      </c>
      <c r="FM16" s="342">
        <f t="shared" si="7"/>
        <v>2.740293854903467E-7</v>
      </c>
      <c r="FN16" s="342">
        <f t="shared" si="7"/>
        <v>2.1922350839227736E-7</v>
      </c>
      <c r="FO16" s="342">
        <f t="shared" si="7"/>
        <v>1.7537880671382191E-7</v>
      </c>
      <c r="FP16" s="346">
        <f t="shared" si="7"/>
        <v>1.4030304537105754E-7</v>
      </c>
      <c r="FQ16" s="342">
        <f t="shared" si="7"/>
        <v>1.1224243629684603E-7</v>
      </c>
      <c r="FR16" s="342">
        <f t="shared" si="7"/>
        <v>8.9793949037476831E-8</v>
      </c>
      <c r="FS16" s="342">
        <f t="shared" si="7"/>
        <v>7.1835159229981465E-8</v>
      </c>
      <c r="FT16" s="342">
        <f t="shared" si="7"/>
        <v>5.7468127383985174E-8</v>
      </c>
      <c r="FU16" s="342">
        <f t="shared" si="7"/>
        <v>4.5974501907188145E-8</v>
      </c>
      <c r="FV16" s="342">
        <f t="shared" si="7"/>
        <v>3.6779601525750516E-8</v>
      </c>
      <c r="FW16" s="342">
        <f t="shared" si="7"/>
        <v>2.9423681220600414E-8</v>
      </c>
      <c r="FX16" s="342">
        <f t="shared" si="7"/>
        <v>2.3538944976480332E-8</v>
      </c>
      <c r="FY16" s="342">
        <f t="shared" si="7"/>
        <v>1.8831155981184267E-8</v>
      </c>
      <c r="FZ16" s="342">
        <f t="shared" si="7"/>
        <v>1.5064924784947413E-8</v>
      </c>
      <c r="GA16" s="342">
        <f t="shared" si="7"/>
        <v>1.205193982795793E-8</v>
      </c>
      <c r="GB16" s="342">
        <f t="shared" si="7"/>
        <v>9.641551862366345E-9</v>
      </c>
      <c r="GC16" s="727">
        <f t="shared" si="7"/>
        <v>7.7132414898930757E-9</v>
      </c>
      <c r="GD16" s="342">
        <f t="shared" si="7"/>
        <v>6.1705931919144606E-9</v>
      </c>
      <c r="GE16" s="342">
        <f t="shared" si="7"/>
        <v>4.9364745535315684E-9</v>
      </c>
      <c r="GF16" s="342">
        <f t="shared" si="8"/>
        <v>3.9491796428252551E-9</v>
      </c>
      <c r="GG16" s="342">
        <f t="shared" si="8"/>
        <v>3.1593437142602041E-9</v>
      </c>
      <c r="GH16" s="342">
        <f t="shared" si="8"/>
        <v>2.5274749714081635E-9</v>
      </c>
      <c r="GI16" s="342">
        <f t="shared" si="8"/>
        <v>2.0219799771265309E-9</v>
      </c>
      <c r="GJ16" s="342">
        <f t="shared" si="8"/>
        <v>1.6175839817012248E-9</v>
      </c>
      <c r="GK16" s="342">
        <f t="shared" si="8"/>
        <v>1.29406718536098E-9</v>
      </c>
      <c r="GL16" s="342">
        <f t="shared" si="8"/>
        <v>1.035253748288784E-9</v>
      </c>
      <c r="GM16" s="342">
        <f t="shared" si="8"/>
        <v>8.2820299863102727E-10</v>
      </c>
      <c r="GN16" s="346">
        <f t="shared" si="8"/>
        <v>6.6256239890482184E-10</v>
      </c>
      <c r="GO16" s="396">
        <f t="shared" si="9"/>
        <v>55231855.574999966</v>
      </c>
      <c r="GP16" s="989">
        <f>(GO16*$B$11)*$B$10</f>
        <v>248543350.08749986</v>
      </c>
    </row>
    <row r="17" spans="1:198" s="31" customFormat="1" ht="22" customHeight="1" x14ac:dyDescent="0.2">
      <c r="B17" s="323">
        <v>2</v>
      </c>
      <c r="C17" s="323"/>
      <c r="D17" s="323"/>
      <c r="E17" s="323">
        <v>1</v>
      </c>
      <c r="F17" s="323"/>
      <c r="G17" s="339" t="str">
        <f>$G$443</f>
        <v>Low Performing  Title / App</v>
      </c>
      <c r="H17" s="435"/>
      <c r="I17" s="342"/>
      <c r="J17" s="342"/>
      <c r="K17" s="342"/>
      <c r="L17" s="342"/>
      <c r="M17" s="342"/>
      <c r="N17" s="342"/>
      <c r="O17" s="342"/>
      <c r="P17" s="342"/>
      <c r="Q17" s="727"/>
      <c r="R17" s="342"/>
      <c r="S17" s="342"/>
      <c r="T17" s="342"/>
      <c r="U17" s="342"/>
      <c r="V17" s="342"/>
      <c r="W17" s="387"/>
      <c r="X17" s="377">
        <f t="shared" ref="X17:AU17" si="12">$B$7*Q$443</f>
        <v>14621.099999999999</v>
      </c>
      <c r="Y17" s="377">
        <f t="shared" si="12"/>
        <v>53894.75</v>
      </c>
      <c r="Z17" s="377">
        <f t="shared" si="12"/>
        <v>98939.099999999991</v>
      </c>
      <c r="AA17" s="377">
        <f t="shared" si="12"/>
        <v>182390</v>
      </c>
      <c r="AB17" s="344">
        <f t="shared" si="12"/>
        <v>299732.55</v>
      </c>
      <c r="AC17" s="377">
        <f t="shared" si="12"/>
        <v>204665.5</v>
      </c>
      <c r="AD17" s="377">
        <f t="shared" si="12"/>
        <v>175333.6</v>
      </c>
      <c r="AE17" s="377">
        <f t="shared" si="12"/>
        <v>194200.5</v>
      </c>
      <c r="AF17" s="377">
        <f t="shared" si="12"/>
        <v>156765.69999999998</v>
      </c>
      <c r="AG17" s="377">
        <f t="shared" si="12"/>
        <v>155674.35</v>
      </c>
      <c r="AH17" s="377">
        <f t="shared" si="12"/>
        <v>148274.1</v>
      </c>
      <c r="AI17" s="377">
        <f t="shared" si="12"/>
        <v>137061.6</v>
      </c>
      <c r="AJ17" s="377">
        <f t="shared" si="12"/>
        <v>120885.7</v>
      </c>
      <c r="AK17" s="377">
        <f t="shared" si="12"/>
        <v>141905.4</v>
      </c>
      <c r="AL17" s="377">
        <f t="shared" si="12"/>
        <v>111512.04999999999</v>
      </c>
      <c r="AM17" s="377">
        <f t="shared" si="12"/>
        <v>95410.9</v>
      </c>
      <c r="AN17" s="377">
        <f t="shared" si="12"/>
        <v>94349.45</v>
      </c>
      <c r="AO17" s="729">
        <f t="shared" si="12"/>
        <v>101525.45</v>
      </c>
      <c r="AP17" s="377">
        <f t="shared" si="12"/>
        <v>73598.849999999991</v>
      </c>
      <c r="AQ17" s="377">
        <f t="shared" si="12"/>
        <v>73942.7</v>
      </c>
      <c r="AR17" s="377">
        <f t="shared" si="12"/>
        <v>52908.049999999996</v>
      </c>
      <c r="AS17" s="377">
        <f t="shared" si="12"/>
        <v>36298.6</v>
      </c>
      <c r="AT17" s="377">
        <f t="shared" si="12"/>
        <v>23606.05</v>
      </c>
      <c r="AU17" s="377">
        <f t="shared" si="12"/>
        <v>10375.299999999999</v>
      </c>
      <c r="AV17" s="342">
        <f>AU17*0.8</f>
        <v>8300.24</v>
      </c>
      <c r="AW17" s="342">
        <f t="shared" si="4"/>
        <v>6640.192</v>
      </c>
      <c r="AX17" s="342">
        <f t="shared" si="4"/>
        <v>5312.1536000000006</v>
      </c>
      <c r="AY17" s="342">
        <f t="shared" si="4"/>
        <v>4249.7228800000003</v>
      </c>
      <c r="AZ17" s="346">
        <f t="shared" si="4"/>
        <v>3399.7783040000004</v>
      </c>
      <c r="BA17" s="342">
        <f t="shared" si="4"/>
        <v>2719.8226432000006</v>
      </c>
      <c r="BB17" s="342">
        <f t="shared" si="4"/>
        <v>2175.8581145600006</v>
      </c>
      <c r="BC17" s="342">
        <f t="shared" si="4"/>
        <v>1740.6864916480006</v>
      </c>
      <c r="BD17" s="342">
        <f t="shared" si="4"/>
        <v>1392.5491933184005</v>
      </c>
      <c r="BE17" s="342">
        <f t="shared" si="4"/>
        <v>1114.0393546547205</v>
      </c>
      <c r="BF17" s="342">
        <f t="shared" si="4"/>
        <v>891.23148372377636</v>
      </c>
      <c r="BG17" s="342">
        <f t="shared" si="4"/>
        <v>712.98518697902114</v>
      </c>
      <c r="BH17" s="342">
        <f t="shared" si="4"/>
        <v>570.38814958321689</v>
      </c>
      <c r="BI17" s="342">
        <f t="shared" si="4"/>
        <v>456.31051966657355</v>
      </c>
      <c r="BJ17" s="342">
        <f t="shared" si="4"/>
        <v>365.04841573325888</v>
      </c>
      <c r="BK17" s="342">
        <f t="shared" si="4"/>
        <v>292.03873258660713</v>
      </c>
      <c r="BL17" s="342">
        <f t="shared" si="4"/>
        <v>233.63098606928571</v>
      </c>
      <c r="BM17" s="727">
        <f t="shared" si="4"/>
        <v>186.90478885542859</v>
      </c>
      <c r="BN17" s="342">
        <f t="shared" si="4"/>
        <v>149.52383108434287</v>
      </c>
      <c r="BO17" s="342">
        <f t="shared" si="4"/>
        <v>119.61906486747431</v>
      </c>
      <c r="BP17" s="342">
        <f t="shared" si="4"/>
        <v>95.695251893979446</v>
      </c>
      <c r="BQ17" s="342">
        <f t="shared" si="4"/>
        <v>76.55620151518356</v>
      </c>
      <c r="BR17" s="342">
        <f t="shared" si="4"/>
        <v>61.244961212146848</v>
      </c>
      <c r="BS17" s="342">
        <f t="shared" si="4"/>
        <v>48.995968969717481</v>
      </c>
      <c r="BT17" s="342">
        <f t="shared" si="4"/>
        <v>39.196775175773986</v>
      </c>
      <c r="BU17" s="342">
        <f t="shared" si="4"/>
        <v>31.35742014061919</v>
      </c>
      <c r="BV17" s="342">
        <f t="shared" si="4"/>
        <v>25.085936112495354</v>
      </c>
      <c r="BW17" s="342">
        <f t="shared" si="4"/>
        <v>20.068748889996286</v>
      </c>
      <c r="BX17" s="346">
        <f t="shared" si="4"/>
        <v>16.054999111997031</v>
      </c>
      <c r="BY17" s="342">
        <f t="shared" si="4"/>
        <v>12.843999289597626</v>
      </c>
      <c r="BZ17" s="342">
        <f t="shared" si="4"/>
        <v>10.275199431678102</v>
      </c>
      <c r="CA17" s="342">
        <f t="shared" si="4"/>
        <v>8.2201595453424812</v>
      </c>
      <c r="CB17" s="342">
        <f t="shared" si="4"/>
        <v>6.5761276362739851</v>
      </c>
      <c r="CC17" s="342">
        <f t="shared" si="4"/>
        <v>5.2609021090191881</v>
      </c>
      <c r="CD17" s="342">
        <f t="shared" si="4"/>
        <v>4.208721687215351</v>
      </c>
      <c r="CE17" s="342">
        <f t="shared" si="4"/>
        <v>3.3669773497722808</v>
      </c>
      <c r="CF17" s="342">
        <f t="shared" si="4"/>
        <v>2.6935818798178248</v>
      </c>
      <c r="CG17" s="342">
        <f t="shared" si="4"/>
        <v>2.1548655038542601</v>
      </c>
      <c r="CH17" s="342">
        <f t="shared" si="4"/>
        <v>1.7238924030834082</v>
      </c>
      <c r="CI17" s="342">
        <f t="shared" si="4"/>
        <v>1.3791139224667266</v>
      </c>
      <c r="CJ17" s="342">
        <f t="shared" si="4"/>
        <v>1.1032911379733814</v>
      </c>
      <c r="CK17" s="727">
        <f t="shared" si="4"/>
        <v>0.88263291037870517</v>
      </c>
      <c r="CL17" s="342">
        <f t="shared" si="4"/>
        <v>0.70610632830296416</v>
      </c>
      <c r="CM17" s="342">
        <f t="shared" si="4"/>
        <v>0.56488506264237137</v>
      </c>
      <c r="CN17" s="342">
        <f t="shared" si="4"/>
        <v>0.45190805011389712</v>
      </c>
      <c r="CO17" s="342">
        <f t="shared" si="4"/>
        <v>0.36152644009111773</v>
      </c>
      <c r="CP17" s="342">
        <f t="shared" si="4"/>
        <v>0.28922115207289417</v>
      </c>
      <c r="CQ17" s="342">
        <f t="shared" si="4"/>
        <v>0.23137692165831536</v>
      </c>
      <c r="CR17" s="342">
        <f t="shared" si="4"/>
        <v>0.1851015373266523</v>
      </c>
      <c r="CS17" s="342">
        <f t="shared" si="4"/>
        <v>0.14808122986132186</v>
      </c>
      <c r="CT17" s="342">
        <f t="shared" si="4"/>
        <v>0.11846498388905749</v>
      </c>
      <c r="CU17" s="342">
        <f t="shared" si="4"/>
        <v>9.4771987111246001E-2</v>
      </c>
      <c r="CV17" s="346">
        <f t="shared" si="4"/>
        <v>7.5817589688996809E-2</v>
      </c>
      <c r="CW17" s="342">
        <f t="shared" si="4"/>
        <v>6.0654071751197448E-2</v>
      </c>
      <c r="CX17" s="342">
        <f t="shared" si="4"/>
        <v>4.8523257400957961E-2</v>
      </c>
      <c r="CY17" s="342">
        <f t="shared" si="4"/>
        <v>3.8818605920766372E-2</v>
      </c>
      <c r="CZ17" s="342">
        <f t="shared" si="4"/>
        <v>3.1054884736613098E-2</v>
      </c>
      <c r="DA17" s="342">
        <f t="shared" si="4"/>
        <v>2.4843907789290479E-2</v>
      </c>
      <c r="DB17" s="342">
        <f t="shared" si="4"/>
        <v>1.9875126231432384E-2</v>
      </c>
      <c r="DC17" s="342">
        <f t="shared" si="5"/>
        <v>1.5900100985145906E-2</v>
      </c>
      <c r="DD17" s="342">
        <f t="shared" si="5"/>
        <v>1.2720080788116726E-2</v>
      </c>
      <c r="DE17" s="342">
        <f t="shared" si="5"/>
        <v>1.0176064630493382E-2</v>
      </c>
      <c r="DF17" s="342">
        <f t="shared" si="5"/>
        <v>8.1408517043947051E-3</v>
      </c>
      <c r="DG17" s="342">
        <f t="shared" si="5"/>
        <v>6.5126813635157646E-3</v>
      </c>
      <c r="DH17" s="342">
        <f t="shared" si="5"/>
        <v>5.210145090812612E-3</v>
      </c>
      <c r="DI17" s="727">
        <f t="shared" si="5"/>
        <v>4.1681160726500894E-3</v>
      </c>
      <c r="DJ17" s="342">
        <f t="shared" si="5"/>
        <v>3.3344928581200716E-3</v>
      </c>
      <c r="DK17" s="342">
        <f t="shared" si="5"/>
        <v>2.6675942864960575E-3</v>
      </c>
      <c r="DL17" s="342">
        <f t="shared" si="5"/>
        <v>2.1340754291968461E-3</v>
      </c>
      <c r="DM17" s="342">
        <f t="shared" si="5"/>
        <v>1.7072603433574769E-3</v>
      </c>
      <c r="DN17" s="342">
        <f t="shared" si="5"/>
        <v>1.3658082746859817E-3</v>
      </c>
      <c r="DO17" s="342">
        <f t="shared" si="5"/>
        <v>1.0926466197487853E-3</v>
      </c>
      <c r="DP17" s="342">
        <f t="shared" si="5"/>
        <v>8.7411729579902828E-4</v>
      </c>
      <c r="DQ17" s="342">
        <f t="shared" si="5"/>
        <v>6.9929383663922266E-4</v>
      </c>
      <c r="DR17" s="342">
        <f t="shared" si="5"/>
        <v>5.594350693113782E-4</v>
      </c>
      <c r="DS17" s="342">
        <f t="shared" si="6"/>
        <v>4.4754805544910259E-4</v>
      </c>
      <c r="DT17" s="346">
        <f t="shared" si="6"/>
        <v>3.5803844435928209E-4</v>
      </c>
      <c r="DU17" s="342">
        <f t="shared" si="6"/>
        <v>2.8643075548742566E-4</v>
      </c>
      <c r="DV17" s="342">
        <f t="shared" si="6"/>
        <v>2.2914460438994055E-4</v>
      </c>
      <c r="DW17" s="342">
        <f t="shared" si="6"/>
        <v>1.8331568351195244E-4</v>
      </c>
      <c r="DX17" s="342">
        <f t="shared" si="6"/>
        <v>1.4665254680956198E-4</v>
      </c>
      <c r="DY17" s="342">
        <f t="shared" si="6"/>
        <v>1.1732203744764958E-4</v>
      </c>
      <c r="DZ17" s="342">
        <f t="shared" si="6"/>
        <v>9.3857629958119665E-5</v>
      </c>
      <c r="EA17" s="342">
        <f t="shared" si="6"/>
        <v>7.5086103966495737E-5</v>
      </c>
      <c r="EB17" s="342">
        <f t="shared" si="6"/>
        <v>6.0068883173196591E-5</v>
      </c>
      <c r="EC17" s="342">
        <f t="shared" si="6"/>
        <v>4.8055106538557273E-5</v>
      </c>
      <c r="ED17" s="342">
        <f t="shared" si="6"/>
        <v>3.8444085230845818E-5</v>
      </c>
      <c r="EE17" s="342">
        <f t="shared" si="6"/>
        <v>3.0755268184676655E-5</v>
      </c>
      <c r="EF17" s="342">
        <f t="shared" si="6"/>
        <v>2.4604214547741325E-5</v>
      </c>
      <c r="EG17" s="727">
        <f t="shared" si="6"/>
        <v>1.968337163819306E-5</v>
      </c>
      <c r="EH17" s="342">
        <f t="shared" si="6"/>
        <v>1.574669731055445E-5</v>
      </c>
      <c r="EI17" s="342">
        <f t="shared" si="7"/>
        <v>1.259735784844356E-5</v>
      </c>
      <c r="EJ17" s="342">
        <f t="shared" si="7"/>
        <v>1.0077886278754849E-5</v>
      </c>
      <c r="EK17" s="342">
        <f t="shared" si="7"/>
        <v>8.0623090230038787E-6</v>
      </c>
      <c r="EL17" s="342">
        <f t="shared" si="7"/>
        <v>6.4498472184031034E-6</v>
      </c>
      <c r="EM17" s="342">
        <f t="shared" si="7"/>
        <v>5.1598777747224831E-6</v>
      </c>
      <c r="EN17" s="342">
        <f t="shared" si="7"/>
        <v>4.1279022197779866E-6</v>
      </c>
      <c r="EO17" s="342">
        <f t="shared" si="7"/>
        <v>3.3023217758223894E-6</v>
      </c>
      <c r="EP17" s="342">
        <f t="shared" si="7"/>
        <v>2.6418574206579119E-6</v>
      </c>
      <c r="EQ17" s="342">
        <f t="shared" si="7"/>
        <v>2.1134859365263297E-6</v>
      </c>
      <c r="ER17" s="346">
        <f t="shared" si="7"/>
        <v>1.6907887492210639E-6</v>
      </c>
      <c r="ES17" s="342">
        <f t="shared" si="7"/>
        <v>1.3526309993768512E-6</v>
      </c>
      <c r="ET17" s="342">
        <f t="shared" si="7"/>
        <v>1.0821047995014809E-6</v>
      </c>
      <c r="EU17" s="342">
        <f t="shared" si="7"/>
        <v>8.6568383960118477E-7</v>
      </c>
      <c r="EV17" s="342">
        <f t="shared" si="7"/>
        <v>6.925470716809479E-7</v>
      </c>
      <c r="EW17" s="342">
        <f t="shared" si="7"/>
        <v>5.5403765734475832E-7</v>
      </c>
      <c r="EX17" s="342">
        <f t="shared" si="7"/>
        <v>4.4323012587580667E-7</v>
      </c>
      <c r="EY17" s="342">
        <f t="shared" si="7"/>
        <v>3.5458410070064536E-7</v>
      </c>
      <c r="EZ17" s="342">
        <f t="shared" si="7"/>
        <v>2.836672805605163E-7</v>
      </c>
      <c r="FA17" s="342">
        <f t="shared" si="7"/>
        <v>2.2693382444841306E-7</v>
      </c>
      <c r="FB17" s="342">
        <f t="shared" si="7"/>
        <v>1.8154705955873047E-7</v>
      </c>
      <c r="FC17" s="342">
        <f t="shared" si="7"/>
        <v>1.4523764764698439E-7</v>
      </c>
      <c r="FD17" s="342">
        <f t="shared" si="7"/>
        <v>1.1619011811758752E-7</v>
      </c>
      <c r="FE17" s="727">
        <f t="shared" si="7"/>
        <v>9.2952094494070024E-8</v>
      </c>
      <c r="FF17" s="342">
        <f t="shared" si="7"/>
        <v>7.436167559525603E-8</v>
      </c>
      <c r="FG17" s="342">
        <f t="shared" si="7"/>
        <v>5.9489340476204828E-8</v>
      </c>
      <c r="FH17" s="342">
        <f t="shared" si="7"/>
        <v>4.7591472380963865E-8</v>
      </c>
      <c r="FI17" s="342">
        <f t="shared" si="7"/>
        <v>3.8073177904771093E-8</v>
      </c>
      <c r="FJ17" s="342">
        <f t="shared" si="7"/>
        <v>3.0458542323816879E-8</v>
      </c>
      <c r="FK17" s="342">
        <f t="shared" si="7"/>
        <v>2.4366833859053505E-8</v>
      </c>
      <c r="FL17" s="342">
        <f t="shared" si="7"/>
        <v>1.9493467087242807E-8</v>
      </c>
      <c r="FM17" s="342">
        <f t="shared" si="7"/>
        <v>1.5594773669794247E-8</v>
      </c>
      <c r="FN17" s="342">
        <f t="shared" si="7"/>
        <v>1.2475818935835399E-8</v>
      </c>
      <c r="FO17" s="342">
        <f t="shared" si="7"/>
        <v>9.9806551486683189E-9</v>
      </c>
      <c r="FP17" s="346">
        <f t="shared" si="7"/>
        <v>7.9845241189346561E-9</v>
      </c>
      <c r="FQ17" s="342">
        <f t="shared" si="7"/>
        <v>6.3876192951477255E-9</v>
      </c>
      <c r="FR17" s="342">
        <f t="shared" si="7"/>
        <v>5.1100954361181811E-9</v>
      </c>
      <c r="FS17" s="342">
        <f t="shared" si="7"/>
        <v>4.0880763488945454E-9</v>
      </c>
      <c r="FT17" s="342">
        <f t="shared" si="7"/>
        <v>3.2704610791156365E-9</v>
      </c>
      <c r="FU17" s="342">
        <f t="shared" si="7"/>
        <v>2.6163688632925093E-9</v>
      </c>
      <c r="FV17" s="342">
        <f t="shared" si="7"/>
        <v>2.0930950906340075E-9</v>
      </c>
      <c r="FW17" s="342">
        <f t="shared" si="7"/>
        <v>1.674476072507206E-9</v>
      </c>
      <c r="FX17" s="342">
        <f t="shared" si="7"/>
        <v>1.3395808580057649E-9</v>
      </c>
      <c r="FY17" s="342">
        <f t="shared" si="7"/>
        <v>1.0716646864046119E-9</v>
      </c>
      <c r="FZ17" s="342">
        <f t="shared" si="7"/>
        <v>8.5733174912368953E-10</v>
      </c>
      <c r="GA17" s="342">
        <f t="shared" si="7"/>
        <v>6.8586539929895162E-10</v>
      </c>
      <c r="GB17" s="342">
        <f t="shared" si="7"/>
        <v>5.486923194391613E-10</v>
      </c>
      <c r="GC17" s="727">
        <f t="shared" si="7"/>
        <v>4.3895385555132904E-10</v>
      </c>
      <c r="GD17" s="342">
        <f t="shared" si="7"/>
        <v>3.5116308444106325E-10</v>
      </c>
      <c r="GE17" s="342">
        <f t="shared" si="7"/>
        <v>2.8093046755285063E-10</v>
      </c>
      <c r="GF17" s="342">
        <f t="shared" si="8"/>
        <v>2.2474437404228051E-10</v>
      </c>
      <c r="GG17" s="342">
        <f t="shared" si="8"/>
        <v>1.7979549923382443E-10</v>
      </c>
      <c r="GH17" s="342">
        <f t="shared" si="8"/>
        <v>1.4383639938705956E-10</v>
      </c>
      <c r="GI17" s="342">
        <f t="shared" si="8"/>
        <v>1.1506911950964765E-10</v>
      </c>
      <c r="GJ17" s="342">
        <f t="shared" si="8"/>
        <v>9.2055295607718127E-11</v>
      </c>
      <c r="GK17" s="342">
        <f t="shared" si="8"/>
        <v>7.3644236486174507E-11</v>
      </c>
      <c r="GL17" s="342">
        <f t="shared" si="8"/>
        <v>5.8915389188939603E-11</v>
      </c>
      <c r="GM17" s="342">
        <f t="shared" si="8"/>
        <v>4.7132311351151682E-11</v>
      </c>
      <c r="GN17" s="346">
        <f t="shared" si="8"/>
        <v>3.7705849080921347E-11</v>
      </c>
      <c r="GO17" s="397">
        <f t="shared" si="9"/>
        <v>2799372.5499999993</v>
      </c>
    </row>
    <row r="18" spans="1:198" s="31" customFormat="1" ht="22" customHeight="1" x14ac:dyDescent="0.2">
      <c r="B18" s="323">
        <v>3</v>
      </c>
      <c r="C18" s="323"/>
      <c r="D18" s="323"/>
      <c r="E18" s="323"/>
      <c r="F18" s="323">
        <v>1</v>
      </c>
      <c r="G18" s="495" t="str">
        <f>$G$444</f>
        <v>Even Performing Title / App</v>
      </c>
      <c r="H18" s="435"/>
      <c r="I18" s="342"/>
      <c r="J18" s="342"/>
      <c r="K18" s="342"/>
      <c r="L18" s="342"/>
      <c r="M18" s="342"/>
      <c r="N18" s="342"/>
      <c r="O18" s="342"/>
      <c r="P18" s="342"/>
      <c r="Q18" s="727"/>
      <c r="R18" s="342"/>
      <c r="S18" s="342"/>
      <c r="T18" s="342"/>
      <c r="U18" s="342"/>
      <c r="V18" s="342"/>
      <c r="W18" s="342"/>
      <c r="X18" s="342"/>
      <c r="Y18" s="342"/>
      <c r="Z18" s="342"/>
      <c r="AA18" s="342"/>
      <c r="AB18" s="622">
        <f t="shared" ref="AB18:AY18" si="13">$B$7*Q$444</f>
        <v>3114.5833333333339</v>
      </c>
      <c r="AC18" s="496">
        <f t="shared" si="13"/>
        <v>12458.333333333336</v>
      </c>
      <c r="AD18" s="496">
        <f t="shared" si="13"/>
        <v>31145.833333333336</v>
      </c>
      <c r="AE18" s="496">
        <f t="shared" si="13"/>
        <v>46718.75</v>
      </c>
      <c r="AF18" s="496">
        <f t="shared" si="13"/>
        <v>62291.666666666672</v>
      </c>
      <c r="AG18" s="496">
        <f t="shared" si="13"/>
        <v>59177.083333333328</v>
      </c>
      <c r="AH18" s="496">
        <f t="shared" si="13"/>
        <v>56062.5</v>
      </c>
      <c r="AI18" s="496">
        <f t="shared" si="13"/>
        <v>52947.916666666664</v>
      </c>
      <c r="AJ18" s="496">
        <f t="shared" si="13"/>
        <v>49833.333333333343</v>
      </c>
      <c r="AK18" s="496">
        <f t="shared" si="13"/>
        <v>46718.75</v>
      </c>
      <c r="AL18" s="496">
        <f t="shared" si="13"/>
        <v>43604.166666666664</v>
      </c>
      <c r="AM18" s="496">
        <f t="shared" si="13"/>
        <v>40489.583333333336</v>
      </c>
      <c r="AN18" s="496">
        <f t="shared" si="13"/>
        <v>37375</v>
      </c>
      <c r="AO18" s="731">
        <f t="shared" si="13"/>
        <v>34260.416666666672</v>
      </c>
      <c r="AP18" s="496">
        <f t="shared" si="13"/>
        <v>31145.833333333299</v>
      </c>
      <c r="AQ18" s="496">
        <f t="shared" si="13"/>
        <v>28031.249999999967</v>
      </c>
      <c r="AR18" s="496">
        <f t="shared" si="13"/>
        <v>24916.666666666672</v>
      </c>
      <c r="AS18" s="496">
        <f t="shared" si="13"/>
        <v>21802.083333333332</v>
      </c>
      <c r="AT18" s="496">
        <f t="shared" si="13"/>
        <v>18687.5</v>
      </c>
      <c r="AU18" s="496">
        <f t="shared" si="13"/>
        <v>15572.916666666668</v>
      </c>
      <c r="AV18" s="496">
        <f t="shared" si="13"/>
        <v>12458.333333333336</v>
      </c>
      <c r="AW18" s="496">
        <f t="shared" si="13"/>
        <v>9343.75</v>
      </c>
      <c r="AX18" s="496">
        <f t="shared" si="13"/>
        <v>6229.1666666666679</v>
      </c>
      <c r="AY18" s="496">
        <f t="shared" si="13"/>
        <v>3114.5833333333339</v>
      </c>
      <c r="AZ18" s="346">
        <f>AY18*0.8</f>
        <v>2491.6666666666674</v>
      </c>
      <c r="BA18" s="342">
        <f t="shared" si="4"/>
        <v>1993.3333333333339</v>
      </c>
      <c r="BB18" s="342">
        <f t="shared" si="4"/>
        <v>1594.6666666666672</v>
      </c>
      <c r="BC18" s="342">
        <f t="shared" si="4"/>
        <v>1275.7333333333338</v>
      </c>
      <c r="BD18" s="342">
        <f t="shared" si="4"/>
        <v>1020.586666666667</v>
      </c>
      <c r="BE18" s="342">
        <f t="shared" si="4"/>
        <v>816.46933333333368</v>
      </c>
      <c r="BF18" s="342">
        <f t="shared" si="4"/>
        <v>653.17546666666703</v>
      </c>
      <c r="BG18" s="342">
        <f t="shared" si="4"/>
        <v>522.5403733333336</v>
      </c>
      <c r="BH18" s="342">
        <f t="shared" si="4"/>
        <v>418.03229866666692</v>
      </c>
      <c r="BI18" s="342">
        <f t="shared" si="4"/>
        <v>334.42583893333358</v>
      </c>
      <c r="BJ18" s="342">
        <f t="shared" si="4"/>
        <v>267.54067114666685</v>
      </c>
      <c r="BK18" s="342">
        <f t="shared" ref="BK18:BZ32" si="14">BJ18*0.8</f>
        <v>214.03253691733349</v>
      </c>
      <c r="BL18" s="342">
        <f t="shared" si="14"/>
        <v>171.22602953386681</v>
      </c>
      <c r="BM18" s="727">
        <f t="shared" si="14"/>
        <v>136.98082362709346</v>
      </c>
      <c r="BN18" s="342">
        <f t="shared" si="14"/>
        <v>109.58465890167477</v>
      </c>
      <c r="BO18" s="342">
        <f t="shared" si="14"/>
        <v>87.667727121339823</v>
      </c>
      <c r="BP18" s="387">
        <f t="shared" si="14"/>
        <v>70.134181697071867</v>
      </c>
      <c r="BQ18" s="387">
        <f t="shared" si="14"/>
        <v>56.107345357657493</v>
      </c>
      <c r="BR18" s="387">
        <f t="shared" si="14"/>
        <v>44.885876286125999</v>
      </c>
      <c r="BS18" s="387">
        <f t="shared" si="14"/>
        <v>35.908701028900801</v>
      </c>
      <c r="BT18" s="387">
        <f t="shared" si="14"/>
        <v>28.726960823120642</v>
      </c>
      <c r="BU18" s="387">
        <f t="shared" si="14"/>
        <v>22.981568658496514</v>
      </c>
      <c r="BV18" s="387">
        <f t="shared" si="14"/>
        <v>18.385254926797213</v>
      </c>
      <c r="BW18" s="387">
        <f t="shared" si="14"/>
        <v>14.708203941437771</v>
      </c>
      <c r="BX18" s="388">
        <f t="shared" si="14"/>
        <v>11.766563153150218</v>
      </c>
      <c r="BY18" s="387">
        <f t="shared" si="14"/>
        <v>9.4132505225201744</v>
      </c>
      <c r="BZ18" s="387">
        <f t="shared" si="14"/>
        <v>7.5306004180161397</v>
      </c>
      <c r="CA18" s="387">
        <f t="shared" ref="CA18:CP33" si="15">BZ18*0.8</f>
        <v>6.0244803344129121</v>
      </c>
      <c r="CB18" s="387">
        <f t="shared" si="15"/>
        <v>4.8195842675303302</v>
      </c>
      <c r="CC18" s="387">
        <f t="shared" si="15"/>
        <v>3.8556674140242642</v>
      </c>
      <c r="CD18" s="387">
        <f t="shared" si="15"/>
        <v>3.0845339312194113</v>
      </c>
      <c r="CE18" s="387">
        <f t="shared" si="15"/>
        <v>2.4676271449755292</v>
      </c>
      <c r="CF18" s="387">
        <f t="shared" si="15"/>
        <v>1.9741017159804235</v>
      </c>
      <c r="CG18" s="387">
        <f t="shared" si="15"/>
        <v>1.5792813727843389</v>
      </c>
      <c r="CH18" s="387">
        <f t="shared" si="15"/>
        <v>1.2634250982274713</v>
      </c>
      <c r="CI18" s="387">
        <f t="shared" si="15"/>
        <v>1.0107400785819771</v>
      </c>
      <c r="CJ18" s="387">
        <f t="shared" si="15"/>
        <v>0.80859206286558172</v>
      </c>
      <c r="CK18" s="734">
        <f t="shared" si="15"/>
        <v>0.64687365029246546</v>
      </c>
      <c r="CL18" s="387">
        <f t="shared" si="15"/>
        <v>0.51749892023397237</v>
      </c>
      <c r="CM18" s="387">
        <f t="shared" si="15"/>
        <v>0.41399913618717793</v>
      </c>
      <c r="CN18" s="342">
        <f t="shared" si="15"/>
        <v>0.33119930894974237</v>
      </c>
      <c r="CO18" s="342">
        <f t="shared" si="15"/>
        <v>0.26495944715979391</v>
      </c>
      <c r="CP18" s="342">
        <f t="shared" si="15"/>
        <v>0.21196755772783515</v>
      </c>
      <c r="CQ18" s="342">
        <f t="shared" ref="CQ18:DF36" si="16">CP18*0.8</f>
        <v>0.16957404618226812</v>
      </c>
      <c r="CR18" s="342">
        <f t="shared" si="16"/>
        <v>0.1356592369458145</v>
      </c>
      <c r="CS18" s="342">
        <f t="shared" si="16"/>
        <v>0.1085273895566516</v>
      </c>
      <c r="CT18" s="342">
        <f t="shared" si="16"/>
        <v>8.6821911645321284E-2</v>
      </c>
      <c r="CU18" s="342">
        <f t="shared" si="16"/>
        <v>6.9457529316257025E-2</v>
      </c>
      <c r="CV18" s="346">
        <f t="shared" si="16"/>
        <v>5.5566023453005625E-2</v>
      </c>
      <c r="CW18" s="342">
        <f t="shared" si="16"/>
        <v>4.4452818762404506E-2</v>
      </c>
      <c r="CX18" s="342">
        <f t="shared" si="16"/>
        <v>3.5562255009923605E-2</v>
      </c>
      <c r="CY18" s="342">
        <f t="shared" si="16"/>
        <v>2.8449804007938884E-2</v>
      </c>
      <c r="CZ18" s="342">
        <f t="shared" si="16"/>
        <v>2.2759843206351108E-2</v>
      </c>
      <c r="DA18" s="342">
        <f t="shared" si="16"/>
        <v>1.8207874565080887E-2</v>
      </c>
      <c r="DB18" s="342">
        <f t="shared" si="16"/>
        <v>1.4566299652064711E-2</v>
      </c>
      <c r="DC18" s="342">
        <f t="shared" si="5"/>
        <v>1.165303972165177E-2</v>
      </c>
      <c r="DD18" s="342">
        <f t="shared" si="5"/>
        <v>9.3224317773214164E-3</v>
      </c>
      <c r="DE18" s="342">
        <f t="shared" si="5"/>
        <v>7.4579454218571331E-3</v>
      </c>
      <c r="DF18" s="342">
        <f t="shared" si="5"/>
        <v>5.9663563374857068E-3</v>
      </c>
      <c r="DG18" s="342">
        <f t="shared" si="5"/>
        <v>4.773085069988566E-3</v>
      </c>
      <c r="DH18" s="342">
        <f t="shared" si="5"/>
        <v>3.8184680559908528E-3</v>
      </c>
      <c r="DI18" s="727">
        <f t="shared" si="5"/>
        <v>3.0547744447926824E-3</v>
      </c>
      <c r="DJ18" s="342">
        <f t="shared" si="5"/>
        <v>2.4438195558341459E-3</v>
      </c>
      <c r="DK18" s="342">
        <f t="shared" si="5"/>
        <v>1.9550556446673167E-3</v>
      </c>
      <c r="DL18" s="342">
        <f t="shared" si="5"/>
        <v>1.5640445157338535E-3</v>
      </c>
      <c r="DM18" s="342">
        <f t="shared" si="5"/>
        <v>1.2512356125870829E-3</v>
      </c>
      <c r="DN18" s="342">
        <f t="shared" si="5"/>
        <v>1.0009884900696665E-3</v>
      </c>
      <c r="DO18" s="342">
        <f t="shared" si="5"/>
        <v>8.0079079205573318E-4</v>
      </c>
      <c r="DP18" s="342">
        <f t="shared" si="5"/>
        <v>6.4063263364458659E-4</v>
      </c>
      <c r="DQ18" s="342">
        <f t="shared" si="5"/>
        <v>5.1250610691566927E-4</v>
      </c>
      <c r="DR18" s="342">
        <f t="shared" si="5"/>
        <v>4.1000488553253543E-4</v>
      </c>
      <c r="DS18" s="342">
        <f t="shared" si="6"/>
        <v>3.2800390842602835E-4</v>
      </c>
      <c r="DT18" s="346">
        <f t="shared" si="6"/>
        <v>2.6240312674082267E-4</v>
      </c>
      <c r="DU18" s="342">
        <f t="shared" si="6"/>
        <v>2.0992250139265816E-4</v>
      </c>
      <c r="DV18" s="342">
        <f t="shared" si="6"/>
        <v>1.6793800111412655E-4</v>
      </c>
      <c r="DW18" s="342">
        <f t="shared" si="6"/>
        <v>1.3435040089130123E-4</v>
      </c>
      <c r="DX18" s="342">
        <f t="shared" si="6"/>
        <v>1.07480320713041E-4</v>
      </c>
      <c r="DY18" s="342">
        <f t="shared" si="6"/>
        <v>8.5984256570432809E-5</v>
      </c>
      <c r="DZ18" s="342">
        <f t="shared" si="6"/>
        <v>6.8787405256346253E-5</v>
      </c>
      <c r="EA18" s="342">
        <f t="shared" si="6"/>
        <v>5.5029924205077002E-5</v>
      </c>
      <c r="EB18" s="342">
        <f t="shared" si="6"/>
        <v>4.4023939364061602E-5</v>
      </c>
      <c r="EC18" s="342">
        <f t="shared" si="6"/>
        <v>3.5219151491249283E-5</v>
      </c>
      <c r="ED18" s="342">
        <f t="shared" si="6"/>
        <v>2.8175321192999427E-5</v>
      </c>
      <c r="EE18" s="342">
        <f t="shared" si="6"/>
        <v>2.2540256954399542E-5</v>
      </c>
      <c r="EF18" s="342">
        <f t="shared" si="6"/>
        <v>1.8032205563519633E-5</v>
      </c>
      <c r="EG18" s="727">
        <f t="shared" si="6"/>
        <v>1.4425764450815707E-5</v>
      </c>
      <c r="EH18" s="342">
        <f t="shared" si="6"/>
        <v>1.1540611560652566E-5</v>
      </c>
      <c r="EI18" s="342">
        <f t="shared" si="7"/>
        <v>9.2324892485220536E-6</v>
      </c>
      <c r="EJ18" s="342">
        <f t="shared" si="7"/>
        <v>7.385991398817643E-6</v>
      </c>
      <c r="EK18" s="342">
        <f t="shared" si="7"/>
        <v>5.9087931190541146E-6</v>
      </c>
      <c r="EL18" s="342">
        <f t="shared" si="7"/>
        <v>4.7270344952432917E-6</v>
      </c>
      <c r="EM18" s="342">
        <f t="shared" si="7"/>
        <v>3.7816275961946334E-6</v>
      </c>
      <c r="EN18" s="342">
        <f t="shared" si="7"/>
        <v>3.0253020769557068E-6</v>
      </c>
      <c r="EO18" s="342">
        <f t="shared" si="7"/>
        <v>2.4202416615645656E-6</v>
      </c>
      <c r="EP18" s="342">
        <f t="shared" si="7"/>
        <v>1.9361933292516527E-6</v>
      </c>
      <c r="EQ18" s="342">
        <f t="shared" si="7"/>
        <v>1.5489546634013222E-6</v>
      </c>
      <c r="ER18" s="346">
        <f t="shared" si="7"/>
        <v>1.2391637307210578E-6</v>
      </c>
      <c r="ES18" s="342">
        <f t="shared" si="7"/>
        <v>9.9133098457684626E-7</v>
      </c>
      <c r="ET18" s="342">
        <f t="shared" si="7"/>
        <v>7.9306478766147708E-7</v>
      </c>
      <c r="EU18" s="342">
        <f t="shared" si="7"/>
        <v>6.3445183012918172E-7</v>
      </c>
      <c r="EV18" s="342">
        <f t="shared" si="7"/>
        <v>5.0756146410334542E-7</v>
      </c>
      <c r="EW18" s="342">
        <f t="shared" si="7"/>
        <v>4.0604917128267636E-7</v>
      </c>
      <c r="EX18" s="342">
        <f t="shared" si="7"/>
        <v>3.248393370261411E-7</v>
      </c>
      <c r="EY18" s="342">
        <f t="shared" si="7"/>
        <v>2.5987146962091289E-7</v>
      </c>
      <c r="EZ18" s="342">
        <f t="shared" si="7"/>
        <v>2.0789717569673031E-7</v>
      </c>
      <c r="FA18" s="342">
        <f t="shared" si="7"/>
        <v>1.6631774055738426E-7</v>
      </c>
      <c r="FB18" s="342">
        <f t="shared" si="7"/>
        <v>1.3305419244590742E-7</v>
      </c>
      <c r="FC18" s="342">
        <f t="shared" si="7"/>
        <v>1.0644335395672594E-7</v>
      </c>
      <c r="FD18" s="342">
        <f t="shared" si="7"/>
        <v>8.515468316538076E-8</v>
      </c>
      <c r="FE18" s="727">
        <f t="shared" si="7"/>
        <v>6.8123746532304608E-8</v>
      </c>
      <c r="FF18" s="342">
        <f t="shared" si="7"/>
        <v>5.4498997225843686E-8</v>
      </c>
      <c r="FG18" s="342">
        <f t="shared" si="7"/>
        <v>4.3599197780674949E-8</v>
      </c>
      <c r="FH18" s="342">
        <f t="shared" si="7"/>
        <v>3.4879358224539963E-8</v>
      </c>
      <c r="FI18" s="342">
        <f t="shared" si="7"/>
        <v>2.7903486579631972E-8</v>
      </c>
      <c r="FJ18" s="342">
        <f t="shared" si="7"/>
        <v>2.2322789263705579E-8</v>
      </c>
      <c r="FK18" s="342">
        <f t="shared" si="7"/>
        <v>1.7858231410964465E-8</v>
      </c>
      <c r="FL18" s="342">
        <f t="shared" si="7"/>
        <v>1.4286585128771573E-8</v>
      </c>
      <c r="FM18" s="342">
        <f t="shared" si="7"/>
        <v>1.1429268103017259E-8</v>
      </c>
      <c r="FN18" s="342">
        <f t="shared" si="7"/>
        <v>9.1434144824138086E-9</v>
      </c>
      <c r="FO18" s="342">
        <f t="shared" si="7"/>
        <v>7.3147315859310476E-9</v>
      </c>
      <c r="FP18" s="346">
        <f t="shared" si="7"/>
        <v>5.8517852687448386E-9</v>
      </c>
      <c r="FQ18" s="342">
        <f t="shared" si="7"/>
        <v>4.6814282149958712E-9</v>
      </c>
      <c r="FR18" s="342">
        <f t="shared" si="7"/>
        <v>3.7451425719966968E-9</v>
      </c>
      <c r="FS18" s="342">
        <f t="shared" si="7"/>
        <v>2.9961140575973577E-9</v>
      </c>
      <c r="FT18" s="342">
        <f t="shared" si="7"/>
        <v>2.3968912460778863E-9</v>
      </c>
      <c r="FU18" s="342">
        <f t="shared" si="7"/>
        <v>1.9175129968623092E-9</v>
      </c>
      <c r="FV18" s="342">
        <f t="shared" si="7"/>
        <v>1.5340103974898475E-9</v>
      </c>
      <c r="FW18" s="342">
        <f t="shared" si="7"/>
        <v>1.2272083179918781E-9</v>
      </c>
      <c r="FX18" s="342">
        <f t="shared" si="7"/>
        <v>9.8176665439350259E-10</v>
      </c>
      <c r="FY18" s="342">
        <f t="shared" si="7"/>
        <v>7.8541332351480208E-10</v>
      </c>
      <c r="FZ18" s="342">
        <f t="shared" si="7"/>
        <v>6.2833065881184168E-10</v>
      </c>
      <c r="GA18" s="342">
        <f t="shared" si="7"/>
        <v>5.0266452704947334E-10</v>
      </c>
      <c r="GB18" s="342">
        <f t="shared" si="7"/>
        <v>4.021316216395787E-10</v>
      </c>
      <c r="GC18" s="727">
        <f t="shared" si="7"/>
        <v>3.2170529731166298E-10</v>
      </c>
      <c r="GD18" s="342">
        <f t="shared" si="7"/>
        <v>2.573642378493304E-10</v>
      </c>
      <c r="GE18" s="342">
        <f t="shared" si="7"/>
        <v>2.0589139027946433E-10</v>
      </c>
      <c r="GF18" s="342">
        <f t="shared" si="8"/>
        <v>1.6471311222357147E-10</v>
      </c>
      <c r="GG18" s="342">
        <f t="shared" si="8"/>
        <v>1.3177048977885718E-10</v>
      </c>
      <c r="GH18" s="342">
        <f t="shared" si="8"/>
        <v>1.0541639182308575E-10</v>
      </c>
      <c r="GI18" s="342">
        <f t="shared" si="8"/>
        <v>8.4333113458468604E-11</v>
      </c>
      <c r="GJ18" s="342">
        <f t="shared" si="8"/>
        <v>6.7466490766774886E-11</v>
      </c>
      <c r="GK18" s="342">
        <f t="shared" si="8"/>
        <v>5.397319261341991E-11</v>
      </c>
      <c r="GL18" s="342">
        <f t="shared" si="8"/>
        <v>4.3178554090735928E-11</v>
      </c>
      <c r="GM18" s="342">
        <f t="shared" si="8"/>
        <v>3.4542843272588741E-11</v>
      </c>
      <c r="GN18" s="346">
        <f t="shared" si="8"/>
        <v>2.7634274618070993E-11</v>
      </c>
      <c r="GO18" s="623">
        <f t="shared" si="9"/>
        <v>759958.33333333279</v>
      </c>
    </row>
    <row r="19" spans="1:198" s="31" customFormat="1" ht="22" customHeight="1" thickBot="1" x14ac:dyDescent="0.25">
      <c r="B19" s="323">
        <v>4</v>
      </c>
      <c r="C19" s="323"/>
      <c r="D19" s="323">
        <v>1</v>
      </c>
      <c r="E19" s="323"/>
      <c r="F19" s="323"/>
      <c r="G19" s="406" t="str">
        <f>$G$442</f>
        <v>Avg Performing  Title / App</v>
      </c>
      <c r="H19" s="435"/>
      <c r="I19" s="342"/>
      <c r="J19" s="342"/>
      <c r="K19" s="342"/>
      <c r="L19" s="342"/>
      <c r="M19" s="342"/>
      <c r="N19" s="342"/>
      <c r="O19" s="342"/>
      <c r="P19" s="342"/>
      <c r="Q19" s="727"/>
      <c r="R19" s="342"/>
      <c r="S19" s="342"/>
      <c r="T19" s="342"/>
      <c r="U19" s="342"/>
      <c r="V19" s="342"/>
      <c r="W19" s="342"/>
      <c r="X19" s="342"/>
      <c r="Y19" s="342"/>
      <c r="Z19" s="342"/>
      <c r="AA19" s="342"/>
      <c r="AB19" s="346"/>
      <c r="AC19" s="342"/>
      <c r="AD19" s="376">
        <f t="shared" ref="AD19:BA19" si="17">$B$7*Q$442</f>
        <v>31125.899999999998</v>
      </c>
      <c r="AE19" s="376">
        <f t="shared" si="17"/>
        <v>100239.75</v>
      </c>
      <c r="AF19" s="376">
        <f t="shared" si="17"/>
        <v>284618.09999999998</v>
      </c>
      <c r="AG19" s="376">
        <f t="shared" si="17"/>
        <v>556962.25</v>
      </c>
      <c r="AH19" s="376">
        <f t="shared" si="17"/>
        <v>680269.85</v>
      </c>
      <c r="AI19" s="376">
        <f t="shared" si="17"/>
        <v>661926.19999999995</v>
      </c>
      <c r="AJ19" s="376">
        <f t="shared" si="17"/>
        <v>673632.04999999993</v>
      </c>
      <c r="AK19" s="376">
        <f t="shared" si="17"/>
        <v>661253.44999999995</v>
      </c>
      <c r="AL19" s="376">
        <f t="shared" si="17"/>
        <v>447274.1</v>
      </c>
      <c r="AM19" s="376">
        <f t="shared" si="17"/>
        <v>485426.5</v>
      </c>
      <c r="AN19" s="376">
        <f t="shared" si="17"/>
        <v>373122.1</v>
      </c>
      <c r="AO19" s="728">
        <f t="shared" si="17"/>
        <v>318121.05</v>
      </c>
      <c r="AP19" s="376">
        <f t="shared" si="17"/>
        <v>411752.89999999997</v>
      </c>
      <c r="AQ19" s="376">
        <f t="shared" si="17"/>
        <v>364780</v>
      </c>
      <c r="AR19" s="376">
        <f t="shared" si="17"/>
        <v>316356.95</v>
      </c>
      <c r="AS19" s="376">
        <f t="shared" si="17"/>
        <v>238153.5</v>
      </c>
      <c r="AT19" s="376">
        <f t="shared" si="17"/>
        <v>221125.44999999998</v>
      </c>
      <c r="AU19" s="376">
        <f t="shared" si="17"/>
        <v>247123.5</v>
      </c>
      <c r="AV19" s="376">
        <f t="shared" si="17"/>
        <v>221170.3</v>
      </c>
      <c r="AW19" s="376">
        <f t="shared" si="17"/>
        <v>171895.1</v>
      </c>
      <c r="AX19" s="376">
        <f t="shared" si="17"/>
        <v>127732.79999999999</v>
      </c>
      <c r="AY19" s="376">
        <f t="shared" si="17"/>
        <v>74660.3</v>
      </c>
      <c r="AZ19" s="345">
        <f t="shared" si="17"/>
        <v>65346.45</v>
      </c>
      <c r="BA19" s="376">
        <f t="shared" si="17"/>
        <v>36074.35</v>
      </c>
      <c r="BB19" s="342">
        <f>BA19*0.8</f>
        <v>28859.48</v>
      </c>
      <c r="BC19" s="342">
        <f t="shared" ref="BC19:BR27" si="18">BB19*0.8</f>
        <v>23087.584000000003</v>
      </c>
      <c r="BD19" s="342">
        <f t="shared" si="18"/>
        <v>18470.067200000001</v>
      </c>
      <c r="BE19" s="342">
        <f t="shared" si="18"/>
        <v>14776.053760000003</v>
      </c>
      <c r="BF19" s="342">
        <f t="shared" si="18"/>
        <v>11820.843008000003</v>
      </c>
      <c r="BG19" s="342">
        <f t="shared" si="18"/>
        <v>9456.6744064000031</v>
      </c>
      <c r="BH19" s="342">
        <f t="shared" si="18"/>
        <v>7565.3395251200027</v>
      </c>
      <c r="BI19" s="342">
        <f t="shared" si="18"/>
        <v>6052.2716200960022</v>
      </c>
      <c r="BJ19" s="342">
        <f t="shared" si="18"/>
        <v>4841.8172960768015</v>
      </c>
      <c r="BK19" s="342">
        <f t="shared" si="18"/>
        <v>3873.4538368614412</v>
      </c>
      <c r="BL19" s="342">
        <f t="shared" si="18"/>
        <v>3098.7630694891532</v>
      </c>
      <c r="BM19" s="727">
        <f t="shared" si="18"/>
        <v>2479.0104555913226</v>
      </c>
      <c r="BN19" s="342">
        <f t="shared" si="18"/>
        <v>1983.2083644730583</v>
      </c>
      <c r="BO19" s="342">
        <f t="shared" si="18"/>
        <v>1586.5666915784468</v>
      </c>
      <c r="BP19" s="387">
        <f t="shared" si="18"/>
        <v>1269.2533532627576</v>
      </c>
      <c r="BQ19" s="387">
        <f t="shared" si="18"/>
        <v>1015.4026826102062</v>
      </c>
      <c r="BR19" s="387">
        <f t="shared" si="18"/>
        <v>812.32214608816503</v>
      </c>
      <c r="BS19" s="387">
        <f t="shared" si="14"/>
        <v>649.85771687053204</v>
      </c>
      <c r="BT19" s="387">
        <f t="shared" si="14"/>
        <v>519.88617349642561</v>
      </c>
      <c r="BU19" s="387">
        <f t="shared" si="14"/>
        <v>415.90893879714054</v>
      </c>
      <c r="BV19" s="387">
        <f t="shared" si="14"/>
        <v>332.72715103771247</v>
      </c>
      <c r="BW19" s="387">
        <f t="shared" si="14"/>
        <v>266.18172083016998</v>
      </c>
      <c r="BX19" s="388">
        <f t="shared" si="14"/>
        <v>212.94537666413601</v>
      </c>
      <c r="BY19" s="387">
        <f t="shared" si="14"/>
        <v>170.35630133130883</v>
      </c>
      <c r="BZ19" s="387">
        <f t="shared" si="14"/>
        <v>136.28504106504707</v>
      </c>
      <c r="CA19" s="387">
        <f t="shared" si="15"/>
        <v>109.02803285203765</v>
      </c>
      <c r="CB19" s="387">
        <f t="shared" si="15"/>
        <v>87.222426281630135</v>
      </c>
      <c r="CC19" s="387">
        <f t="shared" si="15"/>
        <v>69.777941025304116</v>
      </c>
      <c r="CD19" s="387">
        <f t="shared" si="15"/>
        <v>55.822352820243296</v>
      </c>
      <c r="CE19" s="387">
        <f t="shared" si="15"/>
        <v>44.65788225619464</v>
      </c>
      <c r="CF19" s="387">
        <f t="shared" si="15"/>
        <v>35.726305804955715</v>
      </c>
      <c r="CG19" s="387">
        <f t="shared" si="15"/>
        <v>28.581044643964574</v>
      </c>
      <c r="CH19" s="387">
        <f t="shared" si="15"/>
        <v>22.864835715171662</v>
      </c>
      <c r="CI19" s="387">
        <f t="shared" si="15"/>
        <v>18.291868572137329</v>
      </c>
      <c r="CJ19" s="387">
        <f t="shared" si="15"/>
        <v>14.633494857709863</v>
      </c>
      <c r="CK19" s="734">
        <f t="shared" si="15"/>
        <v>11.706795886167891</v>
      </c>
      <c r="CL19" s="387">
        <f t="shared" si="15"/>
        <v>9.3654367089343129</v>
      </c>
      <c r="CM19" s="387">
        <f t="shared" si="15"/>
        <v>7.492349367147451</v>
      </c>
      <c r="CN19" s="342">
        <f t="shared" si="15"/>
        <v>5.9938794937179614</v>
      </c>
      <c r="CO19" s="342">
        <f t="shared" si="15"/>
        <v>4.7951035949743694</v>
      </c>
      <c r="CP19" s="342">
        <f t="shared" si="15"/>
        <v>3.8360828759794958</v>
      </c>
      <c r="CQ19" s="342">
        <f t="shared" si="16"/>
        <v>3.068866300783597</v>
      </c>
      <c r="CR19" s="342">
        <f t="shared" si="16"/>
        <v>2.4550930406268776</v>
      </c>
      <c r="CS19" s="342">
        <f t="shared" si="16"/>
        <v>1.9640744325015023</v>
      </c>
      <c r="CT19" s="342">
        <f t="shared" si="16"/>
        <v>1.571259546001202</v>
      </c>
      <c r="CU19" s="342">
        <f t="shared" si="16"/>
        <v>1.2570076368009617</v>
      </c>
      <c r="CV19" s="346">
        <f t="shared" si="16"/>
        <v>1.0056061094407693</v>
      </c>
      <c r="CW19" s="342">
        <f t="shared" si="16"/>
        <v>0.80448488755261549</v>
      </c>
      <c r="CX19" s="342">
        <f t="shared" si="16"/>
        <v>0.64358791004209248</v>
      </c>
      <c r="CY19" s="342">
        <f t="shared" si="16"/>
        <v>0.51487032803367405</v>
      </c>
      <c r="CZ19" s="342">
        <f t="shared" si="16"/>
        <v>0.41189626242693927</v>
      </c>
      <c r="DA19" s="342">
        <f t="shared" si="16"/>
        <v>0.32951700994155142</v>
      </c>
      <c r="DB19" s="342">
        <f t="shared" si="16"/>
        <v>0.26361360795324112</v>
      </c>
      <c r="DC19" s="342">
        <f t="shared" si="5"/>
        <v>0.2108908863625929</v>
      </c>
      <c r="DD19" s="342">
        <f t="shared" si="5"/>
        <v>0.16871270909007433</v>
      </c>
      <c r="DE19" s="342">
        <f t="shared" si="5"/>
        <v>0.13497016727205946</v>
      </c>
      <c r="DF19" s="342">
        <f t="shared" si="5"/>
        <v>0.10797613381764758</v>
      </c>
      <c r="DG19" s="342">
        <f t="shared" si="5"/>
        <v>8.6380907054118064E-2</v>
      </c>
      <c r="DH19" s="342">
        <f t="shared" si="5"/>
        <v>6.9104725643294451E-2</v>
      </c>
      <c r="DI19" s="727">
        <f t="shared" si="5"/>
        <v>5.5283780514635561E-2</v>
      </c>
      <c r="DJ19" s="342">
        <f t="shared" si="5"/>
        <v>4.4227024411708449E-2</v>
      </c>
      <c r="DK19" s="342">
        <f t="shared" si="5"/>
        <v>3.5381619529366762E-2</v>
      </c>
      <c r="DL19" s="342">
        <f t="shared" si="5"/>
        <v>2.8305295623493411E-2</v>
      </c>
      <c r="DM19" s="342">
        <f t="shared" si="5"/>
        <v>2.2644236498794729E-2</v>
      </c>
      <c r="DN19" s="342">
        <f t="shared" si="5"/>
        <v>1.8115389199035783E-2</v>
      </c>
      <c r="DO19" s="342">
        <f t="shared" si="5"/>
        <v>1.4492311359228627E-2</v>
      </c>
      <c r="DP19" s="342">
        <f t="shared" si="5"/>
        <v>1.1593849087382903E-2</v>
      </c>
      <c r="DQ19" s="342">
        <f t="shared" si="5"/>
        <v>9.2750792699063233E-3</v>
      </c>
      <c r="DR19" s="342">
        <f t="shared" si="5"/>
        <v>7.4200634159250593E-3</v>
      </c>
      <c r="DS19" s="342">
        <f t="shared" si="6"/>
        <v>5.9360507327400475E-3</v>
      </c>
      <c r="DT19" s="346">
        <f t="shared" si="6"/>
        <v>4.7488405861920383E-3</v>
      </c>
      <c r="DU19" s="342">
        <f t="shared" si="6"/>
        <v>3.7990724689536308E-3</v>
      </c>
      <c r="DV19" s="342">
        <f t="shared" si="6"/>
        <v>3.0392579751629049E-3</v>
      </c>
      <c r="DW19" s="342">
        <f t="shared" si="6"/>
        <v>2.431406380130324E-3</v>
      </c>
      <c r="DX19" s="342">
        <f t="shared" si="6"/>
        <v>1.9451251041042593E-3</v>
      </c>
      <c r="DY19" s="342">
        <f t="shared" si="6"/>
        <v>1.5561000832834074E-3</v>
      </c>
      <c r="DZ19" s="342">
        <f t="shared" si="6"/>
        <v>1.2448800666267261E-3</v>
      </c>
      <c r="EA19" s="342">
        <f t="shared" si="6"/>
        <v>9.9590405330138103E-4</v>
      </c>
      <c r="EB19" s="342">
        <f t="shared" si="6"/>
        <v>7.9672324264110485E-4</v>
      </c>
      <c r="EC19" s="342">
        <f t="shared" si="6"/>
        <v>6.3737859411288397E-4</v>
      </c>
      <c r="ED19" s="342">
        <f t="shared" si="6"/>
        <v>5.0990287529030715E-4</v>
      </c>
      <c r="EE19" s="342">
        <f t="shared" si="6"/>
        <v>4.0792230023224576E-4</v>
      </c>
      <c r="EF19" s="342">
        <f t="shared" si="6"/>
        <v>3.2633784018579664E-4</v>
      </c>
      <c r="EG19" s="727">
        <f t="shared" si="6"/>
        <v>2.610702721486373E-4</v>
      </c>
      <c r="EH19" s="342">
        <f t="shared" si="6"/>
        <v>2.0885621771890984E-4</v>
      </c>
      <c r="EI19" s="342">
        <f t="shared" si="7"/>
        <v>1.670849741751279E-4</v>
      </c>
      <c r="EJ19" s="342">
        <f t="shared" si="7"/>
        <v>1.3366797934010233E-4</v>
      </c>
      <c r="EK19" s="342">
        <f t="shared" si="7"/>
        <v>1.0693438347208188E-4</v>
      </c>
      <c r="EL19" s="342">
        <f t="shared" si="7"/>
        <v>8.5547506777665513E-5</v>
      </c>
      <c r="EM19" s="342">
        <f t="shared" si="7"/>
        <v>6.8438005422132413E-5</v>
      </c>
      <c r="EN19" s="342">
        <f t="shared" si="7"/>
        <v>5.4750404337705932E-5</v>
      </c>
      <c r="EO19" s="342">
        <f t="shared" si="7"/>
        <v>4.3800323470164751E-5</v>
      </c>
      <c r="EP19" s="342">
        <f t="shared" si="7"/>
        <v>3.5040258776131799E-5</v>
      </c>
      <c r="EQ19" s="342">
        <f t="shared" si="7"/>
        <v>2.8032207020905442E-5</v>
      </c>
      <c r="ER19" s="346">
        <f t="shared" si="7"/>
        <v>2.2425765616724356E-5</v>
      </c>
      <c r="ES19" s="342">
        <f t="shared" ref="ES19:FH34" si="19">ER19*0.8</f>
        <v>1.7940612493379485E-5</v>
      </c>
      <c r="ET19" s="342">
        <f t="shared" si="19"/>
        <v>1.4352489994703589E-5</v>
      </c>
      <c r="EU19" s="342">
        <f t="shared" si="19"/>
        <v>1.1481991995762871E-5</v>
      </c>
      <c r="EV19" s="342">
        <f t="shared" si="19"/>
        <v>9.1855935966102972E-6</v>
      </c>
      <c r="EW19" s="342">
        <f t="shared" si="19"/>
        <v>7.348474877288238E-6</v>
      </c>
      <c r="EX19" s="342">
        <f t="shared" si="19"/>
        <v>5.8787799018305905E-6</v>
      </c>
      <c r="EY19" s="342">
        <f t="shared" si="19"/>
        <v>4.7030239214644726E-6</v>
      </c>
      <c r="EZ19" s="342">
        <f t="shared" si="19"/>
        <v>3.7624191371715784E-6</v>
      </c>
      <c r="FA19" s="342">
        <f t="shared" si="19"/>
        <v>3.0099353097372628E-6</v>
      </c>
      <c r="FB19" s="342">
        <f t="shared" si="19"/>
        <v>2.4079482477898104E-6</v>
      </c>
      <c r="FC19" s="342">
        <f t="shared" si="19"/>
        <v>1.9263585982318484E-6</v>
      </c>
      <c r="FD19" s="342">
        <f t="shared" si="19"/>
        <v>1.5410868785854789E-6</v>
      </c>
      <c r="FE19" s="727">
        <f t="shared" si="19"/>
        <v>1.2328695028683833E-6</v>
      </c>
      <c r="FF19" s="342">
        <f t="shared" si="19"/>
        <v>9.862956022947066E-7</v>
      </c>
      <c r="FG19" s="342">
        <f t="shared" si="19"/>
        <v>7.8903648183576537E-7</v>
      </c>
      <c r="FH19" s="342">
        <f t="shared" si="19"/>
        <v>6.3122918546861238E-7</v>
      </c>
      <c r="FI19" s="342">
        <f t="shared" ref="FI19:FX34" si="20">FH19*0.8</f>
        <v>5.0498334837488988E-7</v>
      </c>
      <c r="FJ19" s="342">
        <f t="shared" si="20"/>
        <v>4.0398667869991193E-7</v>
      </c>
      <c r="FK19" s="342">
        <f t="shared" si="20"/>
        <v>3.2318934295992954E-7</v>
      </c>
      <c r="FL19" s="342">
        <f t="shared" si="20"/>
        <v>2.5855147436794364E-7</v>
      </c>
      <c r="FM19" s="342">
        <f t="shared" si="20"/>
        <v>2.0684117949435493E-7</v>
      </c>
      <c r="FN19" s="342">
        <f t="shared" si="20"/>
        <v>1.6547294359548396E-7</v>
      </c>
      <c r="FO19" s="342">
        <f t="shared" si="20"/>
        <v>1.3237835487638717E-7</v>
      </c>
      <c r="FP19" s="346">
        <f t="shared" si="20"/>
        <v>1.0590268390110975E-7</v>
      </c>
      <c r="FQ19" s="342">
        <f t="shared" si="20"/>
        <v>8.4722147120887801E-8</v>
      </c>
      <c r="FR19" s="342">
        <f t="shared" si="20"/>
        <v>6.7777717696710241E-8</v>
      </c>
      <c r="FS19" s="342">
        <f t="shared" si="20"/>
        <v>5.4222174157368197E-8</v>
      </c>
      <c r="FT19" s="342">
        <f t="shared" si="20"/>
        <v>4.3377739325894562E-8</v>
      </c>
      <c r="FU19" s="342">
        <f t="shared" si="20"/>
        <v>3.4702191460715653E-8</v>
      </c>
      <c r="FV19" s="342">
        <f t="shared" si="20"/>
        <v>2.7761753168572525E-8</v>
      </c>
      <c r="FW19" s="342">
        <f t="shared" si="20"/>
        <v>2.2209402534858021E-8</v>
      </c>
      <c r="FX19" s="342">
        <f t="shared" si="20"/>
        <v>1.7767522027886416E-8</v>
      </c>
      <c r="FY19" s="342">
        <f t="shared" ref="FY19:GE55" si="21">FX19*0.8</f>
        <v>1.4214017622309134E-8</v>
      </c>
      <c r="FZ19" s="342">
        <f t="shared" si="21"/>
        <v>1.1371214097847307E-8</v>
      </c>
      <c r="GA19" s="342">
        <f t="shared" si="21"/>
        <v>9.0969712782778461E-9</v>
      </c>
      <c r="GB19" s="342">
        <f t="shared" si="21"/>
        <v>7.2775770226222771E-9</v>
      </c>
      <c r="GC19" s="727">
        <f t="shared" si="21"/>
        <v>5.8220616180978223E-9</v>
      </c>
      <c r="GD19" s="342">
        <f t="shared" si="21"/>
        <v>4.6576492944782585E-9</v>
      </c>
      <c r="GE19" s="342">
        <f t="shared" si="21"/>
        <v>3.7261194355826073E-9</v>
      </c>
      <c r="GF19" s="342">
        <f t="shared" si="8"/>
        <v>2.9808955484660859E-9</v>
      </c>
      <c r="GG19" s="342">
        <f t="shared" si="8"/>
        <v>2.3847164387728687E-9</v>
      </c>
      <c r="GH19" s="342">
        <f t="shared" si="8"/>
        <v>1.907773151018295E-9</v>
      </c>
      <c r="GI19" s="342">
        <f t="shared" si="8"/>
        <v>1.5262185208146362E-9</v>
      </c>
      <c r="GJ19" s="342">
        <f t="shared" si="8"/>
        <v>1.2209748166517091E-9</v>
      </c>
      <c r="GK19" s="342">
        <f t="shared" si="8"/>
        <v>9.7677985332136732E-10</v>
      </c>
      <c r="GL19" s="342">
        <f t="shared" si="8"/>
        <v>7.8142388265709385E-10</v>
      </c>
      <c r="GM19" s="342">
        <f t="shared" si="8"/>
        <v>6.2513910612567517E-10</v>
      </c>
      <c r="GN19" s="346">
        <f t="shared" si="8"/>
        <v>5.0011128490054019E-10</v>
      </c>
      <c r="GO19" s="398">
        <f t="shared" si="9"/>
        <v>7914440.2999999998</v>
      </c>
    </row>
    <row r="20" spans="1:198" s="31" customFormat="1" ht="22" customHeight="1" thickTop="1" x14ac:dyDescent="0.2">
      <c r="A20" s="415" t="s">
        <v>476</v>
      </c>
      <c r="B20" s="416">
        <v>1</v>
      </c>
      <c r="C20" s="416"/>
      <c r="D20" s="416">
        <v>1</v>
      </c>
      <c r="E20" s="416"/>
      <c r="F20" s="416"/>
      <c r="G20" s="405" t="str">
        <f>$G$442</f>
        <v>Avg Performing  Title / App</v>
      </c>
      <c r="H20" s="435"/>
      <c r="I20" s="342"/>
      <c r="J20" s="342"/>
      <c r="K20" s="342"/>
      <c r="L20" s="342"/>
      <c r="M20" s="342"/>
      <c r="N20" s="342"/>
      <c r="O20" s="342"/>
      <c r="P20" s="342"/>
      <c r="Q20" s="727"/>
      <c r="R20" s="342"/>
      <c r="S20" s="342"/>
      <c r="T20" s="342"/>
      <c r="U20" s="342"/>
      <c r="V20" s="342"/>
      <c r="W20" s="342"/>
      <c r="X20" s="342"/>
      <c r="Y20" s="342"/>
      <c r="Z20" s="342"/>
      <c r="AA20" s="342"/>
      <c r="AB20" s="346"/>
      <c r="AC20" s="342"/>
      <c r="AD20" s="342"/>
      <c r="AE20" s="342"/>
      <c r="AF20" s="376">
        <f t="shared" ref="AF20:BC20" si="22">$B$7*Q$442</f>
        <v>31125.899999999998</v>
      </c>
      <c r="AG20" s="376">
        <f t="shared" si="22"/>
        <v>100239.75</v>
      </c>
      <c r="AH20" s="376">
        <f t="shared" si="22"/>
        <v>284618.09999999998</v>
      </c>
      <c r="AI20" s="376">
        <f t="shared" si="22"/>
        <v>556962.25</v>
      </c>
      <c r="AJ20" s="376">
        <f t="shared" si="22"/>
        <v>680269.85</v>
      </c>
      <c r="AK20" s="376">
        <f t="shared" si="22"/>
        <v>661926.19999999995</v>
      </c>
      <c r="AL20" s="376">
        <f t="shared" si="22"/>
        <v>673632.04999999993</v>
      </c>
      <c r="AM20" s="376">
        <f t="shared" si="22"/>
        <v>661253.44999999995</v>
      </c>
      <c r="AN20" s="376">
        <f t="shared" si="22"/>
        <v>447274.1</v>
      </c>
      <c r="AO20" s="728">
        <f t="shared" si="22"/>
        <v>485426.5</v>
      </c>
      <c r="AP20" s="376">
        <f t="shared" si="22"/>
        <v>373122.1</v>
      </c>
      <c r="AQ20" s="376">
        <f t="shared" si="22"/>
        <v>318121.05</v>
      </c>
      <c r="AR20" s="376">
        <f t="shared" si="22"/>
        <v>411752.89999999997</v>
      </c>
      <c r="AS20" s="376">
        <f t="shared" si="22"/>
        <v>364780</v>
      </c>
      <c r="AT20" s="376">
        <f t="shared" si="22"/>
        <v>316356.95</v>
      </c>
      <c r="AU20" s="376">
        <f t="shared" si="22"/>
        <v>238153.5</v>
      </c>
      <c r="AV20" s="376">
        <f t="shared" si="22"/>
        <v>221125.44999999998</v>
      </c>
      <c r="AW20" s="376">
        <f t="shared" si="22"/>
        <v>247123.5</v>
      </c>
      <c r="AX20" s="376">
        <f t="shared" si="22"/>
        <v>221170.3</v>
      </c>
      <c r="AY20" s="376">
        <f t="shared" si="22"/>
        <v>171895.1</v>
      </c>
      <c r="AZ20" s="345">
        <f t="shared" si="22"/>
        <v>127732.79999999999</v>
      </c>
      <c r="BA20" s="376">
        <f t="shared" si="22"/>
        <v>74660.3</v>
      </c>
      <c r="BB20" s="376">
        <f t="shared" si="22"/>
        <v>65346.45</v>
      </c>
      <c r="BC20" s="376">
        <f t="shared" si="22"/>
        <v>36074.35</v>
      </c>
      <c r="BD20" s="342">
        <f>BC20*0.8</f>
        <v>28859.48</v>
      </c>
      <c r="BE20" s="342">
        <f t="shared" si="18"/>
        <v>23087.584000000003</v>
      </c>
      <c r="BF20" s="342">
        <f t="shared" si="18"/>
        <v>18470.067200000001</v>
      </c>
      <c r="BG20" s="342">
        <f t="shared" si="18"/>
        <v>14776.053760000003</v>
      </c>
      <c r="BH20" s="342">
        <f t="shared" si="18"/>
        <v>11820.843008000003</v>
      </c>
      <c r="BI20" s="342">
        <f t="shared" si="18"/>
        <v>9456.6744064000031</v>
      </c>
      <c r="BJ20" s="342">
        <f t="shared" si="18"/>
        <v>7565.3395251200027</v>
      </c>
      <c r="BK20" s="342">
        <f t="shared" si="18"/>
        <v>6052.2716200960022</v>
      </c>
      <c r="BL20" s="342">
        <f t="shared" si="18"/>
        <v>4841.8172960768015</v>
      </c>
      <c r="BM20" s="727">
        <f t="shared" si="18"/>
        <v>3873.4538368614412</v>
      </c>
      <c r="BN20" s="342">
        <f t="shared" si="18"/>
        <v>3098.7630694891532</v>
      </c>
      <c r="BO20" s="342">
        <f t="shared" si="18"/>
        <v>2479.0104555913226</v>
      </c>
      <c r="BP20" s="387">
        <f t="shared" si="18"/>
        <v>1983.2083644730583</v>
      </c>
      <c r="BQ20" s="387">
        <f t="shared" si="18"/>
        <v>1586.5666915784468</v>
      </c>
      <c r="BR20" s="387">
        <f t="shared" si="18"/>
        <v>1269.2533532627576</v>
      </c>
      <c r="BS20" s="387">
        <f t="shared" si="14"/>
        <v>1015.4026826102062</v>
      </c>
      <c r="BT20" s="387">
        <f t="shared" si="14"/>
        <v>812.32214608816503</v>
      </c>
      <c r="BU20" s="387">
        <f t="shared" si="14"/>
        <v>649.85771687053204</v>
      </c>
      <c r="BV20" s="387">
        <f t="shared" si="14"/>
        <v>519.88617349642561</v>
      </c>
      <c r="BW20" s="387">
        <f t="shared" si="14"/>
        <v>415.90893879714054</v>
      </c>
      <c r="BX20" s="388">
        <f t="shared" si="14"/>
        <v>332.72715103771247</v>
      </c>
      <c r="BY20" s="387">
        <f t="shared" si="14"/>
        <v>266.18172083016998</v>
      </c>
      <c r="BZ20" s="387">
        <f t="shared" si="14"/>
        <v>212.94537666413601</v>
      </c>
      <c r="CA20" s="387">
        <f t="shared" si="15"/>
        <v>170.35630133130883</v>
      </c>
      <c r="CB20" s="387">
        <f t="shared" si="15"/>
        <v>136.28504106504707</v>
      </c>
      <c r="CC20" s="387">
        <f t="shared" si="15"/>
        <v>109.02803285203765</v>
      </c>
      <c r="CD20" s="387">
        <f t="shared" si="15"/>
        <v>87.222426281630135</v>
      </c>
      <c r="CE20" s="387">
        <f t="shared" si="15"/>
        <v>69.777941025304116</v>
      </c>
      <c r="CF20" s="387">
        <f t="shared" si="15"/>
        <v>55.822352820243296</v>
      </c>
      <c r="CG20" s="387">
        <f t="shared" si="15"/>
        <v>44.65788225619464</v>
      </c>
      <c r="CH20" s="387">
        <f t="shared" si="15"/>
        <v>35.726305804955715</v>
      </c>
      <c r="CI20" s="387">
        <f t="shared" si="15"/>
        <v>28.581044643964574</v>
      </c>
      <c r="CJ20" s="387">
        <f t="shared" si="15"/>
        <v>22.864835715171662</v>
      </c>
      <c r="CK20" s="734">
        <f t="shared" si="15"/>
        <v>18.291868572137329</v>
      </c>
      <c r="CL20" s="387">
        <f t="shared" si="15"/>
        <v>14.633494857709863</v>
      </c>
      <c r="CM20" s="387">
        <f t="shared" si="15"/>
        <v>11.706795886167891</v>
      </c>
      <c r="CN20" s="342">
        <f t="shared" si="15"/>
        <v>9.3654367089343129</v>
      </c>
      <c r="CO20" s="342">
        <f t="shared" si="15"/>
        <v>7.492349367147451</v>
      </c>
      <c r="CP20" s="342">
        <f t="shared" si="15"/>
        <v>5.9938794937179614</v>
      </c>
      <c r="CQ20" s="342">
        <f t="shared" si="16"/>
        <v>4.7951035949743694</v>
      </c>
      <c r="CR20" s="342">
        <f t="shared" si="16"/>
        <v>3.8360828759794958</v>
      </c>
      <c r="CS20" s="342">
        <f t="shared" si="16"/>
        <v>3.068866300783597</v>
      </c>
      <c r="CT20" s="342">
        <f t="shared" si="16"/>
        <v>2.4550930406268776</v>
      </c>
      <c r="CU20" s="342">
        <f t="shared" si="16"/>
        <v>1.9640744325015023</v>
      </c>
      <c r="CV20" s="346">
        <f t="shared" si="16"/>
        <v>1.571259546001202</v>
      </c>
      <c r="CW20" s="342">
        <f t="shared" si="16"/>
        <v>1.2570076368009617</v>
      </c>
      <c r="CX20" s="342">
        <f t="shared" si="16"/>
        <v>1.0056061094407693</v>
      </c>
      <c r="CY20" s="342">
        <f t="shared" si="16"/>
        <v>0.80448488755261549</v>
      </c>
      <c r="CZ20" s="342">
        <f t="shared" si="16"/>
        <v>0.64358791004209248</v>
      </c>
      <c r="DA20" s="342">
        <f t="shared" si="16"/>
        <v>0.51487032803367405</v>
      </c>
      <c r="DB20" s="342">
        <f t="shared" si="16"/>
        <v>0.41189626242693927</v>
      </c>
      <c r="DC20" s="342">
        <f t="shared" si="5"/>
        <v>0.32951700994155142</v>
      </c>
      <c r="DD20" s="342">
        <f t="shared" si="5"/>
        <v>0.26361360795324112</v>
      </c>
      <c r="DE20" s="342">
        <f t="shared" si="5"/>
        <v>0.2108908863625929</v>
      </c>
      <c r="DF20" s="342">
        <f t="shared" si="5"/>
        <v>0.16871270909007433</v>
      </c>
      <c r="DG20" s="342">
        <f t="shared" si="5"/>
        <v>0.13497016727205946</v>
      </c>
      <c r="DH20" s="342">
        <f t="shared" si="5"/>
        <v>0.10797613381764758</v>
      </c>
      <c r="DI20" s="727">
        <f t="shared" si="5"/>
        <v>8.6380907054118064E-2</v>
      </c>
      <c r="DJ20" s="342">
        <f t="shared" si="5"/>
        <v>6.9104725643294451E-2</v>
      </c>
      <c r="DK20" s="342">
        <f t="shared" si="5"/>
        <v>5.5283780514635561E-2</v>
      </c>
      <c r="DL20" s="342">
        <f t="shared" si="5"/>
        <v>4.4227024411708449E-2</v>
      </c>
      <c r="DM20" s="342">
        <f t="shared" si="5"/>
        <v>3.5381619529366762E-2</v>
      </c>
      <c r="DN20" s="342">
        <f t="shared" si="5"/>
        <v>2.8305295623493411E-2</v>
      </c>
      <c r="DO20" s="342">
        <f t="shared" si="5"/>
        <v>2.2644236498794729E-2</v>
      </c>
      <c r="DP20" s="342">
        <f t="shared" si="5"/>
        <v>1.8115389199035783E-2</v>
      </c>
      <c r="DQ20" s="342">
        <f t="shared" si="5"/>
        <v>1.4492311359228627E-2</v>
      </c>
      <c r="DR20" s="342">
        <f t="shared" si="5"/>
        <v>1.1593849087382903E-2</v>
      </c>
      <c r="DS20" s="342">
        <f t="shared" si="6"/>
        <v>9.2750792699063233E-3</v>
      </c>
      <c r="DT20" s="346">
        <f t="shared" si="6"/>
        <v>7.4200634159250593E-3</v>
      </c>
      <c r="DU20" s="342">
        <f t="shared" si="6"/>
        <v>5.9360507327400475E-3</v>
      </c>
      <c r="DV20" s="342">
        <f t="shared" si="6"/>
        <v>4.7488405861920383E-3</v>
      </c>
      <c r="DW20" s="342">
        <f t="shared" si="6"/>
        <v>3.7990724689536308E-3</v>
      </c>
      <c r="DX20" s="342">
        <f t="shared" si="6"/>
        <v>3.0392579751629049E-3</v>
      </c>
      <c r="DY20" s="342">
        <f t="shared" si="6"/>
        <v>2.431406380130324E-3</v>
      </c>
      <c r="DZ20" s="342">
        <f t="shared" si="6"/>
        <v>1.9451251041042593E-3</v>
      </c>
      <c r="EA20" s="342">
        <f t="shared" si="6"/>
        <v>1.5561000832834074E-3</v>
      </c>
      <c r="EB20" s="342">
        <f t="shared" si="6"/>
        <v>1.2448800666267261E-3</v>
      </c>
      <c r="EC20" s="342">
        <f t="shared" si="6"/>
        <v>9.9590405330138103E-4</v>
      </c>
      <c r="ED20" s="342">
        <f t="shared" si="6"/>
        <v>7.9672324264110485E-4</v>
      </c>
      <c r="EE20" s="342">
        <f t="shared" si="6"/>
        <v>6.3737859411288397E-4</v>
      </c>
      <c r="EF20" s="342">
        <f t="shared" si="6"/>
        <v>5.0990287529030715E-4</v>
      </c>
      <c r="EG20" s="727">
        <f t="shared" si="6"/>
        <v>4.0792230023224576E-4</v>
      </c>
      <c r="EH20" s="342">
        <f t="shared" si="6"/>
        <v>3.2633784018579664E-4</v>
      </c>
      <c r="EI20" s="342">
        <f t="shared" ref="EI20:EX41" si="23">EH20*0.8</f>
        <v>2.610702721486373E-4</v>
      </c>
      <c r="EJ20" s="342">
        <f t="shared" si="23"/>
        <v>2.0885621771890984E-4</v>
      </c>
      <c r="EK20" s="342">
        <f t="shared" si="23"/>
        <v>1.670849741751279E-4</v>
      </c>
      <c r="EL20" s="342">
        <f t="shared" si="23"/>
        <v>1.3366797934010233E-4</v>
      </c>
      <c r="EM20" s="342">
        <f t="shared" si="23"/>
        <v>1.0693438347208188E-4</v>
      </c>
      <c r="EN20" s="342">
        <f t="shared" si="23"/>
        <v>8.5547506777665513E-5</v>
      </c>
      <c r="EO20" s="342">
        <f t="shared" si="23"/>
        <v>6.8438005422132413E-5</v>
      </c>
      <c r="EP20" s="342">
        <f t="shared" si="23"/>
        <v>5.4750404337705932E-5</v>
      </c>
      <c r="EQ20" s="342">
        <f t="shared" si="23"/>
        <v>4.3800323470164751E-5</v>
      </c>
      <c r="ER20" s="346">
        <f t="shared" si="23"/>
        <v>3.5040258776131799E-5</v>
      </c>
      <c r="ES20" s="342">
        <f t="shared" si="19"/>
        <v>2.8032207020905442E-5</v>
      </c>
      <c r="ET20" s="342">
        <f t="shared" si="19"/>
        <v>2.2425765616724356E-5</v>
      </c>
      <c r="EU20" s="342">
        <f t="shared" si="19"/>
        <v>1.7940612493379485E-5</v>
      </c>
      <c r="EV20" s="342">
        <f t="shared" si="19"/>
        <v>1.4352489994703589E-5</v>
      </c>
      <c r="EW20" s="342">
        <f t="shared" si="19"/>
        <v>1.1481991995762871E-5</v>
      </c>
      <c r="EX20" s="342">
        <f t="shared" si="19"/>
        <v>9.1855935966102972E-6</v>
      </c>
      <c r="EY20" s="342">
        <f t="shared" si="19"/>
        <v>7.348474877288238E-6</v>
      </c>
      <c r="EZ20" s="342">
        <f t="shared" si="19"/>
        <v>5.8787799018305905E-6</v>
      </c>
      <c r="FA20" s="342">
        <f t="shared" si="19"/>
        <v>4.7030239214644726E-6</v>
      </c>
      <c r="FB20" s="342">
        <f t="shared" si="19"/>
        <v>3.7624191371715784E-6</v>
      </c>
      <c r="FC20" s="342">
        <f t="shared" si="19"/>
        <v>3.0099353097372628E-6</v>
      </c>
      <c r="FD20" s="342">
        <f t="shared" si="19"/>
        <v>2.4079482477898104E-6</v>
      </c>
      <c r="FE20" s="727">
        <f t="shared" si="19"/>
        <v>1.9263585982318484E-6</v>
      </c>
      <c r="FF20" s="342">
        <f t="shared" si="19"/>
        <v>1.5410868785854789E-6</v>
      </c>
      <c r="FG20" s="342">
        <f t="shared" si="19"/>
        <v>1.2328695028683833E-6</v>
      </c>
      <c r="FH20" s="342">
        <f t="shared" si="19"/>
        <v>9.862956022947066E-7</v>
      </c>
      <c r="FI20" s="342">
        <f t="shared" si="20"/>
        <v>7.8903648183576537E-7</v>
      </c>
      <c r="FJ20" s="342">
        <f t="shared" si="20"/>
        <v>6.3122918546861238E-7</v>
      </c>
      <c r="FK20" s="342">
        <f t="shared" si="20"/>
        <v>5.0498334837488988E-7</v>
      </c>
      <c r="FL20" s="342">
        <f t="shared" si="20"/>
        <v>4.0398667869991193E-7</v>
      </c>
      <c r="FM20" s="342">
        <f t="shared" si="20"/>
        <v>3.2318934295992954E-7</v>
      </c>
      <c r="FN20" s="342">
        <f t="shared" si="20"/>
        <v>2.5855147436794364E-7</v>
      </c>
      <c r="FO20" s="342">
        <f t="shared" si="20"/>
        <v>2.0684117949435493E-7</v>
      </c>
      <c r="FP20" s="346">
        <f t="shared" si="20"/>
        <v>1.6547294359548396E-7</v>
      </c>
      <c r="FQ20" s="342">
        <f t="shared" si="20"/>
        <v>1.3237835487638717E-7</v>
      </c>
      <c r="FR20" s="342">
        <f t="shared" si="20"/>
        <v>1.0590268390110975E-7</v>
      </c>
      <c r="FS20" s="342">
        <f t="shared" si="20"/>
        <v>8.4722147120887801E-8</v>
      </c>
      <c r="FT20" s="342">
        <f t="shared" si="20"/>
        <v>6.7777717696710241E-8</v>
      </c>
      <c r="FU20" s="342">
        <f t="shared" si="20"/>
        <v>5.4222174157368197E-8</v>
      </c>
      <c r="FV20" s="342">
        <f t="shared" si="20"/>
        <v>4.3377739325894562E-8</v>
      </c>
      <c r="FW20" s="342">
        <f t="shared" si="20"/>
        <v>3.4702191460715653E-8</v>
      </c>
      <c r="FX20" s="342">
        <f t="shared" si="20"/>
        <v>2.7761753168572525E-8</v>
      </c>
      <c r="FY20" s="342">
        <f t="shared" si="21"/>
        <v>2.2209402534858021E-8</v>
      </c>
      <c r="FZ20" s="342">
        <f t="shared" si="21"/>
        <v>1.7767522027886416E-8</v>
      </c>
      <c r="GA20" s="342">
        <f t="shared" si="21"/>
        <v>1.4214017622309134E-8</v>
      </c>
      <c r="GB20" s="342">
        <f t="shared" si="21"/>
        <v>1.1371214097847307E-8</v>
      </c>
      <c r="GC20" s="727">
        <f t="shared" si="21"/>
        <v>9.0969712782778461E-9</v>
      </c>
      <c r="GD20" s="342">
        <f t="shared" si="21"/>
        <v>7.2775770226222771E-9</v>
      </c>
      <c r="GE20" s="342">
        <f t="shared" si="21"/>
        <v>5.8220616180978223E-9</v>
      </c>
      <c r="GF20" s="342">
        <f t="shared" si="8"/>
        <v>4.6576492944782585E-9</v>
      </c>
      <c r="GG20" s="342">
        <f t="shared" si="8"/>
        <v>3.7261194355826073E-9</v>
      </c>
      <c r="GH20" s="342">
        <f t="shared" si="8"/>
        <v>2.9808955484660859E-9</v>
      </c>
      <c r="GI20" s="342">
        <f t="shared" si="8"/>
        <v>2.3847164387728687E-9</v>
      </c>
      <c r="GJ20" s="342">
        <f t="shared" si="8"/>
        <v>1.907773151018295E-9</v>
      </c>
      <c r="GK20" s="342">
        <f t="shared" si="8"/>
        <v>1.5262185208146362E-9</v>
      </c>
      <c r="GL20" s="342">
        <f t="shared" si="8"/>
        <v>1.2209748166517091E-9</v>
      </c>
      <c r="GM20" s="342">
        <f t="shared" si="8"/>
        <v>9.7677985332136732E-10</v>
      </c>
      <c r="GN20" s="346">
        <f t="shared" si="8"/>
        <v>7.8142388265709385E-10</v>
      </c>
      <c r="GO20" s="398">
        <f t="shared" si="9"/>
        <v>7914440.299999998</v>
      </c>
    </row>
    <row r="21" spans="1:198" s="31" customFormat="1" ht="22" customHeight="1" x14ac:dyDescent="0.2">
      <c r="B21" s="323">
        <v>2</v>
      </c>
      <c r="C21" s="323"/>
      <c r="D21" s="323"/>
      <c r="E21" s="323">
        <v>1</v>
      </c>
      <c r="F21" s="323"/>
      <c r="G21" s="339" t="str">
        <f>$G$443</f>
        <v>Low Performing  Title / App</v>
      </c>
      <c r="H21" s="435"/>
      <c r="I21" s="342"/>
      <c r="J21" s="342"/>
      <c r="K21" s="342"/>
      <c r="L21" s="342"/>
      <c r="M21" s="342"/>
      <c r="N21" s="342"/>
      <c r="O21" s="342"/>
      <c r="P21" s="342"/>
      <c r="Q21" s="727"/>
      <c r="R21" s="342"/>
      <c r="S21" s="342"/>
      <c r="T21" s="342"/>
      <c r="U21" s="342"/>
      <c r="V21" s="342"/>
      <c r="W21" s="342"/>
      <c r="X21" s="342"/>
      <c r="Y21" s="342"/>
      <c r="Z21" s="342"/>
      <c r="AA21" s="342"/>
      <c r="AB21" s="346"/>
      <c r="AC21" s="342"/>
      <c r="AD21" s="342"/>
      <c r="AE21" s="342"/>
      <c r="AF21" s="342"/>
      <c r="AG21" s="377">
        <f t="shared" ref="AG21:BD21" si="24">$B$7*Q$443</f>
        <v>14621.099999999999</v>
      </c>
      <c r="AH21" s="377">
        <f t="shared" si="24"/>
        <v>53894.75</v>
      </c>
      <c r="AI21" s="377">
        <f t="shared" si="24"/>
        <v>98939.099999999991</v>
      </c>
      <c r="AJ21" s="377">
        <f t="shared" si="24"/>
        <v>182390</v>
      </c>
      <c r="AK21" s="377">
        <f t="shared" si="24"/>
        <v>299732.55</v>
      </c>
      <c r="AL21" s="377">
        <f t="shared" si="24"/>
        <v>204665.5</v>
      </c>
      <c r="AM21" s="377">
        <f t="shared" si="24"/>
        <v>175333.6</v>
      </c>
      <c r="AN21" s="377">
        <f t="shared" si="24"/>
        <v>194200.5</v>
      </c>
      <c r="AO21" s="729">
        <f t="shared" si="24"/>
        <v>156765.69999999998</v>
      </c>
      <c r="AP21" s="377">
        <f t="shared" si="24"/>
        <v>155674.35</v>
      </c>
      <c r="AQ21" s="377">
        <f t="shared" si="24"/>
        <v>148274.1</v>
      </c>
      <c r="AR21" s="377">
        <f t="shared" si="24"/>
        <v>137061.6</v>
      </c>
      <c r="AS21" s="377">
        <f t="shared" si="24"/>
        <v>120885.7</v>
      </c>
      <c r="AT21" s="377">
        <f t="shared" si="24"/>
        <v>141905.4</v>
      </c>
      <c r="AU21" s="377">
        <f t="shared" si="24"/>
        <v>111512.04999999999</v>
      </c>
      <c r="AV21" s="377">
        <f t="shared" si="24"/>
        <v>95410.9</v>
      </c>
      <c r="AW21" s="377">
        <f t="shared" si="24"/>
        <v>94349.45</v>
      </c>
      <c r="AX21" s="377">
        <f t="shared" si="24"/>
        <v>101525.45</v>
      </c>
      <c r="AY21" s="377">
        <f t="shared" si="24"/>
        <v>73598.849999999991</v>
      </c>
      <c r="AZ21" s="344">
        <f t="shared" si="24"/>
        <v>73942.7</v>
      </c>
      <c r="BA21" s="377">
        <f t="shared" si="24"/>
        <v>52908.049999999996</v>
      </c>
      <c r="BB21" s="377">
        <f t="shared" si="24"/>
        <v>36298.6</v>
      </c>
      <c r="BC21" s="377">
        <f t="shared" si="24"/>
        <v>23606.05</v>
      </c>
      <c r="BD21" s="377">
        <f t="shared" si="24"/>
        <v>10375.299999999999</v>
      </c>
      <c r="BE21" s="342">
        <f>BD21*0.8</f>
        <v>8300.24</v>
      </c>
      <c r="BF21" s="342">
        <f t="shared" si="18"/>
        <v>6640.192</v>
      </c>
      <c r="BG21" s="342">
        <f t="shared" si="18"/>
        <v>5312.1536000000006</v>
      </c>
      <c r="BH21" s="342">
        <f t="shared" si="18"/>
        <v>4249.7228800000003</v>
      </c>
      <c r="BI21" s="342">
        <f t="shared" si="18"/>
        <v>3399.7783040000004</v>
      </c>
      <c r="BJ21" s="342">
        <f t="shared" si="18"/>
        <v>2719.8226432000006</v>
      </c>
      <c r="BK21" s="342">
        <f t="shared" si="18"/>
        <v>2175.8581145600006</v>
      </c>
      <c r="BL21" s="342">
        <f t="shared" si="18"/>
        <v>1740.6864916480006</v>
      </c>
      <c r="BM21" s="727">
        <f t="shared" si="18"/>
        <v>1392.5491933184005</v>
      </c>
      <c r="BN21" s="342">
        <f t="shared" si="18"/>
        <v>1114.0393546547205</v>
      </c>
      <c r="BO21" s="342">
        <f t="shared" si="18"/>
        <v>891.23148372377636</v>
      </c>
      <c r="BP21" s="387">
        <f t="shared" si="18"/>
        <v>712.98518697902114</v>
      </c>
      <c r="BQ21" s="387">
        <f t="shared" si="18"/>
        <v>570.38814958321689</v>
      </c>
      <c r="BR21" s="387">
        <f t="shared" si="18"/>
        <v>456.31051966657355</v>
      </c>
      <c r="BS21" s="387">
        <f t="shared" si="14"/>
        <v>365.04841573325888</v>
      </c>
      <c r="BT21" s="387">
        <f t="shared" si="14"/>
        <v>292.03873258660713</v>
      </c>
      <c r="BU21" s="387">
        <f t="shared" si="14"/>
        <v>233.63098606928571</v>
      </c>
      <c r="BV21" s="387">
        <f t="shared" si="14"/>
        <v>186.90478885542859</v>
      </c>
      <c r="BW21" s="387">
        <f t="shared" si="14"/>
        <v>149.52383108434287</v>
      </c>
      <c r="BX21" s="388">
        <f t="shared" si="14"/>
        <v>119.61906486747431</v>
      </c>
      <c r="BY21" s="387">
        <f t="shared" si="14"/>
        <v>95.695251893979446</v>
      </c>
      <c r="BZ21" s="387">
        <f t="shared" si="14"/>
        <v>76.55620151518356</v>
      </c>
      <c r="CA21" s="387">
        <f t="shared" si="15"/>
        <v>61.244961212146848</v>
      </c>
      <c r="CB21" s="387">
        <f t="shared" si="15"/>
        <v>48.995968969717481</v>
      </c>
      <c r="CC21" s="387">
        <f t="shared" si="15"/>
        <v>39.196775175773986</v>
      </c>
      <c r="CD21" s="387">
        <f t="shared" si="15"/>
        <v>31.35742014061919</v>
      </c>
      <c r="CE21" s="387">
        <f t="shared" si="15"/>
        <v>25.085936112495354</v>
      </c>
      <c r="CF21" s="387">
        <f t="shared" si="15"/>
        <v>20.068748889996286</v>
      </c>
      <c r="CG21" s="387">
        <f t="shared" si="15"/>
        <v>16.054999111997031</v>
      </c>
      <c r="CH21" s="387">
        <f t="shared" si="15"/>
        <v>12.843999289597626</v>
      </c>
      <c r="CI21" s="387">
        <f t="shared" si="15"/>
        <v>10.275199431678102</v>
      </c>
      <c r="CJ21" s="387">
        <f t="shared" si="15"/>
        <v>8.2201595453424812</v>
      </c>
      <c r="CK21" s="734">
        <f t="shared" si="15"/>
        <v>6.5761276362739851</v>
      </c>
      <c r="CL21" s="387">
        <f t="shared" si="15"/>
        <v>5.2609021090191881</v>
      </c>
      <c r="CM21" s="387">
        <f t="shared" si="15"/>
        <v>4.208721687215351</v>
      </c>
      <c r="CN21" s="342">
        <f t="shared" si="15"/>
        <v>3.3669773497722808</v>
      </c>
      <c r="CO21" s="342">
        <f t="shared" si="15"/>
        <v>2.6935818798178248</v>
      </c>
      <c r="CP21" s="342">
        <f t="shared" si="15"/>
        <v>2.1548655038542601</v>
      </c>
      <c r="CQ21" s="342">
        <f t="shared" si="16"/>
        <v>1.7238924030834082</v>
      </c>
      <c r="CR21" s="342">
        <f t="shared" si="16"/>
        <v>1.3791139224667266</v>
      </c>
      <c r="CS21" s="342">
        <f t="shared" si="16"/>
        <v>1.1032911379733814</v>
      </c>
      <c r="CT21" s="342">
        <f t="shared" si="16"/>
        <v>0.88263291037870517</v>
      </c>
      <c r="CU21" s="342">
        <f t="shared" si="16"/>
        <v>0.70610632830296416</v>
      </c>
      <c r="CV21" s="346">
        <f t="shared" si="16"/>
        <v>0.56488506264237137</v>
      </c>
      <c r="CW21" s="342">
        <f t="shared" si="16"/>
        <v>0.45190805011389712</v>
      </c>
      <c r="CX21" s="342">
        <f t="shared" si="16"/>
        <v>0.36152644009111773</v>
      </c>
      <c r="CY21" s="342">
        <f t="shared" si="16"/>
        <v>0.28922115207289417</v>
      </c>
      <c r="CZ21" s="342">
        <f t="shared" si="16"/>
        <v>0.23137692165831536</v>
      </c>
      <c r="DA21" s="342">
        <f t="shared" si="16"/>
        <v>0.1851015373266523</v>
      </c>
      <c r="DB21" s="342">
        <f t="shared" si="16"/>
        <v>0.14808122986132186</v>
      </c>
      <c r="DC21" s="342">
        <f t="shared" si="5"/>
        <v>0.11846498388905749</v>
      </c>
      <c r="DD21" s="342">
        <f t="shared" si="5"/>
        <v>9.4771987111246001E-2</v>
      </c>
      <c r="DE21" s="342">
        <f t="shared" si="5"/>
        <v>7.5817589688996809E-2</v>
      </c>
      <c r="DF21" s="342">
        <f t="shared" si="5"/>
        <v>6.0654071751197448E-2</v>
      </c>
      <c r="DG21" s="342">
        <f t="shared" si="5"/>
        <v>4.8523257400957961E-2</v>
      </c>
      <c r="DH21" s="342">
        <f t="shared" si="5"/>
        <v>3.8818605920766372E-2</v>
      </c>
      <c r="DI21" s="727">
        <f t="shared" si="5"/>
        <v>3.1054884736613098E-2</v>
      </c>
      <c r="DJ21" s="342">
        <f t="shared" si="5"/>
        <v>2.4843907789290479E-2</v>
      </c>
      <c r="DK21" s="342">
        <f t="shared" si="5"/>
        <v>1.9875126231432384E-2</v>
      </c>
      <c r="DL21" s="342">
        <f t="shared" si="5"/>
        <v>1.5900100985145906E-2</v>
      </c>
      <c r="DM21" s="342">
        <f t="shared" si="5"/>
        <v>1.2720080788116726E-2</v>
      </c>
      <c r="DN21" s="342">
        <f t="shared" si="5"/>
        <v>1.0176064630493382E-2</v>
      </c>
      <c r="DO21" s="342">
        <f t="shared" si="5"/>
        <v>8.1408517043947051E-3</v>
      </c>
      <c r="DP21" s="342">
        <f t="shared" si="5"/>
        <v>6.5126813635157646E-3</v>
      </c>
      <c r="DQ21" s="342">
        <f t="shared" si="5"/>
        <v>5.210145090812612E-3</v>
      </c>
      <c r="DR21" s="342">
        <f t="shared" si="5"/>
        <v>4.1681160726500894E-3</v>
      </c>
      <c r="DS21" s="342">
        <f t="shared" si="6"/>
        <v>3.3344928581200716E-3</v>
      </c>
      <c r="DT21" s="346">
        <f t="shared" si="6"/>
        <v>2.6675942864960575E-3</v>
      </c>
      <c r="DU21" s="342">
        <f t="shared" si="6"/>
        <v>2.1340754291968461E-3</v>
      </c>
      <c r="DV21" s="342">
        <f t="shared" si="6"/>
        <v>1.7072603433574769E-3</v>
      </c>
      <c r="DW21" s="342">
        <f t="shared" si="6"/>
        <v>1.3658082746859817E-3</v>
      </c>
      <c r="DX21" s="342">
        <f t="shared" si="6"/>
        <v>1.0926466197487853E-3</v>
      </c>
      <c r="DY21" s="342">
        <f t="shared" si="6"/>
        <v>8.7411729579902828E-4</v>
      </c>
      <c r="DZ21" s="342">
        <f t="shared" si="6"/>
        <v>6.9929383663922266E-4</v>
      </c>
      <c r="EA21" s="342">
        <f t="shared" si="6"/>
        <v>5.594350693113782E-4</v>
      </c>
      <c r="EB21" s="342">
        <f t="shared" si="6"/>
        <v>4.4754805544910259E-4</v>
      </c>
      <c r="EC21" s="342">
        <f t="shared" si="6"/>
        <v>3.5803844435928209E-4</v>
      </c>
      <c r="ED21" s="342">
        <f t="shared" si="6"/>
        <v>2.8643075548742566E-4</v>
      </c>
      <c r="EE21" s="342">
        <f t="shared" si="6"/>
        <v>2.2914460438994055E-4</v>
      </c>
      <c r="EF21" s="342">
        <f t="shared" si="6"/>
        <v>1.8331568351195244E-4</v>
      </c>
      <c r="EG21" s="727">
        <f t="shared" si="6"/>
        <v>1.4665254680956198E-4</v>
      </c>
      <c r="EH21" s="342">
        <f t="shared" si="6"/>
        <v>1.1732203744764958E-4</v>
      </c>
      <c r="EI21" s="342">
        <f t="shared" si="23"/>
        <v>9.3857629958119665E-5</v>
      </c>
      <c r="EJ21" s="342">
        <f t="shared" si="23"/>
        <v>7.5086103966495737E-5</v>
      </c>
      <c r="EK21" s="342">
        <f t="shared" si="23"/>
        <v>6.0068883173196591E-5</v>
      </c>
      <c r="EL21" s="342">
        <f t="shared" si="23"/>
        <v>4.8055106538557273E-5</v>
      </c>
      <c r="EM21" s="342">
        <f t="shared" si="23"/>
        <v>3.8444085230845818E-5</v>
      </c>
      <c r="EN21" s="342">
        <f t="shared" si="23"/>
        <v>3.0755268184676655E-5</v>
      </c>
      <c r="EO21" s="342">
        <f t="shared" si="23"/>
        <v>2.4604214547741325E-5</v>
      </c>
      <c r="EP21" s="342">
        <f t="shared" si="23"/>
        <v>1.968337163819306E-5</v>
      </c>
      <c r="EQ21" s="342">
        <f t="shared" si="23"/>
        <v>1.574669731055445E-5</v>
      </c>
      <c r="ER21" s="346">
        <f t="shared" si="23"/>
        <v>1.259735784844356E-5</v>
      </c>
      <c r="ES21" s="342">
        <f t="shared" si="19"/>
        <v>1.0077886278754849E-5</v>
      </c>
      <c r="ET21" s="342">
        <f t="shared" si="19"/>
        <v>8.0623090230038787E-6</v>
      </c>
      <c r="EU21" s="342">
        <f t="shared" si="19"/>
        <v>6.4498472184031034E-6</v>
      </c>
      <c r="EV21" s="342">
        <f t="shared" si="19"/>
        <v>5.1598777747224831E-6</v>
      </c>
      <c r="EW21" s="342">
        <f t="shared" si="19"/>
        <v>4.1279022197779866E-6</v>
      </c>
      <c r="EX21" s="342">
        <f t="shared" si="19"/>
        <v>3.3023217758223894E-6</v>
      </c>
      <c r="EY21" s="342">
        <f t="shared" si="19"/>
        <v>2.6418574206579119E-6</v>
      </c>
      <c r="EZ21" s="342">
        <f t="shared" si="19"/>
        <v>2.1134859365263297E-6</v>
      </c>
      <c r="FA21" s="342">
        <f t="shared" si="19"/>
        <v>1.6907887492210639E-6</v>
      </c>
      <c r="FB21" s="342">
        <f t="shared" si="19"/>
        <v>1.3526309993768512E-6</v>
      </c>
      <c r="FC21" s="342">
        <f t="shared" si="19"/>
        <v>1.0821047995014809E-6</v>
      </c>
      <c r="FD21" s="342">
        <f t="shared" si="19"/>
        <v>8.6568383960118477E-7</v>
      </c>
      <c r="FE21" s="727">
        <f t="shared" si="19"/>
        <v>6.925470716809479E-7</v>
      </c>
      <c r="FF21" s="342">
        <f t="shared" si="19"/>
        <v>5.5403765734475832E-7</v>
      </c>
      <c r="FG21" s="342">
        <f t="shared" si="19"/>
        <v>4.4323012587580667E-7</v>
      </c>
      <c r="FH21" s="342">
        <f t="shared" si="19"/>
        <v>3.5458410070064536E-7</v>
      </c>
      <c r="FI21" s="342">
        <f t="shared" si="20"/>
        <v>2.836672805605163E-7</v>
      </c>
      <c r="FJ21" s="342">
        <f t="shared" si="20"/>
        <v>2.2693382444841306E-7</v>
      </c>
      <c r="FK21" s="342">
        <f t="shared" si="20"/>
        <v>1.8154705955873047E-7</v>
      </c>
      <c r="FL21" s="342">
        <f t="shared" si="20"/>
        <v>1.4523764764698439E-7</v>
      </c>
      <c r="FM21" s="342">
        <f t="shared" si="20"/>
        <v>1.1619011811758752E-7</v>
      </c>
      <c r="FN21" s="342">
        <f t="shared" si="20"/>
        <v>9.2952094494070024E-8</v>
      </c>
      <c r="FO21" s="342">
        <f t="shared" si="20"/>
        <v>7.436167559525603E-8</v>
      </c>
      <c r="FP21" s="346">
        <f t="shared" si="20"/>
        <v>5.9489340476204828E-8</v>
      </c>
      <c r="FQ21" s="342">
        <f t="shared" si="20"/>
        <v>4.7591472380963865E-8</v>
      </c>
      <c r="FR21" s="342">
        <f t="shared" si="20"/>
        <v>3.8073177904771093E-8</v>
      </c>
      <c r="FS21" s="342">
        <f t="shared" si="20"/>
        <v>3.0458542323816879E-8</v>
      </c>
      <c r="FT21" s="342">
        <f t="shared" si="20"/>
        <v>2.4366833859053505E-8</v>
      </c>
      <c r="FU21" s="342">
        <f t="shared" si="20"/>
        <v>1.9493467087242807E-8</v>
      </c>
      <c r="FV21" s="342">
        <f t="shared" si="20"/>
        <v>1.5594773669794247E-8</v>
      </c>
      <c r="FW21" s="342">
        <f t="shared" si="20"/>
        <v>1.2475818935835399E-8</v>
      </c>
      <c r="FX21" s="342">
        <f t="shared" si="20"/>
        <v>9.9806551486683189E-9</v>
      </c>
      <c r="FY21" s="342">
        <f t="shared" si="21"/>
        <v>7.9845241189346561E-9</v>
      </c>
      <c r="FZ21" s="342">
        <f t="shared" si="21"/>
        <v>6.3876192951477255E-9</v>
      </c>
      <c r="GA21" s="342">
        <f t="shared" si="21"/>
        <v>5.1100954361181811E-9</v>
      </c>
      <c r="GB21" s="342">
        <f t="shared" si="21"/>
        <v>4.0880763488945454E-9</v>
      </c>
      <c r="GC21" s="727">
        <f t="shared" si="21"/>
        <v>3.2704610791156365E-9</v>
      </c>
      <c r="GD21" s="342">
        <f t="shared" si="21"/>
        <v>2.6163688632925093E-9</v>
      </c>
      <c r="GE21" s="342">
        <f t="shared" si="21"/>
        <v>2.0930950906340075E-9</v>
      </c>
      <c r="GF21" s="342">
        <f t="shared" si="8"/>
        <v>1.674476072507206E-9</v>
      </c>
      <c r="GG21" s="342">
        <f t="shared" si="8"/>
        <v>1.3395808580057649E-9</v>
      </c>
      <c r="GH21" s="342">
        <f t="shared" si="8"/>
        <v>1.0716646864046119E-9</v>
      </c>
      <c r="GI21" s="342">
        <f t="shared" si="8"/>
        <v>8.5733174912368953E-10</v>
      </c>
      <c r="GJ21" s="342">
        <f t="shared" si="8"/>
        <v>6.8586539929895162E-10</v>
      </c>
      <c r="GK21" s="342">
        <f t="shared" si="8"/>
        <v>5.486923194391613E-10</v>
      </c>
      <c r="GL21" s="342">
        <f t="shared" si="8"/>
        <v>4.3895385555132904E-10</v>
      </c>
      <c r="GM21" s="342">
        <f t="shared" si="8"/>
        <v>3.5116308444106325E-10</v>
      </c>
      <c r="GN21" s="346">
        <f t="shared" si="8"/>
        <v>2.8093046755285063E-10</v>
      </c>
      <c r="GO21" s="397">
        <f t="shared" si="9"/>
        <v>2799372.5499999993</v>
      </c>
    </row>
    <row r="22" spans="1:198" s="31" customFormat="1" ht="22" customHeight="1" x14ac:dyDescent="0.2">
      <c r="B22" s="323">
        <v>3</v>
      </c>
      <c r="C22" s="323">
        <v>1</v>
      </c>
      <c r="D22" s="323"/>
      <c r="E22" s="323"/>
      <c r="F22" s="323"/>
      <c r="G22" s="341" t="str">
        <f>$G$441</f>
        <v>High Performing Title / App</v>
      </c>
      <c r="H22" s="435"/>
      <c r="I22" s="342"/>
      <c r="J22" s="342"/>
      <c r="K22" s="342"/>
      <c r="L22" s="342"/>
      <c r="M22" s="342"/>
      <c r="N22" s="342"/>
      <c r="O22" s="342"/>
      <c r="P22" s="342"/>
      <c r="Q22" s="727"/>
      <c r="R22" s="342"/>
      <c r="S22" s="342"/>
      <c r="T22" s="342"/>
      <c r="U22" s="342"/>
      <c r="V22" s="342"/>
      <c r="W22" s="342"/>
      <c r="X22" s="342"/>
      <c r="Y22" s="342"/>
      <c r="Z22" s="342"/>
      <c r="AA22" s="342"/>
      <c r="AB22" s="346"/>
      <c r="AC22" s="342"/>
      <c r="AD22" s="342"/>
      <c r="AE22" s="342"/>
      <c r="AF22" s="342"/>
      <c r="AG22" s="342"/>
      <c r="AH22" s="342"/>
      <c r="AI22" s="342"/>
      <c r="AJ22" s="378">
        <f t="shared" ref="AJ22:BG22" si="25">$B$7*Q$441</f>
        <v>289304.92499999999</v>
      </c>
      <c r="AK22" s="378">
        <f t="shared" si="25"/>
        <v>965956.875</v>
      </c>
      <c r="AL22" s="378">
        <f t="shared" si="25"/>
        <v>1834880.7749999999</v>
      </c>
      <c r="AM22" s="378">
        <f t="shared" si="25"/>
        <v>3106602.5249999999</v>
      </c>
      <c r="AN22" s="378">
        <f t="shared" si="25"/>
        <v>3859006.125</v>
      </c>
      <c r="AO22" s="730">
        <f t="shared" si="25"/>
        <v>4525028.625</v>
      </c>
      <c r="AP22" s="378">
        <f t="shared" si="25"/>
        <v>3728021.6999999997</v>
      </c>
      <c r="AQ22" s="378">
        <f t="shared" si="25"/>
        <v>3186637.3499999996</v>
      </c>
      <c r="AR22" s="378">
        <f t="shared" si="25"/>
        <v>4099648.8</v>
      </c>
      <c r="AS22" s="378">
        <f t="shared" si="25"/>
        <v>3381331.1999999997</v>
      </c>
      <c r="AT22" s="378">
        <f t="shared" si="25"/>
        <v>2932337.85</v>
      </c>
      <c r="AU22" s="378">
        <f t="shared" si="25"/>
        <v>3693307.8</v>
      </c>
      <c r="AV22" s="378">
        <f t="shared" si="25"/>
        <v>3246624.2249999996</v>
      </c>
      <c r="AW22" s="378">
        <f t="shared" si="25"/>
        <v>3039394.8</v>
      </c>
      <c r="AX22" s="378">
        <f t="shared" si="25"/>
        <v>1945772.4</v>
      </c>
      <c r="AY22" s="378">
        <f t="shared" si="25"/>
        <v>2192738.9249999998</v>
      </c>
      <c r="AZ22" s="349">
        <f t="shared" si="25"/>
        <v>1824834.375</v>
      </c>
      <c r="BA22" s="378">
        <f t="shared" si="25"/>
        <v>1913368.2749999999</v>
      </c>
      <c r="BB22" s="378">
        <f t="shared" si="25"/>
        <v>1054782.3</v>
      </c>
      <c r="BC22" s="378">
        <f t="shared" si="25"/>
        <v>940235.39999999991</v>
      </c>
      <c r="BD22" s="378">
        <f t="shared" si="25"/>
        <v>733858.125</v>
      </c>
      <c r="BE22" s="378">
        <f t="shared" si="25"/>
        <v>804519.29999999993</v>
      </c>
      <c r="BF22" s="378">
        <f t="shared" si="25"/>
        <v>509339.02499999997</v>
      </c>
      <c r="BG22" s="378">
        <f t="shared" si="25"/>
        <v>284864.77499999997</v>
      </c>
      <c r="BH22" s="342">
        <f>BG22*0.8</f>
        <v>227891.81999999998</v>
      </c>
      <c r="BI22" s="342">
        <f t="shared" si="18"/>
        <v>182313.45600000001</v>
      </c>
      <c r="BJ22" s="342">
        <f t="shared" si="18"/>
        <v>145850.7648</v>
      </c>
      <c r="BK22" s="342">
        <f t="shared" si="18"/>
        <v>116680.61184000001</v>
      </c>
      <c r="BL22" s="342">
        <f t="shared" si="18"/>
        <v>93344.489472000016</v>
      </c>
      <c r="BM22" s="727">
        <f t="shared" si="18"/>
        <v>74675.591577600018</v>
      </c>
      <c r="BN22" s="342">
        <f t="shared" si="18"/>
        <v>59740.473262080021</v>
      </c>
      <c r="BO22" s="342">
        <f t="shared" si="18"/>
        <v>47792.378609664018</v>
      </c>
      <c r="BP22" s="387">
        <f t="shared" si="18"/>
        <v>38233.902887731216</v>
      </c>
      <c r="BQ22" s="387">
        <f t="shared" si="18"/>
        <v>30587.122310184976</v>
      </c>
      <c r="BR22" s="387">
        <f t="shared" si="18"/>
        <v>24469.697848147982</v>
      </c>
      <c r="BS22" s="387">
        <f t="shared" si="14"/>
        <v>19575.758278518388</v>
      </c>
      <c r="BT22" s="387">
        <f t="shared" si="14"/>
        <v>15660.60662281471</v>
      </c>
      <c r="BU22" s="387">
        <f t="shared" si="14"/>
        <v>12528.48529825177</v>
      </c>
      <c r="BV22" s="387">
        <f t="shared" si="14"/>
        <v>10022.788238601417</v>
      </c>
      <c r="BW22" s="387">
        <f t="shared" si="14"/>
        <v>8018.230590881134</v>
      </c>
      <c r="BX22" s="388">
        <f t="shared" si="14"/>
        <v>6414.584472704908</v>
      </c>
      <c r="BY22" s="387">
        <f t="shared" si="14"/>
        <v>5131.6675781639269</v>
      </c>
      <c r="BZ22" s="387">
        <f t="shared" si="14"/>
        <v>4105.3340625311421</v>
      </c>
      <c r="CA22" s="387">
        <f t="shared" si="15"/>
        <v>3284.2672500249137</v>
      </c>
      <c r="CB22" s="387">
        <f t="shared" si="15"/>
        <v>2627.4138000199309</v>
      </c>
      <c r="CC22" s="387">
        <f t="shared" si="15"/>
        <v>2101.9310400159447</v>
      </c>
      <c r="CD22" s="387">
        <f t="shared" si="15"/>
        <v>1681.5448320127559</v>
      </c>
      <c r="CE22" s="387">
        <f t="shared" si="15"/>
        <v>1345.2358656102049</v>
      </c>
      <c r="CF22" s="387">
        <f t="shared" si="15"/>
        <v>1076.188692488164</v>
      </c>
      <c r="CG22" s="387">
        <f t="shared" si="15"/>
        <v>860.95095399053116</v>
      </c>
      <c r="CH22" s="387">
        <f t="shared" si="15"/>
        <v>688.76076319242497</v>
      </c>
      <c r="CI22" s="387">
        <f t="shared" si="15"/>
        <v>551.00861055394</v>
      </c>
      <c r="CJ22" s="387">
        <f t="shared" si="15"/>
        <v>440.80688844315205</v>
      </c>
      <c r="CK22" s="734">
        <f t="shared" si="15"/>
        <v>352.64551075452164</v>
      </c>
      <c r="CL22" s="387">
        <f t="shared" si="15"/>
        <v>282.11640860361734</v>
      </c>
      <c r="CM22" s="387">
        <f t="shared" si="15"/>
        <v>225.69312688289389</v>
      </c>
      <c r="CN22" s="342">
        <f t="shared" si="15"/>
        <v>180.55450150631512</v>
      </c>
      <c r="CO22" s="342">
        <f t="shared" si="15"/>
        <v>144.44360120505209</v>
      </c>
      <c r="CP22" s="342">
        <f t="shared" si="15"/>
        <v>115.55488096404167</v>
      </c>
      <c r="CQ22" s="342">
        <f t="shared" si="16"/>
        <v>92.443904771233349</v>
      </c>
      <c r="CR22" s="342">
        <f t="shared" si="16"/>
        <v>73.955123816986685</v>
      </c>
      <c r="CS22" s="342">
        <f t="shared" si="16"/>
        <v>59.164099053589354</v>
      </c>
      <c r="CT22" s="342">
        <f t="shared" si="16"/>
        <v>47.331279242871489</v>
      </c>
      <c r="CU22" s="342">
        <f t="shared" si="16"/>
        <v>37.865023394297189</v>
      </c>
      <c r="CV22" s="346">
        <f t="shared" si="16"/>
        <v>30.292018715437752</v>
      </c>
      <c r="CW22" s="342">
        <f t="shared" si="16"/>
        <v>24.233614972350203</v>
      </c>
      <c r="CX22" s="342">
        <f t="shared" si="16"/>
        <v>19.386891977880165</v>
      </c>
      <c r="CY22" s="342">
        <f t="shared" si="16"/>
        <v>15.509513582304132</v>
      </c>
      <c r="CZ22" s="342">
        <f t="shared" si="16"/>
        <v>12.407610865843306</v>
      </c>
      <c r="DA22" s="342">
        <f t="shared" si="16"/>
        <v>9.9260886926746466</v>
      </c>
      <c r="DB22" s="342">
        <f t="shared" si="16"/>
        <v>7.9408709541397178</v>
      </c>
      <c r="DC22" s="342">
        <f t="shared" si="5"/>
        <v>6.3526967633117746</v>
      </c>
      <c r="DD22" s="342">
        <f t="shared" si="5"/>
        <v>5.0821574106494198</v>
      </c>
      <c r="DE22" s="342">
        <f t="shared" si="5"/>
        <v>4.0657259285195364</v>
      </c>
      <c r="DF22" s="342">
        <f t="shared" si="5"/>
        <v>3.2525807428156295</v>
      </c>
      <c r="DG22" s="342">
        <f t="shared" si="5"/>
        <v>2.6020645942525036</v>
      </c>
      <c r="DH22" s="342">
        <f t="shared" si="5"/>
        <v>2.0816516754020031</v>
      </c>
      <c r="DI22" s="727">
        <f t="shared" si="5"/>
        <v>1.6653213403216025</v>
      </c>
      <c r="DJ22" s="342">
        <f t="shared" si="5"/>
        <v>1.3322570722572822</v>
      </c>
      <c r="DK22" s="342">
        <f t="shared" si="5"/>
        <v>1.0658056578058257</v>
      </c>
      <c r="DL22" s="342">
        <f t="shared" si="5"/>
        <v>0.85264452624466058</v>
      </c>
      <c r="DM22" s="342">
        <f t="shared" si="5"/>
        <v>0.68211562099572853</v>
      </c>
      <c r="DN22" s="342">
        <f t="shared" si="5"/>
        <v>0.54569249679658283</v>
      </c>
      <c r="DO22" s="342">
        <f t="shared" si="5"/>
        <v>0.43655399743726631</v>
      </c>
      <c r="DP22" s="342">
        <f t="shared" si="5"/>
        <v>0.34924319794981307</v>
      </c>
      <c r="DQ22" s="342">
        <f t="shared" si="5"/>
        <v>0.27939455835985044</v>
      </c>
      <c r="DR22" s="342">
        <f t="shared" si="5"/>
        <v>0.22351564668788038</v>
      </c>
      <c r="DS22" s="342">
        <f t="shared" si="6"/>
        <v>0.17881251735030432</v>
      </c>
      <c r="DT22" s="346">
        <f t="shared" si="6"/>
        <v>0.14305001388024347</v>
      </c>
      <c r="DU22" s="342">
        <f t="shared" si="6"/>
        <v>0.11444001110419477</v>
      </c>
      <c r="DV22" s="342">
        <f t="shared" si="6"/>
        <v>9.1552008883355823E-2</v>
      </c>
      <c r="DW22" s="342">
        <f t="shared" si="6"/>
        <v>7.3241607106684661E-2</v>
      </c>
      <c r="DX22" s="342">
        <f t="shared" si="6"/>
        <v>5.8593285685347732E-2</v>
      </c>
      <c r="DY22" s="342">
        <f t="shared" si="6"/>
        <v>4.6874628548278188E-2</v>
      </c>
      <c r="DZ22" s="342">
        <f t="shared" si="6"/>
        <v>3.7499702838622549E-2</v>
      </c>
      <c r="EA22" s="342">
        <f t="shared" si="6"/>
        <v>2.9999762270898039E-2</v>
      </c>
      <c r="EB22" s="342">
        <f t="shared" si="6"/>
        <v>2.3999809816718433E-2</v>
      </c>
      <c r="EC22" s="342">
        <f t="shared" si="6"/>
        <v>1.9199847853374748E-2</v>
      </c>
      <c r="ED22" s="342">
        <f t="shared" si="6"/>
        <v>1.53598782826998E-2</v>
      </c>
      <c r="EE22" s="342">
        <f t="shared" si="6"/>
        <v>1.2287902626159841E-2</v>
      </c>
      <c r="EF22" s="342">
        <f t="shared" si="6"/>
        <v>9.8303221009278727E-3</v>
      </c>
      <c r="EG22" s="727">
        <f t="shared" si="6"/>
        <v>7.8642576807422988E-3</v>
      </c>
      <c r="EH22" s="342">
        <f t="shared" si="6"/>
        <v>6.2914061445938398E-3</v>
      </c>
      <c r="EI22" s="342">
        <f t="shared" si="23"/>
        <v>5.0331249156750722E-3</v>
      </c>
      <c r="EJ22" s="342">
        <f t="shared" si="23"/>
        <v>4.0264999325400576E-3</v>
      </c>
      <c r="EK22" s="342">
        <f t="shared" si="23"/>
        <v>3.2211999460320462E-3</v>
      </c>
      <c r="EL22" s="342">
        <f t="shared" si="23"/>
        <v>2.5769599568256371E-3</v>
      </c>
      <c r="EM22" s="342">
        <f t="shared" si="23"/>
        <v>2.06156796546051E-3</v>
      </c>
      <c r="EN22" s="342">
        <f t="shared" si="23"/>
        <v>1.649254372368408E-3</v>
      </c>
      <c r="EO22" s="342">
        <f t="shared" si="23"/>
        <v>1.3194034978947266E-3</v>
      </c>
      <c r="EP22" s="342">
        <f t="shared" si="23"/>
        <v>1.0555227983157812E-3</v>
      </c>
      <c r="EQ22" s="342">
        <f t="shared" si="23"/>
        <v>8.44418238652625E-4</v>
      </c>
      <c r="ER22" s="346">
        <f t="shared" si="23"/>
        <v>6.7553459092210008E-4</v>
      </c>
      <c r="ES22" s="342">
        <f t="shared" si="19"/>
        <v>5.4042767273768013E-4</v>
      </c>
      <c r="ET22" s="342">
        <f t="shared" si="19"/>
        <v>4.3234213819014412E-4</v>
      </c>
      <c r="EU22" s="342">
        <f t="shared" si="19"/>
        <v>3.4587371055211532E-4</v>
      </c>
      <c r="EV22" s="342">
        <f t="shared" si="19"/>
        <v>2.7669896844169226E-4</v>
      </c>
      <c r="EW22" s="342">
        <f t="shared" si="19"/>
        <v>2.2135917475335382E-4</v>
      </c>
      <c r="EX22" s="342">
        <f t="shared" si="19"/>
        <v>1.7708733980268307E-4</v>
      </c>
      <c r="EY22" s="342">
        <f t="shared" si="19"/>
        <v>1.4166987184214647E-4</v>
      </c>
      <c r="EZ22" s="342">
        <f t="shared" si="19"/>
        <v>1.1333589747371718E-4</v>
      </c>
      <c r="FA22" s="342">
        <f t="shared" si="19"/>
        <v>9.0668717978973753E-5</v>
      </c>
      <c r="FB22" s="342">
        <f t="shared" si="19"/>
        <v>7.2534974383179008E-5</v>
      </c>
      <c r="FC22" s="342">
        <f t="shared" si="19"/>
        <v>5.8027979506543209E-5</v>
      </c>
      <c r="FD22" s="342">
        <f t="shared" si="19"/>
        <v>4.642238360523457E-5</v>
      </c>
      <c r="FE22" s="727">
        <f t="shared" si="19"/>
        <v>3.713790688418766E-5</v>
      </c>
      <c r="FF22" s="342">
        <f t="shared" si="19"/>
        <v>2.9710325507350131E-5</v>
      </c>
      <c r="FG22" s="342">
        <f t="shared" si="19"/>
        <v>2.3768260405880107E-5</v>
      </c>
      <c r="FH22" s="342">
        <f t="shared" si="19"/>
        <v>1.9014608324704088E-5</v>
      </c>
      <c r="FI22" s="342">
        <f t="shared" si="20"/>
        <v>1.521168665976327E-5</v>
      </c>
      <c r="FJ22" s="342">
        <f t="shared" si="20"/>
        <v>1.2169349327810617E-5</v>
      </c>
      <c r="FK22" s="342">
        <f t="shared" si="20"/>
        <v>9.7354794622484945E-6</v>
      </c>
      <c r="FL22" s="342">
        <f t="shared" si="20"/>
        <v>7.788383569798796E-6</v>
      </c>
      <c r="FM22" s="342">
        <f t="shared" si="20"/>
        <v>6.2307068558390373E-6</v>
      </c>
      <c r="FN22" s="342">
        <f t="shared" si="20"/>
        <v>4.9845654846712298E-6</v>
      </c>
      <c r="FO22" s="342">
        <f t="shared" si="20"/>
        <v>3.987652387736984E-6</v>
      </c>
      <c r="FP22" s="346">
        <f t="shared" si="20"/>
        <v>3.1901219101895874E-6</v>
      </c>
      <c r="FQ22" s="342">
        <f t="shared" si="20"/>
        <v>2.5520975281516702E-6</v>
      </c>
      <c r="FR22" s="342">
        <f t="shared" si="20"/>
        <v>2.041678022521336E-6</v>
      </c>
      <c r="FS22" s="342">
        <f t="shared" si="20"/>
        <v>1.633342418017069E-6</v>
      </c>
      <c r="FT22" s="342">
        <f t="shared" si="20"/>
        <v>1.3066739344136553E-6</v>
      </c>
      <c r="FU22" s="342">
        <f t="shared" si="20"/>
        <v>1.0453391475309243E-6</v>
      </c>
      <c r="FV22" s="342">
        <f t="shared" si="20"/>
        <v>8.3627131802473948E-7</v>
      </c>
      <c r="FW22" s="342">
        <f t="shared" si="20"/>
        <v>6.6901705441979164E-7</v>
      </c>
      <c r="FX22" s="342">
        <f t="shared" si="20"/>
        <v>5.3521364353583338E-7</v>
      </c>
      <c r="FY22" s="342">
        <f t="shared" si="21"/>
        <v>4.2817091482866671E-7</v>
      </c>
      <c r="FZ22" s="342">
        <f t="shared" si="21"/>
        <v>3.4253673186293339E-7</v>
      </c>
      <c r="GA22" s="342">
        <f t="shared" si="21"/>
        <v>2.740293854903467E-7</v>
      </c>
      <c r="GB22" s="342">
        <f t="shared" si="21"/>
        <v>2.1922350839227736E-7</v>
      </c>
      <c r="GC22" s="727">
        <f t="shared" si="21"/>
        <v>1.7537880671382191E-7</v>
      </c>
      <c r="GD22" s="342">
        <f t="shared" si="21"/>
        <v>1.4030304537105754E-7</v>
      </c>
      <c r="GE22" s="342">
        <f t="shared" si="21"/>
        <v>1.1224243629684603E-7</v>
      </c>
      <c r="GF22" s="342">
        <f t="shared" si="8"/>
        <v>8.9793949037476831E-8</v>
      </c>
      <c r="GG22" s="342">
        <f t="shared" si="8"/>
        <v>7.1835159229981465E-8</v>
      </c>
      <c r="GH22" s="342">
        <f t="shared" si="8"/>
        <v>5.7468127383985174E-8</v>
      </c>
      <c r="GI22" s="342">
        <f t="shared" si="8"/>
        <v>4.5974501907188145E-8</v>
      </c>
      <c r="GJ22" s="342">
        <f t="shared" si="8"/>
        <v>3.6779601525750516E-8</v>
      </c>
      <c r="GK22" s="342">
        <f t="shared" si="8"/>
        <v>2.9423681220600414E-8</v>
      </c>
      <c r="GL22" s="342">
        <f t="shared" si="8"/>
        <v>2.3538944976480332E-8</v>
      </c>
      <c r="GM22" s="342">
        <f t="shared" si="8"/>
        <v>1.8831155981184267E-8</v>
      </c>
      <c r="GN22" s="346">
        <f t="shared" si="8"/>
        <v>1.5064924784947413E-8</v>
      </c>
      <c r="GO22" s="396">
        <f t="shared" si="9"/>
        <v>55231855.574999914</v>
      </c>
      <c r="GP22" s="989">
        <f>(GO22*$B$11)*$B$10</f>
        <v>248543350.08749962</v>
      </c>
    </row>
    <row r="23" spans="1:198" s="31" customFormat="1" ht="22" customHeight="1" x14ac:dyDescent="0.2">
      <c r="B23" s="323">
        <v>4</v>
      </c>
      <c r="C23" s="323"/>
      <c r="D23" s="323"/>
      <c r="E23" s="323"/>
      <c r="F23" s="323">
        <v>1</v>
      </c>
      <c r="G23" s="495" t="str">
        <f>$G$444</f>
        <v>Even Performing Title / App</v>
      </c>
      <c r="H23" s="435"/>
      <c r="I23" s="342"/>
      <c r="J23" s="342"/>
      <c r="K23" s="342"/>
      <c r="L23" s="342"/>
      <c r="M23" s="342"/>
      <c r="N23" s="342"/>
      <c r="O23" s="342"/>
      <c r="P23" s="342"/>
      <c r="Q23" s="727"/>
      <c r="R23" s="342"/>
      <c r="S23" s="342"/>
      <c r="T23" s="342"/>
      <c r="U23" s="342"/>
      <c r="V23" s="342"/>
      <c r="W23" s="342"/>
      <c r="X23" s="342"/>
      <c r="Y23" s="342"/>
      <c r="Z23" s="342"/>
      <c r="AA23" s="342"/>
      <c r="AB23" s="346"/>
      <c r="AC23" s="342"/>
      <c r="AD23" s="342"/>
      <c r="AE23" s="342"/>
      <c r="AF23" s="342"/>
      <c r="AG23" s="342"/>
      <c r="AH23" s="342"/>
      <c r="AI23" s="342"/>
      <c r="AJ23" s="342"/>
      <c r="AK23" s="496">
        <f t="shared" ref="AK23:BH23" si="26">$B$7*Q$444</f>
        <v>3114.5833333333339</v>
      </c>
      <c r="AL23" s="496">
        <f t="shared" si="26"/>
        <v>12458.333333333336</v>
      </c>
      <c r="AM23" s="496">
        <f t="shared" si="26"/>
        <v>31145.833333333336</v>
      </c>
      <c r="AN23" s="496">
        <f t="shared" si="26"/>
        <v>46718.75</v>
      </c>
      <c r="AO23" s="731">
        <f t="shared" si="26"/>
        <v>62291.666666666672</v>
      </c>
      <c r="AP23" s="496">
        <f t="shared" si="26"/>
        <v>59177.083333333328</v>
      </c>
      <c r="AQ23" s="496">
        <f t="shared" si="26"/>
        <v>56062.5</v>
      </c>
      <c r="AR23" s="496">
        <f t="shared" si="26"/>
        <v>52947.916666666664</v>
      </c>
      <c r="AS23" s="496">
        <f t="shared" si="26"/>
        <v>49833.333333333343</v>
      </c>
      <c r="AT23" s="496">
        <f t="shared" si="26"/>
        <v>46718.75</v>
      </c>
      <c r="AU23" s="496">
        <f t="shared" si="26"/>
        <v>43604.166666666664</v>
      </c>
      <c r="AV23" s="496">
        <f t="shared" si="26"/>
        <v>40489.583333333336</v>
      </c>
      <c r="AW23" s="496">
        <f t="shared" si="26"/>
        <v>37375</v>
      </c>
      <c r="AX23" s="496">
        <f t="shared" si="26"/>
        <v>34260.416666666672</v>
      </c>
      <c r="AY23" s="496">
        <f t="shared" si="26"/>
        <v>31145.833333333299</v>
      </c>
      <c r="AZ23" s="622">
        <f t="shared" si="26"/>
        <v>28031.249999999967</v>
      </c>
      <c r="BA23" s="496">
        <f t="shared" si="26"/>
        <v>24916.666666666672</v>
      </c>
      <c r="BB23" s="496">
        <f t="shared" si="26"/>
        <v>21802.083333333332</v>
      </c>
      <c r="BC23" s="496">
        <f t="shared" si="26"/>
        <v>18687.5</v>
      </c>
      <c r="BD23" s="496">
        <f t="shared" si="26"/>
        <v>15572.916666666668</v>
      </c>
      <c r="BE23" s="496">
        <f t="shared" si="26"/>
        <v>12458.333333333336</v>
      </c>
      <c r="BF23" s="496">
        <f t="shared" si="26"/>
        <v>9343.75</v>
      </c>
      <c r="BG23" s="496">
        <f t="shared" si="26"/>
        <v>6229.1666666666679</v>
      </c>
      <c r="BH23" s="496">
        <f t="shared" si="26"/>
        <v>3114.5833333333339</v>
      </c>
      <c r="BI23" s="342">
        <f>BH23*0.8</f>
        <v>2491.6666666666674</v>
      </c>
      <c r="BJ23" s="342">
        <f t="shared" si="18"/>
        <v>1993.3333333333339</v>
      </c>
      <c r="BK23" s="342">
        <f t="shared" si="18"/>
        <v>1594.6666666666672</v>
      </c>
      <c r="BL23" s="342">
        <f t="shared" si="18"/>
        <v>1275.7333333333338</v>
      </c>
      <c r="BM23" s="727">
        <f t="shared" si="18"/>
        <v>1020.586666666667</v>
      </c>
      <c r="BN23" s="342">
        <f t="shared" si="18"/>
        <v>816.46933333333368</v>
      </c>
      <c r="BO23" s="342">
        <f t="shared" si="18"/>
        <v>653.17546666666703</v>
      </c>
      <c r="BP23" s="387">
        <f t="shared" si="18"/>
        <v>522.5403733333336</v>
      </c>
      <c r="BQ23" s="387">
        <f t="shared" si="18"/>
        <v>418.03229866666692</v>
      </c>
      <c r="BR23" s="387">
        <f t="shared" si="18"/>
        <v>334.42583893333358</v>
      </c>
      <c r="BS23" s="387">
        <f t="shared" si="14"/>
        <v>267.54067114666685</v>
      </c>
      <c r="BT23" s="387">
        <f t="shared" si="14"/>
        <v>214.03253691733349</v>
      </c>
      <c r="BU23" s="387">
        <f t="shared" si="14"/>
        <v>171.22602953386681</v>
      </c>
      <c r="BV23" s="387">
        <f t="shared" si="14"/>
        <v>136.98082362709346</v>
      </c>
      <c r="BW23" s="387">
        <f t="shared" si="14"/>
        <v>109.58465890167477</v>
      </c>
      <c r="BX23" s="388">
        <f t="shared" si="14"/>
        <v>87.667727121339823</v>
      </c>
      <c r="BY23" s="387">
        <f t="shared" si="14"/>
        <v>70.134181697071867</v>
      </c>
      <c r="BZ23" s="387">
        <f t="shared" si="14"/>
        <v>56.107345357657493</v>
      </c>
      <c r="CA23" s="387">
        <f t="shared" si="15"/>
        <v>44.885876286125999</v>
      </c>
      <c r="CB23" s="387">
        <f t="shared" si="15"/>
        <v>35.908701028900801</v>
      </c>
      <c r="CC23" s="387">
        <f t="shared" si="15"/>
        <v>28.726960823120642</v>
      </c>
      <c r="CD23" s="387">
        <f t="shared" si="15"/>
        <v>22.981568658496514</v>
      </c>
      <c r="CE23" s="387">
        <f t="shared" si="15"/>
        <v>18.385254926797213</v>
      </c>
      <c r="CF23" s="387">
        <f t="shared" si="15"/>
        <v>14.708203941437771</v>
      </c>
      <c r="CG23" s="387">
        <f t="shared" si="15"/>
        <v>11.766563153150218</v>
      </c>
      <c r="CH23" s="387">
        <f t="shared" si="15"/>
        <v>9.4132505225201744</v>
      </c>
      <c r="CI23" s="387">
        <f t="shared" si="15"/>
        <v>7.5306004180161397</v>
      </c>
      <c r="CJ23" s="387">
        <f t="shared" si="15"/>
        <v>6.0244803344129121</v>
      </c>
      <c r="CK23" s="734">
        <f t="shared" si="15"/>
        <v>4.8195842675303302</v>
      </c>
      <c r="CL23" s="387">
        <f t="shared" si="15"/>
        <v>3.8556674140242642</v>
      </c>
      <c r="CM23" s="387">
        <f t="shared" si="15"/>
        <v>3.0845339312194113</v>
      </c>
      <c r="CN23" s="342">
        <f t="shared" si="15"/>
        <v>2.4676271449755292</v>
      </c>
      <c r="CO23" s="342">
        <f t="shared" si="15"/>
        <v>1.9741017159804235</v>
      </c>
      <c r="CP23" s="342">
        <f t="shared" si="15"/>
        <v>1.5792813727843389</v>
      </c>
      <c r="CQ23" s="342">
        <f t="shared" si="16"/>
        <v>1.2634250982274713</v>
      </c>
      <c r="CR23" s="342">
        <f t="shared" si="16"/>
        <v>1.0107400785819771</v>
      </c>
      <c r="CS23" s="342">
        <f t="shared" si="16"/>
        <v>0.80859206286558172</v>
      </c>
      <c r="CT23" s="342">
        <f t="shared" si="16"/>
        <v>0.64687365029246546</v>
      </c>
      <c r="CU23" s="342">
        <f t="shared" si="16"/>
        <v>0.51749892023397237</v>
      </c>
      <c r="CV23" s="346">
        <f t="shared" si="16"/>
        <v>0.41399913618717793</v>
      </c>
      <c r="CW23" s="342">
        <f t="shared" si="16"/>
        <v>0.33119930894974237</v>
      </c>
      <c r="CX23" s="342">
        <f t="shared" si="16"/>
        <v>0.26495944715979391</v>
      </c>
      <c r="CY23" s="342">
        <f t="shared" si="16"/>
        <v>0.21196755772783515</v>
      </c>
      <c r="CZ23" s="342">
        <f t="shared" si="16"/>
        <v>0.16957404618226812</v>
      </c>
      <c r="DA23" s="342">
        <f t="shared" si="16"/>
        <v>0.1356592369458145</v>
      </c>
      <c r="DB23" s="342">
        <f t="shared" si="16"/>
        <v>0.1085273895566516</v>
      </c>
      <c r="DC23" s="342">
        <f t="shared" si="5"/>
        <v>8.6821911645321284E-2</v>
      </c>
      <c r="DD23" s="342">
        <f t="shared" si="5"/>
        <v>6.9457529316257025E-2</v>
      </c>
      <c r="DE23" s="342">
        <f t="shared" si="5"/>
        <v>5.5566023453005625E-2</v>
      </c>
      <c r="DF23" s="342">
        <f t="shared" si="5"/>
        <v>4.4452818762404506E-2</v>
      </c>
      <c r="DG23" s="342">
        <f t="shared" si="5"/>
        <v>3.5562255009923605E-2</v>
      </c>
      <c r="DH23" s="342">
        <f t="shared" si="5"/>
        <v>2.8449804007938884E-2</v>
      </c>
      <c r="DI23" s="727">
        <f t="shared" si="5"/>
        <v>2.2759843206351108E-2</v>
      </c>
      <c r="DJ23" s="342">
        <f t="shared" si="5"/>
        <v>1.8207874565080887E-2</v>
      </c>
      <c r="DK23" s="342">
        <f t="shared" si="5"/>
        <v>1.4566299652064711E-2</v>
      </c>
      <c r="DL23" s="342">
        <f t="shared" si="5"/>
        <v>1.165303972165177E-2</v>
      </c>
      <c r="DM23" s="342">
        <f t="shared" si="5"/>
        <v>9.3224317773214164E-3</v>
      </c>
      <c r="DN23" s="342">
        <f t="shared" si="5"/>
        <v>7.4579454218571331E-3</v>
      </c>
      <c r="DO23" s="342">
        <f t="shared" si="5"/>
        <v>5.9663563374857068E-3</v>
      </c>
      <c r="DP23" s="342">
        <f t="shared" si="5"/>
        <v>4.773085069988566E-3</v>
      </c>
      <c r="DQ23" s="342">
        <f t="shared" si="5"/>
        <v>3.8184680559908528E-3</v>
      </c>
      <c r="DR23" s="342">
        <f t="shared" si="5"/>
        <v>3.0547744447926824E-3</v>
      </c>
      <c r="DS23" s="342">
        <f t="shared" si="6"/>
        <v>2.4438195558341459E-3</v>
      </c>
      <c r="DT23" s="346">
        <f t="shared" si="6"/>
        <v>1.9550556446673167E-3</v>
      </c>
      <c r="DU23" s="342">
        <f t="shared" si="6"/>
        <v>1.5640445157338535E-3</v>
      </c>
      <c r="DV23" s="342">
        <f t="shared" si="6"/>
        <v>1.2512356125870829E-3</v>
      </c>
      <c r="DW23" s="342">
        <f t="shared" si="6"/>
        <v>1.0009884900696665E-3</v>
      </c>
      <c r="DX23" s="342">
        <f t="shared" si="6"/>
        <v>8.0079079205573318E-4</v>
      </c>
      <c r="DY23" s="342">
        <f t="shared" si="6"/>
        <v>6.4063263364458659E-4</v>
      </c>
      <c r="DZ23" s="342">
        <f t="shared" si="6"/>
        <v>5.1250610691566927E-4</v>
      </c>
      <c r="EA23" s="342">
        <f t="shared" si="6"/>
        <v>4.1000488553253543E-4</v>
      </c>
      <c r="EB23" s="342">
        <f t="shared" si="6"/>
        <v>3.2800390842602835E-4</v>
      </c>
      <c r="EC23" s="342">
        <f t="shared" si="6"/>
        <v>2.6240312674082267E-4</v>
      </c>
      <c r="ED23" s="342">
        <f t="shared" si="6"/>
        <v>2.0992250139265816E-4</v>
      </c>
      <c r="EE23" s="342">
        <f t="shared" si="6"/>
        <v>1.6793800111412655E-4</v>
      </c>
      <c r="EF23" s="342">
        <f t="shared" si="6"/>
        <v>1.3435040089130123E-4</v>
      </c>
      <c r="EG23" s="727">
        <f t="shared" si="6"/>
        <v>1.07480320713041E-4</v>
      </c>
      <c r="EH23" s="342">
        <f t="shared" si="6"/>
        <v>8.5984256570432809E-5</v>
      </c>
      <c r="EI23" s="342">
        <f t="shared" si="23"/>
        <v>6.8787405256346253E-5</v>
      </c>
      <c r="EJ23" s="342">
        <f t="shared" si="23"/>
        <v>5.5029924205077002E-5</v>
      </c>
      <c r="EK23" s="342">
        <f t="shared" si="23"/>
        <v>4.4023939364061602E-5</v>
      </c>
      <c r="EL23" s="342">
        <f t="shared" si="23"/>
        <v>3.5219151491249283E-5</v>
      </c>
      <c r="EM23" s="342">
        <f t="shared" si="23"/>
        <v>2.8175321192999427E-5</v>
      </c>
      <c r="EN23" s="342">
        <f t="shared" si="23"/>
        <v>2.2540256954399542E-5</v>
      </c>
      <c r="EO23" s="342">
        <f t="shared" si="23"/>
        <v>1.8032205563519633E-5</v>
      </c>
      <c r="EP23" s="342">
        <f t="shared" si="23"/>
        <v>1.4425764450815707E-5</v>
      </c>
      <c r="EQ23" s="342">
        <f t="shared" si="23"/>
        <v>1.1540611560652566E-5</v>
      </c>
      <c r="ER23" s="346">
        <f t="shared" si="23"/>
        <v>9.2324892485220536E-6</v>
      </c>
      <c r="ES23" s="342">
        <f t="shared" si="19"/>
        <v>7.385991398817643E-6</v>
      </c>
      <c r="ET23" s="342">
        <f t="shared" si="19"/>
        <v>5.9087931190541146E-6</v>
      </c>
      <c r="EU23" s="342">
        <f t="shared" si="19"/>
        <v>4.7270344952432917E-6</v>
      </c>
      <c r="EV23" s="342">
        <f t="shared" si="19"/>
        <v>3.7816275961946334E-6</v>
      </c>
      <c r="EW23" s="342">
        <f t="shared" si="19"/>
        <v>3.0253020769557068E-6</v>
      </c>
      <c r="EX23" s="342">
        <f t="shared" si="19"/>
        <v>2.4202416615645656E-6</v>
      </c>
      <c r="EY23" s="342">
        <f t="shared" si="19"/>
        <v>1.9361933292516527E-6</v>
      </c>
      <c r="EZ23" s="342">
        <f t="shared" si="19"/>
        <v>1.5489546634013222E-6</v>
      </c>
      <c r="FA23" s="342">
        <f t="shared" si="19"/>
        <v>1.2391637307210578E-6</v>
      </c>
      <c r="FB23" s="342">
        <f t="shared" si="19"/>
        <v>9.9133098457684626E-7</v>
      </c>
      <c r="FC23" s="342">
        <f t="shared" si="19"/>
        <v>7.9306478766147708E-7</v>
      </c>
      <c r="FD23" s="342">
        <f t="shared" si="19"/>
        <v>6.3445183012918172E-7</v>
      </c>
      <c r="FE23" s="727">
        <f t="shared" si="19"/>
        <v>5.0756146410334542E-7</v>
      </c>
      <c r="FF23" s="342">
        <f t="shared" si="19"/>
        <v>4.0604917128267636E-7</v>
      </c>
      <c r="FG23" s="342">
        <f t="shared" si="19"/>
        <v>3.248393370261411E-7</v>
      </c>
      <c r="FH23" s="342">
        <f t="shared" si="19"/>
        <v>2.5987146962091289E-7</v>
      </c>
      <c r="FI23" s="342">
        <f t="shared" si="20"/>
        <v>2.0789717569673031E-7</v>
      </c>
      <c r="FJ23" s="342">
        <f t="shared" si="20"/>
        <v>1.6631774055738426E-7</v>
      </c>
      <c r="FK23" s="342">
        <f t="shared" si="20"/>
        <v>1.3305419244590742E-7</v>
      </c>
      <c r="FL23" s="342">
        <f t="shared" si="20"/>
        <v>1.0644335395672594E-7</v>
      </c>
      <c r="FM23" s="342">
        <f t="shared" si="20"/>
        <v>8.515468316538076E-8</v>
      </c>
      <c r="FN23" s="342">
        <f t="shared" si="20"/>
        <v>6.8123746532304608E-8</v>
      </c>
      <c r="FO23" s="342">
        <f t="shared" si="20"/>
        <v>5.4498997225843686E-8</v>
      </c>
      <c r="FP23" s="346">
        <f t="shared" si="20"/>
        <v>4.3599197780674949E-8</v>
      </c>
      <c r="FQ23" s="342">
        <f t="shared" si="20"/>
        <v>3.4879358224539963E-8</v>
      </c>
      <c r="FR23" s="342">
        <f t="shared" si="20"/>
        <v>2.7903486579631972E-8</v>
      </c>
      <c r="FS23" s="342">
        <f t="shared" si="20"/>
        <v>2.2322789263705579E-8</v>
      </c>
      <c r="FT23" s="342">
        <f t="shared" si="20"/>
        <v>1.7858231410964465E-8</v>
      </c>
      <c r="FU23" s="342">
        <f t="shared" si="20"/>
        <v>1.4286585128771573E-8</v>
      </c>
      <c r="FV23" s="342">
        <f t="shared" si="20"/>
        <v>1.1429268103017259E-8</v>
      </c>
      <c r="FW23" s="342">
        <f t="shared" si="20"/>
        <v>9.1434144824138086E-9</v>
      </c>
      <c r="FX23" s="342">
        <f t="shared" si="20"/>
        <v>7.3147315859310476E-9</v>
      </c>
      <c r="FY23" s="342">
        <f t="shared" si="21"/>
        <v>5.8517852687448386E-9</v>
      </c>
      <c r="FZ23" s="342">
        <f t="shared" si="21"/>
        <v>4.6814282149958712E-9</v>
      </c>
      <c r="GA23" s="342">
        <f t="shared" si="21"/>
        <v>3.7451425719966968E-9</v>
      </c>
      <c r="GB23" s="342">
        <f t="shared" si="21"/>
        <v>2.9961140575973577E-9</v>
      </c>
      <c r="GC23" s="727">
        <f t="shared" si="21"/>
        <v>2.3968912460778863E-9</v>
      </c>
      <c r="GD23" s="342">
        <f t="shared" si="21"/>
        <v>1.9175129968623092E-9</v>
      </c>
      <c r="GE23" s="342">
        <f t="shared" si="21"/>
        <v>1.5340103974898475E-9</v>
      </c>
      <c r="GF23" s="342">
        <f t="shared" si="8"/>
        <v>1.2272083179918781E-9</v>
      </c>
      <c r="GG23" s="342">
        <f t="shared" si="8"/>
        <v>9.8176665439350259E-10</v>
      </c>
      <c r="GH23" s="342">
        <f t="shared" si="8"/>
        <v>7.8541332351480208E-10</v>
      </c>
      <c r="GI23" s="342">
        <f t="shared" si="8"/>
        <v>6.2833065881184168E-10</v>
      </c>
      <c r="GJ23" s="342">
        <f t="shared" si="8"/>
        <v>5.0266452704947334E-10</v>
      </c>
      <c r="GK23" s="342">
        <f t="shared" si="8"/>
        <v>4.021316216395787E-10</v>
      </c>
      <c r="GL23" s="342">
        <f t="shared" si="8"/>
        <v>3.2170529731166298E-10</v>
      </c>
      <c r="GM23" s="342">
        <f t="shared" si="8"/>
        <v>2.573642378493304E-10</v>
      </c>
      <c r="GN23" s="346">
        <f t="shared" si="8"/>
        <v>2.0589139027946433E-10</v>
      </c>
      <c r="GO23" s="623">
        <f t="shared" si="9"/>
        <v>759958.33333333221</v>
      </c>
    </row>
    <row r="24" spans="1:198" s="31" customFormat="1" ht="22" customHeight="1" x14ac:dyDescent="0.2">
      <c r="B24" s="323">
        <v>5</v>
      </c>
      <c r="C24" s="323"/>
      <c r="D24" s="323">
        <v>1</v>
      </c>
      <c r="E24" s="323"/>
      <c r="F24" s="323"/>
      <c r="G24" s="340" t="str">
        <f>$G$442</f>
        <v>Avg Performing  Title / App</v>
      </c>
      <c r="H24" s="435"/>
      <c r="I24" s="342"/>
      <c r="J24" s="342"/>
      <c r="K24" s="342"/>
      <c r="L24" s="342"/>
      <c r="M24" s="342"/>
      <c r="N24" s="342"/>
      <c r="O24" s="342"/>
      <c r="P24" s="342"/>
      <c r="Q24" s="727"/>
      <c r="R24" s="342"/>
      <c r="S24" s="342"/>
      <c r="T24" s="342"/>
      <c r="U24" s="342"/>
      <c r="V24" s="342"/>
      <c r="W24" s="342"/>
      <c r="X24" s="342"/>
      <c r="Y24" s="342"/>
      <c r="Z24" s="342"/>
      <c r="AA24" s="342"/>
      <c r="AB24" s="346"/>
      <c r="AC24" s="342"/>
      <c r="AD24" s="342"/>
      <c r="AE24" s="342"/>
      <c r="AF24" s="342"/>
      <c r="AG24" s="342"/>
      <c r="AH24" s="342"/>
      <c r="AI24" s="342"/>
      <c r="AJ24" s="342"/>
      <c r="AK24" s="342"/>
      <c r="AL24" s="342"/>
      <c r="AM24" s="342"/>
      <c r="AN24" s="376">
        <f t="shared" ref="AN24:BK24" si="27">$B$7*Q$442</f>
        <v>31125.899999999998</v>
      </c>
      <c r="AO24" s="728">
        <f t="shared" si="27"/>
        <v>100239.75</v>
      </c>
      <c r="AP24" s="376">
        <f t="shared" si="27"/>
        <v>284618.09999999998</v>
      </c>
      <c r="AQ24" s="376">
        <f t="shared" si="27"/>
        <v>556962.25</v>
      </c>
      <c r="AR24" s="376">
        <f t="shared" si="27"/>
        <v>680269.85</v>
      </c>
      <c r="AS24" s="376">
        <f t="shared" si="27"/>
        <v>661926.19999999995</v>
      </c>
      <c r="AT24" s="376">
        <f t="shared" si="27"/>
        <v>673632.04999999993</v>
      </c>
      <c r="AU24" s="376">
        <f t="shared" si="27"/>
        <v>661253.44999999995</v>
      </c>
      <c r="AV24" s="376">
        <f t="shared" si="27"/>
        <v>447274.1</v>
      </c>
      <c r="AW24" s="376">
        <f t="shared" si="27"/>
        <v>485426.5</v>
      </c>
      <c r="AX24" s="376">
        <f t="shared" si="27"/>
        <v>373122.1</v>
      </c>
      <c r="AY24" s="376">
        <f t="shared" si="27"/>
        <v>318121.05</v>
      </c>
      <c r="AZ24" s="345">
        <f t="shared" si="27"/>
        <v>411752.89999999997</v>
      </c>
      <c r="BA24" s="376">
        <f t="shared" si="27"/>
        <v>364780</v>
      </c>
      <c r="BB24" s="376">
        <f t="shared" si="27"/>
        <v>316356.95</v>
      </c>
      <c r="BC24" s="376">
        <f t="shared" si="27"/>
        <v>238153.5</v>
      </c>
      <c r="BD24" s="376">
        <f t="shared" si="27"/>
        <v>221125.44999999998</v>
      </c>
      <c r="BE24" s="376">
        <f t="shared" si="27"/>
        <v>247123.5</v>
      </c>
      <c r="BF24" s="376">
        <f t="shared" si="27"/>
        <v>221170.3</v>
      </c>
      <c r="BG24" s="376">
        <f t="shared" si="27"/>
        <v>171895.1</v>
      </c>
      <c r="BH24" s="376">
        <f t="shared" si="27"/>
        <v>127732.79999999999</v>
      </c>
      <c r="BI24" s="376">
        <f t="shared" si="27"/>
        <v>74660.3</v>
      </c>
      <c r="BJ24" s="376">
        <f t="shared" si="27"/>
        <v>65346.45</v>
      </c>
      <c r="BK24" s="376">
        <f t="shared" si="27"/>
        <v>36074.35</v>
      </c>
      <c r="BL24" s="342">
        <f>BK24*0.8</f>
        <v>28859.48</v>
      </c>
      <c r="BM24" s="727">
        <f t="shared" si="18"/>
        <v>23087.584000000003</v>
      </c>
      <c r="BN24" s="342">
        <f t="shared" si="18"/>
        <v>18470.067200000001</v>
      </c>
      <c r="BO24" s="342">
        <f t="shared" si="18"/>
        <v>14776.053760000003</v>
      </c>
      <c r="BP24" s="387">
        <f t="shared" si="18"/>
        <v>11820.843008000003</v>
      </c>
      <c r="BQ24" s="387">
        <f t="shared" si="18"/>
        <v>9456.6744064000031</v>
      </c>
      <c r="BR24" s="387">
        <f t="shared" si="18"/>
        <v>7565.3395251200027</v>
      </c>
      <c r="BS24" s="387">
        <f t="shared" si="14"/>
        <v>6052.2716200960022</v>
      </c>
      <c r="BT24" s="387">
        <f t="shared" si="14"/>
        <v>4841.8172960768015</v>
      </c>
      <c r="BU24" s="387">
        <f t="shared" si="14"/>
        <v>3873.4538368614412</v>
      </c>
      <c r="BV24" s="387">
        <f t="shared" si="14"/>
        <v>3098.7630694891532</v>
      </c>
      <c r="BW24" s="387">
        <f t="shared" si="14"/>
        <v>2479.0104555913226</v>
      </c>
      <c r="BX24" s="388">
        <f t="shared" si="14"/>
        <v>1983.2083644730583</v>
      </c>
      <c r="BY24" s="387">
        <f t="shared" si="14"/>
        <v>1586.5666915784468</v>
      </c>
      <c r="BZ24" s="387">
        <f t="shared" si="14"/>
        <v>1269.2533532627576</v>
      </c>
      <c r="CA24" s="387">
        <f t="shared" si="15"/>
        <v>1015.4026826102062</v>
      </c>
      <c r="CB24" s="387">
        <f t="shared" si="15"/>
        <v>812.32214608816503</v>
      </c>
      <c r="CC24" s="387">
        <f t="shared" si="15"/>
        <v>649.85771687053204</v>
      </c>
      <c r="CD24" s="387">
        <f t="shared" si="15"/>
        <v>519.88617349642561</v>
      </c>
      <c r="CE24" s="387">
        <f t="shared" si="15"/>
        <v>415.90893879714054</v>
      </c>
      <c r="CF24" s="387">
        <f t="shared" si="15"/>
        <v>332.72715103771247</v>
      </c>
      <c r="CG24" s="387">
        <f t="shared" si="15"/>
        <v>266.18172083016998</v>
      </c>
      <c r="CH24" s="387">
        <f t="shared" si="15"/>
        <v>212.94537666413601</v>
      </c>
      <c r="CI24" s="387">
        <f t="shared" si="15"/>
        <v>170.35630133130883</v>
      </c>
      <c r="CJ24" s="387">
        <f t="shared" si="15"/>
        <v>136.28504106504707</v>
      </c>
      <c r="CK24" s="734">
        <f t="shared" si="15"/>
        <v>109.02803285203765</v>
      </c>
      <c r="CL24" s="387">
        <f t="shared" si="15"/>
        <v>87.222426281630135</v>
      </c>
      <c r="CM24" s="387">
        <f t="shared" si="15"/>
        <v>69.777941025304116</v>
      </c>
      <c r="CN24" s="342">
        <f t="shared" si="15"/>
        <v>55.822352820243296</v>
      </c>
      <c r="CO24" s="342">
        <f t="shared" si="15"/>
        <v>44.65788225619464</v>
      </c>
      <c r="CP24" s="342">
        <f t="shared" si="15"/>
        <v>35.726305804955715</v>
      </c>
      <c r="CQ24" s="342">
        <f t="shared" si="16"/>
        <v>28.581044643964574</v>
      </c>
      <c r="CR24" s="342">
        <f t="shared" si="16"/>
        <v>22.864835715171662</v>
      </c>
      <c r="CS24" s="342">
        <f t="shared" si="16"/>
        <v>18.291868572137329</v>
      </c>
      <c r="CT24" s="342">
        <f t="shared" si="16"/>
        <v>14.633494857709863</v>
      </c>
      <c r="CU24" s="342">
        <f t="shared" si="16"/>
        <v>11.706795886167891</v>
      </c>
      <c r="CV24" s="346">
        <f t="shared" si="16"/>
        <v>9.3654367089343129</v>
      </c>
      <c r="CW24" s="342">
        <f t="shared" si="16"/>
        <v>7.492349367147451</v>
      </c>
      <c r="CX24" s="342">
        <f t="shared" si="16"/>
        <v>5.9938794937179614</v>
      </c>
      <c r="CY24" s="342">
        <f t="shared" si="16"/>
        <v>4.7951035949743694</v>
      </c>
      <c r="CZ24" s="342">
        <f t="shared" si="16"/>
        <v>3.8360828759794958</v>
      </c>
      <c r="DA24" s="342">
        <f t="shared" si="16"/>
        <v>3.068866300783597</v>
      </c>
      <c r="DB24" s="342">
        <f t="shared" si="16"/>
        <v>2.4550930406268776</v>
      </c>
      <c r="DC24" s="342">
        <f t="shared" si="5"/>
        <v>1.9640744325015023</v>
      </c>
      <c r="DD24" s="342">
        <f t="shared" si="5"/>
        <v>1.571259546001202</v>
      </c>
      <c r="DE24" s="342">
        <f t="shared" si="5"/>
        <v>1.2570076368009617</v>
      </c>
      <c r="DF24" s="342">
        <f t="shared" si="5"/>
        <v>1.0056061094407693</v>
      </c>
      <c r="DG24" s="342">
        <f t="shared" si="5"/>
        <v>0.80448488755261549</v>
      </c>
      <c r="DH24" s="342">
        <f t="shared" si="5"/>
        <v>0.64358791004209248</v>
      </c>
      <c r="DI24" s="727">
        <f t="shared" si="5"/>
        <v>0.51487032803367405</v>
      </c>
      <c r="DJ24" s="342">
        <f t="shared" si="5"/>
        <v>0.41189626242693927</v>
      </c>
      <c r="DK24" s="342">
        <f t="shared" si="5"/>
        <v>0.32951700994155142</v>
      </c>
      <c r="DL24" s="342">
        <f t="shared" si="5"/>
        <v>0.26361360795324112</v>
      </c>
      <c r="DM24" s="342">
        <f t="shared" si="5"/>
        <v>0.2108908863625929</v>
      </c>
      <c r="DN24" s="342">
        <f t="shared" si="5"/>
        <v>0.16871270909007433</v>
      </c>
      <c r="DO24" s="342">
        <f t="shared" si="5"/>
        <v>0.13497016727205946</v>
      </c>
      <c r="DP24" s="342">
        <f t="shared" si="5"/>
        <v>0.10797613381764758</v>
      </c>
      <c r="DQ24" s="342">
        <f t="shared" si="5"/>
        <v>8.6380907054118064E-2</v>
      </c>
      <c r="DR24" s="342">
        <f t="shared" si="5"/>
        <v>6.9104725643294451E-2</v>
      </c>
      <c r="DS24" s="342">
        <f t="shared" si="6"/>
        <v>5.5283780514635561E-2</v>
      </c>
      <c r="DT24" s="346">
        <f t="shared" si="6"/>
        <v>4.4227024411708449E-2</v>
      </c>
      <c r="DU24" s="342">
        <f t="shared" si="6"/>
        <v>3.5381619529366762E-2</v>
      </c>
      <c r="DV24" s="342">
        <f t="shared" si="6"/>
        <v>2.8305295623493411E-2</v>
      </c>
      <c r="DW24" s="342">
        <f t="shared" si="6"/>
        <v>2.2644236498794729E-2</v>
      </c>
      <c r="DX24" s="342">
        <f t="shared" si="6"/>
        <v>1.8115389199035783E-2</v>
      </c>
      <c r="DY24" s="342">
        <f t="shared" si="6"/>
        <v>1.4492311359228627E-2</v>
      </c>
      <c r="DZ24" s="342">
        <f t="shared" si="6"/>
        <v>1.1593849087382903E-2</v>
      </c>
      <c r="EA24" s="342">
        <f t="shared" si="6"/>
        <v>9.2750792699063233E-3</v>
      </c>
      <c r="EB24" s="342">
        <f t="shared" si="6"/>
        <v>7.4200634159250593E-3</v>
      </c>
      <c r="EC24" s="342">
        <f t="shared" si="6"/>
        <v>5.9360507327400475E-3</v>
      </c>
      <c r="ED24" s="342">
        <f t="shared" si="6"/>
        <v>4.7488405861920383E-3</v>
      </c>
      <c r="EE24" s="342">
        <f t="shared" si="6"/>
        <v>3.7990724689536308E-3</v>
      </c>
      <c r="EF24" s="342">
        <f t="shared" si="6"/>
        <v>3.0392579751629049E-3</v>
      </c>
      <c r="EG24" s="727">
        <f t="shared" si="6"/>
        <v>2.431406380130324E-3</v>
      </c>
      <c r="EH24" s="342">
        <f t="shared" si="6"/>
        <v>1.9451251041042593E-3</v>
      </c>
      <c r="EI24" s="342">
        <f t="shared" si="23"/>
        <v>1.5561000832834074E-3</v>
      </c>
      <c r="EJ24" s="342">
        <f t="shared" si="23"/>
        <v>1.2448800666267261E-3</v>
      </c>
      <c r="EK24" s="342">
        <f t="shared" si="23"/>
        <v>9.9590405330138103E-4</v>
      </c>
      <c r="EL24" s="342">
        <f t="shared" si="23"/>
        <v>7.9672324264110485E-4</v>
      </c>
      <c r="EM24" s="342">
        <f t="shared" si="23"/>
        <v>6.3737859411288397E-4</v>
      </c>
      <c r="EN24" s="342">
        <f t="shared" si="23"/>
        <v>5.0990287529030715E-4</v>
      </c>
      <c r="EO24" s="342">
        <f t="shared" si="23"/>
        <v>4.0792230023224576E-4</v>
      </c>
      <c r="EP24" s="342">
        <f t="shared" si="23"/>
        <v>3.2633784018579664E-4</v>
      </c>
      <c r="EQ24" s="342">
        <f t="shared" si="23"/>
        <v>2.610702721486373E-4</v>
      </c>
      <c r="ER24" s="346">
        <f t="shared" si="23"/>
        <v>2.0885621771890984E-4</v>
      </c>
      <c r="ES24" s="342">
        <f t="shared" si="19"/>
        <v>1.670849741751279E-4</v>
      </c>
      <c r="ET24" s="342">
        <f t="shared" si="19"/>
        <v>1.3366797934010233E-4</v>
      </c>
      <c r="EU24" s="342">
        <f t="shared" si="19"/>
        <v>1.0693438347208188E-4</v>
      </c>
      <c r="EV24" s="342">
        <f t="shared" si="19"/>
        <v>8.5547506777665513E-5</v>
      </c>
      <c r="EW24" s="342">
        <f t="shared" si="19"/>
        <v>6.8438005422132413E-5</v>
      </c>
      <c r="EX24" s="342">
        <f t="shared" si="19"/>
        <v>5.4750404337705932E-5</v>
      </c>
      <c r="EY24" s="342">
        <f t="shared" si="19"/>
        <v>4.3800323470164751E-5</v>
      </c>
      <c r="EZ24" s="342">
        <f t="shared" si="19"/>
        <v>3.5040258776131799E-5</v>
      </c>
      <c r="FA24" s="342">
        <f t="shared" si="19"/>
        <v>2.8032207020905442E-5</v>
      </c>
      <c r="FB24" s="342">
        <f t="shared" si="19"/>
        <v>2.2425765616724356E-5</v>
      </c>
      <c r="FC24" s="342">
        <f t="shared" si="19"/>
        <v>1.7940612493379485E-5</v>
      </c>
      <c r="FD24" s="342">
        <f t="shared" si="19"/>
        <v>1.4352489994703589E-5</v>
      </c>
      <c r="FE24" s="727">
        <f t="shared" si="19"/>
        <v>1.1481991995762871E-5</v>
      </c>
      <c r="FF24" s="342">
        <f t="shared" si="19"/>
        <v>9.1855935966102972E-6</v>
      </c>
      <c r="FG24" s="342">
        <f t="shared" si="19"/>
        <v>7.348474877288238E-6</v>
      </c>
      <c r="FH24" s="342">
        <f t="shared" si="19"/>
        <v>5.8787799018305905E-6</v>
      </c>
      <c r="FI24" s="342">
        <f t="shared" si="20"/>
        <v>4.7030239214644726E-6</v>
      </c>
      <c r="FJ24" s="342">
        <f t="shared" si="20"/>
        <v>3.7624191371715784E-6</v>
      </c>
      <c r="FK24" s="342">
        <f t="shared" si="20"/>
        <v>3.0099353097372628E-6</v>
      </c>
      <c r="FL24" s="342">
        <f t="shared" si="20"/>
        <v>2.4079482477898104E-6</v>
      </c>
      <c r="FM24" s="342">
        <f t="shared" si="20"/>
        <v>1.9263585982318484E-6</v>
      </c>
      <c r="FN24" s="342">
        <f t="shared" si="20"/>
        <v>1.5410868785854789E-6</v>
      </c>
      <c r="FO24" s="342">
        <f t="shared" si="20"/>
        <v>1.2328695028683833E-6</v>
      </c>
      <c r="FP24" s="346">
        <f t="shared" si="20"/>
        <v>9.862956022947066E-7</v>
      </c>
      <c r="FQ24" s="342">
        <f t="shared" si="20"/>
        <v>7.8903648183576537E-7</v>
      </c>
      <c r="FR24" s="342">
        <f t="shared" si="20"/>
        <v>6.3122918546861238E-7</v>
      </c>
      <c r="FS24" s="342">
        <f t="shared" si="20"/>
        <v>5.0498334837488988E-7</v>
      </c>
      <c r="FT24" s="342">
        <f t="shared" si="20"/>
        <v>4.0398667869991193E-7</v>
      </c>
      <c r="FU24" s="342">
        <f t="shared" si="20"/>
        <v>3.2318934295992954E-7</v>
      </c>
      <c r="FV24" s="342">
        <f t="shared" si="20"/>
        <v>2.5855147436794364E-7</v>
      </c>
      <c r="FW24" s="342">
        <f t="shared" si="20"/>
        <v>2.0684117949435493E-7</v>
      </c>
      <c r="FX24" s="342">
        <f t="shared" si="20"/>
        <v>1.6547294359548396E-7</v>
      </c>
      <c r="FY24" s="342">
        <f t="shared" si="21"/>
        <v>1.3237835487638717E-7</v>
      </c>
      <c r="FZ24" s="342">
        <f t="shared" si="21"/>
        <v>1.0590268390110975E-7</v>
      </c>
      <c r="GA24" s="342">
        <f t="shared" si="21"/>
        <v>8.4722147120887801E-8</v>
      </c>
      <c r="GB24" s="342">
        <f t="shared" si="21"/>
        <v>6.7777717696710241E-8</v>
      </c>
      <c r="GC24" s="727">
        <f t="shared" si="21"/>
        <v>5.4222174157368197E-8</v>
      </c>
      <c r="GD24" s="342">
        <f t="shared" si="21"/>
        <v>4.3377739325894562E-8</v>
      </c>
      <c r="GE24" s="342">
        <f t="shared" si="21"/>
        <v>3.4702191460715653E-8</v>
      </c>
      <c r="GF24" s="342">
        <f t="shared" si="8"/>
        <v>2.7761753168572525E-8</v>
      </c>
      <c r="GG24" s="342">
        <f t="shared" si="8"/>
        <v>2.2209402534858021E-8</v>
      </c>
      <c r="GH24" s="342">
        <f t="shared" si="8"/>
        <v>1.7767522027886416E-8</v>
      </c>
      <c r="GI24" s="342">
        <f t="shared" si="8"/>
        <v>1.4214017622309134E-8</v>
      </c>
      <c r="GJ24" s="342">
        <f t="shared" si="8"/>
        <v>1.1371214097847307E-8</v>
      </c>
      <c r="GK24" s="342">
        <f t="shared" si="8"/>
        <v>9.0969712782778461E-9</v>
      </c>
      <c r="GL24" s="342">
        <f t="shared" si="8"/>
        <v>7.2775770226222771E-9</v>
      </c>
      <c r="GM24" s="342">
        <f t="shared" si="8"/>
        <v>5.8220616180978223E-9</v>
      </c>
      <c r="GN24" s="346">
        <f t="shared" si="8"/>
        <v>4.6576492944782585E-9</v>
      </c>
      <c r="GO24" s="398">
        <f t="shared" ref="GO24" si="28">SUM(H24:GE24)</f>
        <v>7914440.299999862</v>
      </c>
    </row>
    <row r="25" spans="1:198" s="31" customFormat="1" ht="22" customHeight="1" thickBot="1" x14ac:dyDescent="0.25">
      <c r="B25" s="323">
        <v>6</v>
      </c>
      <c r="C25" s="323"/>
      <c r="D25" s="323"/>
      <c r="E25" s="323">
        <v>1</v>
      </c>
      <c r="F25" s="323"/>
      <c r="G25" s="404" t="str">
        <f>$G$443</f>
        <v>Low Performing  Title / App</v>
      </c>
      <c r="H25" s="435"/>
      <c r="I25" s="342"/>
      <c r="J25" s="342"/>
      <c r="K25" s="342"/>
      <c r="L25" s="342"/>
      <c r="M25" s="342"/>
      <c r="N25" s="342"/>
      <c r="O25" s="342"/>
      <c r="P25" s="342"/>
      <c r="Q25" s="727"/>
      <c r="R25" s="342"/>
      <c r="S25" s="342"/>
      <c r="T25" s="342"/>
      <c r="U25" s="342"/>
      <c r="V25" s="342"/>
      <c r="W25" s="342"/>
      <c r="X25" s="342"/>
      <c r="Y25" s="342"/>
      <c r="Z25" s="342"/>
      <c r="AA25" s="342"/>
      <c r="AB25" s="346"/>
      <c r="AC25" s="342"/>
      <c r="AD25" s="342"/>
      <c r="AE25" s="342"/>
      <c r="AF25" s="342"/>
      <c r="AG25" s="342"/>
      <c r="AH25" s="342"/>
      <c r="AI25" s="342"/>
      <c r="AJ25" s="342"/>
      <c r="AK25" s="342"/>
      <c r="AL25" s="342"/>
      <c r="AM25" s="342"/>
      <c r="AN25" s="342"/>
      <c r="AO25" s="729">
        <f t="shared" ref="AO25:BL25" si="29">$B$7*Q$443</f>
        <v>14621.099999999999</v>
      </c>
      <c r="AP25" s="377">
        <f t="shared" si="29"/>
        <v>53894.75</v>
      </c>
      <c r="AQ25" s="377">
        <f t="shared" si="29"/>
        <v>98939.099999999991</v>
      </c>
      <c r="AR25" s="377">
        <f t="shared" si="29"/>
        <v>182390</v>
      </c>
      <c r="AS25" s="377">
        <f t="shared" si="29"/>
        <v>299732.55</v>
      </c>
      <c r="AT25" s="377">
        <f t="shared" si="29"/>
        <v>204665.5</v>
      </c>
      <c r="AU25" s="377">
        <f t="shared" si="29"/>
        <v>175333.6</v>
      </c>
      <c r="AV25" s="377">
        <f t="shared" si="29"/>
        <v>194200.5</v>
      </c>
      <c r="AW25" s="377">
        <f t="shared" si="29"/>
        <v>156765.69999999998</v>
      </c>
      <c r="AX25" s="377">
        <f t="shared" si="29"/>
        <v>155674.35</v>
      </c>
      <c r="AY25" s="377">
        <f t="shared" si="29"/>
        <v>148274.1</v>
      </c>
      <c r="AZ25" s="344">
        <f t="shared" si="29"/>
        <v>137061.6</v>
      </c>
      <c r="BA25" s="377">
        <f t="shared" si="29"/>
        <v>120885.7</v>
      </c>
      <c r="BB25" s="377">
        <f t="shared" si="29"/>
        <v>141905.4</v>
      </c>
      <c r="BC25" s="377">
        <f t="shared" si="29"/>
        <v>111512.04999999999</v>
      </c>
      <c r="BD25" s="377">
        <f t="shared" si="29"/>
        <v>95410.9</v>
      </c>
      <c r="BE25" s="377">
        <f t="shared" si="29"/>
        <v>94349.45</v>
      </c>
      <c r="BF25" s="377">
        <f t="shared" si="29"/>
        <v>101525.45</v>
      </c>
      <c r="BG25" s="377">
        <f t="shared" si="29"/>
        <v>73598.849999999991</v>
      </c>
      <c r="BH25" s="377">
        <f t="shared" si="29"/>
        <v>73942.7</v>
      </c>
      <c r="BI25" s="377">
        <f t="shared" si="29"/>
        <v>52908.049999999996</v>
      </c>
      <c r="BJ25" s="377">
        <f t="shared" si="29"/>
        <v>36298.6</v>
      </c>
      <c r="BK25" s="377">
        <f t="shared" si="29"/>
        <v>23606.05</v>
      </c>
      <c r="BL25" s="377">
        <f t="shared" si="29"/>
        <v>10375.299999999999</v>
      </c>
      <c r="BM25" s="727">
        <f>BL25*0.8</f>
        <v>8300.24</v>
      </c>
      <c r="BN25" s="342">
        <f t="shared" si="18"/>
        <v>6640.192</v>
      </c>
      <c r="BO25" s="342">
        <f t="shared" si="18"/>
        <v>5312.1536000000006</v>
      </c>
      <c r="BP25" s="387">
        <f t="shared" si="18"/>
        <v>4249.7228800000003</v>
      </c>
      <c r="BQ25" s="387">
        <f t="shared" si="18"/>
        <v>3399.7783040000004</v>
      </c>
      <c r="BR25" s="387">
        <f t="shared" si="18"/>
        <v>2719.8226432000006</v>
      </c>
      <c r="BS25" s="387">
        <f t="shared" si="14"/>
        <v>2175.8581145600006</v>
      </c>
      <c r="BT25" s="387">
        <f t="shared" si="14"/>
        <v>1740.6864916480006</v>
      </c>
      <c r="BU25" s="387">
        <f t="shared" si="14"/>
        <v>1392.5491933184005</v>
      </c>
      <c r="BV25" s="387">
        <f t="shared" si="14"/>
        <v>1114.0393546547205</v>
      </c>
      <c r="BW25" s="387">
        <f t="shared" si="14"/>
        <v>891.23148372377636</v>
      </c>
      <c r="BX25" s="388">
        <f t="shared" si="14"/>
        <v>712.98518697902114</v>
      </c>
      <c r="BY25" s="387">
        <f t="shared" si="14"/>
        <v>570.38814958321689</v>
      </c>
      <c r="BZ25" s="387">
        <f t="shared" si="14"/>
        <v>456.31051966657355</v>
      </c>
      <c r="CA25" s="387">
        <f t="shared" si="15"/>
        <v>365.04841573325888</v>
      </c>
      <c r="CB25" s="387">
        <f t="shared" si="15"/>
        <v>292.03873258660713</v>
      </c>
      <c r="CC25" s="387">
        <f t="shared" si="15"/>
        <v>233.63098606928571</v>
      </c>
      <c r="CD25" s="387">
        <f t="shared" si="15"/>
        <v>186.90478885542859</v>
      </c>
      <c r="CE25" s="387">
        <f t="shared" si="15"/>
        <v>149.52383108434287</v>
      </c>
      <c r="CF25" s="387">
        <f t="shared" si="15"/>
        <v>119.61906486747431</v>
      </c>
      <c r="CG25" s="387">
        <f t="shared" si="15"/>
        <v>95.695251893979446</v>
      </c>
      <c r="CH25" s="387">
        <f t="shared" si="15"/>
        <v>76.55620151518356</v>
      </c>
      <c r="CI25" s="387">
        <f t="shared" si="15"/>
        <v>61.244961212146848</v>
      </c>
      <c r="CJ25" s="387">
        <f t="shared" si="15"/>
        <v>48.995968969717481</v>
      </c>
      <c r="CK25" s="734">
        <f t="shared" si="15"/>
        <v>39.196775175773986</v>
      </c>
      <c r="CL25" s="387">
        <f t="shared" si="15"/>
        <v>31.35742014061919</v>
      </c>
      <c r="CM25" s="387">
        <f t="shared" si="15"/>
        <v>25.085936112495354</v>
      </c>
      <c r="CN25" s="342">
        <f t="shared" si="15"/>
        <v>20.068748889996286</v>
      </c>
      <c r="CO25" s="342">
        <f t="shared" si="15"/>
        <v>16.054999111997031</v>
      </c>
      <c r="CP25" s="342">
        <f t="shared" si="15"/>
        <v>12.843999289597626</v>
      </c>
      <c r="CQ25" s="342">
        <f t="shared" si="16"/>
        <v>10.275199431678102</v>
      </c>
      <c r="CR25" s="342">
        <f t="shared" si="16"/>
        <v>8.2201595453424812</v>
      </c>
      <c r="CS25" s="342">
        <f t="shared" si="16"/>
        <v>6.5761276362739851</v>
      </c>
      <c r="CT25" s="342">
        <f t="shared" si="16"/>
        <v>5.2609021090191881</v>
      </c>
      <c r="CU25" s="342">
        <f t="shared" si="16"/>
        <v>4.208721687215351</v>
      </c>
      <c r="CV25" s="346">
        <f t="shared" si="16"/>
        <v>3.3669773497722808</v>
      </c>
      <c r="CW25" s="342">
        <f t="shared" si="16"/>
        <v>2.6935818798178248</v>
      </c>
      <c r="CX25" s="342">
        <f t="shared" si="16"/>
        <v>2.1548655038542601</v>
      </c>
      <c r="CY25" s="342">
        <f t="shared" si="16"/>
        <v>1.7238924030834082</v>
      </c>
      <c r="CZ25" s="342">
        <f t="shared" si="16"/>
        <v>1.3791139224667266</v>
      </c>
      <c r="DA25" s="342">
        <f t="shared" si="16"/>
        <v>1.1032911379733814</v>
      </c>
      <c r="DB25" s="342">
        <f t="shared" si="16"/>
        <v>0.88263291037870517</v>
      </c>
      <c r="DC25" s="342">
        <f t="shared" si="5"/>
        <v>0.70610632830296416</v>
      </c>
      <c r="DD25" s="342">
        <f t="shared" si="5"/>
        <v>0.56488506264237137</v>
      </c>
      <c r="DE25" s="342">
        <f t="shared" si="5"/>
        <v>0.45190805011389712</v>
      </c>
      <c r="DF25" s="342">
        <f t="shared" si="5"/>
        <v>0.36152644009111773</v>
      </c>
      <c r="DG25" s="342">
        <f t="shared" si="5"/>
        <v>0.28922115207289417</v>
      </c>
      <c r="DH25" s="342">
        <f t="shared" si="5"/>
        <v>0.23137692165831536</v>
      </c>
      <c r="DI25" s="727">
        <f t="shared" si="5"/>
        <v>0.1851015373266523</v>
      </c>
      <c r="DJ25" s="342">
        <f t="shared" si="5"/>
        <v>0.14808122986132186</v>
      </c>
      <c r="DK25" s="342">
        <f t="shared" si="5"/>
        <v>0.11846498388905749</v>
      </c>
      <c r="DL25" s="342">
        <f t="shared" si="5"/>
        <v>9.4771987111246001E-2</v>
      </c>
      <c r="DM25" s="342">
        <f t="shared" si="5"/>
        <v>7.5817589688996809E-2</v>
      </c>
      <c r="DN25" s="342">
        <f t="shared" si="5"/>
        <v>6.0654071751197448E-2</v>
      </c>
      <c r="DO25" s="342">
        <f t="shared" si="5"/>
        <v>4.8523257400957961E-2</v>
      </c>
      <c r="DP25" s="342">
        <f t="shared" si="5"/>
        <v>3.8818605920766372E-2</v>
      </c>
      <c r="DQ25" s="342">
        <f t="shared" si="5"/>
        <v>3.1054884736613098E-2</v>
      </c>
      <c r="DR25" s="342">
        <f t="shared" si="5"/>
        <v>2.4843907789290479E-2</v>
      </c>
      <c r="DS25" s="342">
        <f t="shared" si="6"/>
        <v>1.9875126231432384E-2</v>
      </c>
      <c r="DT25" s="346">
        <f t="shared" si="6"/>
        <v>1.5900100985145906E-2</v>
      </c>
      <c r="DU25" s="342">
        <f t="shared" si="6"/>
        <v>1.2720080788116726E-2</v>
      </c>
      <c r="DV25" s="342">
        <f t="shared" si="6"/>
        <v>1.0176064630493382E-2</v>
      </c>
      <c r="DW25" s="342">
        <f t="shared" si="6"/>
        <v>8.1408517043947051E-3</v>
      </c>
      <c r="DX25" s="342">
        <f t="shared" si="6"/>
        <v>6.5126813635157646E-3</v>
      </c>
      <c r="DY25" s="342">
        <f t="shared" si="6"/>
        <v>5.210145090812612E-3</v>
      </c>
      <c r="DZ25" s="342">
        <f t="shared" si="6"/>
        <v>4.1681160726500894E-3</v>
      </c>
      <c r="EA25" s="342">
        <f t="shared" si="6"/>
        <v>3.3344928581200716E-3</v>
      </c>
      <c r="EB25" s="342">
        <f t="shared" si="6"/>
        <v>2.6675942864960575E-3</v>
      </c>
      <c r="EC25" s="342">
        <f t="shared" si="6"/>
        <v>2.1340754291968461E-3</v>
      </c>
      <c r="ED25" s="342">
        <f t="shared" si="6"/>
        <v>1.7072603433574769E-3</v>
      </c>
      <c r="EE25" s="342">
        <f t="shared" si="6"/>
        <v>1.3658082746859817E-3</v>
      </c>
      <c r="EF25" s="342">
        <f t="shared" si="6"/>
        <v>1.0926466197487853E-3</v>
      </c>
      <c r="EG25" s="727">
        <f t="shared" si="6"/>
        <v>8.7411729579902828E-4</v>
      </c>
      <c r="EH25" s="342">
        <f t="shared" si="6"/>
        <v>6.9929383663922266E-4</v>
      </c>
      <c r="EI25" s="342">
        <f t="shared" si="23"/>
        <v>5.594350693113782E-4</v>
      </c>
      <c r="EJ25" s="342">
        <f t="shared" si="23"/>
        <v>4.4754805544910259E-4</v>
      </c>
      <c r="EK25" s="342">
        <f t="shared" si="23"/>
        <v>3.5803844435928209E-4</v>
      </c>
      <c r="EL25" s="342">
        <f t="shared" si="23"/>
        <v>2.8643075548742566E-4</v>
      </c>
      <c r="EM25" s="342">
        <f t="shared" si="23"/>
        <v>2.2914460438994055E-4</v>
      </c>
      <c r="EN25" s="342">
        <f t="shared" si="23"/>
        <v>1.8331568351195244E-4</v>
      </c>
      <c r="EO25" s="342">
        <f t="shared" si="23"/>
        <v>1.4665254680956198E-4</v>
      </c>
      <c r="EP25" s="342">
        <f t="shared" si="23"/>
        <v>1.1732203744764958E-4</v>
      </c>
      <c r="EQ25" s="342">
        <f t="shared" si="23"/>
        <v>9.3857629958119665E-5</v>
      </c>
      <c r="ER25" s="346">
        <f t="shared" si="23"/>
        <v>7.5086103966495737E-5</v>
      </c>
      <c r="ES25" s="342">
        <f t="shared" si="19"/>
        <v>6.0068883173196591E-5</v>
      </c>
      <c r="ET25" s="342">
        <f t="shared" si="19"/>
        <v>4.8055106538557273E-5</v>
      </c>
      <c r="EU25" s="342">
        <f t="shared" si="19"/>
        <v>3.8444085230845818E-5</v>
      </c>
      <c r="EV25" s="342">
        <f t="shared" si="19"/>
        <v>3.0755268184676655E-5</v>
      </c>
      <c r="EW25" s="342">
        <f t="shared" si="19"/>
        <v>2.4604214547741325E-5</v>
      </c>
      <c r="EX25" s="342">
        <f t="shared" si="19"/>
        <v>1.968337163819306E-5</v>
      </c>
      <c r="EY25" s="342">
        <f t="shared" si="19"/>
        <v>1.574669731055445E-5</v>
      </c>
      <c r="EZ25" s="342">
        <f t="shared" si="19"/>
        <v>1.259735784844356E-5</v>
      </c>
      <c r="FA25" s="342">
        <f t="shared" si="19"/>
        <v>1.0077886278754849E-5</v>
      </c>
      <c r="FB25" s="342">
        <f t="shared" si="19"/>
        <v>8.0623090230038787E-6</v>
      </c>
      <c r="FC25" s="342">
        <f t="shared" si="19"/>
        <v>6.4498472184031034E-6</v>
      </c>
      <c r="FD25" s="342">
        <f t="shared" si="19"/>
        <v>5.1598777747224831E-6</v>
      </c>
      <c r="FE25" s="727">
        <f t="shared" si="19"/>
        <v>4.1279022197779866E-6</v>
      </c>
      <c r="FF25" s="342">
        <f t="shared" si="19"/>
        <v>3.3023217758223894E-6</v>
      </c>
      <c r="FG25" s="342">
        <f t="shared" si="19"/>
        <v>2.6418574206579119E-6</v>
      </c>
      <c r="FH25" s="342">
        <f t="shared" si="19"/>
        <v>2.1134859365263297E-6</v>
      </c>
      <c r="FI25" s="342">
        <f t="shared" si="20"/>
        <v>1.6907887492210639E-6</v>
      </c>
      <c r="FJ25" s="342">
        <f t="shared" si="20"/>
        <v>1.3526309993768512E-6</v>
      </c>
      <c r="FK25" s="342">
        <f t="shared" si="20"/>
        <v>1.0821047995014809E-6</v>
      </c>
      <c r="FL25" s="342">
        <f t="shared" si="20"/>
        <v>8.6568383960118477E-7</v>
      </c>
      <c r="FM25" s="342">
        <f t="shared" si="20"/>
        <v>6.925470716809479E-7</v>
      </c>
      <c r="FN25" s="342">
        <f t="shared" si="20"/>
        <v>5.5403765734475832E-7</v>
      </c>
      <c r="FO25" s="342">
        <f t="shared" si="20"/>
        <v>4.4323012587580667E-7</v>
      </c>
      <c r="FP25" s="346">
        <f t="shared" si="20"/>
        <v>3.5458410070064536E-7</v>
      </c>
      <c r="FQ25" s="342">
        <f t="shared" si="20"/>
        <v>2.836672805605163E-7</v>
      </c>
      <c r="FR25" s="342">
        <f t="shared" si="20"/>
        <v>2.2693382444841306E-7</v>
      </c>
      <c r="FS25" s="342">
        <f t="shared" si="20"/>
        <v>1.8154705955873047E-7</v>
      </c>
      <c r="FT25" s="342">
        <f t="shared" si="20"/>
        <v>1.4523764764698439E-7</v>
      </c>
      <c r="FU25" s="342">
        <f t="shared" si="20"/>
        <v>1.1619011811758752E-7</v>
      </c>
      <c r="FV25" s="342">
        <f t="shared" si="20"/>
        <v>9.2952094494070024E-8</v>
      </c>
      <c r="FW25" s="342">
        <f t="shared" si="20"/>
        <v>7.436167559525603E-8</v>
      </c>
      <c r="FX25" s="342">
        <f t="shared" si="20"/>
        <v>5.9489340476204828E-8</v>
      </c>
      <c r="FY25" s="342">
        <f t="shared" si="21"/>
        <v>4.7591472380963865E-8</v>
      </c>
      <c r="FZ25" s="342">
        <f t="shared" si="21"/>
        <v>3.8073177904771093E-8</v>
      </c>
      <c r="GA25" s="342">
        <f t="shared" si="21"/>
        <v>3.0458542323816879E-8</v>
      </c>
      <c r="GB25" s="342">
        <f t="shared" si="21"/>
        <v>2.4366833859053505E-8</v>
      </c>
      <c r="GC25" s="727">
        <f t="shared" si="21"/>
        <v>1.9493467087242807E-8</v>
      </c>
      <c r="GD25" s="342">
        <f t="shared" si="21"/>
        <v>1.5594773669794247E-8</v>
      </c>
      <c r="GE25" s="342">
        <f t="shared" si="21"/>
        <v>1.2475818935835399E-8</v>
      </c>
      <c r="GF25" s="342">
        <f t="shared" si="8"/>
        <v>9.9806551486683189E-9</v>
      </c>
      <c r="GG25" s="342">
        <f t="shared" si="8"/>
        <v>7.9845241189346561E-9</v>
      </c>
      <c r="GH25" s="342">
        <f t="shared" si="8"/>
        <v>6.3876192951477255E-9</v>
      </c>
      <c r="GI25" s="342">
        <f t="shared" si="8"/>
        <v>5.1100954361181811E-9</v>
      </c>
      <c r="GJ25" s="342">
        <f t="shared" si="8"/>
        <v>4.0880763488945454E-9</v>
      </c>
      <c r="GK25" s="342">
        <f t="shared" si="8"/>
        <v>3.2704610791156365E-9</v>
      </c>
      <c r="GL25" s="342">
        <f t="shared" si="8"/>
        <v>2.6163688632925093E-9</v>
      </c>
      <c r="GM25" s="342">
        <f t="shared" si="8"/>
        <v>2.0930950906340075E-9</v>
      </c>
      <c r="GN25" s="346">
        <f t="shared" si="8"/>
        <v>1.674476072507206E-9</v>
      </c>
      <c r="GO25" s="397">
        <f>SUM(H25:GN25)</f>
        <v>2799372.5499999938</v>
      </c>
    </row>
    <row r="26" spans="1:198" s="31" customFormat="1" ht="22" customHeight="1" thickTop="1" x14ac:dyDescent="0.2">
      <c r="A26" s="415" t="s">
        <v>475</v>
      </c>
      <c r="B26" s="416">
        <v>1</v>
      </c>
      <c r="C26" s="416"/>
      <c r="D26" s="416">
        <v>1</v>
      </c>
      <c r="E26" s="416"/>
      <c r="F26" s="416"/>
      <c r="G26" s="405" t="str">
        <f>$G$442</f>
        <v>Avg Performing  Title / App</v>
      </c>
      <c r="H26" s="435"/>
      <c r="I26" s="342"/>
      <c r="J26" s="342"/>
      <c r="K26" s="342"/>
      <c r="L26" s="342"/>
      <c r="M26" s="342"/>
      <c r="N26" s="342"/>
      <c r="O26" s="342"/>
      <c r="P26" s="342"/>
      <c r="Q26" s="727"/>
      <c r="R26" s="342"/>
      <c r="S26" s="342"/>
      <c r="T26" s="342"/>
      <c r="U26" s="342"/>
      <c r="V26" s="342"/>
      <c r="W26" s="342"/>
      <c r="X26" s="342"/>
      <c r="Y26" s="342"/>
      <c r="Z26" s="342"/>
      <c r="AA26" s="342"/>
      <c r="AB26" s="346"/>
      <c r="AC26" s="342"/>
      <c r="AD26" s="342"/>
      <c r="AE26" s="342"/>
      <c r="AF26" s="342"/>
      <c r="AG26" s="342"/>
      <c r="AH26" s="342"/>
      <c r="AI26" s="342"/>
      <c r="AJ26" s="342"/>
      <c r="AK26" s="342"/>
      <c r="AL26" s="342"/>
      <c r="AM26" s="342"/>
      <c r="AN26" s="342"/>
      <c r="AO26" s="727"/>
      <c r="AP26" s="342"/>
      <c r="AQ26" s="342"/>
      <c r="AR26" s="376">
        <f t="shared" ref="AR26:BO26" si="30">$B$7*Q$442</f>
        <v>31125.899999999998</v>
      </c>
      <c r="AS26" s="376">
        <f t="shared" si="30"/>
        <v>100239.75</v>
      </c>
      <c r="AT26" s="376">
        <f t="shared" si="30"/>
        <v>284618.09999999998</v>
      </c>
      <c r="AU26" s="376">
        <f t="shared" si="30"/>
        <v>556962.25</v>
      </c>
      <c r="AV26" s="376">
        <f t="shared" si="30"/>
        <v>680269.85</v>
      </c>
      <c r="AW26" s="376">
        <f t="shared" si="30"/>
        <v>661926.19999999995</v>
      </c>
      <c r="AX26" s="376">
        <f t="shared" si="30"/>
        <v>673632.04999999993</v>
      </c>
      <c r="AY26" s="376">
        <f t="shared" si="30"/>
        <v>661253.44999999995</v>
      </c>
      <c r="AZ26" s="345">
        <f t="shared" si="30"/>
        <v>447274.1</v>
      </c>
      <c r="BA26" s="376">
        <f t="shared" si="30"/>
        <v>485426.5</v>
      </c>
      <c r="BB26" s="376">
        <f t="shared" si="30"/>
        <v>373122.1</v>
      </c>
      <c r="BC26" s="376">
        <f t="shared" si="30"/>
        <v>318121.05</v>
      </c>
      <c r="BD26" s="376">
        <f t="shared" si="30"/>
        <v>411752.89999999997</v>
      </c>
      <c r="BE26" s="376">
        <f t="shared" si="30"/>
        <v>364780</v>
      </c>
      <c r="BF26" s="376">
        <f t="shared" si="30"/>
        <v>316356.95</v>
      </c>
      <c r="BG26" s="376">
        <f t="shared" si="30"/>
        <v>238153.5</v>
      </c>
      <c r="BH26" s="376">
        <f t="shared" si="30"/>
        <v>221125.44999999998</v>
      </c>
      <c r="BI26" s="376">
        <f t="shared" si="30"/>
        <v>247123.5</v>
      </c>
      <c r="BJ26" s="376">
        <f t="shared" si="30"/>
        <v>221170.3</v>
      </c>
      <c r="BK26" s="376">
        <f t="shared" si="30"/>
        <v>171895.1</v>
      </c>
      <c r="BL26" s="376">
        <f t="shared" si="30"/>
        <v>127732.79999999999</v>
      </c>
      <c r="BM26" s="728">
        <f t="shared" si="30"/>
        <v>74660.3</v>
      </c>
      <c r="BN26" s="376">
        <f t="shared" si="30"/>
        <v>65346.45</v>
      </c>
      <c r="BO26" s="376">
        <f t="shared" si="30"/>
        <v>36074.35</v>
      </c>
      <c r="BP26" s="387">
        <f>BO26*0.8</f>
        <v>28859.48</v>
      </c>
      <c r="BQ26" s="387">
        <f t="shared" si="18"/>
        <v>23087.584000000003</v>
      </c>
      <c r="BR26" s="387">
        <f t="shared" si="18"/>
        <v>18470.067200000001</v>
      </c>
      <c r="BS26" s="387">
        <f t="shared" si="14"/>
        <v>14776.053760000003</v>
      </c>
      <c r="BT26" s="387">
        <f t="shared" si="14"/>
        <v>11820.843008000003</v>
      </c>
      <c r="BU26" s="387">
        <f t="shared" si="14"/>
        <v>9456.6744064000031</v>
      </c>
      <c r="BV26" s="387">
        <f t="shared" si="14"/>
        <v>7565.3395251200027</v>
      </c>
      <c r="BW26" s="387">
        <f t="shared" si="14"/>
        <v>6052.2716200960022</v>
      </c>
      <c r="BX26" s="388">
        <f t="shared" si="14"/>
        <v>4841.8172960768015</v>
      </c>
      <c r="BY26" s="387">
        <f t="shared" si="14"/>
        <v>3873.4538368614412</v>
      </c>
      <c r="BZ26" s="387">
        <f t="shared" si="14"/>
        <v>3098.7630694891532</v>
      </c>
      <c r="CA26" s="387">
        <f t="shared" si="15"/>
        <v>2479.0104555913226</v>
      </c>
      <c r="CB26" s="387">
        <f t="shared" si="15"/>
        <v>1983.2083644730583</v>
      </c>
      <c r="CC26" s="387">
        <f t="shared" si="15"/>
        <v>1586.5666915784468</v>
      </c>
      <c r="CD26" s="387">
        <f t="shared" si="15"/>
        <v>1269.2533532627576</v>
      </c>
      <c r="CE26" s="387">
        <f t="shared" si="15"/>
        <v>1015.4026826102062</v>
      </c>
      <c r="CF26" s="387">
        <f t="shared" si="15"/>
        <v>812.32214608816503</v>
      </c>
      <c r="CG26" s="387">
        <f t="shared" si="15"/>
        <v>649.85771687053204</v>
      </c>
      <c r="CH26" s="387">
        <f t="shared" si="15"/>
        <v>519.88617349642561</v>
      </c>
      <c r="CI26" s="387">
        <f t="shared" si="15"/>
        <v>415.90893879714054</v>
      </c>
      <c r="CJ26" s="387">
        <f t="shared" si="15"/>
        <v>332.72715103771247</v>
      </c>
      <c r="CK26" s="734">
        <f t="shared" si="15"/>
        <v>266.18172083016998</v>
      </c>
      <c r="CL26" s="387">
        <f t="shared" si="15"/>
        <v>212.94537666413601</v>
      </c>
      <c r="CM26" s="387">
        <f t="shared" si="15"/>
        <v>170.35630133130883</v>
      </c>
      <c r="CN26" s="342">
        <f t="shared" si="15"/>
        <v>136.28504106504707</v>
      </c>
      <c r="CO26" s="342">
        <f t="shared" si="15"/>
        <v>109.02803285203765</v>
      </c>
      <c r="CP26" s="342">
        <f t="shared" si="15"/>
        <v>87.222426281630135</v>
      </c>
      <c r="CQ26" s="342">
        <f t="shared" si="16"/>
        <v>69.777941025304116</v>
      </c>
      <c r="CR26" s="342">
        <f t="shared" si="16"/>
        <v>55.822352820243296</v>
      </c>
      <c r="CS26" s="342">
        <f t="shared" si="16"/>
        <v>44.65788225619464</v>
      </c>
      <c r="CT26" s="342">
        <f t="shared" si="16"/>
        <v>35.726305804955715</v>
      </c>
      <c r="CU26" s="342">
        <f t="shared" si="16"/>
        <v>28.581044643964574</v>
      </c>
      <c r="CV26" s="346">
        <f t="shared" si="16"/>
        <v>22.864835715171662</v>
      </c>
      <c r="CW26" s="342">
        <f t="shared" si="16"/>
        <v>18.291868572137329</v>
      </c>
      <c r="CX26" s="342">
        <f t="shared" si="16"/>
        <v>14.633494857709863</v>
      </c>
      <c r="CY26" s="342">
        <f t="shared" si="16"/>
        <v>11.706795886167891</v>
      </c>
      <c r="CZ26" s="342">
        <f t="shared" si="16"/>
        <v>9.3654367089343129</v>
      </c>
      <c r="DA26" s="342">
        <f t="shared" si="16"/>
        <v>7.492349367147451</v>
      </c>
      <c r="DB26" s="342">
        <f t="shared" si="16"/>
        <v>5.9938794937179614</v>
      </c>
      <c r="DC26" s="342">
        <f t="shared" si="5"/>
        <v>4.7951035949743694</v>
      </c>
      <c r="DD26" s="342">
        <f t="shared" si="5"/>
        <v>3.8360828759794958</v>
      </c>
      <c r="DE26" s="342">
        <f t="shared" si="5"/>
        <v>3.068866300783597</v>
      </c>
      <c r="DF26" s="342">
        <f t="shared" si="5"/>
        <v>2.4550930406268776</v>
      </c>
      <c r="DG26" s="342">
        <f t="shared" si="5"/>
        <v>1.9640744325015023</v>
      </c>
      <c r="DH26" s="342">
        <f t="shared" si="5"/>
        <v>1.571259546001202</v>
      </c>
      <c r="DI26" s="727">
        <f t="shared" si="5"/>
        <v>1.2570076368009617</v>
      </c>
      <c r="DJ26" s="342">
        <f t="shared" si="5"/>
        <v>1.0056061094407693</v>
      </c>
      <c r="DK26" s="342">
        <f t="shared" si="5"/>
        <v>0.80448488755261549</v>
      </c>
      <c r="DL26" s="342">
        <f t="shared" si="5"/>
        <v>0.64358791004209248</v>
      </c>
      <c r="DM26" s="342">
        <f t="shared" si="5"/>
        <v>0.51487032803367405</v>
      </c>
      <c r="DN26" s="342">
        <f t="shared" si="5"/>
        <v>0.41189626242693927</v>
      </c>
      <c r="DO26" s="342">
        <f t="shared" si="5"/>
        <v>0.32951700994155142</v>
      </c>
      <c r="DP26" s="342">
        <f t="shared" si="5"/>
        <v>0.26361360795324112</v>
      </c>
      <c r="DQ26" s="342">
        <f t="shared" si="5"/>
        <v>0.2108908863625929</v>
      </c>
      <c r="DR26" s="342">
        <f t="shared" si="5"/>
        <v>0.16871270909007433</v>
      </c>
      <c r="DS26" s="342">
        <f t="shared" si="6"/>
        <v>0.13497016727205946</v>
      </c>
      <c r="DT26" s="346">
        <f t="shared" si="6"/>
        <v>0.10797613381764758</v>
      </c>
      <c r="DU26" s="342">
        <f t="shared" si="6"/>
        <v>8.6380907054118064E-2</v>
      </c>
      <c r="DV26" s="342">
        <f t="shared" si="6"/>
        <v>6.9104725643294451E-2</v>
      </c>
      <c r="DW26" s="342">
        <f t="shared" si="6"/>
        <v>5.5283780514635561E-2</v>
      </c>
      <c r="DX26" s="342">
        <f t="shared" si="6"/>
        <v>4.4227024411708449E-2</v>
      </c>
      <c r="DY26" s="342">
        <f t="shared" si="6"/>
        <v>3.5381619529366762E-2</v>
      </c>
      <c r="DZ26" s="342">
        <f t="shared" si="6"/>
        <v>2.8305295623493411E-2</v>
      </c>
      <c r="EA26" s="342">
        <f t="shared" si="6"/>
        <v>2.2644236498794729E-2</v>
      </c>
      <c r="EB26" s="342">
        <f t="shared" si="6"/>
        <v>1.8115389199035783E-2</v>
      </c>
      <c r="EC26" s="342">
        <f t="shared" si="6"/>
        <v>1.4492311359228627E-2</v>
      </c>
      <c r="ED26" s="342">
        <f t="shared" si="6"/>
        <v>1.1593849087382903E-2</v>
      </c>
      <c r="EE26" s="342">
        <f t="shared" si="6"/>
        <v>9.2750792699063233E-3</v>
      </c>
      <c r="EF26" s="342">
        <f t="shared" si="6"/>
        <v>7.4200634159250593E-3</v>
      </c>
      <c r="EG26" s="727">
        <f t="shared" si="6"/>
        <v>5.9360507327400475E-3</v>
      </c>
      <c r="EH26" s="342">
        <f t="shared" si="6"/>
        <v>4.7488405861920383E-3</v>
      </c>
      <c r="EI26" s="342">
        <f t="shared" si="23"/>
        <v>3.7990724689536308E-3</v>
      </c>
      <c r="EJ26" s="342">
        <f t="shared" si="23"/>
        <v>3.0392579751629049E-3</v>
      </c>
      <c r="EK26" s="342">
        <f t="shared" si="23"/>
        <v>2.431406380130324E-3</v>
      </c>
      <c r="EL26" s="342">
        <f t="shared" si="23"/>
        <v>1.9451251041042593E-3</v>
      </c>
      <c r="EM26" s="342">
        <f t="shared" si="23"/>
        <v>1.5561000832834074E-3</v>
      </c>
      <c r="EN26" s="342">
        <f t="shared" si="23"/>
        <v>1.2448800666267261E-3</v>
      </c>
      <c r="EO26" s="342">
        <f t="shared" si="23"/>
        <v>9.9590405330138103E-4</v>
      </c>
      <c r="EP26" s="342">
        <f t="shared" si="23"/>
        <v>7.9672324264110485E-4</v>
      </c>
      <c r="EQ26" s="342">
        <f t="shared" si="23"/>
        <v>6.3737859411288397E-4</v>
      </c>
      <c r="ER26" s="346">
        <f t="shared" si="23"/>
        <v>5.0990287529030715E-4</v>
      </c>
      <c r="ES26" s="342">
        <f t="shared" si="19"/>
        <v>4.0792230023224576E-4</v>
      </c>
      <c r="ET26" s="342">
        <f t="shared" si="19"/>
        <v>3.2633784018579664E-4</v>
      </c>
      <c r="EU26" s="342">
        <f t="shared" si="19"/>
        <v>2.610702721486373E-4</v>
      </c>
      <c r="EV26" s="342">
        <f t="shared" si="19"/>
        <v>2.0885621771890984E-4</v>
      </c>
      <c r="EW26" s="342">
        <f t="shared" si="19"/>
        <v>1.670849741751279E-4</v>
      </c>
      <c r="EX26" s="342">
        <f t="shared" si="19"/>
        <v>1.3366797934010233E-4</v>
      </c>
      <c r="EY26" s="342">
        <f t="shared" si="19"/>
        <v>1.0693438347208188E-4</v>
      </c>
      <c r="EZ26" s="342">
        <f t="shared" si="19"/>
        <v>8.5547506777665513E-5</v>
      </c>
      <c r="FA26" s="342">
        <f t="shared" si="19"/>
        <v>6.8438005422132413E-5</v>
      </c>
      <c r="FB26" s="342">
        <f t="shared" si="19"/>
        <v>5.4750404337705932E-5</v>
      </c>
      <c r="FC26" s="342">
        <f t="shared" si="19"/>
        <v>4.3800323470164751E-5</v>
      </c>
      <c r="FD26" s="342">
        <f t="shared" si="19"/>
        <v>3.5040258776131799E-5</v>
      </c>
      <c r="FE26" s="727">
        <f t="shared" si="19"/>
        <v>2.8032207020905442E-5</v>
      </c>
      <c r="FF26" s="342">
        <f t="shared" si="19"/>
        <v>2.2425765616724356E-5</v>
      </c>
      <c r="FG26" s="342">
        <f t="shared" si="19"/>
        <v>1.7940612493379485E-5</v>
      </c>
      <c r="FH26" s="342">
        <f t="shared" si="19"/>
        <v>1.4352489994703589E-5</v>
      </c>
      <c r="FI26" s="342">
        <f t="shared" si="20"/>
        <v>1.1481991995762871E-5</v>
      </c>
      <c r="FJ26" s="342">
        <f t="shared" si="20"/>
        <v>9.1855935966102972E-6</v>
      </c>
      <c r="FK26" s="342">
        <f t="shared" si="20"/>
        <v>7.348474877288238E-6</v>
      </c>
      <c r="FL26" s="342">
        <f t="shared" si="20"/>
        <v>5.8787799018305905E-6</v>
      </c>
      <c r="FM26" s="342">
        <f t="shared" si="20"/>
        <v>4.7030239214644726E-6</v>
      </c>
      <c r="FN26" s="342">
        <f t="shared" si="20"/>
        <v>3.7624191371715784E-6</v>
      </c>
      <c r="FO26" s="342">
        <f t="shared" si="20"/>
        <v>3.0099353097372628E-6</v>
      </c>
      <c r="FP26" s="346">
        <f t="shared" si="20"/>
        <v>2.4079482477898104E-6</v>
      </c>
      <c r="FQ26" s="342">
        <f t="shared" si="20"/>
        <v>1.9263585982318484E-6</v>
      </c>
      <c r="FR26" s="342">
        <f t="shared" si="20"/>
        <v>1.5410868785854789E-6</v>
      </c>
      <c r="FS26" s="342">
        <f t="shared" si="20"/>
        <v>1.2328695028683833E-6</v>
      </c>
      <c r="FT26" s="342">
        <f t="shared" si="20"/>
        <v>9.862956022947066E-7</v>
      </c>
      <c r="FU26" s="342">
        <f t="shared" si="20"/>
        <v>7.8903648183576537E-7</v>
      </c>
      <c r="FV26" s="342">
        <f t="shared" si="20"/>
        <v>6.3122918546861238E-7</v>
      </c>
      <c r="FW26" s="342">
        <f t="shared" si="20"/>
        <v>5.0498334837488988E-7</v>
      </c>
      <c r="FX26" s="342">
        <f t="shared" si="20"/>
        <v>4.0398667869991193E-7</v>
      </c>
      <c r="FY26" s="342">
        <f t="shared" si="21"/>
        <v>3.2318934295992954E-7</v>
      </c>
      <c r="FZ26" s="342">
        <f t="shared" si="21"/>
        <v>2.5855147436794364E-7</v>
      </c>
      <c r="GA26" s="342">
        <f t="shared" si="21"/>
        <v>2.0684117949435493E-7</v>
      </c>
      <c r="GB26" s="342">
        <f t="shared" si="21"/>
        <v>1.6547294359548396E-7</v>
      </c>
      <c r="GC26" s="727">
        <f t="shared" si="21"/>
        <v>1.3237835487638717E-7</v>
      </c>
      <c r="GD26" s="342">
        <f t="shared" si="21"/>
        <v>1.0590268390110975E-7</v>
      </c>
      <c r="GE26" s="342">
        <f t="shared" si="21"/>
        <v>8.4722147120887801E-8</v>
      </c>
      <c r="GF26" s="342">
        <f t="shared" si="8"/>
        <v>6.7777717696710241E-8</v>
      </c>
      <c r="GG26" s="342">
        <f t="shared" si="8"/>
        <v>5.4222174157368197E-8</v>
      </c>
      <c r="GH26" s="342">
        <f t="shared" si="8"/>
        <v>4.3377739325894562E-8</v>
      </c>
      <c r="GI26" s="342">
        <f t="shared" si="8"/>
        <v>3.4702191460715653E-8</v>
      </c>
      <c r="GJ26" s="342">
        <f t="shared" si="8"/>
        <v>2.7761753168572525E-8</v>
      </c>
      <c r="GK26" s="342">
        <f t="shared" si="8"/>
        <v>2.2209402534858021E-8</v>
      </c>
      <c r="GL26" s="342">
        <f t="shared" si="8"/>
        <v>1.7767522027886416E-8</v>
      </c>
      <c r="GM26" s="342">
        <f t="shared" si="8"/>
        <v>1.4214017622309134E-8</v>
      </c>
      <c r="GN26" s="346">
        <f t="shared" si="8"/>
        <v>1.1371214097847307E-8</v>
      </c>
      <c r="GO26" s="398">
        <f>SUM(H26:GN26)</f>
        <v>7914440.2999999551</v>
      </c>
    </row>
    <row r="27" spans="1:198" s="31" customFormat="1" ht="22" customHeight="1" x14ac:dyDescent="0.2">
      <c r="B27" s="323">
        <v>2</v>
      </c>
      <c r="C27" s="323"/>
      <c r="D27" s="323"/>
      <c r="E27" s="323"/>
      <c r="F27" s="323">
        <v>1</v>
      </c>
      <c r="G27" s="495" t="str">
        <f>$G$444</f>
        <v>Even Performing Title / App</v>
      </c>
      <c r="H27" s="435"/>
      <c r="I27" s="342"/>
      <c r="J27" s="342"/>
      <c r="K27" s="342"/>
      <c r="L27" s="342"/>
      <c r="M27" s="342"/>
      <c r="N27" s="342"/>
      <c r="O27" s="342"/>
      <c r="P27" s="342"/>
      <c r="Q27" s="727"/>
      <c r="R27" s="342"/>
      <c r="S27" s="342"/>
      <c r="T27" s="342"/>
      <c r="U27" s="342"/>
      <c r="V27" s="342"/>
      <c r="W27" s="342"/>
      <c r="X27" s="342"/>
      <c r="Y27" s="342"/>
      <c r="Z27" s="342"/>
      <c r="AA27" s="342"/>
      <c r="AB27" s="346"/>
      <c r="AC27" s="342"/>
      <c r="AD27" s="342"/>
      <c r="AE27" s="342"/>
      <c r="AF27" s="342"/>
      <c r="AG27" s="342"/>
      <c r="AH27" s="342"/>
      <c r="AI27" s="342"/>
      <c r="AJ27" s="342"/>
      <c r="AK27" s="342"/>
      <c r="AL27" s="342"/>
      <c r="AM27" s="342"/>
      <c r="AN27" s="342"/>
      <c r="AO27" s="727"/>
      <c r="AP27" s="342"/>
      <c r="AQ27" s="342"/>
      <c r="AR27" s="342"/>
      <c r="AS27" s="496">
        <f t="shared" ref="AS27:BP27" si="31">$B$7*Q444</f>
        <v>3114.5833333333339</v>
      </c>
      <c r="AT27" s="496">
        <f t="shared" si="31"/>
        <v>12458.333333333336</v>
      </c>
      <c r="AU27" s="496">
        <f t="shared" si="31"/>
        <v>31145.833333333336</v>
      </c>
      <c r="AV27" s="496">
        <f t="shared" si="31"/>
        <v>46718.75</v>
      </c>
      <c r="AW27" s="496">
        <f t="shared" si="31"/>
        <v>62291.666666666672</v>
      </c>
      <c r="AX27" s="496">
        <f t="shared" si="31"/>
        <v>59177.083333333328</v>
      </c>
      <c r="AY27" s="496">
        <f t="shared" si="31"/>
        <v>56062.5</v>
      </c>
      <c r="AZ27" s="622">
        <f t="shared" si="31"/>
        <v>52947.916666666664</v>
      </c>
      <c r="BA27" s="496">
        <f t="shared" si="31"/>
        <v>49833.333333333343</v>
      </c>
      <c r="BB27" s="496">
        <f t="shared" si="31"/>
        <v>46718.75</v>
      </c>
      <c r="BC27" s="496">
        <f t="shared" si="31"/>
        <v>43604.166666666664</v>
      </c>
      <c r="BD27" s="496">
        <f t="shared" si="31"/>
        <v>40489.583333333336</v>
      </c>
      <c r="BE27" s="496">
        <f t="shared" si="31"/>
        <v>37375</v>
      </c>
      <c r="BF27" s="496">
        <f t="shared" si="31"/>
        <v>34260.416666666672</v>
      </c>
      <c r="BG27" s="496">
        <f t="shared" si="31"/>
        <v>31145.833333333299</v>
      </c>
      <c r="BH27" s="496">
        <f t="shared" si="31"/>
        <v>28031.249999999967</v>
      </c>
      <c r="BI27" s="496">
        <f t="shared" si="31"/>
        <v>24916.666666666672</v>
      </c>
      <c r="BJ27" s="496">
        <f t="shared" si="31"/>
        <v>21802.083333333332</v>
      </c>
      <c r="BK27" s="496">
        <f t="shared" si="31"/>
        <v>18687.5</v>
      </c>
      <c r="BL27" s="496">
        <f t="shared" si="31"/>
        <v>15572.916666666668</v>
      </c>
      <c r="BM27" s="731">
        <f t="shared" si="31"/>
        <v>12458.333333333336</v>
      </c>
      <c r="BN27" s="496">
        <f t="shared" si="31"/>
        <v>9343.75</v>
      </c>
      <c r="BO27" s="496">
        <f t="shared" si="31"/>
        <v>6229.1666666666679</v>
      </c>
      <c r="BP27" s="496">
        <f t="shared" si="31"/>
        <v>3114.5833333333339</v>
      </c>
      <c r="BQ27" s="387">
        <f>BP27*0.8</f>
        <v>2491.6666666666674</v>
      </c>
      <c r="BR27" s="387">
        <f t="shared" si="18"/>
        <v>1993.3333333333339</v>
      </c>
      <c r="BS27" s="387">
        <f t="shared" si="14"/>
        <v>1594.6666666666672</v>
      </c>
      <c r="BT27" s="387">
        <f t="shared" si="14"/>
        <v>1275.7333333333338</v>
      </c>
      <c r="BU27" s="387">
        <f t="shared" si="14"/>
        <v>1020.586666666667</v>
      </c>
      <c r="BV27" s="387">
        <f t="shared" si="14"/>
        <v>816.46933333333368</v>
      </c>
      <c r="BW27" s="387">
        <f t="shared" si="14"/>
        <v>653.17546666666703</v>
      </c>
      <c r="BX27" s="388">
        <f t="shared" si="14"/>
        <v>522.5403733333336</v>
      </c>
      <c r="BY27" s="387">
        <f t="shared" si="14"/>
        <v>418.03229866666692</v>
      </c>
      <c r="BZ27" s="387">
        <f t="shared" si="14"/>
        <v>334.42583893333358</v>
      </c>
      <c r="CA27" s="387">
        <f t="shared" si="15"/>
        <v>267.54067114666685</v>
      </c>
      <c r="CB27" s="387">
        <f t="shared" si="15"/>
        <v>214.03253691733349</v>
      </c>
      <c r="CC27" s="387">
        <f t="shared" si="15"/>
        <v>171.22602953386681</v>
      </c>
      <c r="CD27" s="387">
        <f t="shared" si="15"/>
        <v>136.98082362709346</v>
      </c>
      <c r="CE27" s="387">
        <f t="shared" si="15"/>
        <v>109.58465890167477</v>
      </c>
      <c r="CF27" s="387">
        <f t="shared" si="15"/>
        <v>87.667727121339823</v>
      </c>
      <c r="CG27" s="387">
        <f t="shared" si="15"/>
        <v>70.134181697071867</v>
      </c>
      <c r="CH27" s="387">
        <f t="shared" si="15"/>
        <v>56.107345357657493</v>
      </c>
      <c r="CI27" s="387">
        <f t="shared" si="15"/>
        <v>44.885876286125999</v>
      </c>
      <c r="CJ27" s="387">
        <f t="shared" si="15"/>
        <v>35.908701028900801</v>
      </c>
      <c r="CK27" s="734">
        <f t="shared" si="15"/>
        <v>28.726960823120642</v>
      </c>
      <c r="CL27" s="387">
        <f t="shared" si="15"/>
        <v>22.981568658496514</v>
      </c>
      <c r="CM27" s="387">
        <f t="shared" si="15"/>
        <v>18.385254926797213</v>
      </c>
      <c r="CN27" s="342">
        <f t="shared" si="15"/>
        <v>14.708203941437771</v>
      </c>
      <c r="CO27" s="342">
        <f t="shared" si="15"/>
        <v>11.766563153150218</v>
      </c>
      <c r="CP27" s="342">
        <f t="shared" si="15"/>
        <v>9.4132505225201744</v>
      </c>
      <c r="CQ27" s="342">
        <f t="shared" si="16"/>
        <v>7.5306004180161397</v>
      </c>
      <c r="CR27" s="342">
        <f t="shared" si="16"/>
        <v>6.0244803344129121</v>
      </c>
      <c r="CS27" s="342">
        <f t="shared" si="16"/>
        <v>4.8195842675303302</v>
      </c>
      <c r="CT27" s="342">
        <f t="shared" si="16"/>
        <v>3.8556674140242642</v>
      </c>
      <c r="CU27" s="342">
        <f t="shared" si="16"/>
        <v>3.0845339312194113</v>
      </c>
      <c r="CV27" s="346">
        <f t="shared" si="16"/>
        <v>2.4676271449755292</v>
      </c>
      <c r="CW27" s="342">
        <f t="shared" si="16"/>
        <v>1.9741017159804235</v>
      </c>
      <c r="CX27" s="342">
        <f t="shared" si="16"/>
        <v>1.5792813727843389</v>
      </c>
      <c r="CY27" s="342">
        <f t="shared" si="16"/>
        <v>1.2634250982274713</v>
      </c>
      <c r="CZ27" s="342">
        <f t="shared" si="16"/>
        <v>1.0107400785819771</v>
      </c>
      <c r="DA27" s="342">
        <f t="shared" si="16"/>
        <v>0.80859206286558172</v>
      </c>
      <c r="DB27" s="342">
        <f t="shared" si="16"/>
        <v>0.64687365029246546</v>
      </c>
      <c r="DC27" s="342">
        <f t="shared" si="5"/>
        <v>0.51749892023397237</v>
      </c>
      <c r="DD27" s="342">
        <f t="shared" si="5"/>
        <v>0.41399913618717793</v>
      </c>
      <c r="DE27" s="342">
        <f t="shared" si="5"/>
        <v>0.33119930894974237</v>
      </c>
      <c r="DF27" s="342">
        <f t="shared" si="5"/>
        <v>0.26495944715979391</v>
      </c>
      <c r="DG27" s="342">
        <f t="shared" si="5"/>
        <v>0.21196755772783515</v>
      </c>
      <c r="DH27" s="342">
        <f t="shared" si="5"/>
        <v>0.16957404618226812</v>
      </c>
      <c r="DI27" s="727">
        <f t="shared" si="5"/>
        <v>0.1356592369458145</v>
      </c>
      <c r="DJ27" s="342">
        <f t="shared" si="5"/>
        <v>0.1085273895566516</v>
      </c>
      <c r="DK27" s="342">
        <f t="shared" si="5"/>
        <v>8.6821911645321284E-2</v>
      </c>
      <c r="DL27" s="342">
        <f t="shared" si="5"/>
        <v>6.9457529316257025E-2</v>
      </c>
      <c r="DM27" s="342">
        <f t="shared" si="5"/>
        <v>5.5566023453005625E-2</v>
      </c>
      <c r="DN27" s="342">
        <f t="shared" si="5"/>
        <v>4.4452818762404506E-2</v>
      </c>
      <c r="DO27" s="342">
        <f t="shared" si="5"/>
        <v>3.5562255009923605E-2</v>
      </c>
      <c r="DP27" s="342">
        <f t="shared" si="5"/>
        <v>2.8449804007938884E-2</v>
      </c>
      <c r="DQ27" s="342">
        <f t="shared" si="5"/>
        <v>2.2759843206351108E-2</v>
      </c>
      <c r="DR27" s="342">
        <f t="shared" si="5"/>
        <v>1.8207874565080887E-2</v>
      </c>
      <c r="DS27" s="342">
        <f t="shared" si="6"/>
        <v>1.4566299652064711E-2</v>
      </c>
      <c r="DT27" s="346">
        <f t="shared" si="6"/>
        <v>1.165303972165177E-2</v>
      </c>
      <c r="DU27" s="342">
        <f t="shared" si="6"/>
        <v>9.3224317773214164E-3</v>
      </c>
      <c r="DV27" s="342">
        <f t="shared" si="6"/>
        <v>7.4579454218571331E-3</v>
      </c>
      <c r="DW27" s="342">
        <f t="shared" si="6"/>
        <v>5.9663563374857068E-3</v>
      </c>
      <c r="DX27" s="342">
        <f t="shared" si="6"/>
        <v>4.773085069988566E-3</v>
      </c>
      <c r="DY27" s="342">
        <f t="shared" si="6"/>
        <v>3.8184680559908528E-3</v>
      </c>
      <c r="DZ27" s="342">
        <f t="shared" si="6"/>
        <v>3.0547744447926824E-3</v>
      </c>
      <c r="EA27" s="342">
        <f t="shared" si="6"/>
        <v>2.4438195558341459E-3</v>
      </c>
      <c r="EB27" s="342">
        <f t="shared" si="6"/>
        <v>1.9550556446673167E-3</v>
      </c>
      <c r="EC27" s="342">
        <f t="shared" si="6"/>
        <v>1.5640445157338535E-3</v>
      </c>
      <c r="ED27" s="342">
        <f t="shared" si="6"/>
        <v>1.2512356125870829E-3</v>
      </c>
      <c r="EE27" s="342">
        <f t="shared" si="6"/>
        <v>1.0009884900696665E-3</v>
      </c>
      <c r="EF27" s="342">
        <f t="shared" si="6"/>
        <v>8.0079079205573318E-4</v>
      </c>
      <c r="EG27" s="727">
        <f t="shared" si="6"/>
        <v>6.4063263364458659E-4</v>
      </c>
      <c r="EH27" s="342">
        <f t="shared" si="6"/>
        <v>5.1250610691566927E-4</v>
      </c>
      <c r="EI27" s="342">
        <f t="shared" si="23"/>
        <v>4.1000488553253543E-4</v>
      </c>
      <c r="EJ27" s="342">
        <f t="shared" si="23"/>
        <v>3.2800390842602835E-4</v>
      </c>
      <c r="EK27" s="342">
        <f t="shared" si="23"/>
        <v>2.6240312674082267E-4</v>
      </c>
      <c r="EL27" s="342">
        <f t="shared" si="23"/>
        <v>2.0992250139265816E-4</v>
      </c>
      <c r="EM27" s="342">
        <f t="shared" si="23"/>
        <v>1.6793800111412655E-4</v>
      </c>
      <c r="EN27" s="342">
        <f t="shared" si="23"/>
        <v>1.3435040089130123E-4</v>
      </c>
      <c r="EO27" s="342">
        <f t="shared" si="23"/>
        <v>1.07480320713041E-4</v>
      </c>
      <c r="EP27" s="342">
        <f t="shared" si="23"/>
        <v>8.5984256570432809E-5</v>
      </c>
      <c r="EQ27" s="342">
        <f t="shared" si="23"/>
        <v>6.8787405256346253E-5</v>
      </c>
      <c r="ER27" s="346">
        <f t="shared" si="23"/>
        <v>5.5029924205077002E-5</v>
      </c>
      <c r="ES27" s="342">
        <f t="shared" si="19"/>
        <v>4.4023939364061602E-5</v>
      </c>
      <c r="ET27" s="342">
        <f t="shared" si="19"/>
        <v>3.5219151491249283E-5</v>
      </c>
      <c r="EU27" s="342">
        <f t="shared" si="19"/>
        <v>2.8175321192999427E-5</v>
      </c>
      <c r="EV27" s="342">
        <f t="shared" si="19"/>
        <v>2.2540256954399542E-5</v>
      </c>
      <c r="EW27" s="342">
        <f t="shared" si="19"/>
        <v>1.8032205563519633E-5</v>
      </c>
      <c r="EX27" s="342">
        <f t="shared" si="19"/>
        <v>1.4425764450815707E-5</v>
      </c>
      <c r="EY27" s="342">
        <f t="shared" si="19"/>
        <v>1.1540611560652566E-5</v>
      </c>
      <c r="EZ27" s="342">
        <f t="shared" si="19"/>
        <v>9.2324892485220536E-6</v>
      </c>
      <c r="FA27" s="342">
        <f t="shared" si="19"/>
        <v>7.385991398817643E-6</v>
      </c>
      <c r="FB27" s="342">
        <f t="shared" si="19"/>
        <v>5.9087931190541146E-6</v>
      </c>
      <c r="FC27" s="342">
        <f t="shared" si="19"/>
        <v>4.7270344952432917E-6</v>
      </c>
      <c r="FD27" s="342">
        <f t="shared" si="19"/>
        <v>3.7816275961946334E-6</v>
      </c>
      <c r="FE27" s="727">
        <f t="shared" si="19"/>
        <v>3.0253020769557068E-6</v>
      </c>
      <c r="FF27" s="342">
        <f t="shared" si="19"/>
        <v>2.4202416615645656E-6</v>
      </c>
      <c r="FG27" s="342">
        <f t="shared" si="19"/>
        <v>1.9361933292516527E-6</v>
      </c>
      <c r="FH27" s="342">
        <f t="shared" si="19"/>
        <v>1.5489546634013222E-6</v>
      </c>
      <c r="FI27" s="342">
        <f t="shared" si="20"/>
        <v>1.2391637307210578E-6</v>
      </c>
      <c r="FJ27" s="342">
        <f t="shared" si="20"/>
        <v>9.9133098457684626E-7</v>
      </c>
      <c r="FK27" s="342">
        <f t="shared" si="20"/>
        <v>7.9306478766147708E-7</v>
      </c>
      <c r="FL27" s="342">
        <f t="shared" si="20"/>
        <v>6.3445183012918172E-7</v>
      </c>
      <c r="FM27" s="342">
        <f t="shared" si="20"/>
        <v>5.0756146410334542E-7</v>
      </c>
      <c r="FN27" s="342">
        <f t="shared" si="20"/>
        <v>4.0604917128267636E-7</v>
      </c>
      <c r="FO27" s="342">
        <f t="shared" si="20"/>
        <v>3.248393370261411E-7</v>
      </c>
      <c r="FP27" s="346">
        <f t="shared" si="20"/>
        <v>2.5987146962091289E-7</v>
      </c>
      <c r="FQ27" s="342">
        <f t="shared" si="20"/>
        <v>2.0789717569673031E-7</v>
      </c>
      <c r="FR27" s="342">
        <f t="shared" si="20"/>
        <v>1.6631774055738426E-7</v>
      </c>
      <c r="FS27" s="342">
        <f t="shared" si="20"/>
        <v>1.3305419244590742E-7</v>
      </c>
      <c r="FT27" s="342">
        <f t="shared" si="20"/>
        <v>1.0644335395672594E-7</v>
      </c>
      <c r="FU27" s="342">
        <f t="shared" si="20"/>
        <v>8.515468316538076E-8</v>
      </c>
      <c r="FV27" s="342">
        <f t="shared" si="20"/>
        <v>6.8123746532304608E-8</v>
      </c>
      <c r="FW27" s="342">
        <f t="shared" si="20"/>
        <v>5.4498997225843686E-8</v>
      </c>
      <c r="FX27" s="342">
        <f t="shared" si="20"/>
        <v>4.3599197780674949E-8</v>
      </c>
      <c r="FY27" s="342">
        <f t="shared" si="21"/>
        <v>3.4879358224539963E-8</v>
      </c>
      <c r="FZ27" s="342">
        <f t="shared" si="21"/>
        <v>2.7903486579631972E-8</v>
      </c>
      <c r="GA27" s="342">
        <f t="shared" si="21"/>
        <v>2.2322789263705579E-8</v>
      </c>
      <c r="GB27" s="342">
        <f t="shared" si="21"/>
        <v>1.7858231410964465E-8</v>
      </c>
      <c r="GC27" s="727">
        <f t="shared" si="21"/>
        <v>1.4286585128771573E-8</v>
      </c>
      <c r="GD27" s="342">
        <f t="shared" si="21"/>
        <v>1.1429268103017259E-8</v>
      </c>
      <c r="GE27" s="342">
        <f t="shared" si="21"/>
        <v>9.1434144824138086E-9</v>
      </c>
      <c r="GF27" s="342">
        <f t="shared" si="8"/>
        <v>7.3147315859310476E-9</v>
      </c>
      <c r="GG27" s="342">
        <f t="shared" si="8"/>
        <v>5.8517852687448386E-9</v>
      </c>
      <c r="GH27" s="342">
        <f t="shared" si="8"/>
        <v>4.6814282149958712E-9</v>
      </c>
      <c r="GI27" s="342">
        <f t="shared" si="8"/>
        <v>3.7451425719966968E-9</v>
      </c>
      <c r="GJ27" s="342">
        <f t="shared" si="8"/>
        <v>2.9961140575973577E-9</v>
      </c>
      <c r="GK27" s="342">
        <f t="shared" si="8"/>
        <v>2.3968912460778863E-9</v>
      </c>
      <c r="GL27" s="342">
        <f t="shared" si="8"/>
        <v>1.9175129968623092E-9</v>
      </c>
      <c r="GM27" s="342">
        <f t="shared" si="8"/>
        <v>1.5340103974898475E-9</v>
      </c>
      <c r="GN27" s="346">
        <f t="shared" si="8"/>
        <v>1.2272083179918781E-9</v>
      </c>
      <c r="GO27" s="623">
        <f>SUM(H27:GN27)</f>
        <v>759958.33333332825</v>
      </c>
    </row>
    <row r="28" spans="1:198" s="31" customFormat="1" ht="22" customHeight="1" x14ac:dyDescent="0.2">
      <c r="B28" s="323">
        <v>3</v>
      </c>
      <c r="C28" s="323"/>
      <c r="D28" s="323"/>
      <c r="E28" s="323">
        <v>1</v>
      </c>
      <c r="F28" s="323"/>
      <c r="G28" s="339" t="str">
        <f>$G$443</f>
        <v>Low Performing  Title / App</v>
      </c>
      <c r="H28" s="435"/>
      <c r="I28" s="342"/>
      <c r="J28" s="342"/>
      <c r="K28" s="342"/>
      <c r="L28" s="342"/>
      <c r="M28" s="342"/>
      <c r="N28" s="342"/>
      <c r="O28" s="342"/>
      <c r="P28" s="342"/>
      <c r="Q28" s="727"/>
      <c r="R28" s="342"/>
      <c r="S28" s="342"/>
      <c r="T28" s="342"/>
      <c r="U28" s="342"/>
      <c r="V28" s="342"/>
      <c r="W28" s="342"/>
      <c r="X28" s="342"/>
      <c r="Y28" s="342"/>
      <c r="Z28" s="342"/>
      <c r="AA28" s="342"/>
      <c r="AB28" s="346"/>
      <c r="AC28" s="342"/>
      <c r="AD28" s="342"/>
      <c r="AE28" s="342"/>
      <c r="AF28" s="342"/>
      <c r="AG28" s="342"/>
      <c r="AH28" s="342"/>
      <c r="AI28" s="342"/>
      <c r="AJ28" s="342"/>
      <c r="AK28" s="342"/>
      <c r="AL28" s="342"/>
      <c r="AM28" s="342"/>
      <c r="AN28" s="342"/>
      <c r="AO28" s="727"/>
      <c r="AP28" s="342"/>
      <c r="AQ28" s="342"/>
      <c r="AR28" s="342"/>
      <c r="AS28" s="342"/>
      <c r="AT28" s="342"/>
      <c r="AU28" s="377">
        <f t="shared" ref="AU28:BR28" si="32">$B$7*Q$443</f>
        <v>14621.099999999999</v>
      </c>
      <c r="AV28" s="377">
        <f t="shared" si="32"/>
        <v>53894.75</v>
      </c>
      <c r="AW28" s="377">
        <f t="shared" si="32"/>
        <v>98939.099999999991</v>
      </c>
      <c r="AX28" s="377">
        <f t="shared" si="32"/>
        <v>182390</v>
      </c>
      <c r="AY28" s="377">
        <f t="shared" si="32"/>
        <v>299732.55</v>
      </c>
      <c r="AZ28" s="344">
        <f t="shared" si="32"/>
        <v>204665.5</v>
      </c>
      <c r="BA28" s="377">
        <f t="shared" si="32"/>
        <v>175333.6</v>
      </c>
      <c r="BB28" s="377">
        <f t="shared" si="32"/>
        <v>194200.5</v>
      </c>
      <c r="BC28" s="377">
        <f t="shared" si="32"/>
        <v>156765.69999999998</v>
      </c>
      <c r="BD28" s="377">
        <f t="shared" si="32"/>
        <v>155674.35</v>
      </c>
      <c r="BE28" s="377">
        <f t="shared" si="32"/>
        <v>148274.1</v>
      </c>
      <c r="BF28" s="377">
        <f t="shared" si="32"/>
        <v>137061.6</v>
      </c>
      <c r="BG28" s="377">
        <f t="shared" si="32"/>
        <v>120885.7</v>
      </c>
      <c r="BH28" s="377">
        <f t="shared" si="32"/>
        <v>141905.4</v>
      </c>
      <c r="BI28" s="377">
        <f t="shared" si="32"/>
        <v>111512.04999999999</v>
      </c>
      <c r="BJ28" s="377">
        <f t="shared" si="32"/>
        <v>95410.9</v>
      </c>
      <c r="BK28" s="377">
        <f t="shared" si="32"/>
        <v>94349.45</v>
      </c>
      <c r="BL28" s="377">
        <f t="shared" si="32"/>
        <v>101525.45</v>
      </c>
      <c r="BM28" s="729">
        <f t="shared" si="32"/>
        <v>73598.849999999991</v>
      </c>
      <c r="BN28" s="377">
        <f t="shared" si="32"/>
        <v>73942.7</v>
      </c>
      <c r="BO28" s="377">
        <f t="shared" si="32"/>
        <v>52908.049999999996</v>
      </c>
      <c r="BP28" s="377">
        <f t="shared" si="32"/>
        <v>36298.6</v>
      </c>
      <c r="BQ28" s="377">
        <f t="shared" si="32"/>
        <v>23606.05</v>
      </c>
      <c r="BR28" s="377">
        <f t="shared" si="32"/>
        <v>10375.299999999999</v>
      </c>
      <c r="BS28" s="387">
        <f>BR28*0.8</f>
        <v>8300.24</v>
      </c>
      <c r="BT28" s="387">
        <f t="shared" si="14"/>
        <v>6640.192</v>
      </c>
      <c r="BU28" s="387">
        <f t="shared" si="14"/>
        <v>5312.1536000000006</v>
      </c>
      <c r="BV28" s="387">
        <f t="shared" si="14"/>
        <v>4249.7228800000003</v>
      </c>
      <c r="BW28" s="387">
        <f t="shared" si="14"/>
        <v>3399.7783040000004</v>
      </c>
      <c r="BX28" s="388">
        <f t="shared" si="14"/>
        <v>2719.8226432000006</v>
      </c>
      <c r="BY28" s="387">
        <f t="shared" si="14"/>
        <v>2175.8581145600006</v>
      </c>
      <c r="BZ28" s="387">
        <f t="shared" si="14"/>
        <v>1740.6864916480006</v>
      </c>
      <c r="CA28" s="387">
        <f t="shared" si="15"/>
        <v>1392.5491933184005</v>
      </c>
      <c r="CB28" s="387">
        <f t="shared" si="15"/>
        <v>1114.0393546547205</v>
      </c>
      <c r="CC28" s="387">
        <f t="shared" si="15"/>
        <v>891.23148372377636</v>
      </c>
      <c r="CD28" s="387">
        <f t="shared" si="15"/>
        <v>712.98518697902114</v>
      </c>
      <c r="CE28" s="387">
        <f t="shared" si="15"/>
        <v>570.38814958321689</v>
      </c>
      <c r="CF28" s="387">
        <f t="shared" si="15"/>
        <v>456.31051966657355</v>
      </c>
      <c r="CG28" s="387">
        <f t="shared" si="15"/>
        <v>365.04841573325888</v>
      </c>
      <c r="CH28" s="387">
        <f t="shared" si="15"/>
        <v>292.03873258660713</v>
      </c>
      <c r="CI28" s="387">
        <f t="shared" si="15"/>
        <v>233.63098606928571</v>
      </c>
      <c r="CJ28" s="387">
        <f t="shared" si="15"/>
        <v>186.90478885542859</v>
      </c>
      <c r="CK28" s="734">
        <f t="shared" si="15"/>
        <v>149.52383108434287</v>
      </c>
      <c r="CL28" s="387">
        <f t="shared" si="15"/>
        <v>119.61906486747431</v>
      </c>
      <c r="CM28" s="387">
        <f t="shared" si="15"/>
        <v>95.695251893979446</v>
      </c>
      <c r="CN28" s="342">
        <f t="shared" si="15"/>
        <v>76.55620151518356</v>
      </c>
      <c r="CO28" s="342">
        <f t="shared" si="15"/>
        <v>61.244961212146848</v>
      </c>
      <c r="CP28" s="342">
        <f t="shared" si="15"/>
        <v>48.995968969717481</v>
      </c>
      <c r="CQ28" s="342">
        <f t="shared" si="16"/>
        <v>39.196775175773986</v>
      </c>
      <c r="CR28" s="342">
        <f t="shared" si="16"/>
        <v>31.35742014061919</v>
      </c>
      <c r="CS28" s="342">
        <f t="shared" si="16"/>
        <v>25.085936112495354</v>
      </c>
      <c r="CT28" s="342">
        <f t="shared" si="16"/>
        <v>20.068748889996286</v>
      </c>
      <c r="CU28" s="342">
        <f t="shared" si="16"/>
        <v>16.054999111997031</v>
      </c>
      <c r="CV28" s="346">
        <f t="shared" si="16"/>
        <v>12.843999289597626</v>
      </c>
      <c r="CW28" s="342">
        <f t="shared" si="16"/>
        <v>10.275199431678102</v>
      </c>
      <c r="CX28" s="342">
        <f t="shared" si="16"/>
        <v>8.2201595453424812</v>
      </c>
      <c r="CY28" s="342">
        <f t="shared" si="16"/>
        <v>6.5761276362739851</v>
      </c>
      <c r="CZ28" s="342">
        <f t="shared" si="16"/>
        <v>5.2609021090191881</v>
      </c>
      <c r="DA28" s="342">
        <f t="shared" si="16"/>
        <v>4.208721687215351</v>
      </c>
      <c r="DB28" s="342">
        <f t="shared" si="16"/>
        <v>3.3669773497722808</v>
      </c>
      <c r="DC28" s="342">
        <f t="shared" si="5"/>
        <v>2.6935818798178248</v>
      </c>
      <c r="DD28" s="342">
        <f t="shared" si="5"/>
        <v>2.1548655038542601</v>
      </c>
      <c r="DE28" s="342">
        <f t="shared" si="5"/>
        <v>1.7238924030834082</v>
      </c>
      <c r="DF28" s="342">
        <f t="shared" si="5"/>
        <v>1.3791139224667266</v>
      </c>
      <c r="DG28" s="342">
        <f t="shared" si="5"/>
        <v>1.1032911379733814</v>
      </c>
      <c r="DH28" s="342">
        <f t="shared" si="5"/>
        <v>0.88263291037870517</v>
      </c>
      <c r="DI28" s="727">
        <f t="shared" si="5"/>
        <v>0.70610632830296416</v>
      </c>
      <c r="DJ28" s="342">
        <f t="shared" si="5"/>
        <v>0.56488506264237137</v>
      </c>
      <c r="DK28" s="342">
        <f t="shared" si="5"/>
        <v>0.45190805011389712</v>
      </c>
      <c r="DL28" s="342">
        <f t="shared" si="5"/>
        <v>0.36152644009111773</v>
      </c>
      <c r="DM28" s="342">
        <f t="shared" si="5"/>
        <v>0.28922115207289417</v>
      </c>
      <c r="DN28" s="342">
        <f t="shared" si="5"/>
        <v>0.23137692165831536</v>
      </c>
      <c r="DO28" s="342">
        <f t="shared" si="5"/>
        <v>0.1851015373266523</v>
      </c>
      <c r="DP28" s="342">
        <f t="shared" si="5"/>
        <v>0.14808122986132186</v>
      </c>
      <c r="DQ28" s="342">
        <f t="shared" si="5"/>
        <v>0.11846498388905749</v>
      </c>
      <c r="DR28" s="342">
        <f t="shared" si="5"/>
        <v>9.4771987111246001E-2</v>
      </c>
      <c r="DS28" s="342">
        <f t="shared" si="6"/>
        <v>7.5817589688996809E-2</v>
      </c>
      <c r="DT28" s="346">
        <f t="shared" si="6"/>
        <v>6.0654071751197448E-2</v>
      </c>
      <c r="DU28" s="342">
        <f t="shared" si="6"/>
        <v>4.8523257400957961E-2</v>
      </c>
      <c r="DV28" s="342">
        <f t="shared" si="6"/>
        <v>3.8818605920766372E-2</v>
      </c>
      <c r="DW28" s="342">
        <f t="shared" si="6"/>
        <v>3.1054884736613098E-2</v>
      </c>
      <c r="DX28" s="342">
        <f t="shared" si="6"/>
        <v>2.4843907789290479E-2</v>
      </c>
      <c r="DY28" s="342">
        <f t="shared" si="6"/>
        <v>1.9875126231432384E-2</v>
      </c>
      <c r="DZ28" s="342">
        <f t="shared" si="6"/>
        <v>1.5900100985145906E-2</v>
      </c>
      <c r="EA28" s="342">
        <f t="shared" si="6"/>
        <v>1.2720080788116726E-2</v>
      </c>
      <c r="EB28" s="342">
        <f t="shared" si="6"/>
        <v>1.0176064630493382E-2</v>
      </c>
      <c r="EC28" s="342">
        <f t="shared" si="6"/>
        <v>8.1408517043947051E-3</v>
      </c>
      <c r="ED28" s="342">
        <f t="shared" si="6"/>
        <v>6.5126813635157646E-3</v>
      </c>
      <c r="EE28" s="342">
        <f t="shared" si="6"/>
        <v>5.210145090812612E-3</v>
      </c>
      <c r="EF28" s="342">
        <f t="shared" si="6"/>
        <v>4.1681160726500894E-3</v>
      </c>
      <c r="EG28" s="727">
        <f t="shared" si="6"/>
        <v>3.3344928581200716E-3</v>
      </c>
      <c r="EH28" s="342">
        <f t="shared" si="6"/>
        <v>2.6675942864960575E-3</v>
      </c>
      <c r="EI28" s="342">
        <f t="shared" si="23"/>
        <v>2.1340754291968461E-3</v>
      </c>
      <c r="EJ28" s="342">
        <f t="shared" si="23"/>
        <v>1.7072603433574769E-3</v>
      </c>
      <c r="EK28" s="342">
        <f t="shared" si="23"/>
        <v>1.3658082746859817E-3</v>
      </c>
      <c r="EL28" s="342">
        <f t="shared" si="23"/>
        <v>1.0926466197487853E-3</v>
      </c>
      <c r="EM28" s="342">
        <f t="shared" si="23"/>
        <v>8.7411729579902828E-4</v>
      </c>
      <c r="EN28" s="342">
        <f t="shared" si="23"/>
        <v>6.9929383663922266E-4</v>
      </c>
      <c r="EO28" s="342">
        <f t="shared" si="23"/>
        <v>5.594350693113782E-4</v>
      </c>
      <c r="EP28" s="342">
        <f t="shared" si="23"/>
        <v>4.4754805544910259E-4</v>
      </c>
      <c r="EQ28" s="342">
        <f t="shared" si="23"/>
        <v>3.5803844435928209E-4</v>
      </c>
      <c r="ER28" s="346">
        <f t="shared" si="23"/>
        <v>2.8643075548742566E-4</v>
      </c>
      <c r="ES28" s="342">
        <f t="shared" si="19"/>
        <v>2.2914460438994055E-4</v>
      </c>
      <c r="ET28" s="342">
        <f t="shared" si="19"/>
        <v>1.8331568351195244E-4</v>
      </c>
      <c r="EU28" s="342">
        <f t="shared" si="19"/>
        <v>1.4665254680956198E-4</v>
      </c>
      <c r="EV28" s="342">
        <f t="shared" si="19"/>
        <v>1.1732203744764958E-4</v>
      </c>
      <c r="EW28" s="342">
        <f t="shared" si="19"/>
        <v>9.3857629958119665E-5</v>
      </c>
      <c r="EX28" s="342">
        <f t="shared" si="19"/>
        <v>7.5086103966495737E-5</v>
      </c>
      <c r="EY28" s="342">
        <f t="shared" si="19"/>
        <v>6.0068883173196591E-5</v>
      </c>
      <c r="EZ28" s="342">
        <f t="shared" si="19"/>
        <v>4.8055106538557273E-5</v>
      </c>
      <c r="FA28" s="342">
        <f t="shared" si="19"/>
        <v>3.8444085230845818E-5</v>
      </c>
      <c r="FB28" s="342">
        <f t="shared" si="19"/>
        <v>3.0755268184676655E-5</v>
      </c>
      <c r="FC28" s="342">
        <f t="shared" si="19"/>
        <v>2.4604214547741325E-5</v>
      </c>
      <c r="FD28" s="342">
        <f t="shared" si="19"/>
        <v>1.968337163819306E-5</v>
      </c>
      <c r="FE28" s="727">
        <f t="shared" si="19"/>
        <v>1.574669731055445E-5</v>
      </c>
      <c r="FF28" s="342">
        <f t="shared" si="19"/>
        <v>1.259735784844356E-5</v>
      </c>
      <c r="FG28" s="342">
        <f t="shared" si="19"/>
        <v>1.0077886278754849E-5</v>
      </c>
      <c r="FH28" s="342">
        <f t="shared" si="19"/>
        <v>8.0623090230038787E-6</v>
      </c>
      <c r="FI28" s="342">
        <f t="shared" si="20"/>
        <v>6.4498472184031034E-6</v>
      </c>
      <c r="FJ28" s="342">
        <f t="shared" si="20"/>
        <v>5.1598777747224831E-6</v>
      </c>
      <c r="FK28" s="342">
        <f t="shared" si="20"/>
        <v>4.1279022197779866E-6</v>
      </c>
      <c r="FL28" s="342">
        <f t="shared" si="20"/>
        <v>3.3023217758223894E-6</v>
      </c>
      <c r="FM28" s="342">
        <f t="shared" si="20"/>
        <v>2.6418574206579119E-6</v>
      </c>
      <c r="FN28" s="342">
        <f t="shared" si="20"/>
        <v>2.1134859365263297E-6</v>
      </c>
      <c r="FO28" s="342">
        <f t="shared" si="20"/>
        <v>1.6907887492210639E-6</v>
      </c>
      <c r="FP28" s="346">
        <f t="shared" si="20"/>
        <v>1.3526309993768512E-6</v>
      </c>
      <c r="FQ28" s="342">
        <f t="shared" si="20"/>
        <v>1.0821047995014809E-6</v>
      </c>
      <c r="FR28" s="342">
        <f t="shared" si="20"/>
        <v>8.6568383960118477E-7</v>
      </c>
      <c r="FS28" s="342">
        <f t="shared" si="20"/>
        <v>6.925470716809479E-7</v>
      </c>
      <c r="FT28" s="342">
        <f t="shared" si="20"/>
        <v>5.5403765734475832E-7</v>
      </c>
      <c r="FU28" s="342">
        <f t="shared" si="20"/>
        <v>4.4323012587580667E-7</v>
      </c>
      <c r="FV28" s="342">
        <f t="shared" si="20"/>
        <v>3.5458410070064536E-7</v>
      </c>
      <c r="FW28" s="342">
        <f t="shared" si="20"/>
        <v>2.836672805605163E-7</v>
      </c>
      <c r="FX28" s="342">
        <f t="shared" si="20"/>
        <v>2.2693382444841306E-7</v>
      </c>
      <c r="FY28" s="342">
        <f t="shared" si="21"/>
        <v>1.8154705955873047E-7</v>
      </c>
      <c r="FZ28" s="342">
        <f t="shared" si="21"/>
        <v>1.4523764764698439E-7</v>
      </c>
      <c r="GA28" s="342">
        <f t="shared" si="21"/>
        <v>1.1619011811758752E-7</v>
      </c>
      <c r="GB28" s="342">
        <f t="shared" si="21"/>
        <v>9.2952094494070024E-8</v>
      </c>
      <c r="GC28" s="727">
        <f t="shared" si="21"/>
        <v>7.436167559525603E-8</v>
      </c>
      <c r="GD28" s="342">
        <f t="shared" si="21"/>
        <v>5.9489340476204828E-8</v>
      </c>
      <c r="GE28" s="342">
        <f t="shared" si="21"/>
        <v>4.7591472380963865E-8</v>
      </c>
      <c r="GF28" s="342">
        <f t="shared" si="8"/>
        <v>3.8073177904771093E-8</v>
      </c>
      <c r="GG28" s="342">
        <f t="shared" si="8"/>
        <v>3.0458542323816879E-8</v>
      </c>
      <c r="GH28" s="342">
        <f t="shared" si="8"/>
        <v>2.4366833859053505E-8</v>
      </c>
      <c r="GI28" s="342">
        <f t="shared" si="8"/>
        <v>1.9493467087242807E-8</v>
      </c>
      <c r="GJ28" s="342">
        <f t="shared" si="8"/>
        <v>1.5594773669794247E-8</v>
      </c>
      <c r="GK28" s="342">
        <f t="shared" si="8"/>
        <v>1.2475818935835399E-8</v>
      </c>
      <c r="GL28" s="342">
        <f t="shared" si="8"/>
        <v>9.9806551486683189E-9</v>
      </c>
      <c r="GM28" s="342">
        <f t="shared" si="8"/>
        <v>7.9845241189346561E-9</v>
      </c>
      <c r="GN28" s="346">
        <f t="shared" si="8"/>
        <v>6.3876192951477255E-9</v>
      </c>
      <c r="GO28" s="397">
        <f>SUM(H28:GN28)</f>
        <v>2799372.5499999747</v>
      </c>
    </row>
    <row r="29" spans="1:198" s="31" customFormat="1" ht="22" customHeight="1" x14ac:dyDescent="0.2">
      <c r="B29" s="323">
        <v>4</v>
      </c>
      <c r="C29" s="323"/>
      <c r="D29" s="323">
        <v>1</v>
      </c>
      <c r="E29" s="323"/>
      <c r="F29" s="323"/>
      <c r="G29" s="340" t="str">
        <f>$G$442</f>
        <v>Avg Performing  Title / App</v>
      </c>
      <c r="H29" s="435"/>
      <c r="I29" s="342"/>
      <c r="J29" s="342"/>
      <c r="K29" s="342"/>
      <c r="L29" s="342"/>
      <c r="M29" s="342"/>
      <c r="N29" s="342"/>
      <c r="O29" s="342"/>
      <c r="P29" s="342"/>
      <c r="Q29" s="727"/>
      <c r="R29" s="342"/>
      <c r="S29" s="342"/>
      <c r="T29" s="342"/>
      <c r="U29" s="342"/>
      <c r="V29" s="342"/>
      <c r="W29" s="342"/>
      <c r="X29" s="342"/>
      <c r="Y29" s="342"/>
      <c r="Z29" s="342"/>
      <c r="AA29" s="342"/>
      <c r="AB29" s="346"/>
      <c r="AC29" s="342"/>
      <c r="AD29" s="342"/>
      <c r="AE29" s="342"/>
      <c r="AF29" s="342"/>
      <c r="AG29" s="342"/>
      <c r="AH29" s="342"/>
      <c r="AI29" s="342"/>
      <c r="AJ29" s="342"/>
      <c r="AK29" s="342"/>
      <c r="AL29" s="342"/>
      <c r="AM29" s="342"/>
      <c r="AN29" s="342"/>
      <c r="AO29" s="727"/>
      <c r="AP29" s="342"/>
      <c r="AQ29" s="342"/>
      <c r="AR29" s="342"/>
      <c r="AS29" s="342"/>
      <c r="AT29" s="342"/>
      <c r="AU29" s="342"/>
      <c r="AV29" s="376">
        <f t="shared" ref="AV29:BS29" si="33">$B$7*Q$442</f>
        <v>31125.899999999998</v>
      </c>
      <c r="AW29" s="376">
        <f t="shared" si="33"/>
        <v>100239.75</v>
      </c>
      <c r="AX29" s="376">
        <f t="shared" si="33"/>
        <v>284618.09999999998</v>
      </c>
      <c r="AY29" s="376">
        <f t="shared" si="33"/>
        <v>556962.25</v>
      </c>
      <c r="AZ29" s="345">
        <f t="shared" si="33"/>
        <v>680269.85</v>
      </c>
      <c r="BA29" s="376">
        <f t="shared" si="33"/>
        <v>661926.19999999995</v>
      </c>
      <c r="BB29" s="376">
        <f t="shared" si="33"/>
        <v>673632.04999999993</v>
      </c>
      <c r="BC29" s="376">
        <f t="shared" si="33"/>
        <v>661253.44999999995</v>
      </c>
      <c r="BD29" s="376">
        <f t="shared" si="33"/>
        <v>447274.1</v>
      </c>
      <c r="BE29" s="376">
        <f t="shared" si="33"/>
        <v>485426.5</v>
      </c>
      <c r="BF29" s="376">
        <f t="shared" si="33"/>
        <v>373122.1</v>
      </c>
      <c r="BG29" s="376">
        <f t="shared" si="33"/>
        <v>318121.05</v>
      </c>
      <c r="BH29" s="376">
        <f t="shared" si="33"/>
        <v>411752.89999999997</v>
      </c>
      <c r="BI29" s="376">
        <f t="shared" si="33"/>
        <v>364780</v>
      </c>
      <c r="BJ29" s="376">
        <f t="shared" si="33"/>
        <v>316356.95</v>
      </c>
      <c r="BK29" s="376">
        <f t="shared" si="33"/>
        <v>238153.5</v>
      </c>
      <c r="BL29" s="376">
        <f t="shared" si="33"/>
        <v>221125.44999999998</v>
      </c>
      <c r="BM29" s="728">
        <f t="shared" si="33"/>
        <v>247123.5</v>
      </c>
      <c r="BN29" s="376">
        <f t="shared" si="33"/>
        <v>221170.3</v>
      </c>
      <c r="BO29" s="376">
        <f t="shared" si="33"/>
        <v>171895.1</v>
      </c>
      <c r="BP29" s="376">
        <f t="shared" si="33"/>
        <v>127732.79999999999</v>
      </c>
      <c r="BQ29" s="376">
        <f t="shared" si="33"/>
        <v>74660.3</v>
      </c>
      <c r="BR29" s="376">
        <f t="shared" si="33"/>
        <v>65346.45</v>
      </c>
      <c r="BS29" s="376">
        <f t="shared" si="33"/>
        <v>36074.35</v>
      </c>
      <c r="BT29" s="387">
        <f>BS29*0.8</f>
        <v>28859.48</v>
      </c>
      <c r="BU29" s="387">
        <f t="shared" si="14"/>
        <v>23087.584000000003</v>
      </c>
      <c r="BV29" s="387">
        <f t="shared" si="14"/>
        <v>18470.067200000001</v>
      </c>
      <c r="BW29" s="387">
        <f t="shared" si="14"/>
        <v>14776.053760000003</v>
      </c>
      <c r="BX29" s="388">
        <f t="shared" si="14"/>
        <v>11820.843008000003</v>
      </c>
      <c r="BY29" s="387">
        <f t="shared" si="14"/>
        <v>9456.6744064000031</v>
      </c>
      <c r="BZ29" s="387">
        <f t="shared" si="14"/>
        <v>7565.3395251200027</v>
      </c>
      <c r="CA29" s="387">
        <f t="shared" si="15"/>
        <v>6052.2716200960022</v>
      </c>
      <c r="CB29" s="387">
        <f t="shared" si="15"/>
        <v>4841.8172960768015</v>
      </c>
      <c r="CC29" s="387">
        <f t="shared" si="15"/>
        <v>3873.4538368614412</v>
      </c>
      <c r="CD29" s="387">
        <f t="shared" si="15"/>
        <v>3098.7630694891532</v>
      </c>
      <c r="CE29" s="387">
        <f t="shared" si="15"/>
        <v>2479.0104555913226</v>
      </c>
      <c r="CF29" s="387">
        <f t="shared" si="15"/>
        <v>1983.2083644730583</v>
      </c>
      <c r="CG29" s="387">
        <f t="shared" si="15"/>
        <v>1586.5666915784468</v>
      </c>
      <c r="CH29" s="387">
        <f t="shared" si="15"/>
        <v>1269.2533532627576</v>
      </c>
      <c r="CI29" s="387">
        <f t="shared" si="15"/>
        <v>1015.4026826102062</v>
      </c>
      <c r="CJ29" s="387">
        <f t="shared" si="15"/>
        <v>812.32214608816503</v>
      </c>
      <c r="CK29" s="734">
        <f t="shared" si="15"/>
        <v>649.85771687053204</v>
      </c>
      <c r="CL29" s="387">
        <f t="shared" si="15"/>
        <v>519.88617349642561</v>
      </c>
      <c r="CM29" s="387">
        <f t="shared" si="15"/>
        <v>415.90893879714054</v>
      </c>
      <c r="CN29" s="342">
        <f t="shared" si="15"/>
        <v>332.72715103771247</v>
      </c>
      <c r="CO29" s="342">
        <f t="shared" si="15"/>
        <v>266.18172083016998</v>
      </c>
      <c r="CP29" s="342">
        <f t="shared" si="15"/>
        <v>212.94537666413601</v>
      </c>
      <c r="CQ29" s="342">
        <f t="shared" si="16"/>
        <v>170.35630133130883</v>
      </c>
      <c r="CR29" s="342">
        <f t="shared" si="16"/>
        <v>136.28504106504707</v>
      </c>
      <c r="CS29" s="342">
        <f t="shared" si="16"/>
        <v>109.02803285203765</v>
      </c>
      <c r="CT29" s="342">
        <f t="shared" si="16"/>
        <v>87.222426281630135</v>
      </c>
      <c r="CU29" s="342">
        <f t="shared" si="16"/>
        <v>69.777941025304116</v>
      </c>
      <c r="CV29" s="346">
        <f t="shared" si="16"/>
        <v>55.822352820243296</v>
      </c>
      <c r="CW29" s="342">
        <f t="shared" si="16"/>
        <v>44.65788225619464</v>
      </c>
      <c r="CX29" s="342">
        <f t="shared" si="16"/>
        <v>35.726305804955715</v>
      </c>
      <c r="CY29" s="342">
        <f t="shared" si="16"/>
        <v>28.581044643964574</v>
      </c>
      <c r="CZ29" s="342">
        <f t="shared" si="16"/>
        <v>22.864835715171662</v>
      </c>
      <c r="DA29" s="342">
        <f t="shared" si="16"/>
        <v>18.291868572137329</v>
      </c>
      <c r="DB29" s="342">
        <f t="shared" si="16"/>
        <v>14.633494857709863</v>
      </c>
      <c r="DC29" s="342">
        <f t="shared" si="5"/>
        <v>11.706795886167891</v>
      </c>
      <c r="DD29" s="342">
        <f t="shared" si="5"/>
        <v>9.3654367089343129</v>
      </c>
      <c r="DE29" s="342">
        <f t="shared" si="5"/>
        <v>7.492349367147451</v>
      </c>
      <c r="DF29" s="342">
        <f t="shared" si="5"/>
        <v>5.9938794937179614</v>
      </c>
      <c r="DG29" s="342">
        <f t="shared" si="5"/>
        <v>4.7951035949743694</v>
      </c>
      <c r="DH29" s="342">
        <f t="shared" si="5"/>
        <v>3.8360828759794958</v>
      </c>
      <c r="DI29" s="727">
        <f t="shared" si="5"/>
        <v>3.068866300783597</v>
      </c>
      <c r="DJ29" s="342">
        <f t="shared" si="5"/>
        <v>2.4550930406268776</v>
      </c>
      <c r="DK29" s="342">
        <f t="shared" si="5"/>
        <v>1.9640744325015023</v>
      </c>
      <c r="DL29" s="342">
        <f t="shared" si="5"/>
        <v>1.571259546001202</v>
      </c>
      <c r="DM29" s="342">
        <f t="shared" si="5"/>
        <v>1.2570076368009617</v>
      </c>
      <c r="DN29" s="342">
        <f t="shared" si="5"/>
        <v>1.0056061094407693</v>
      </c>
      <c r="DO29" s="342">
        <f t="shared" si="5"/>
        <v>0.80448488755261549</v>
      </c>
      <c r="DP29" s="342">
        <f t="shared" si="5"/>
        <v>0.64358791004209248</v>
      </c>
      <c r="DQ29" s="342">
        <f t="shared" si="5"/>
        <v>0.51487032803367405</v>
      </c>
      <c r="DR29" s="342">
        <f t="shared" ref="DR29:EG45" si="34">DQ29*0.8</f>
        <v>0.41189626242693927</v>
      </c>
      <c r="DS29" s="342">
        <f t="shared" si="6"/>
        <v>0.32951700994155142</v>
      </c>
      <c r="DT29" s="346">
        <f t="shared" si="6"/>
        <v>0.26361360795324112</v>
      </c>
      <c r="DU29" s="342">
        <f t="shared" si="6"/>
        <v>0.2108908863625929</v>
      </c>
      <c r="DV29" s="342">
        <f t="shared" si="6"/>
        <v>0.16871270909007433</v>
      </c>
      <c r="DW29" s="342">
        <f t="shared" si="6"/>
        <v>0.13497016727205946</v>
      </c>
      <c r="DX29" s="342">
        <f t="shared" si="6"/>
        <v>0.10797613381764758</v>
      </c>
      <c r="DY29" s="342">
        <f t="shared" si="6"/>
        <v>8.6380907054118064E-2</v>
      </c>
      <c r="DZ29" s="342">
        <f t="shared" si="6"/>
        <v>6.9104725643294451E-2</v>
      </c>
      <c r="EA29" s="342">
        <f t="shared" si="6"/>
        <v>5.5283780514635561E-2</v>
      </c>
      <c r="EB29" s="342">
        <f t="shared" si="6"/>
        <v>4.4227024411708449E-2</v>
      </c>
      <c r="EC29" s="342">
        <f t="shared" si="6"/>
        <v>3.5381619529366762E-2</v>
      </c>
      <c r="ED29" s="342">
        <f t="shared" si="6"/>
        <v>2.8305295623493411E-2</v>
      </c>
      <c r="EE29" s="342">
        <f t="shared" si="6"/>
        <v>2.2644236498794729E-2</v>
      </c>
      <c r="EF29" s="342">
        <f t="shared" si="6"/>
        <v>1.8115389199035783E-2</v>
      </c>
      <c r="EG29" s="727">
        <f t="shared" si="6"/>
        <v>1.4492311359228627E-2</v>
      </c>
      <c r="EH29" s="342">
        <f t="shared" ref="EH29:EQ66" si="35">EG29*0.8</f>
        <v>1.1593849087382903E-2</v>
      </c>
      <c r="EI29" s="342">
        <f t="shared" si="23"/>
        <v>9.2750792699063233E-3</v>
      </c>
      <c r="EJ29" s="342">
        <f t="shared" si="23"/>
        <v>7.4200634159250593E-3</v>
      </c>
      <c r="EK29" s="342">
        <f t="shared" si="23"/>
        <v>5.9360507327400475E-3</v>
      </c>
      <c r="EL29" s="342">
        <f t="shared" si="23"/>
        <v>4.7488405861920383E-3</v>
      </c>
      <c r="EM29" s="342">
        <f t="shared" si="23"/>
        <v>3.7990724689536308E-3</v>
      </c>
      <c r="EN29" s="342">
        <f t="shared" si="23"/>
        <v>3.0392579751629049E-3</v>
      </c>
      <c r="EO29" s="342">
        <f t="shared" si="23"/>
        <v>2.431406380130324E-3</v>
      </c>
      <c r="EP29" s="342">
        <f t="shared" si="23"/>
        <v>1.9451251041042593E-3</v>
      </c>
      <c r="EQ29" s="342">
        <f t="shared" si="23"/>
        <v>1.5561000832834074E-3</v>
      </c>
      <c r="ER29" s="346">
        <f t="shared" si="23"/>
        <v>1.2448800666267261E-3</v>
      </c>
      <c r="ES29" s="342">
        <f t="shared" si="19"/>
        <v>9.9590405330138103E-4</v>
      </c>
      <c r="ET29" s="342">
        <f t="shared" si="19"/>
        <v>7.9672324264110485E-4</v>
      </c>
      <c r="EU29" s="342">
        <f t="shared" si="19"/>
        <v>6.3737859411288397E-4</v>
      </c>
      <c r="EV29" s="342">
        <f t="shared" si="19"/>
        <v>5.0990287529030715E-4</v>
      </c>
      <c r="EW29" s="342">
        <f t="shared" si="19"/>
        <v>4.0792230023224576E-4</v>
      </c>
      <c r="EX29" s="342">
        <f t="shared" si="19"/>
        <v>3.2633784018579664E-4</v>
      </c>
      <c r="EY29" s="342">
        <f t="shared" si="19"/>
        <v>2.610702721486373E-4</v>
      </c>
      <c r="EZ29" s="342">
        <f t="shared" si="19"/>
        <v>2.0885621771890984E-4</v>
      </c>
      <c r="FA29" s="342">
        <f t="shared" si="19"/>
        <v>1.670849741751279E-4</v>
      </c>
      <c r="FB29" s="342">
        <f t="shared" si="19"/>
        <v>1.3366797934010233E-4</v>
      </c>
      <c r="FC29" s="342">
        <f t="shared" si="19"/>
        <v>1.0693438347208188E-4</v>
      </c>
      <c r="FD29" s="342">
        <f t="shared" si="19"/>
        <v>8.5547506777665513E-5</v>
      </c>
      <c r="FE29" s="727">
        <f t="shared" si="19"/>
        <v>6.8438005422132413E-5</v>
      </c>
      <c r="FF29" s="342">
        <f t="shared" si="19"/>
        <v>5.4750404337705932E-5</v>
      </c>
      <c r="FG29" s="342">
        <f t="shared" si="19"/>
        <v>4.3800323470164751E-5</v>
      </c>
      <c r="FH29" s="342">
        <f t="shared" si="19"/>
        <v>3.5040258776131799E-5</v>
      </c>
      <c r="FI29" s="342">
        <f t="shared" si="20"/>
        <v>2.8032207020905442E-5</v>
      </c>
      <c r="FJ29" s="342">
        <f t="shared" si="20"/>
        <v>2.2425765616724356E-5</v>
      </c>
      <c r="FK29" s="342">
        <f t="shared" si="20"/>
        <v>1.7940612493379485E-5</v>
      </c>
      <c r="FL29" s="342">
        <f t="shared" si="20"/>
        <v>1.4352489994703589E-5</v>
      </c>
      <c r="FM29" s="342">
        <f t="shared" si="20"/>
        <v>1.1481991995762871E-5</v>
      </c>
      <c r="FN29" s="342">
        <f t="shared" si="20"/>
        <v>9.1855935966102972E-6</v>
      </c>
      <c r="FO29" s="342">
        <f t="shared" si="20"/>
        <v>7.348474877288238E-6</v>
      </c>
      <c r="FP29" s="346">
        <f t="shared" si="20"/>
        <v>5.8787799018305905E-6</v>
      </c>
      <c r="FQ29" s="342">
        <f t="shared" si="20"/>
        <v>4.7030239214644726E-6</v>
      </c>
      <c r="FR29" s="342">
        <f t="shared" si="20"/>
        <v>3.7624191371715784E-6</v>
      </c>
      <c r="FS29" s="342">
        <f t="shared" si="20"/>
        <v>3.0099353097372628E-6</v>
      </c>
      <c r="FT29" s="342">
        <f t="shared" si="20"/>
        <v>2.4079482477898104E-6</v>
      </c>
      <c r="FU29" s="342">
        <f t="shared" si="20"/>
        <v>1.9263585982318484E-6</v>
      </c>
      <c r="FV29" s="342">
        <f t="shared" si="20"/>
        <v>1.5410868785854789E-6</v>
      </c>
      <c r="FW29" s="342">
        <f t="shared" si="20"/>
        <v>1.2328695028683833E-6</v>
      </c>
      <c r="FX29" s="342">
        <f t="shared" si="20"/>
        <v>9.862956022947066E-7</v>
      </c>
      <c r="FY29" s="342">
        <f t="shared" si="21"/>
        <v>7.8903648183576537E-7</v>
      </c>
      <c r="FZ29" s="342">
        <f t="shared" si="21"/>
        <v>6.3122918546861238E-7</v>
      </c>
      <c r="GA29" s="342">
        <f t="shared" si="21"/>
        <v>5.0498334837488988E-7</v>
      </c>
      <c r="GB29" s="342">
        <f t="shared" si="21"/>
        <v>4.0398667869991193E-7</v>
      </c>
      <c r="GC29" s="727">
        <f t="shared" si="21"/>
        <v>3.2318934295992954E-7</v>
      </c>
      <c r="GD29" s="342">
        <f t="shared" si="21"/>
        <v>2.5855147436794364E-7</v>
      </c>
      <c r="GE29" s="342">
        <f t="shared" si="21"/>
        <v>2.0684117949435493E-7</v>
      </c>
      <c r="GF29" s="342">
        <f t="shared" si="8"/>
        <v>1.6547294359548396E-7</v>
      </c>
      <c r="GG29" s="342">
        <f t="shared" si="8"/>
        <v>1.3237835487638717E-7</v>
      </c>
      <c r="GH29" s="342">
        <f t="shared" si="8"/>
        <v>1.0590268390110975E-7</v>
      </c>
      <c r="GI29" s="342">
        <f t="shared" si="8"/>
        <v>8.4722147120887801E-8</v>
      </c>
      <c r="GJ29" s="342">
        <f t="shared" si="8"/>
        <v>6.7777717696710241E-8</v>
      </c>
      <c r="GK29" s="342">
        <f t="shared" si="8"/>
        <v>5.4222174157368197E-8</v>
      </c>
      <c r="GL29" s="342">
        <f t="shared" si="8"/>
        <v>4.3377739325894562E-8</v>
      </c>
      <c r="GM29" s="342">
        <f t="shared" si="8"/>
        <v>3.4702191460715653E-8</v>
      </c>
      <c r="GN29" s="346">
        <f t="shared" si="8"/>
        <v>2.7761753168572525E-8</v>
      </c>
      <c r="GO29" s="398">
        <f>SUM(G29:H29)</f>
        <v>0</v>
      </c>
    </row>
    <row r="30" spans="1:198" s="31" customFormat="1" ht="22" customHeight="1" x14ac:dyDescent="0.2">
      <c r="B30" s="323">
        <v>5</v>
      </c>
      <c r="C30" s="323"/>
      <c r="D30" s="323"/>
      <c r="E30" s="323"/>
      <c r="F30" s="323">
        <v>1</v>
      </c>
      <c r="G30" s="495" t="str">
        <f>$G$444</f>
        <v>Even Performing Title / App</v>
      </c>
      <c r="H30" s="435"/>
      <c r="I30" s="342"/>
      <c r="J30" s="342"/>
      <c r="K30" s="342"/>
      <c r="L30" s="342"/>
      <c r="M30" s="342"/>
      <c r="N30" s="342"/>
      <c r="O30" s="342"/>
      <c r="P30" s="342"/>
      <c r="Q30" s="727"/>
      <c r="R30" s="342"/>
      <c r="S30" s="342"/>
      <c r="T30" s="342"/>
      <c r="U30" s="342"/>
      <c r="V30" s="342"/>
      <c r="W30" s="342"/>
      <c r="X30" s="342"/>
      <c r="Y30" s="342"/>
      <c r="Z30" s="342"/>
      <c r="AA30" s="342"/>
      <c r="AB30" s="346"/>
      <c r="AC30" s="342"/>
      <c r="AD30" s="342"/>
      <c r="AE30" s="342"/>
      <c r="AF30" s="342"/>
      <c r="AG30" s="342"/>
      <c r="AH30" s="342"/>
      <c r="AI30" s="342"/>
      <c r="AJ30" s="342"/>
      <c r="AK30" s="342"/>
      <c r="AL30" s="342"/>
      <c r="AM30" s="342"/>
      <c r="AN30" s="342"/>
      <c r="AO30" s="727"/>
      <c r="AP30" s="342"/>
      <c r="AQ30" s="342"/>
      <c r="AR30" s="342"/>
      <c r="AS30" s="342"/>
      <c r="AT30" s="342"/>
      <c r="AU30" s="342"/>
      <c r="AV30" s="342"/>
      <c r="AW30" s="496">
        <f t="shared" ref="AW30:BT30" si="36">$B$7*Q$444</f>
        <v>3114.5833333333339</v>
      </c>
      <c r="AX30" s="496">
        <f t="shared" si="36"/>
        <v>12458.333333333336</v>
      </c>
      <c r="AY30" s="496">
        <f t="shared" si="36"/>
        <v>31145.833333333336</v>
      </c>
      <c r="AZ30" s="622">
        <f t="shared" si="36"/>
        <v>46718.75</v>
      </c>
      <c r="BA30" s="496">
        <f t="shared" si="36"/>
        <v>62291.666666666672</v>
      </c>
      <c r="BB30" s="496">
        <f t="shared" si="36"/>
        <v>59177.083333333328</v>
      </c>
      <c r="BC30" s="496">
        <f t="shared" si="36"/>
        <v>56062.5</v>
      </c>
      <c r="BD30" s="496">
        <f t="shared" si="36"/>
        <v>52947.916666666664</v>
      </c>
      <c r="BE30" s="496">
        <f t="shared" si="36"/>
        <v>49833.333333333343</v>
      </c>
      <c r="BF30" s="496">
        <f t="shared" si="36"/>
        <v>46718.75</v>
      </c>
      <c r="BG30" s="496">
        <f t="shared" si="36"/>
        <v>43604.166666666664</v>
      </c>
      <c r="BH30" s="496">
        <f t="shared" si="36"/>
        <v>40489.583333333336</v>
      </c>
      <c r="BI30" s="496">
        <f t="shared" si="36"/>
        <v>37375</v>
      </c>
      <c r="BJ30" s="496">
        <f t="shared" si="36"/>
        <v>34260.416666666672</v>
      </c>
      <c r="BK30" s="496">
        <f t="shared" si="36"/>
        <v>31145.833333333299</v>
      </c>
      <c r="BL30" s="496">
        <f t="shared" si="36"/>
        <v>28031.249999999967</v>
      </c>
      <c r="BM30" s="731">
        <f t="shared" si="36"/>
        <v>24916.666666666672</v>
      </c>
      <c r="BN30" s="496">
        <f t="shared" si="36"/>
        <v>21802.083333333332</v>
      </c>
      <c r="BO30" s="496">
        <f t="shared" si="36"/>
        <v>18687.5</v>
      </c>
      <c r="BP30" s="496">
        <f t="shared" si="36"/>
        <v>15572.916666666668</v>
      </c>
      <c r="BQ30" s="496">
        <f t="shared" si="36"/>
        <v>12458.333333333336</v>
      </c>
      <c r="BR30" s="496">
        <f t="shared" si="36"/>
        <v>9343.75</v>
      </c>
      <c r="BS30" s="496">
        <f t="shared" si="36"/>
        <v>6229.1666666666679</v>
      </c>
      <c r="BT30" s="496">
        <f t="shared" si="36"/>
        <v>3114.5833333333339</v>
      </c>
      <c r="BU30" s="387">
        <f>BT30*0.8</f>
        <v>2491.6666666666674</v>
      </c>
      <c r="BV30" s="387">
        <f t="shared" si="14"/>
        <v>1993.3333333333339</v>
      </c>
      <c r="BW30" s="387">
        <f t="shared" si="14"/>
        <v>1594.6666666666672</v>
      </c>
      <c r="BX30" s="388">
        <f t="shared" si="14"/>
        <v>1275.7333333333338</v>
      </c>
      <c r="BY30" s="387">
        <f t="shared" si="14"/>
        <v>1020.586666666667</v>
      </c>
      <c r="BZ30" s="387">
        <f t="shared" si="14"/>
        <v>816.46933333333368</v>
      </c>
      <c r="CA30" s="387">
        <f t="shared" si="15"/>
        <v>653.17546666666703</v>
      </c>
      <c r="CB30" s="387">
        <f t="shared" si="15"/>
        <v>522.5403733333336</v>
      </c>
      <c r="CC30" s="387">
        <f t="shared" si="15"/>
        <v>418.03229866666692</v>
      </c>
      <c r="CD30" s="387">
        <f t="shared" si="15"/>
        <v>334.42583893333358</v>
      </c>
      <c r="CE30" s="387">
        <f t="shared" si="15"/>
        <v>267.54067114666685</v>
      </c>
      <c r="CF30" s="387">
        <f t="shared" si="15"/>
        <v>214.03253691733349</v>
      </c>
      <c r="CG30" s="387">
        <f t="shared" si="15"/>
        <v>171.22602953386681</v>
      </c>
      <c r="CH30" s="387">
        <f t="shared" si="15"/>
        <v>136.98082362709346</v>
      </c>
      <c r="CI30" s="387">
        <f t="shared" si="15"/>
        <v>109.58465890167477</v>
      </c>
      <c r="CJ30" s="387">
        <f t="shared" si="15"/>
        <v>87.667727121339823</v>
      </c>
      <c r="CK30" s="734">
        <f t="shared" si="15"/>
        <v>70.134181697071867</v>
      </c>
      <c r="CL30" s="387">
        <f t="shared" si="15"/>
        <v>56.107345357657493</v>
      </c>
      <c r="CM30" s="387">
        <f t="shared" si="15"/>
        <v>44.885876286125999</v>
      </c>
      <c r="CN30" s="342">
        <f t="shared" si="15"/>
        <v>35.908701028900801</v>
      </c>
      <c r="CO30" s="342">
        <f t="shared" si="15"/>
        <v>28.726960823120642</v>
      </c>
      <c r="CP30" s="342">
        <f t="shared" si="15"/>
        <v>22.981568658496514</v>
      </c>
      <c r="CQ30" s="342">
        <f t="shared" si="16"/>
        <v>18.385254926797213</v>
      </c>
      <c r="CR30" s="342">
        <f t="shared" si="16"/>
        <v>14.708203941437771</v>
      </c>
      <c r="CS30" s="342">
        <f t="shared" si="16"/>
        <v>11.766563153150218</v>
      </c>
      <c r="CT30" s="342">
        <f t="shared" si="16"/>
        <v>9.4132505225201744</v>
      </c>
      <c r="CU30" s="342">
        <f t="shared" si="16"/>
        <v>7.5306004180161397</v>
      </c>
      <c r="CV30" s="346">
        <f t="shared" si="16"/>
        <v>6.0244803344129121</v>
      </c>
      <c r="CW30" s="342">
        <f t="shared" si="16"/>
        <v>4.8195842675303302</v>
      </c>
      <c r="CX30" s="342">
        <f t="shared" si="16"/>
        <v>3.8556674140242642</v>
      </c>
      <c r="CY30" s="342">
        <f t="shared" si="16"/>
        <v>3.0845339312194113</v>
      </c>
      <c r="CZ30" s="342">
        <f t="shared" si="16"/>
        <v>2.4676271449755292</v>
      </c>
      <c r="DA30" s="342">
        <f t="shared" si="16"/>
        <v>1.9741017159804235</v>
      </c>
      <c r="DB30" s="342">
        <f t="shared" si="16"/>
        <v>1.5792813727843389</v>
      </c>
      <c r="DC30" s="342">
        <f t="shared" si="16"/>
        <v>1.2634250982274713</v>
      </c>
      <c r="DD30" s="342">
        <f t="shared" si="16"/>
        <v>1.0107400785819771</v>
      </c>
      <c r="DE30" s="342">
        <f t="shared" si="16"/>
        <v>0.80859206286558172</v>
      </c>
      <c r="DF30" s="342">
        <f t="shared" si="16"/>
        <v>0.64687365029246546</v>
      </c>
      <c r="DG30" s="342">
        <f t="shared" ref="DG30:DV50" si="37">DF30*0.8</f>
        <v>0.51749892023397237</v>
      </c>
      <c r="DH30" s="342">
        <f t="shared" si="37"/>
        <v>0.41399913618717793</v>
      </c>
      <c r="DI30" s="727">
        <f t="shared" si="37"/>
        <v>0.33119930894974237</v>
      </c>
      <c r="DJ30" s="342">
        <f t="shared" si="37"/>
        <v>0.26495944715979391</v>
      </c>
      <c r="DK30" s="342">
        <f t="shared" si="37"/>
        <v>0.21196755772783515</v>
      </c>
      <c r="DL30" s="342">
        <f t="shared" si="37"/>
        <v>0.16957404618226812</v>
      </c>
      <c r="DM30" s="342">
        <f t="shared" si="37"/>
        <v>0.1356592369458145</v>
      </c>
      <c r="DN30" s="342">
        <f t="shared" si="37"/>
        <v>0.1085273895566516</v>
      </c>
      <c r="DO30" s="342">
        <f t="shared" si="37"/>
        <v>8.6821911645321284E-2</v>
      </c>
      <c r="DP30" s="342">
        <f t="shared" si="37"/>
        <v>6.9457529316257025E-2</v>
      </c>
      <c r="DQ30" s="342">
        <f t="shared" si="37"/>
        <v>5.5566023453005625E-2</v>
      </c>
      <c r="DR30" s="342">
        <f t="shared" si="34"/>
        <v>4.4452818762404506E-2</v>
      </c>
      <c r="DS30" s="342">
        <f t="shared" si="34"/>
        <v>3.5562255009923605E-2</v>
      </c>
      <c r="DT30" s="346">
        <f t="shared" si="34"/>
        <v>2.8449804007938884E-2</v>
      </c>
      <c r="DU30" s="342">
        <f t="shared" si="34"/>
        <v>2.2759843206351108E-2</v>
      </c>
      <c r="DV30" s="342">
        <f t="shared" si="34"/>
        <v>1.8207874565080887E-2</v>
      </c>
      <c r="DW30" s="342">
        <f t="shared" si="34"/>
        <v>1.4566299652064711E-2</v>
      </c>
      <c r="DX30" s="342">
        <f t="shared" si="34"/>
        <v>1.165303972165177E-2</v>
      </c>
      <c r="DY30" s="342">
        <f t="shared" si="34"/>
        <v>9.3224317773214164E-3</v>
      </c>
      <c r="DZ30" s="342">
        <f t="shared" si="34"/>
        <v>7.4579454218571331E-3</v>
      </c>
      <c r="EA30" s="342">
        <f t="shared" si="34"/>
        <v>5.9663563374857068E-3</v>
      </c>
      <c r="EB30" s="342">
        <f t="shared" si="34"/>
        <v>4.773085069988566E-3</v>
      </c>
      <c r="EC30" s="342">
        <f t="shared" si="34"/>
        <v>3.8184680559908528E-3</v>
      </c>
      <c r="ED30" s="342">
        <f t="shared" si="34"/>
        <v>3.0547744447926824E-3</v>
      </c>
      <c r="EE30" s="342">
        <f t="shared" si="34"/>
        <v>2.4438195558341459E-3</v>
      </c>
      <c r="EF30" s="342">
        <f t="shared" si="34"/>
        <v>1.9550556446673167E-3</v>
      </c>
      <c r="EG30" s="727">
        <f t="shared" si="34"/>
        <v>1.5640445157338535E-3</v>
      </c>
      <c r="EH30" s="342">
        <f t="shared" si="35"/>
        <v>1.2512356125870829E-3</v>
      </c>
      <c r="EI30" s="342">
        <f t="shared" si="23"/>
        <v>1.0009884900696665E-3</v>
      </c>
      <c r="EJ30" s="342">
        <f t="shared" si="23"/>
        <v>8.0079079205573318E-4</v>
      </c>
      <c r="EK30" s="342">
        <f t="shared" si="23"/>
        <v>6.4063263364458659E-4</v>
      </c>
      <c r="EL30" s="342">
        <f t="shared" si="23"/>
        <v>5.1250610691566927E-4</v>
      </c>
      <c r="EM30" s="342">
        <f t="shared" si="23"/>
        <v>4.1000488553253543E-4</v>
      </c>
      <c r="EN30" s="342">
        <f t="shared" si="23"/>
        <v>3.2800390842602835E-4</v>
      </c>
      <c r="EO30" s="342">
        <f t="shared" si="23"/>
        <v>2.6240312674082267E-4</v>
      </c>
      <c r="EP30" s="342">
        <f t="shared" si="23"/>
        <v>2.0992250139265816E-4</v>
      </c>
      <c r="EQ30" s="342">
        <f t="shared" si="23"/>
        <v>1.6793800111412655E-4</v>
      </c>
      <c r="ER30" s="346">
        <f t="shared" si="23"/>
        <v>1.3435040089130123E-4</v>
      </c>
      <c r="ES30" s="342">
        <f t="shared" si="19"/>
        <v>1.07480320713041E-4</v>
      </c>
      <c r="ET30" s="342">
        <f t="shared" si="19"/>
        <v>8.5984256570432809E-5</v>
      </c>
      <c r="EU30" s="342">
        <f t="shared" si="19"/>
        <v>6.8787405256346253E-5</v>
      </c>
      <c r="EV30" s="342">
        <f t="shared" si="19"/>
        <v>5.5029924205077002E-5</v>
      </c>
      <c r="EW30" s="342">
        <f t="shared" si="19"/>
        <v>4.4023939364061602E-5</v>
      </c>
      <c r="EX30" s="342">
        <f t="shared" si="19"/>
        <v>3.5219151491249283E-5</v>
      </c>
      <c r="EY30" s="342">
        <f t="shared" si="19"/>
        <v>2.8175321192999427E-5</v>
      </c>
      <c r="EZ30" s="342">
        <f t="shared" si="19"/>
        <v>2.2540256954399542E-5</v>
      </c>
      <c r="FA30" s="342">
        <f t="shared" si="19"/>
        <v>1.8032205563519633E-5</v>
      </c>
      <c r="FB30" s="342">
        <f t="shared" si="19"/>
        <v>1.4425764450815707E-5</v>
      </c>
      <c r="FC30" s="342">
        <f t="shared" si="19"/>
        <v>1.1540611560652566E-5</v>
      </c>
      <c r="FD30" s="342">
        <f t="shared" si="19"/>
        <v>9.2324892485220536E-6</v>
      </c>
      <c r="FE30" s="727">
        <f t="shared" si="19"/>
        <v>7.385991398817643E-6</v>
      </c>
      <c r="FF30" s="342">
        <f t="shared" si="19"/>
        <v>5.9087931190541146E-6</v>
      </c>
      <c r="FG30" s="342">
        <f t="shared" si="19"/>
        <v>4.7270344952432917E-6</v>
      </c>
      <c r="FH30" s="342">
        <f t="shared" si="19"/>
        <v>3.7816275961946334E-6</v>
      </c>
      <c r="FI30" s="342">
        <f t="shared" si="20"/>
        <v>3.0253020769557068E-6</v>
      </c>
      <c r="FJ30" s="342">
        <f t="shared" si="20"/>
        <v>2.4202416615645656E-6</v>
      </c>
      <c r="FK30" s="342">
        <f t="shared" si="20"/>
        <v>1.9361933292516527E-6</v>
      </c>
      <c r="FL30" s="342">
        <f t="shared" si="20"/>
        <v>1.5489546634013222E-6</v>
      </c>
      <c r="FM30" s="342">
        <f t="shared" si="20"/>
        <v>1.2391637307210578E-6</v>
      </c>
      <c r="FN30" s="342">
        <f t="shared" si="20"/>
        <v>9.9133098457684626E-7</v>
      </c>
      <c r="FO30" s="342">
        <f t="shared" si="20"/>
        <v>7.9306478766147708E-7</v>
      </c>
      <c r="FP30" s="346">
        <f t="shared" si="20"/>
        <v>6.3445183012918172E-7</v>
      </c>
      <c r="FQ30" s="342">
        <f t="shared" si="20"/>
        <v>5.0756146410334542E-7</v>
      </c>
      <c r="FR30" s="342">
        <f t="shared" si="20"/>
        <v>4.0604917128267636E-7</v>
      </c>
      <c r="FS30" s="342">
        <f t="shared" si="20"/>
        <v>3.248393370261411E-7</v>
      </c>
      <c r="FT30" s="342">
        <f t="shared" si="20"/>
        <v>2.5987146962091289E-7</v>
      </c>
      <c r="FU30" s="342">
        <f t="shared" si="20"/>
        <v>2.0789717569673031E-7</v>
      </c>
      <c r="FV30" s="342">
        <f t="shared" si="20"/>
        <v>1.6631774055738426E-7</v>
      </c>
      <c r="FW30" s="342">
        <f t="shared" si="20"/>
        <v>1.3305419244590742E-7</v>
      </c>
      <c r="FX30" s="342">
        <f t="shared" si="20"/>
        <v>1.0644335395672594E-7</v>
      </c>
      <c r="FY30" s="342">
        <f t="shared" si="21"/>
        <v>8.515468316538076E-8</v>
      </c>
      <c r="FZ30" s="342">
        <f t="shared" si="21"/>
        <v>6.8123746532304608E-8</v>
      </c>
      <c r="GA30" s="342">
        <f t="shared" si="21"/>
        <v>5.4498997225843686E-8</v>
      </c>
      <c r="GB30" s="342">
        <f t="shared" si="21"/>
        <v>4.3599197780674949E-8</v>
      </c>
      <c r="GC30" s="727">
        <f t="shared" si="21"/>
        <v>3.4879358224539963E-8</v>
      </c>
      <c r="GD30" s="342">
        <f t="shared" si="21"/>
        <v>2.7903486579631972E-8</v>
      </c>
      <c r="GE30" s="342">
        <f t="shared" si="21"/>
        <v>2.2322789263705579E-8</v>
      </c>
      <c r="GF30" s="342">
        <f t="shared" ref="GF30:GN58" si="38">GE30*0.8</f>
        <v>1.7858231410964465E-8</v>
      </c>
      <c r="GG30" s="342">
        <f t="shared" si="38"/>
        <v>1.4286585128771573E-8</v>
      </c>
      <c r="GH30" s="342">
        <f t="shared" si="38"/>
        <v>1.1429268103017259E-8</v>
      </c>
      <c r="GI30" s="342">
        <f t="shared" si="38"/>
        <v>9.1434144824138086E-9</v>
      </c>
      <c r="GJ30" s="342">
        <f t="shared" si="38"/>
        <v>7.3147315859310476E-9</v>
      </c>
      <c r="GK30" s="342">
        <f t="shared" si="38"/>
        <v>5.8517852687448386E-9</v>
      </c>
      <c r="GL30" s="342">
        <f t="shared" si="38"/>
        <v>4.6814282149958712E-9</v>
      </c>
      <c r="GM30" s="342">
        <f t="shared" si="38"/>
        <v>3.7451425719966968E-9</v>
      </c>
      <c r="GN30" s="346">
        <f t="shared" si="38"/>
        <v>2.9961140575973577E-9</v>
      </c>
      <c r="GO30" s="623">
        <f t="shared" ref="GO30:GO61" si="39">SUM(H30:GN30)</f>
        <v>759958.33333332115</v>
      </c>
    </row>
    <row r="31" spans="1:198" s="31" customFormat="1" ht="22" customHeight="1" x14ac:dyDescent="0.2">
      <c r="B31" s="323">
        <v>6</v>
      </c>
      <c r="C31" s="323"/>
      <c r="D31" s="323"/>
      <c r="E31" s="323">
        <v>1</v>
      </c>
      <c r="F31" s="323"/>
      <c r="G31" s="339" t="str">
        <f>$G$443</f>
        <v>Low Performing  Title / App</v>
      </c>
      <c r="H31" s="435"/>
      <c r="I31" s="342"/>
      <c r="J31" s="342"/>
      <c r="K31" s="342"/>
      <c r="L31" s="342"/>
      <c r="M31" s="342"/>
      <c r="N31" s="342"/>
      <c r="O31" s="342"/>
      <c r="P31" s="342"/>
      <c r="Q31" s="727"/>
      <c r="R31" s="342"/>
      <c r="S31" s="342"/>
      <c r="T31" s="342"/>
      <c r="U31" s="342"/>
      <c r="V31" s="342"/>
      <c r="W31" s="342"/>
      <c r="X31" s="342"/>
      <c r="Y31" s="342"/>
      <c r="Z31" s="342"/>
      <c r="AA31" s="342"/>
      <c r="AB31" s="346"/>
      <c r="AC31" s="342"/>
      <c r="AD31" s="342"/>
      <c r="AE31" s="342"/>
      <c r="AF31" s="342"/>
      <c r="AG31" s="342"/>
      <c r="AH31" s="342"/>
      <c r="AI31" s="342"/>
      <c r="AJ31" s="342"/>
      <c r="AK31" s="342"/>
      <c r="AL31" s="342"/>
      <c r="AM31" s="342"/>
      <c r="AN31" s="342"/>
      <c r="AO31" s="727"/>
      <c r="AP31" s="342"/>
      <c r="AQ31" s="342"/>
      <c r="AR31" s="342"/>
      <c r="AS31" s="342"/>
      <c r="AT31" s="342"/>
      <c r="AU31" s="342"/>
      <c r="AV31" s="342"/>
      <c r="AW31" s="342"/>
      <c r="AX31" s="342"/>
      <c r="AY31" s="342"/>
      <c r="AZ31" s="344">
        <f t="shared" ref="AZ31:BW31" si="40">$B$7*Q$443</f>
        <v>14621.099999999999</v>
      </c>
      <c r="BA31" s="377">
        <f t="shared" si="40"/>
        <v>53894.75</v>
      </c>
      <c r="BB31" s="377">
        <f t="shared" si="40"/>
        <v>98939.099999999991</v>
      </c>
      <c r="BC31" s="377">
        <f t="shared" si="40"/>
        <v>182390</v>
      </c>
      <c r="BD31" s="377">
        <f t="shared" si="40"/>
        <v>299732.55</v>
      </c>
      <c r="BE31" s="377">
        <f t="shared" si="40"/>
        <v>204665.5</v>
      </c>
      <c r="BF31" s="377">
        <f t="shared" si="40"/>
        <v>175333.6</v>
      </c>
      <c r="BG31" s="377">
        <f t="shared" si="40"/>
        <v>194200.5</v>
      </c>
      <c r="BH31" s="377">
        <f t="shared" si="40"/>
        <v>156765.69999999998</v>
      </c>
      <c r="BI31" s="377">
        <f t="shared" si="40"/>
        <v>155674.35</v>
      </c>
      <c r="BJ31" s="377">
        <f t="shared" si="40"/>
        <v>148274.1</v>
      </c>
      <c r="BK31" s="377">
        <f t="shared" si="40"/>
        <v>137061.6</v>
      </c>
      <c r="BL31" s="377">
        <f t="shared" si="40"/>
        <v>120885.7</v>
      </c>
      <c r="BM31" s="729">
        <f t="shared" si="40"/>
        <v>141905.4</v>
      </c>
      <c r="BN31" s="377">
        <f t="shared" si="40"/>
        <v>111512.04999999999</v>
      </c>
      <c r="BO31" s="377">
        <f t="shared" si="40"/>
        <v>95410.9</v>
      </c>
      <c r="BP31" s="377">
        <f t="shared" si="40"/>
        <v>94349.45</v>
      </c>
      <c r="BQ31" s="377">
        <f t="shared" si="40"/>
        <v>101525.45</v>
      </c>
      <c r="BR31" s="377">
        <f t="shared" si="40"/>
        <v>73598.849999999991</v>
      </c>
      <c r="BS31" s="377">
        <f t="shared" si="40"/>
        <v>73942.7</v>
      </c>
      <c r="BT31" s="377">
        <f t="shared" si="40"/>
        <v>52908.049999999996</v>
      </c>
      <c r="BU31" s="377">
        <f t="shared" si="40"/>
        <v>36298.6</v>
      </c>
      <c r="BV31" s="377">
        <f t="shared" si="40"/>
        <v>23606.05</v>
      </c>
      <c r="BW31" s="377">
        <f t="shared" si="40"/>
        <v>10375.299999999999</v>
      </c>
      <c r="BX31" s="388">
        <f>BW31*0.8</f>
        <v>8300.24</v>
      </c>
      <c r="BY31" s="387">
        <f t="shared" si="14"/>
        <v>6640.192</v>
      </c>
      <c r="BZ31" s="387">
        <f t="shared" si="14"/>
        <v>5312.1536000000006</v>
      </c>
      <c r="CA31" s="387">
        <f t="shared" si="15"/>
        <v>4249.7228800000003</v>
      </c>
      <c r="CB31" s="387">
        <f t="shared" si="15"/>
        <v>3399.7783040000004</v>
      </c>
      <c r="CC31" s="387">
        <f t="shared" si="15"/>
        <v>2719.8226432000006</v>
      </c>
      <c r="CD31" s="387">
        <f t="shared" si="15"/>
        <v>2175.8581145600006</v>
      </c>
      <c r="CE31" s="387">
        <f t="shared" si="15"/>
        <v>1740.6864916480006</v>
      </c>
      <c r="CF31" s="387">
        <f t="shared" si="15"/>
        <v>1392.5491933184005</v>
      </c>
      <c r="CG31" s="387">
        <f t="shared" si="15"/>
        <v>1114.0393546547205</v>
      </c>
      <c r="CH31" s="387">
        <f t="shared" si="15"/>
        <v>891.23148372377636</v>
      </c>
      <c r="CI31" s="387">
        <f t="shared" si="15"/>
        <v>712.98518697902114</v>
      </c>
      <c r="CJ31" s="387">
        <f t="shared" si="15"/>
        <v>570.38814958321689</v>
      </c>
      <c r="CK31" s="734">
        <f t="shared" si="15"/>
        <v>456.31051966657355</v>
      </c>
      <c r="CL31" s="387">
        <f t="shared" si="15"/>
        <v>365.04841573325888</v>
      </c>
      <c r="CM31" s="387">
        <f t="shared" si="15"/>
        <v>292.03873258660713</v>
      </c>
      <c r="CN31" s="342">
        <f t="shared" si="15"/>
        <v>233.63098606928571</v>
      </c>
      <c r="CO31" s="342">
        <f t="shared" si="15"/>
        <v>186.90478885542859</v>
      </c>
      <c r="CP31" s="342">
        <f t="shared" si="15"/>
        <v>149.52383108434287</v>
      </c>
      <c r="CQ31" s="342">
        <f t="shared" si="16"/>
        <v>119.61906486747431</v>
      </c>
      <c r="CR31" s="342">
        <f t="shared" si="16"/>
        <v>95.695251893979446</v>
      </c>
      <c r="CS31" s="342">
        <f t="shared" si="16"/>
        <v>76.55620151518356</v>
      </c>
      <c r="CT31" s="342">
        <f t="shared" si="16"/>
        <v>61.244961212146848</v>
      </c>
      <c r="CU31" s="342">
        <f t="shared" si="16"/>
        <v>48.995968969717481</v>
      </c>
      <c r="CV31" s="346">
        <f t="shared" si="16"/>
        <v>39.196775175773986</v>
      </c>
      <c r="CW31" s="342">
        <f t="shared" si="16"/>
        <v>31.35742014061919</v>
      </c>
      <c r="CX31" s="342">
        <f t="shared" si="16"/>
        <v>25.085936112495354</v>
      </c>
      <c r="CY31" s="342">
        <f t="shared" si="16"/>
        <v>20.068748889996286</v>
      </c>
      <c r="CZ31" s="342">
        <f t="shared" si="16"/>
        <v>16.054999111997031</v>
      </c>
      <c r="DA31" s="342">
        <f t="shared" si="16"/>
        <v>12.843999289597626</v>
      </c>
      <c r="DB31" s="342">
        <f t="shared" si="16"/>
        <v>10.275199431678102</v>
      </c>
      <c r="DC31" s="342">
        <f t="shared" si="16"/>
        <v>8.2201595453424812</v>
      </c>
      <c r="DD31" s="342">
        <f t="shared" si="16"/>
        <v>6.5761276362739851</v>
      </c>
      <c r="DE31" s="342">
        <f t="shared" si="16"/>
        <v>5.2609021090191881</v>
      </c>
      <c r="DF31" s="342">
        <f t="shared" si="16"/>
        <v>4.208721687215351</v>
      </c>
      <c r="DG31" s="342">
        <f t="shared" si="37"/>
        <v>3.3669773497722808</v>
      </c>
      <c r="DH31" s="342">
        <f t="shared" si="37"/>
        <v>2.6935818798178248</v>
      </c>
      <c r="DI31" s="727">
        <f t="shared" si="37"/>
        <v>2.1548655038542601</v>
      </c>
      <c r="DJ31" s="342">
        <f t="shared" si="37"/>
        <v>1.7238924030834082</v>
      </c>
      <c r="DK31" s="342">
        <f t="shared" si="37"/>
        <v>1.3791139224667266</v>
      </c>
      <c r="DL31" s="342">
        <f t="shared" si="37"/>
        <v>1.1032911379733814</v>
      </c>
      <c r="DM31" s="342">
        <f t="shared" si="37"/>
        <v>0.88263291037870517</v>
      </c>
      <c r="DN31" s="342">
        <f t="shared" si="37"/>
        <v>0.70610632830296416</v>
      </c>
      <c r="DO31" s="342">
        <f t="shared" si="37"/>
        <v>0.56488506264237137</v>
      </c>
      <c r="DP31" s="342">
        <f t="shared" si="37"/>
        <v>0.45190805011389712</v>
      </c>
      <c r="DQ31" s="342">
        <f t="shared" si="37"/>
        <v>0.36152644009111773</v>
      </c>
      <c r="DR31" s="342">
        <f t="shared" si="34"/>
        <v>0.28922115207289417</v>
      </c>
      <c r="DS31" s="342">
        <f t="shared" si="34"/>
        <v>0.23137692165831536</v>
      </c>
      <c r="DT31" s="346">
        <f t="shared" si="34"/>
        <v>0.1851015373266523</v>
      </c>
      <c r="DU31" s="342">
        <f t="shared" si="34"/>
        <v>0.14808122986132186</v>
      </c>
      <c r="DV31" s="342">
        <f t="shared" si="34"/>
        <v>0.11846498388905749</v>
      </c>
      <c r="DW31" s="342">
        <f t="shared" si="34"/>
        <v>9.4771987111246001E-2</v>
      </c>
      <c r="DX31" s="342">
        <f t="shared" si="34"/>
        <v>7.5817589688996809E-2</v>
      </c>
      <c r="DY31" s="342">
        <f t="shared" si="34"/>
        <v>6.0654071751197448E-2</v>
      </c>
      <c r="DZ31" s="342">
        <f t="shared" si="34"/>
        <v>4.8523257400957961E-2</v>
      </c>
      <c r="EA31" s="342">
        <f t="shared" si="34"/>
        <v>3.8818605920766372E-2</v>
      </c>
      <c r="EB31" s="342">
        <f t="shared" si="34"/>
        <v>3.1054884736613098E-2</v>
      </c>
      <c r="EC31" s="342">
        <f t="shared" si="34"/>
        <v>2.4843907789290479E-2</v>
      </c>
      <c r="ED31" s="342">
        <f t="shared" si="34"/>
        <v>1.9875126231432384E-2</v>
      </c>
      <c r="EE31" s="342">
        <f t="shared" si="34"/>
        <v>1.5900100985145906E-2</v>
      </c>
      <c r="EF31" s="342">
        <f t="shared" si="34"/>
        <v>1.2720080788116726E-2</v>
      </c>
      <c r="EG31" s="727">
        <f t="shared" si="34"/>
        <v>1.0176064630493382E-2</v>
      </c>
      <c r="EH31" s="342">
        <f t="shared" si="35"/>
        <v>8.1408517043947051E-3</v>
      </c>
      <c r="EI31" s="342">
        <f t="shared" si="23"/>
        <v>6.5126813635157646E-3</v>
      </c>
      <c r="EJ31" s="342">
        <f t="shared" si="23"/>
        <v>5.210145090812612E-3</v>
      </c>
      <c r="EK31" s="342">
        <f t="shared" si="23"/>
        <v>4.1681160726500894E-3</v>
      </c>
      <c r="EL31" s="342">
        <f t="shared" si="23"/>
        <v>3.3344928581200716E-3</v>
      </c>
      <c r="EM31" s="342">
        <f t="shared" si="23"/>
        <v>2.6675942864960575E-3</v>
      </c>
      <c r="EN31" s="342">
        <f t="shared" si="23"/>
        <v>2.1340754291968461E-3</v>
      </c>
      <c r="EO31" s="342">
        <f t="shared" si="23"/>
        <v>1.7072603433574769E-3</v>
      </c>
      <c r="EP31" s="342">
        <f t="shared" si="23"/>
        <v>1.3658082746859817E-3</v>
      </c>
      <c r="EQ31" s="342">
        <f t="shared" si="23"/>
        <v>1.0926466197487853E-3</v>
      </c>
      <c r="ER31" s="346">
        <f t="shared" si="23"/>
        <v>8.7411729579902828E-4</v>
      </c>
      <c r="ES31" s="342">
        <f t="shared" si="19"/>
        <v>6.9929383663922266E-4</v>
      </c>
      <c r="ET31" s="342">
        <f t="shared" si="19"/>
        <v>5.594350693113782E-4</v>
      </c>
      <c r="EU31" s="342">
        <f t="shared" si="19"/>
        <v>4.4754805544910259E-4</v>
      </c>
      <c r="EV31" s="342">
        <f t="shared" si="19"/>
        <v>3.5803844435928209E-4</v>
      </c>
      <c r="EW31" s="342">
        <f t="shared" si="19"/>
        <v>2.8643075548742566E-4</v>
      </c>
      <c r="EX31" s="342">
        <f t="shared" si="19"/>
        <v>2.2914460438994055E-4</v>
      </c>
      <c r="EY31" s="342">
        <f t="shared" si="19"/>
        <v>1.8331568351195244E-4</v>
      </c>
      <c r="EZ31" s="342">
        <f t="shared" si="19"/>
        <v>1.4665254680956198E-4</v>
      </c>
      <c r="FA31" s="342">
        <f t="shared" si="19"/>
        <v>1.1732203744764958E-4</v>
      </c>
      <c r="FB31" s="342">
        <f t="shared" si="19"/>
        <v>9.3857629958119665E-5</v>
      </c>
      <c r="FC31" s="342">
        <f t="shared" si="19"/>
        <v>7.5086103966495737E-5</v>
      </c>
      <c r="FD31" s="342">
        <f t="shared" si="19"/>
        <v>6.0068883173196591E-5</v>
      </c>
      <c r="FE31" s="727">
        <f t="shared" si="19"/>
        <v>4.8055106538557273E-5</v>
      </c>
      <c r="FF31" s="342">
        <f t="shared" si="19"/>
        <v>3.8444085230845818E-5</v>
      </c>
      <c r="FG31" s="342">
        <f t="shared" si="19"/>
        <v>3.0755268184676655E-5</v>
      </c>
      <c r="FH31" s="342">
        <f t="shared" si="19"/>
        <v>2.4604214547741325E-5</v>
      </c>
      <c r="FI31" s="342">
        <f t="shared" si="20"/>
        <v>1.968337163819306E-5</v>
      </c>
      <c r="FJ31" s="342">
        <f t="shared" si="20"/>
        <v>1.574669731055445E-5</v>
      </c>
      <c r="FK31" s="342">
        <f t="shared" si="20"/>
        <v>1.259735784844356E-5</v>
      </c>
      <c r="FL31" s="342">
        <f t="shared" si="20"/>
        <v>1.0077886278754849E-5</v>
      </c>
      <c r="FM31" s="342">
        <f t="shared" si="20"/>
        <v>8.0623090230038787E-6</v>
      </c>
      <c r="FN31" s="342">
        <f t="shared" si="20"/>
        <v>6.4498472184031034E-6</v>
      </c>
      <c r="FO31" s="342">
        <f t="shared" si="20"/>
        <v>5.1598777747224831E-6</v>
      </c>
      <c r="FP31" s="346">
        <f t="shared" si="20"/>
        <v>4.1279022197779866E-6</v>
      </c>
      <c r="FQ31" s="342">
        <f t="shared" si="20"/>
        <v>3.3023217758223894E-6</v>
      </c>
      <c r="FR31" s="342">
        <f t="shared" si="20"/>
        <v>2.6418574206579119E-6</v>
      </c>
      <c r="FS31" s="342">
        <f t="shared" si="20"/>
        <v>2.1134859365263297E-6</v>
      </c>
      <c r="FT31" s="342">
        <f t="shared" si="20"/>
        <v>1.6907887492210639E-6</v>
      </c>
      <c r="FU31" s="342">
        <f t="shared" si="20"/>
        <v>1.3526309993768512E-6</v>
      </c>
      <c r="FV31" s="342">
        <f t="shared" si="20"/>
        <v>1.0821047995014809E-6</v>
      </c>
      <c r="FW31" s="342">
        <f t="shared" si="20"/>
        <v>8.6568383960118477E-7</v>
      </c>
      <c r="FX31" s="342">
        <f t="shared" si="20"/>
        <v>6.925470716809479E-7</v>
      </c>
      <c r="FY31" s="342">
        <f t="shared" si="21"/>
        <v>5.5403765734475832E-7</v>
      </c>
      <c r="FZ31" s="342">
        <f t="shared" si="21"/>
        <v>4.4323012587580667E-7</v>
      </c>
      <c r="GA31" s="342">
        <f t="shared" si="21"/>
        <v>3.5458410070064536E-7</v>
      </c>
      <c r="GB31" s="342">
        <f t="shared" si="21"/>
        <v>2.836672805605163E-7</v>
      </c>
      <c r="GC31" s="727">
        <f t="shared" si="21"/>
        <v>2.2693382444841306E-7</v>
      </c>
      <c r="GD31" s="342">
        <f t="shared" si="21"/>
        <v>1.8154705955873047E-7</v>
      </c>
      <c r="GE31" s="342">
        <f t="shared" si="21"/>
        <v>1.4523764764698439E-7</v>
      </c>
      <c r="GF31" s="342">
        <f t="shared" si="38"/>
        <v>1.1619011811758752E-7</v>
      </c>
      <c r="GG31" s="342">
        <f t="shared" si="38"/>
        <v>9.2952094494070024E-8</v>
      </c>
      <c r="GH31" s="342">
        <f t="shared" si="38"/>
        <v>7.436167559525603E-8</v>
      </c>
      <c r="GI31" s="342">
        <f t="shared" si="38"/>
        <v>5.9489340476204828E-8</v>
      </c>
      <c r="GJ31" s="342">
        <f t="shared" si="38"/>
        <v>4.7591472380963865E-8</v>
      </c>
      <c r="GK31" s="342">
        <f t="shared" si="38"/>
        <v>3.8073177904771093E-8</v>
      </c>
      <c r="GL31" s="342">
        <f t="shared" si="38"/>
        <v>3.0458542323816879E-8</v>
      </c>
      <c r="GM31" s="342">
        <f t="shared" si="38"/>
        <v>2.4366833859053505E-8</v>
      </c>
      <c r="GN31" s="346">
        <f t="shared" si="38"/>
        <v>1.9493467087242807E-8</v>
      </c>
      <c r="GO31" s="397">
        <f t="shared" si="39"/>
        <v>2799372.5499999225</v>
      </c>
    </row>
    <row r="32" spans="1:198" s="31" customFormat="1" ht="22" customHeight="1" x14ac:dyDescent="0.2">
      <c r="B32" s="323">
        <v>7</v>
      </c>
      <c r="C32" s="323"/>
      <c r="D32" s="323">
        <v>1</v>
      </c>
      <c r="E32" s="323"/>
      <c r="F32" s="323"/>
      <c r="G32" s="340" t="str">
        <f>$G$442</f>
        <v>Avg Performing  Title / App</v>
      </c>
      <c r="H32" s="435"/>
      <c r="I32" s="342"/>
      <c r="J32" s="342"/>
      <c r="K32" s="342"/>
      <c r="L32" s="342"/>
      <c r="M32" s="342"/>
      <c r="N32" s="342"/>
      <c r="O32" s="342"/>
      <c r="P32" s="342"/>
      <c r="Q32" s="727"/>
      <c r="R32" s="342"/>
      <c r="S32" s="342"/>
      <c r="T32" s="342"/>
      <c r="U32" s="342"/>
      <c r="V32" s="342"/>
      <c r="W32" s="342"/>
      <c r="X32" s="342"/>
      <c r="Y32" s="342"/>
      <c r="Z32" s="342"/>
      <c r="AA32" s="342"/>
      <c r="AB32" s="346"/>
      <c r="AC32" s="342"/>
      <c r="AD32" s="342"/>
      <c r="AE32" s="342"/>
      <c r="AF32" s="342"/>
      <c r="AG32" s="342"/>
      <c r="AH32" s="342"/>
      <c r="AI32" s="342"/>
      <c r="AJ32" s="342"/>
      <c r="AK32" s="342"/>
      <c r="AL32" s="342"/>
      <c r="AM32" s="342"/>
      <c r="AN32" s="342"/>
      <c r="AO32" s="727"/>
      <c r="AP32" s="342"/>
      <c r="AQ32" s="342"/>
      <c r="AR32" s="342"/>
      <c r="AS32" s="342"/>
      <c r="AT32" s="342"/>
      <c r="AU32" s="342"/>
      <c r="AV32" s="342"/>
      <c r="AW32" s="342"/>
      <c r="AX32" s="342"/>
      <c r="AY32" s="342"/>
      <c r="AZ32" s="346"/>
      <c r="BA32" s="376">
        <f t="shared" ref="BA32:BX32" si="41">$B$7*Q$442</f>
        <v>31125.899999999998</v>
      </c>
      <c r="BB32" s="376">
        <f t="shared" si="41"/>
        <v>100239.75</v>
      </c>
      <c r="BC32" s="376">
        <f t="shared" si="41"/>
        <v>284618.09999999998</v>
      </c>
      <c r="BD32" s="376">
        <f t="shared" si="41"/>
        <v>556962.25</v>
      </c>
      <c r="BE32" s="376">
        <f t="shared" si="41"/>
        <v>680269.85</v>
      </c>
      <c r="BF32" s="376">
        <f t="shared" si="41"/>
        <v>661926.19999999995</v>
      </c>
      <c r="BG32" s="376">
        <f t="shared" si="41"/>
        <v>673632.04999999993</v>
      </c>
      <c r="BH32" s="376">
        <f t="shared" si="41"/>
        <v>661253.44999999995</v>
      </c>
      <c r="BI32" s="376">
        <f t="shared" si="41"/>
        <v>447274.1</v>
      </c>
      <c r="BJ32" s="376">
        <f t="shared" si="41"/>
        <v>485426.5</v>
      </c>
      <c r="BK32" s="376">
        <f t="shared" si="41"/>
        <v>373122.1</v>
      </c>
      <c r="BL32" s="376">
        <f t="shared" si="41"/>
        <v>318121.05</v>
      </c>
      <c r="BM32" s="728">
        <f t="shared" si="41"/>
        <v>411752.89999999997</v>
      </c>
      <c r="BN32" s="376">
        <f t="shared" si="41"/>
        <v>364780</v>
      </c>
      <c r="BO32" s="376">
        <f t="shared" si="41"/>
        <v>316356.95</v>
      </c>
      <c r="BP32" s="376">
        <f t="shared" si="41"/>
        <v>238153.5</v>
      </c>
      <c r="BQ32" s="376">
        <f t="shared" si="41"/>
        <v>221125.44999999998</v>
      </c>
      <c r="BR32" s="376">
        <f t="shared" si="41"/>
        <v>247123.5</v>
      </c>
      <c r="BS32" s="376">
        <f t="shared" si="41"/>
        <v>221170.3</v>
      </c>
      <c r="BT32" s="376">
        <f t="shared" si="41"/>
        <v>171895.1</v>
      </c>
      <c r="BU32" s="376">
        <f t="shared" si="41"/>
        <v>127732.79999999999</v>
      </c>
      <c r="BV32" s="376">
        <f t="shared" si="41"/>
        <v>74660.3</v>
      </c>
      <c r="BW32" s="376">
        <f t="shared" si="41"/>
        <v>65346.45</v>
      </c>
      <c r="BX32" s="345">
        <f t="shared" si="41"/>
        <v>36074.35</v>
      </c>
      <c r="BY32" s="387">
        <f>BX32*0.8</f>
        <v>28859.48</v>
      </c>
      <c r="BZ32" s="387">
        <f t="shared" si="14"/>
        <v>23087.584000000003</v>
      </c>
      <c r="CA32" s="387">
        <f t="shared" si="15"/>
        <v>18470.067200000001</v>
      </c>
      <c r="CB32" s="387">
        <f t="shared" si="15"/>
        <v>14776.053760000003</v>
      </c>
      <c r="CC32" s="387">
        <f t="shared" si="15"/>
        <v>11820.843008000003</v>
      </c>
      <c r="CD32" s="387">
        <f t="shared" si="15"/>
        <v>9456.6744064000031</v>
      </c>
      <c r="CE32" s="387">
        <f t="shared" si="15"/>
        <v>7565.3395251200027</v>
      </c>
      <c r="CF32" s="387">
        <f t="shared" si="15"/>
        <v>6052.2716200960022</v>
      </c>
      <c r="CG32" s="387">
        <f t="shared" si="15"/>
        <v>4841.8172960768015</v>
      </c>
      <c r="CH32" s="387">
        <f t="shared" si="15"/>
        <v>3873.4538368614412</v>
      </c>
      <c r="CI32" s="387">
        <f t="shared" si="15"/>
        <v>3098.7630694891532</v>
      </c>
      <c r="CJ32" s="387">
        <f t="shared" si="15"/>
        <v>2479.0104555913226</v>
      </c>
      <c r="CK32" s="734">
        <f t="shared" si="15"/>
        <v>1983.2083644730583</v>
      </c>
      <c r="CL32" s="387">
        <f t="shared" si="15"/>
        <v>1586.5666915784468</v>
      </c>
      <c r="CM32" s="387">
        <f t="shared" si="15"/>
        <v>1269.2533532627576</v>
      </c>
      <c r="CN32" s="342">
        <f t="shared" si="15"/>
        <v>1015.4026826102062</v>
      </c>
      <c r="CO32" s="342">
        <f t="shared" si="15"/>
        <v>812.32214608816503</v>
      </c>
      <c r="CP32" s="342">
        <f t="shared" si="15"/>
        <v>649.85771687053204</v>
      </c>
      <c r="CQ32" s="342">
        <f t="shared" si="16"/>
        <v>519.88617349642561</v>
      </c>
      <c r="CR32" s="342">
        <f t="shared" si="16"/>
        <v>415.90893879714054</v>
      </c>
      <c r="CS32" s="342">
        <f t="shared" si="16"/>
        <v>332.72715103771247</v>
      </c>
      <c r="CT32" s="342">
        <f t="shared" si="16"/>
        <v>266.18172083016998</v>
      </c>
      <c r="CU32" s="342">
        <f t="shared" si="16"/>
        <v>212.94537666413601</v>
      </c>
      <c r="CV32" s="346">
        <f t="shared" si="16"/>
        <v>170.35630133130883</v>
      </c>
      <c r="CW32" s="342">
        <f t="shared" si="16"/>
        <v>136.28504106504707</v>
      </c>
      <c r="CX32" s="342">
        <f t="shared" si="16"/>
        <v>109.02803285203765</v>
      </c>
      <c r="CY32" s="342">
        <f t="shared" si="16"/>
        <v>87.222426281630135</v>
      </c>
      <c r="CZ32" s="342">
        <f t="shared" si="16"/>
        <v>69.777941025304116</v>
      </c>
      <c r="DA32" s="342">
        <f t="shared" si="16"/>
        <v>55.822352820243296</v>
      </c>
      <c r="DB32" s="342">
        <f t="shared" si="16"/>
        <v>44.65788225619464</v>
      </c>
      <c r="DC32" s="342">
        <f t="shared" si="16"/>
        <v>35.726305804955715</v>
      </c>
      <c r="DD32" s="342">
        <f t="shared" si="16"/>
        <v>28.581044643964574</v>
      </c>
      <c r="DE32" s="342">
        <f t="shared" si="16"/>
        <v>22.864835715171662</v>
      </c>
      <c r="DF32" s="342">
        <f t="shared" si="16"/>
        <v>18.291868572137329</v>
      </c>
      <c r="DG32" s="342">
        <f t="shared" si="37"/>
        <v>14.633494857709863</v>
      </c>
      <c r="DH32" s="342">
        <f t="shared" si="37"/>
        <v>11.706795886167891</v>
      </c>
      <c r="DI32" s="727">
        <f t="shared" si="37"/>
        <v>9.3654367089343129</v>
      </c>
      <c r="DJ32" s="342">
        <f t="shared" si="37"/>
        <v>7.492349367147451</v>
      </c>
      <c r="DK32" s="342">
        <f t="shared" si="37"/>
        <v>5.9938794937179614</v>
      </c>
      <c r="DL32" s="342">
        <f t="shared" si="37"/>
        <v>4.7951035949743694</v>
      </c>
      <c r="DM32" s="342">
        <f t="shared" si="37"/>
        <v>3.8360828759794958</v>
      </c>
      <c r="DN32" s="342">
        <f t="shared" si="37"/>
        <v>3.068866300783597</v>
      </c>
      <c r="DO32" s="342">
        <f t="shared" si="37"/>
        <v>2.4550930406268776</v>
      </c>
      <c r="DP32" s="342">
        <f t="shared" si="37"/>
        <v>1.9640744325015023</v>
      </c>
      <c r="DQ32" s="342">
        <f t="shared" si="37"/>
        <v>1.571259546001202</v>
      </c>
      <c r="DR32" s="342">
        <f t="shared" si="34"/>
        <v>1.2570076368009617</v>
      </c>
      <c r="DS32" s="342">
        <f t="shared" si="34"/>
        <v>1.0056061094407693</v>
      </c>
      <c r="DT32" s="346">
        <f t="shared" si="34"/>
        <v>0.80448488755261549</v>
      </c>
      <c r="DU32" s="342">
        <f t="shared" si="34"/>
        <v>0.64358791004209248</v>
      </c>
      <c r="DV32" s="342">
        <f t="shared" si="34"/>
        <v>0.51487032803367405</v>
      </c>
      <c r="DW32" s="342">
        <f t="shared" si="34"/>
        <v>0.41189626242693927</v>
      </c>
      <c r="DX32" s="342">
        <f t="shared" si="34"/>
        <v>0.32951700994155142</v>
      </c>
      <c r="DY32" s="342">
        <f t="shared" si="34"/>
        <v>0.26361360795324112</v>
      </c>
      <c r="DZ32" s="342">
        <f t="shared" si="34"/>
        <v>0.2108908863625929</v>
      </c>
      <c r="EA32" s="342">
        <f t="shared" si="34"/>
        <v>0.16871270909007433</v>
      </c>
      <c r="EB32" s="342">
        <f t="shared" si="34"/>
        <v>0.13497016727205946</v>
      </c>
      <c r="EC32" s="342">
        <f t="shared" si="34"/>
        <v>0.10797613381764758</v>
      </c>
      <c r="ED32" s="342">
        <f t="shared" si="34"/>
        <v>8.6380907054118064E-2</v>
      </c>
      <c r="EE32" s="342">
        <f t="shared" si="34"/>
        <v>6.9104725643294451E-2</v>
      </c>
      <c r="EF32" s="342">
        <f t="shared" si="34"/>
        <v>5.5283780514635561E-2</v>
      </c>
      <c r="EG32" s="727">
        <f t="shared" si="34"/>
        <v>4.4227024411708449E-2</v>
      </c>
      <c r="EH32" s="342">
        <f t="shared" si="35"/>
        <v>3.5381619529366762E-2</v>
      </c>
      <c r="EI32" s="342">
        <f t="shared" si="23"/>
        <v>2.8305295623493411E-2</v>
      </c>
      <c r="EJ32" s="342">
        <f t="shared" si="23"/>
        <v>2.2644236498794729E-2</v>
      </c>
      <c r="EK32" s="342">
        <f t="shared" si="23"/>
        <v>1.8115389199035783E-2</v>
      </c>
      <c r="EL32" s="342">
        <f t="shared" si="23"/>
        <v>1.4492311359228627E-2</v>
      </c>
      <c r="EM32" s="342">
        <f t="shared" si="23"/>
        <v>1.1593849087382903E-2</v>
      </c>
      <c r="EN32" s="342">
        <f t="shared" si="23"/>
        <v>9.2750792699063233E-3</v>
      </c>
      <c r="EO32" s="342">
        <f t="shared" si="23"/>
        <v>7.4200634159250593E-3</v>
      </c>
      <c r="EP32" s="342">
        <f t="shared" si="23"/>
        <v>5.9360507327400475E-3</v>
      </c>
      <c r="EQ32" s="342">
        <f t="shared" si="23"/>
        <v>4.7488405861920383E-3</v>
      </c>
      <c r="ER32" s="346">
        <f t="shared" si="23"/>
        <v>3.7990724689536308E-3</v>
      </c>
      <c r="ES32" s="342">
        <f t="shared" si="19"/>
        <v>3.0392579751629049E-3</v>
      </c>
      <c r="ET32" s="342">
        <f t="shared" si="19"/>
        <v>2.431406380130324E-3</v>
      </c>
      <c r="EU32" s="342">
        <f t="shared" si="19"/>
        <v>1.9451251041042593E-3</v>
      </c>
      <c r="EV32" s="342">
        <f t="shared" si="19"/>
        <v>1.5561000832834074E-3</v>
      </c>
      <c r="EW32" s="342">
        <f t="shared" si="19"/>
        <v>1.2448800666267261E-3</v>
      </c>
      <c r="EX32" s="342">
        <f t="shared" si="19"/>
        <v>9.9590405330138103E-4</v>
      </c>
      <c r="EY32" s="342">
        <f t="shared" si="19"/>
        <v>7.9672324264110485E-4</v>
      </c>
      <c r="EZ32" s="342">
        <f t="shared" si="19"/>
        <v>6.3737859411288397E-4</v>
      </c>
      <c r="FA32" s="342">
        <f t="shared" si="19"/>
        <v>5.0990287529030715E-4</v>
      </c>
      <c r="FB32" s="342">
        <f t="shared" si="19"/>
        <v>4.0792230023224576E-4</v>
      </c>
      <c r="FC32" s="342">
        <f t="shared" si="19"/>
        <v>3.2633784018579664E-4</v>
      </c>
      <c r="FD32" s="342">
        <f t="shared" si="19"/>
        <v>2.610702721486373E-4</v>
      </c>
      <c r="FE32" s="727">
        <f t="shared" si="19"/>
        <v>2.0885621771890984E-4</v>
      </c>
      <c r="FF32" s="342">
        <f t="shared" si="19"/>
        <v>1.670849741751279E-4</v>
      </c>
      <c r="FG32" s="342">
        <f t="shared" si="19"/>
        <v>1.3366797934010233E-4</v>
      </c>
      <c r="FH32" s="342">
        <f t="shared" si="19"/>
        <v>1.0693438347208188E-4</v>
      </c>
      <c r="FI32" s="342">
        <f t="shared" si="20"/>
        <v>8.5547506777665513E-5</v>
      </c>
      <c r="FJ32" s="342">
        <f t="shared" si="20"/>
        <v>6.8438005422132413E-5</v>
      </c>
      <c r="FK32" s="342">
        <f t="shared" si="20"/>
        <v>5.4750404337705932E-5</v>
      </c>
      <c r="FL32" s="342">
        <f t="shared" si="20"/>
        <v>4.3800323470164751E-5</v>
      </c>
      <c r="FM32" s="342">
        <f t="shared" si="20"/>
        <v>3.5040258776131799E-5</v>
      </c>
      <c r="FN32" s="342">
        <f t="shared" si="20"/>
        <v>2.8032207020905442E-5</v>
      </c>
      <c r="FO32" s="342">
        <f t="shared" si="20"/>
        <v>2.2425765616724356E-5</v>
      </c>
      <c r="FP32" s="346">
        <f t="shared" si="20"/>
        <v>1.7940612493379485E-5</v>
      </c>
      <c r="FQ32" s="342">
        <f t="shared" si="20"/>
        <v>1.4352489994703589E-5</v>
      </c>
      <c r="FR32" s="342">
        <f t="shared" si="20"/>
        <v>1.1481991995762871E-5</v>
      </c>
      <c r="FS32" s="342">
        <f t="shared" si="20"/>
        <v>9.1855935966102972E-6</v>
      </c>
      <c r="FT32" s="342">
        <f t="shared" si="20"/>
        <v>7.348474877288238E-6</v>
      </c>
      <c r="FU32" s="342">
        <f t="shared" si="20"/>
        <v>5.8787799018305905E-6</v>
      </c>
      <c r="FV32" s="342">
        <f t="shared" si="20"/>
        <v>4.7030239214644726E-6</v>
      </c>
      <c r="FW32" s="342">
        <f t="shared" si="20"/>
        <v>3.7624191371715784E-6</v>
      </c>
      <c r="FX32" s="342">
        <f t="shared" si="20"/>
        <v>3.0099353097372628E-6</v>
      </c>
      <c r="FY32" s="342">
        <f t="shared" si="21"/>
        <v>2.4079482477898104E-6</v>
      </c>
      <c r="FZ32" s="342">
        <f t="shared" si="21"/>
        <v>1.9263585982318484E-6</v>
      </c>
      <c r="GA32" s="342">
        <f t="shared" si="21"/>
        <v>1.5410868785854789E-6</v>
      </c>
      <c r="GB32" s="342">
        <f t="shared" si="21"/>
        <v>1.2328695028683833E-6</v>
      </c>
      <c r="GC32" s="727">
        <f t="shared" si="21"/>
        <v>9.862956022947066E-7</v>
      </c>
      <c r="GD32" s="342">
        <f t="shared" si="21"/>
        <v>7.8903648183576537E-7</v>
      </c>
      <c r="GE32" s="342">
        <f t="shared" si="21"/>
        <v>6.3122918546861238E-7</v>
      </c>
      <c r="GF32" s="342">
        <f t="shared" si="38"/>
        <v>5.0498334837488988E-7</v>
      </c>
      <c r="GG32" s="342">
        <f t="shared" si="38"/>
        <v>4.0398667869991193E-7</v>
      </c>
      <c r="GH32" s="342">
        <f t="shared" si="38"/>
        <v>3.2318934295992954E-7</v>
      </c>
      <c r="GI32" s="342">
        <f t="shared" si="38"/>
        <v>2.5855147436794364E-7</v>
      </c>
      <c r="GJ32" s="342">
        <f t="shared" si="38"/>
        <v>2.0684117949435493E-7</v>
      </c>
      <c r="GK32" s="342">
        <f t="shared" si="38"/>
        <v>1.6547294359548396E-7</v>
      </c>
      <c r="GL32" s="342">
        <f t="shared" si="38"/>
        <v>1.3237835487638717E-7</v>
      </c>
      <c r="GM32" s="342">
        <f t="shared" si="38"/>
        <v>1.0590268390110975E-7</v>
      </c>
      <c r="GN32" s="346">
        <f t="shared" si="38"/>
        <v>8.4722147120887801E-8</v>
      </c>
      <c r="GO32" s="398">
        <f t="shared" si="39"/>
        <v>7914440.2999996617</v>
      </c>
    </row>
    <row r="33" spans="1:199" s="31" customFormat="1" ht="22" customHeight="1" thickBot="1" x14ac:dyDescent="0.25">
      <c r="B33" s="323">
        <v>8</v>
      </c>
      <c r="C33" s="323"/>
      <c r="D33" s="323"/>
      <c r="E33" s="323"/>
      <c r="F33" s="323">
        <v>1</v>
      </c>
      <c r="G33" s="624" t="str">
        <f>$G$441</f>
        <v>High Performing Title / App</v>
      </c>
      <c r="H33" s="435"/>
      <c r="I33" s="342"/>
      <c r="J33" s="342"/>
      <c r="K33" s="342"/>
      <c r="L33" s="342"/>
      <c r="M33" s="342"/>
      <c r="N33" s="342"/>
      <c r="O33" s="342"/>
      <c r="P33" s="342"/>
      <c r="Q33" s="727"/>
      <c r="R33" s="342"/>
      <c r="S33" s="342"/>
      <c r="T33" s="342"/>
      <c r="U33" s="342"/>
      <c r="V33" s="342"/>
      <c r="W33" s="342"/>
      <c r="X33" s="342"/>
      <c r="Y33" s="342"/>
      <c r="Z33" s="342"/>
      <c r="AA33" s="342"/>
      <c r="AB33" s="346"/>
      <c r="AC33" s="342"/>
      <c r="AD33" s="342"/>
      <c r="AE33" s="342"/>
      <c r="AF33" s="342"/>
      <c r="AG33" s="342"/>
      <c r="AH33" s="342"/>
      <c r="AI33" s="342"/>
      <c r="AJ33" s="342"/>
      <c r="AK33" s="342"/>
      <c r="AL33" s="342"/>
      <c r="AM33" s="342"/>
      <c r="AN33" s="342"/>
      <c r="AO33" s="727"/>
      <c r="AP33" s="342"/>
      <c r="AQ33" s="342"/>
      <c r="AR33" s="342"/>
      <c r="AS33" s="342"/>
      <c r="AT33" s="342"/>
      <c r="AU33" s="342"/>
      <c r="AV33" s="342"/>
      <c r="AW33" s="342"/>
      <c r="AX33" s="342"/>
      <c r="AY33" s="342"/>
      <c r="AZ33" s="346"/>
      <c r="BA33" s="342"/>
      <c r="BB33" s="378">
        <f t="shared" ref="BB33:BY33" si="42">$B$7*Q$441</f>
        <v>289304.92499999999</v>
      </c>
      <c r="BC33" s="378">
        <f t="shared" si="42"/>
        <v>965956.875</v>
      </c>
      <c r="BD33" s="378">
        <f t="shared" si="42"/>
        <v>1834880.7749999999</v>
      </c>
      <c r="BE33" s="378">
        <f t="shared" si="42"/>
        <v>3106602.5249999999</v>
      </c>
      <c r="BF33" s="378">
        <f t="shared" si="42"/>
        <v>3859006.125</v>
      </c>
      <c r="BG33" s="378">
        <f t="shared" si="42"/>
        <v>4525028.625</v>
      </c>
      <c r="BH33" s="378">
        <f t="shared" si="42"/>
        <v>3728021.6999999997</v>
      </c>
      <c r="BI33" s="378">
        <f t="shared" si="42"/>
        <v>3186637.3499999996</v>
      </c>
      <c r="BJ33" s="378">
        <f t="shared" si="42"/>
        <v>4099648.8</v>
      </c>
      <c r="BK33" s="378">
        <f t="shared" si="42"/>
        <v>3381331.1999999997</v>
      </c>
      <c r="BL33" s="378">
        <f t="shared" si="42"/>
        <v>2932337.85</v>
      </c>
      <c r="BM33" s="730">
        <f t="shared" si="42"/>
        <v>3693307.8</v>
      </c>
      <c r="BN33" s="378">
        <f t="shared" si="42"/>
        <v>3246624.2249999996</v>
      </c>
      <c r="BO33" s="378">
        <f t="shared" si="42"/>
        <v>3039394.8</v>
      </c>
      <c r="BP33" s="378">
        <f t="shared" si="42"/>
        <v>1945772.4</v>
      </c>
      <c r="BQ33" s="378">
        <f t="shared" si="42"/>
        <v>2192738.9249999998</v>
      </c>
      <c r="BR33" s="378">
        <f t="shared" si="42"/>
        <v>1824834.375</v>
      </c>
      <c r="BS33" s="378">
        <f t="shared" si="42"/>
        <v>1913368.2749999999</v>
      </c>
      <c r="BT33" s="378">
        <f t="shared" si="42"/>
        <v>1054782.3</v>
      </c>
      <c r="BU33" s="378">
        <f t="shared" si="42"/>
        <v>940235.39999999991</v>
      </c>
      <c r="BV33" s="378">
        <f t="shared" si="42"/>
        <v>733858.125</v>
      </c>
      <c r="BW33" s="378">
        <f t="shared" si="42"/>
        <v>804519.29999999993</v>
      </c>
      <c r="BX33" s="349">
        <f t="shared" si="42"/>
        <v>509339.02499999997</v>
      </c>
      <c r="BY33" s="378">
        <f t="shared" si="42"/>
        <v>284864.77499999997</v>
      </c>
      <c r="BZ33" s="387">
        <f>BY33*0.8</f>
        <v>227891.81999999998</v>
      </c>
      <c r="CA33" s="387">
        <f t="shared" si="15"/>
        <v>182313.45600000001</v>
      </c>
      <c r="CB33" s="387">
        <f t="shared" si="15"/>
        <v>145850.7648</v>
      </c>
      <c r="CC33" s="387">
        <f t="shared" si="15"/>
        <v>116680.61184000001</v>
      </c>
      <c r="CD33" s="387">
        <f t="shared" si="15"/>
        <v>93344.489472000016</v>
      </c>
      <c r="CE33" s="387">
        <f t="shared" si="15"/>
        <v>74675.591577600018</v>
      </c>
      <c r="CF33" s="387">
        <f t="shared" si="15"/>
        <v>59740.473262080021</v>
      </c>
      <c r="CG33" s="387">
        <f t="shared" si="15"/>
        <v>47792.378609664018</v>
      </c>
      <c r="CH33" s="387">
        <f t="shared" si="15"/>
        <v>38233.902887731216</v>
      </c>
      <c r="CI33" s="387">
        <f t="shared" si="15"/>
        <v>30587.122310184976</v>
      </c>
      <c r="CJ33" s="387">
        <f t="shared" si="15"/>
        <v>24469.697848147982</v>
      </c>
      <c r="CK33" s="734">
        <f t="shared" si="15"/>
        <v>19575.758278518388</v>
      </c>
      <c r="CL33" s="387">
        <f t="shared" si="15"/>
        <v>15660.60662281471</v>
      </c>
      <c r="CM33" s="387">
        <f t="shared" si="15"/>
        <v>12528.48529825177</v>
      </c>
      <c r="CN33" s="342">
        <f t="shared" si="15"/>
        <v>10022.788238601417</v>
      </c>
      <c r="CO33" s="342">
        <f t="shared" si="15"/>
        <v>8018.230590881134</v>
      </c>
      <c r="CP33" s="342">
        <f t="shared" ref="CP33:DE56" si="43">CO33*0.8</f>
        <v>6414.584472704908</v>
      </c>
      <c r="CQ33" s="342">
        <f t="shared" si="16"/>
        <v>5131.6675781639269</v>
      </c>
      <c r="CR33" s="342">
        <f t="shared" si="16"/>
        <v>4105.3340625311421</v>
      </c>
      <c r="CS33" s="342">
        <f t="shared" si="16"/>
        <v>3284.2672500249137</v>
      </c>
      <c r="CT33" s="342">
        <f t="shared" si="16"/>
        <v>2627.4138000199309</v>
      </c>
      <c r="CU33" s="342">
        <f t="shared" si="16"/>
        <v>2101.9310400159447</v>
      </c>
      <c r="CV33" s="346">
        <f t="shared" si="16"/>
        <v>1681.5448320127559</v>
      </c>
      <c r="CW33" s="342">
        <f t="shared" si="16"/>
        <v>1345.2358656102049</v>
      </c>
      <c r="CX33" s="342">
        <f t="shared" si="16"/>
        <v>1076.188692488164</v>
      </c>
      <c r="CY33" s="342">
        <f t="shared" si="16"/>
        <v>860.95095399053116</v>
      </c>
      <c r="CZ33" s="342">
        <f t="shared" si="16"/>
        <v>688.76076319242497</v>
      </c>
      <c r="DA33" s="342">
        <f t="shared" si="16"/>
        <v>551.00861055394</v>
      </c>
      <c r="DB33" s="342">
        <f t="shared" si="16"/>
        <v>440.80688844315205</v>
      </c>
      <c r="DC33" s="342">
        <f t="shared" si="16"/>
        <v>352.64551075452164</v>
      </c>
      <c r="DD33" s="342">
        <f t="shared" si="16"/>
        <v>282.11640860361734</v>
      </c>
      <c r="DE33" s="342">
        <f t="shared" si="16"/>
        <v>225.69312688289389</v>
      </c>
      <c r="DF33" s="342">
        <f t="shared" si="16"/>
        <v>180.55450150631512</v>
      </c>
      <c r="DG33" s="342">
        <f t="shared" si="37"/>
        <v>144.44360120505209</v>
      </c>
      <c r="DH33" s="342">
        <f t="shared" si="37"/>
        <v>115.55488096404167</v>
      </c>
      <c r="DI33" s="727">
        <f t="shared" si="37"/>
        <v>92.443904771233349</v>
      </c>
      <c r="DJ33" s="342">
        <f t="shared" si="37"/>
        <v>73.955123816986685</v>
      </c>
      <c r="DK33" s="342">
        <f t="shared" si="37"/>
        <v>59.164099053589354</v>
      </c>
      <c r="DL33" s="342">
        <f t="shared" si="37"/>
        <v>47.331279242871489</v>
      </c>
      <c r="DM33" s="342">
        <f t="shared" si="37"/>
        <v>37.865023394297189</v>
      </c>
      <c r="DN33" s="342">
        <f t="shared" si="37"/>
        <v>30.292018715437752</v>
      </c>
      <c r="DO33" s="342">
        <f t="shared" si="37"/>
        <v>24.233614972350203</v>
      </c>
      <c r="DP33" s="342">
        <f t="shared" si="37"/>
        <v>19.386891977880165</v>
      </c>
      <c r="DQ33" s="342">
        <f t="shared" si="37"/>
        <v>15.509513582304132</v>
      </c>
      <c r="DR33" s="342">
        <f t="shared" si="34"/>
        <v>12.407610865843306</v>
      </c>
      <c r="DS33" s="342">
        <f t="shared" si="34"/>
        <v>9.9260886926746466</v>
      </c>
      <c r="DT33" s="346">
        <f t="shared" si="34"/>
        <v>7.9408709541397178</v>
      </c>
      <c r="DU33" s="342">
        <f t="shared" si="34"/>
        <v>6.3526967633117746</v>
      </c>
      <c r="DV33" s="342">
        <f t="shared" si="34"/>
        <v>5.0821574106494198</v>
      </c>
      <c r="DW33" s="342">
        <f t="shared" si="34"/>
        <v>4.0657259285195364</v>
      </c>
      <c r="DX33" s="342">
        <f t="shared" si="34"/>
        <v>3.2525807428156295</v>
      </c>
      <c r="DY33" s="342">
        <f t="shared" si="34"/>
        <v>2.6020645942525036</v>
      </c>
      <c r="DZ33" s="342">
        <f t="shared" si="34"/>
        <v>2.0816516754020031</v>
      </c>
      <c r="EA33" s="342">
        <f t="shared" si="34"/>
        <v>1.6653213403216025</v>
      </c>
      <c r="EB33" s="342">
        <f t="shared" si="34"/>
        <v>1.3322570722572822</v>
      </c>
      <c r="EC33" s="342">
        <f t="shared" si="34"/>
        <v>1.0658056578058257</v>
      </c>
      <c r="ED33" s="342">
        <f t="shared" si="34"/>
        <v>0.85264452624466058</v>
      </c>
      <c r="EE33" s="342">
        <f t="shared" si="34"/>
        <v>0.68211562099572853</v>
      </c>
      <c r="EF33" s="342">
        <f t="shared" si="34"/>
        <v>0.54569249679658283</v>
      </c>
      <c r="EG33" s="727">
        <f t="shared" si="34"/>
        <v>0.43655399743726631</v>
      </c>
      <c r="EH33" s="342">
        <f t="shared" si="35"/>
        <v>0.34924319794981307</v>
      </c>
      <c r="EI33" s="342">
        <f t="shared" si="23"/>
        <v>0.27939455835985044</v>
      </c>
      <c r="EJ33" s="342">
        <f t="shared" si="23"/>
        <v>0.22351564668788038</v>
      </c>
      <c r="EK33" s="342">
        <f t="shared" si="23"/>
        <v>0.17881251735030432</v>
      </c>
      <c r="EL33" s="342">
        <f t="shared" si="23"/>
        <v>0.14305001388024347</v>
      </c>
      <c r="EM33" s="342">
        <f t="shared" si="23"/>
        <v>0.11444001110419477</v>
      </c>
      <c r="EN33" s="342">
        <f t="shared" si="23"/>
        <v>9.1552008883355823E-2</v>
      </c>
      <c r="EO33" s="342">
        <f t="shared" si="23"/>
        <v>7.3241607106684661E-2</v>
      </c>
      <c r="EP33" s="342">
        <f t="shared" si="23"/>
        <v>5.8593285685347732E-2</v>
      </c>
      <c r="EQ33" s="342">
        <f t="shared" si="23"/>
        <v>4.6874628548278188E-2</v>
      </c>
      <c r="ER33" s="346">
        <f t="shared" si="23"/>
        <v>3.7499702838622549E-2</v>
      </c>
      <c r="ES33" s="342">
        <f t="shared" si="19"/>
        <v>2.9999762270898039E-2</v>
      </c>
      <c r="ET33" s="342">
        <f t="shared" si="19"/>
        <v>2.3999809816718433E-2</v>
      </c>
      <c r="EU33" s="342">
        <f t="shared" si="19"/>
        <v>1.9199847853374748E-2</v>
      </c>
      <c r="EV33" s="342">
        <f t="shared" si="19"/>
        <v>1.53598782826998E-2</v>
      </c>
      <c r="EW33" s="342">
        <f t="shared" si="19"/>
        <v>1.2287902626159841E-2</v>
      </c>
      <c r="EX33" s="342">
        <f t="shared" si="19"/>
        <v>9.8303221009278727E-3</v>
      </c>
      <c r="EY33" s="342">
        <f t="shared" si="19"/>
        <v>7.8642576807422988E-3</v>
      </c>
      <c r="EZ33" s="342">
        <f t="shared" si="19"/>
        <v>6.2914061445938398E-3</v>
      </c>
      <c r="FA33" s="342">
        <f t="shared" si="19"/>
        <v>5.0331249156750722E-3</v>
      </c>
      <c r="FB33" s="342">
        <f t="shared" si="19"/>
        <v>4.0264999325400576E-3</v>
      </c>
      <c r="FC33" s="342">
        <f t="shared" si="19"/>
        <v>3.2211999460320462E-3</v>
      </c>
      <c r="FD33" s="342">
        <f t="shared" si="19"/>
        <v>2.5769599568256371E-3</v>
      </c>
      <c r="FE33" s="727">
        <f t="shared" si="19"/>
        <v>2.06156796546051E-3</v>
      </c>
      <c r="FF33" s="342">
        <f t="shared" si="19"/>
        <v>1.649254372368408E-3</v>
      </c>
      <c r="FG33" s="342">
        <f t="shared" si="19"/>
        <v>1.3194034978947266E-3</v>
      </c>
      <c r="FH33" s="342">
        <f t="shared" si="19"/>
        <v>1.0555227983157812E-3</v>
      </c>
      <c r="FI33" s="342">
        <f t="shared" si="20"/>
        <v>8.44418238652625E-4</v>
      </c>
      <c r="FJ33" s="342">
        <f t="shared" si="20"/>
        <v>6.7553459092210008E-4</v>
      </c>
      <c r="FK33" s="342">
        <f t="shared" si="20"/>
        <v>5.4042767273768013E-4</v>
      </c>
      <c r="FL33" s="342">
        <f t="shared" si="20"/>
        <v>4.3234213819014412E-4</v>
      </c>
      <c r="FM33" s="342">
        <f t="shared" si="20"/>
        <v>3.4587371055211532E-4</v>
      </c>
      <c r="FN33" s="342">
        <f t="shared" si="20"/>
        <v>2.7669896844169226E-4</v>
      </c>
      <c r="FO33" s="342">
        <f t="shared" si="20"/>
        <v>2.2135917475335382E-4</v>
      </c>
      <c r="FP33" s="346">
        <f t="shared" si="20"/>
        <v>1.7708733980268307E-4</v>
      </c>
      <c r="FQ33" s="342">
        <f t="shared" si="20"/>
        <v>1.4166987184214647E-4</v>
      </c>
      <c r="FR33" s="342">
        <f t="shared" si="20"/>
        <v>1.1333589747371718E-4</v>
      </c>
      <c r="FS33" s="342">
        <f t="shared" si="20"/>
        <v>9.0668717978973753E-5</v>
      </c>
      <c r="FT33" s="342">
        <f t="shared" si="20"/>
        <v>7.2534974383179008E-5</v>
      </c>
      <c r="FU33" s="342">
        <f t="shared" si="20"/>
        <v>5.8027979506543209E-5</v>
      </c>
      <c r="FV33" s="342">
        <f t="shared" si="20"/>
        <v>4.642238360523457E-5</v>
      </c>
      <c r="FW33" s="342">
        <f t="shared" si="20"/>
        <v>3.713790688418766E-5</v>
      </c>
      <c r="FX33" s="342">
        <f t="shared" si="20"/>
        <v>2.9710325507350131E-5</v>
      </c>
      <c r="FY33" s="342">
        <f t="shared" si="21"/>
        <v>2.3768260405880107E-5</v>
      </c>
      <c r="FZ33" s="342">
        <f t="shared" si="21"/>
        <v>1.9014608324704088E-5</v>
      </c>
      <c r="GA33" s="342">
        <f t="shared" si="21"/>
        <v>1.521168665976327E-5</v>
      </c>
      <c r="GB33" s="342">
        <f t="shared" si="21"/>
        <v>1.2169349327810617E-5</v>
      </c>
      <c r="GC33" s="727">
        <f t="shared" si="21"/>
        <v>9.7354794622484945E-6</v>
      </c>
      <c r="GD33" s="342">
        <f t="shared" si="21"/>
        <v>7.788383569798796E-6</v>
      </c>
      <c r="GE33" s="342">
        <f t="shared" si="21"/>
        <v>6.2307068558390373E-6</v>
      </c>
      <c r="GF33" s="342">
        <f t="shared" si="38"/>
        <v>4.9845654846712298E-6</v>
      </c>
      <c r="GG33" s="342">
        <f t="shared" si="38"/>
        <v>3.987652387736984E-6</v>
      </c>
      <c r="GH33" s="342">
        <f t="shared" si="38"/>
        <v>3.1901219101895874E-6</v>
      </c>
      <c r="GI33" s="342">
        <f t="shared" si="38"/>
        <v>2.5520975281516702E-6</v>
      </c>
      <c r="GJ33" s="342">
        <f t="shared" si="38"/>
        <v>2.041678022521336E-6</v>
      </c>
      <c r="GK33" s="342">
        <f t="shared" si="38"/>
        <v>1.633342418017069E-6</v>
      </c>
      <c r="GL33" s="342">
        <f t="shared" si="38"/>
        <v>1.3066739344136553E-6</v>
      </c>
      <c r="GM33" s="342">
        <f t="shared" si="38"/>
        <v>1.0453391475309243E-6</v>
      </c>
      <c r="GN33" s="346">
        <f t="shared" si="38"/>
        <v>8.3627131802473948E-7</v>
      </c>
      <c r="GO33" s="396">
        <f t="shared" si="39"/>
        <v>55231855.57499662</v>
      </c>
      <c r="GP33" s="989">
        <f>(GO33*$B$11)*$B$10</f>
        <v>248543350.08748478</v>
      </c>
    </row>
    <row r="34" spans="1:199" s="31" customFormat="1" ht="22" customHeight="1" thickTop="1" x14ac:dyDescent="0.2">
      <c r="A34" s="415" t="s">
        <v>474</v>
      </c>
      <c r="B34" s="416">
        <v>1</v>
      </c>
      <c r="C34" s="416"/>
      <c r="D34" s="416"/>
      <c r="E34" s="416">
        <v>1</v>
      </c>
      <c r="F34" s="416"/>
      <c r="G34" s="407" t="str">
        <f>$G$443</f>
        <v>Low Performing  Title / App</v>
      </c>
      <c r="H34" s="435"/>
      <c r="I34" s="342"/>
      <c r="J34" s="342"/>
      <c r="K34" s="342"/>
      <c r="L34" s="342"/>
      <c r="M34" s="342"/>
      <c r="N34" s="342"/>
      <c r="O34" s="342"/>
      <c r="P34" s="342"/>
      <c r="Q34" s="727"/>
      <c r="R34" s="342"/>
      <c r="S34" s="342"/>
      <c r="T34" s="342"/>
      <c r="U34" s="342"/>
      <c r="V34" s="342"/>
      <c r="W34" s="342"/>
      <c r="X34" s="342"/>
      <c r="Y34" s="342"/>
      <c r="Z34" s="342"/>
      <c r="AA34" s="342"/>
      <c r="AB34" s="346"/>
      <c r="AC34" s="342"/>
      <c r="AD34" s="342"/>
      <c r="AE34" s="342"/>
      <c r="AF34" s="342"/>
      <c r="AG34" s="342"/>
      <c r="AH34" s="342"/>
      <c r="AI34" s="342"/>
      <c r="AJ34" s="342"/>
      <c r="AK34" s="342"/>
      <c r="AL34" s="342"/>
      <c r="AM34" s="342"/>
      <c r="AN34" s="342"/>
      <c r="AO34" s="727"/>
      <c r="AP34" s="342"/>
      <c r="AQ34" s="342"/>
      <c r="AR34" s="342"/>
      <c r="AS34" s="342"/>
      <c r="AT34" s="342"/>
      <c r="AU34" s="342"/>
      <c r="AV34" s="342"/>
      <c r="AW34" s="342"/>
      <c r="AX34" s="342"/>
      <c r="AY34" s="342"/>
      <c r="AZ34" s="346"/>
      <c r="BA34" s="342"/>
      <c r="BB34" s="342"/>
      <c r="BC34" s="342"/>
      <c r="BD34" s="377">
        <f t="shared" ref="BD34:CA34" si="44">$B$7*Q$443</f>
        <v>14621.099999999999</v>
      </c>
      <c r="BE34" s="377">
        <f t="shared" si="44"/>
        <v>53894.75</v>
      </c>
      <c r="BF34" s="377">
        <f t="shared" si="44"/>
        <v>98939.099999999991</v>
      </c>
      <c r="BG34" s="377">
        <f t="shared" si="44"/>
        <v>182390</v>
      </c>
      <c r="BH34" s="377">
        <f t="shared" si="44"/>
        <v>299732.55</v>
      </c>
      <c r="BI34" s="377">
        <f t="shared" si="44"/>
        <v>204665.5</v>
      </c>
      <c r="BJ34" s="377">
        <f t="shared" si="44"/>
        <v>175333.6</v>
      </c>
      <c r="BK34" s="377">
        <f t="shared" si="44"/>
        <v>194200.5</v>
      </c>
      <c r="BL34" s="377">
        <f t="shared" si="44"/>
        <v>156765.69999999998</v>
      </c>
      <c r="BM34" s="729">
        <f t="shared" si="44"/>
        <v>155674.35</v>
      </c>
      <c r="BN34" s="377">
        <f t="shared" si="44"/>
        <v>148274.1</v>
      </c>
      <c r="BO34" s="377">
        <f t="shared" si="44"/>
        <v>137061.6</v>
      </c>
      <c r="BP34" s="377">
        <f t="shared" si="44"/>
        <v>120885.7</v>
      </c>
      <c r="BQ34" s="377">
        <f t="shared" si="44"/>
        <v>141905.4</v>
      </c>
      <c r="BR34" s="377">
        <f t="shared" si="44"/>
        <v>111512.04999999999</v>
      </c>
      <c r="BS34" s="377">
        <f t="shared" si="44"/>
        <v>95410.9</v>
      </c>
      <c r="BT34" s="377">
        <f t="shared" si="44"/>
        <v>94349.45</v>
      </c>
      <c r="BU34" s="377">
        <f t="shared" si="44"/>
        <v>101525.45</v>
      </c>
      <c r="BV34" s="377">
        <f t="shared" si="44"/>
        <v>73598.849999999991</v>
      </c>
      <c r="BW34" s="377">
        <f t="shared" si="44"/>
        <v>73942.7</v>
      </c>
      <c r="BX34" s="344">
        <f t="shared" si="44"/>
        <v>52908.049999999996</v>
      </c>
      <c r="BY34" s="377">
        <f t="shared" si="44"/>
        <v>36298.6</v>
      </c>
      <c r="BZ34" s="377">
        <f t="shared" si="44"/>
        <v>23606.05</v>
      </c>
      <c r="CA34" s="377">
        <f t="shared" si="44"/>
        <v>10375.299999999999</v>
      </c>
      <c r="CB34" s="387">
        <f>CA34*0.8</f>
        <v>8300.24</v>
      </c>
      <c r="CC34" s="387">
        <f t="shared" ref="CC34:CR45" si="45">CB34*0.8</f>
        <v>6640.192</v>
      </c>
      <c r="CD34" s="387">
        <f t="shared" si="45"/>
        <v>5312.1536000000006</v>
      </c>
      <c r="CE34" s="387">
        <f t="shared" si="45"/>
        <v>4249.7228800000003</v>
      </c>
      <c r="CF34" s="387">
        <f t="shared" si="45"/>
        <v>3399.7783040000004</v>
      </c>
      <c r="CG34" s="387">
        <f t="shared" si="45"/>
        <v>2719.8226432000006</v>
      </c>
      <c r="CH34" s="387">
        <f t="shared" si="45"/>
        <v>2175.8581145600006</v>
      </c>
      <c r="CI34" s="387">
        <f t="shared" si="45"/>
        <v>1740.6864916480006</v>
      </c>
      <c r="CJ34" s="387">
        <f t="shared" si="45"/>
        <v>1392.5491933184005</v>
      </c>
      <c r="CK34" s="734">
        <f t="shared" si="45"/>
        <v>1114.0393546547205</v>
      </c>
      <c r="CL34" s="387">
        <f t="shared" si="45"/>
        <v>891.23148372377636</v>
      </c>
      <c r="CM34" s="387">
        <f t="shared" si="45"/>
        <v>712.98518697902114</v>
      </c>
      <c r="CN34" s="342">
        <f t="shared" si="45"/>
        <v>570.38814958321689</v>
      </c>
      <c r="CO34" s="342">
        <f t="shared" si="45"/>
        <v>456.31051966657355</v>
      </c>
      <c r="CP34" s="342">
        <f t="shared" si="43"/>
        <v>365.04841573325888</v>
      </c>
      <c r="CQ34" s="342">
        <f t="shared" si="16"/>
        <v>292.03873258660713</v>
      </c>
      <c r="CR34" s="342">
        <f t="shared" si="16"/>
        <v>233.63098606928571</v>
      </c>
      <c r="CS34" s="342">
        <f t="shared" si="16"/>
        <v>186.90478885542859</v>
      </c>
      <c r="CT34" s="342">
        <f t="shared" si="16"/>
        <v>149.52383108434287</v>
      </c>
      <c r="CU34" s="342">
        <f t="shared" si="16"/>
        <v>119.61906486747431</v>
      </c>
      <c r="CV34" s="346">
        <f t="shared" si="16"/>
        <v>95.695251893979446</v>
      </c>
      <c r="CW34" s="342">
        <f t="shared" si="16"/>
        <v>76.55620151518356</v>
      </c>
      <c r="CX34" s="342">
        <f t="shared" si="16"/>
        <v>61.244961212146848</v>
      </c>
      <c r="CY34" s="342">
        <f t="shared" si="16"/>
        <v>48.995968969717481</v>
      </c>
      <c r="CZ34" s="342">
        <f t="shared" si="16"/>
        <v>39.196775175773986</v>
      </c>
      <c r="DA34" s="342">
        <f t="shared" si="16"/>
        <v>31.35742014061919</v>
      </c>
      <c r="DB34" s="342">
        <f t="shared" si="16"/>
        <v>25.085936112495354</v>
      </c>
      <c r="DC34" s="342">
        <f t="shared" si="16"/>
        <v>20.068748889996286</v>
      </c>
      <c r="DD34" s="342">
        <f t="shared" si="16"/>
        <v>16.054999111997031</v>
      </c>
      <c r="DE34" s="342">
        <f t="shared" si="16"/>
        <v>12.843999289597626</v>
      </c>
      <c r="DF34" s="342">
        <f t="shared" si="16"/>
        <v>10.275199431678102</v>
      </c>
      <c r="DG34" s="342">
        <f t="shared" si="37"/>
        <v>8.2201595453424812</v>
      </c>
      <c r="DH34" s="342">
        <f t="shared" si="37"/>
        <v>6.5761276362739851</v>
      </c>
      <c r="DI34" s="727">
        <f t="shared" si="37"/>
        <v>5.2609021090191881</v>
      </c>
      <c r="DJ34" s="342">
        <f t="shared" si="37"/>
        <v>4.208721687215351</v>
      </c>
      <c r="DK34" s="342">
        <f t="shared" si="37"/>
        <v>3.3669773497722808</v>
      </c>
      <c r="DL34" s="342">
        <f t="shared" si="37"/>
        <v>2.6935818798178248</v>
      </c>
      <c r="DM34" s="342">
        <f t="shared" si="37"/>
        <v>2.1548655038542601</v>
      </c>
      <c r="DN34" s="342">
        <f t="shared" si="37"/>
        <v>1.7238924030834082</v>
      </c>
      <c r="DO34" s="342">
        <f t="shared" si="37"/>
        <v>1.3791139224667266</v>
      </c>
      <c r="DP34" s="342">
        <f t="shared" si="37"/>
        <v>1.1032911379733814</v>
      </c>
      <c r="DQ34" s="342">
        <f t="shared" si="37"/>
        <v>0.88263291037870517</v>
      </c>
      <c r="DR34" s="342">
        <f t="shared" si="34"/>
        <v>0.70610632830296416</v>
      </c>
      <c r="DS34" s="342">
        <f t="shared" si="34"/>
        <v>0.56488506264237137</v>
      </c>
      <c r="DT34" s="346">
        <f t="shared" si="34"/>
        <v>0.45190805011389712</v>
      </c>
      <c r="DU34" s="342">
        <f t="shared" si="34"/>
        <v>0.36152644009111773</v>
      </c>
      <c r="DV34" s="342">
        <f t="shared" si="34"/>
        <v>0.28922115207289417</v>
      </c>
      <c r="DW34" s="342">
        <f t="shared" si="34"/>
        <v>0.23137692165831536</v>
      </c>
      <c r="DX34" s="342">
        <f t="shared" si="34"/>
        <v>0.1851015373266523</v>
      </c>
      <c r="DY34" s="342">
        <f t="shared" si="34"/>
        <v>0.14808122986132186</v>
      </c>
      <c r="DZ34" s="342">
        <f t="shared" si="34"/>
        <v>0.11846498388905749</v>
      </c>
      <c r="EA34" s="342">
        <f t="shared" si="34"/>
        <v>9.4771987111246001E-2</v>
      </c>
      <c r="EB34" s="342">
        <f t="shared" si="34"/>
        <v>7.5817589688996809E-2</v>
      </c>
      <c r="EC34" s="342">
        <f t="shared" si="34"/>
        <v>6.0654071751197448E-2</v>
      </c>
      <c r="ED34" s="342">
        <f t="shared" si="34"/>
        <v>4.8523257400957961E-2</v>
      </c>
      <c r="EE34" s="342">
        <f t="shared" si="34"/>
        <v>3.8818605920766372E-2</v>
      </c>
      <c r="EF34" s="342">
        <f t="shared" si="34"/>
        <v>3.1054884736613098E-2</v>
      </c>
      <c r="EG34" s="727">
        <f t="shared" si="34"/>
        <v>2.4843907789290479E-2</v>
      </c>
      <c r="EH34" s="342">
        <f t="shared" si="35"/>
        <v>1.9875126231432384E-2</v>
      </c>
      <c r="EI34" s="342">
        <f t="shared" si="23"/>
        <v>1.5900100985145906E-2</v>
      </c>
      <c r="EJ34" s="342">
        <f t="shared" si="23"/>
        <v>1.2720080788116726E-2</v>
      </c>
      <c r="EK34" s="342">
        <f t="shared" si="23"/>
        <v>1.0176064630493382E-2</v>
      </c>
      <c r="EL34" s="342">
        <f t="shared" si="23"/>
        <v>8.1408517043947051E-3</v>
      </c>
      <c r="EM34" s="342">
        <f t="shared" si="23"/>
        <v>6.5126813635157646E-3</v>
      </c>
      <c r="EN34" s="342">
        <f t="shared" si="23"/>
        <v>5.210145090812612E-3</v>
      </c>
      <c r="EO34" s="342">
        <f t="shared" si="23"/>
        <v>4.1681160726500894E-3</v>
      </c>
      <c r="EP34" s="342">
        <f t="shared" si="23"/>
        <v>3.3344928581200716E-3</v>
      </c>
      <c r="EQ34" s="342">
        <f t="shared" si="23"/>
        <v>2.6675942864960575E-3</v>
      </c>
      <c r="ER34" s="346">
        <f t="shared" si="23"/>
        <v>2.1340754291968461E-3</v>
      </c>
      <c r="ES34" s="342">
        <f t="shared" si="19"/>
        <v>1.7072603433574769E-3</v>
      </c>
      <c r="ET34" s="342">
        <f t="shared" si="19"/>
        <v>1.3658082746859817E-3</v>
      </c>
      <c r="EU34" s="342">
        <f t="shared" si="19"/>
        <v>1.0926466197487853E-3</v>
      </c>
      <c r="EV34" s="342">
        <f t="shared" si="19"/>
        <v>8.7411729579902828E-4</v>
      </c>
      <c r="EW34" s="342">
        <f t="shared" si="19"/>
        <v>6.9929383663922266E-4</v>
      </c>
      <c r="EX34" s="342">
        <f t="shared" si="19"/>
        <v>5.594350693113782E-4</v>
      </c>
      <c r="EY34" s="342">
        <f t="shared" si="19"/>
        <v>4.4754805544910259E-4</v>
      </c>
      <c r="EZ34" s="342">
        <f t="shared" si="19"/>
        <v>3.5803844435928209E-4</v>
      </c>
      <c r="FA34" s="342">
        <f t="shared" si="19"/>
        <v>2.8643075548742566E-4</v>
      </c>
      <c r="FB34" s="342">
        <f t="shared" si="19"/>
        <v>2.2914460438994055E-4</v>
      </c>
      <c r="FC34" s="342">
        <f t="shared" si="19"/>
        <v>1.8331568351195244E-4</v>
      </c>
      <c r="FD34" s="342">
        <f t="shared" si="19"/>
        <v>1.4665254680956198E-4</v>
      </c>
      <c r="FE34" s="727">
        <f t="shared" si="19"/>
        <v>1.1732203744764958E-4</v>
      </c>
      <c r="FF34" s="342">
        <f t="shared" si="19"/>
        <v>9.3857629958119665E-5</v>
      </c>
      <c r="FG34" s="342">
        <f t="shared" si="19"/>
        <v>7.5086103966495737E-5</v>
      </c>
      <c r="FH34" s="342">
        <f t="shared" ref="FH34:FW50" si="46">FG34*0.8</f>
        <v>6.0068883173196591E-5</v>
      </c>
      <c r="FI34" s="342">
        <f t="shared" si="20"/>
        <v>4.8055106538557273E-5</v>
      </c>
      <c r="FJ34" s="342">
        <f t="shared" si="20"/>
        <v>3.8444085230845818E-5</v>
      </c>
      <c r="FK34" s="342">
        <f t="shared" si="20"/>
        <v>3.0755268184676655E-5</v>
      </c>
      <c r="FL34" s="342">
        <f t="shared" si="20"/>
        <v>2.4604214547741325E-5</v>
      </c>
      <c r="FM34" s="342">
        <f t="shared" si="20"/>
        <v>1.968337163819306E-5</v>
      </c>
      <c r="FN34" s="342">
        <f t="shared" si="20"/>
        <v>1.574669731055445E-5</v>
      </c>
      <c r="FO34" s="342">
        <f t="shared" si="20"/>
        <v>1.259735784844356E-5</v>
      </c>
      <c r="FP34" s="346">
        <f t="shared" si="20"/>
        <v>1.0077886278754849E-5</v>
      </c>
      <c r="FQ34" s="342">
        <f t="shared" si="20"/>
        <v>8.0623090230038787E-6</v>
      </c>
      <c r="FR34" s="342">
        <f t="shared" si="20"/>
        <v>6.4498472184031034E-6</v>
      </c>
      <c r="FS34" s="342">
        <f t="shared" si="20"/>
        <v>5.1598777747224831E-6</v>
      </c>
      <c r="FT34" s="342">
        <f t="shared" si="20"/>
        <v>4.1279022197779866E-6</v>
      </c>
      <c r="FU34" s="342">
        <f t="shared" si="20"/>
        <v>3.3023217758223894E-6</v>
      </c>
      <c r="FV34" s="342">
        <f t="shared" si="20"/>
        <v>2.6418574206579119E-6</v>
      </c>
      <c r="FW34" s="342">
        <f t="shared" si="20"/>
        <v>2.1134859365263297E-6</v>
      </c>
      <c r="FX34" s="342">
        <f t="shared" ref="FX34:GA97" si="47">FW34*0.8</f>
        <v>1.6907887492210639E-6</v>
      </c>
      <c r="FY34" s="342">
        <f t="shared" si="21"/>
        <v>1.3526309993768512E-6</v>
      </c>
      <c r="FZ34" s="342">
        <f t="shared" si="21"/>
        <v>1.0821047995014809E-6</v>
      </c>
      <c r="GA34" s="342">
        <f t="shared" si="21"/>
        <v>8.6568383960118477E-7</v>
      </c>
      <c r="GB34" s="342">
        <f t="shared" si="21"/>
        <v>6.925470716809479E-7</v>
      </c>
      <c r="GC34" s="727">
        <f t="shared" si="21"/>
        <v>5.5403765734475832E-7</v>
      </c>
      <c r="GD34" s="342">
        <f t="shared" si="21"/>
        <v>4.4323012587580667E-7</v>
      </c>
      <c r="GE34" s="342">
        <f t="shared" si="21"/>
        <v>3.5458410070064536E-7</v>
      </c>
      <c r="GF34" s="342">
        <f t="shared" si="38"/>
        <v>2.836672805605163E-7</v>
      </c>
      <c r="GG34" s="342">
        <f t="shared" si="38"/>
        <v>2.2693382444841306E-7</v>
      </c>
      <c r="GH34" s="342">
        <f t="shared" si="38"/>
        <v>1.8154705955873047E-7</v>
      </c>
      <c r="GI34" s="342">
        <f t="shared" si="38"/>
        <v>1.4523764764698439E-7</v>
      </c>
      <c r="GJ34" s="342">
        <f t="shared" si="38"/>
        <v>1.1619011811758752E-7</v>
      </c>
      <c r="GK34" s="342">
        <f t="shared" si="38"/>
        <v>9.2952094494070024E-8</v>
      </c>
      <c r="GL34" s="342">
        <f t="shared" si="38"/>
        <v>7.436167559525603E-8</v>
      </c>
      <c r="GM34" s="342">
        <f t="shared" si="38"/>
        <v>5.9489340476204828E-8</v>
      </c>
      <c r="GN34" s="346">
        <f t="shared" si="38"/>
        <v>4.7591472380963865E-8</v>
      </c>
      <c r="GO34" s="397">
        <f t="shared" si="39"/>
        <v>2799372.5499998103</v>
      </c>
    </row>
    <row r="35" spans="1:199" s="31" customFormat="1" ht="22" customHeight="1" x14ac:dyDescent="0.2">
      <c r="B35" s="323">
        <v>2</v>
      </c>
      <c r="C35" s="323"/>
      <c r="D35" s="323">
        <v>1</v>
      </c>
      <c r="E35" s="323"/>
      <c r="F35" s="323"/>
      <c r="G35" s="340" t="str">
        <f>$G$441</f>
        <v>High Performing Title / App</v>
      </c>
      <c r="H35" s="435"/>
      <c r="I35" s="342"/>
      <c r="J35" s="342"/>
      <c r="K35" s="342"/>
      <c r="L35" s="342"/>
      <c r="M35" s="342"/>
      <c r="N35" s="342"/>
      <c r="O35" s="342"/>
      <c r="P35" s="342"/>
      <c r="Q35" s="727"/>
      <c r="R35" s="342"/>
      <c r="S35" s="342"/>
      <c r="T35" s="342"/>
      <c r="U35" s="342"/>
      <c r="V35" s="342"/>
      <c r="W35" s="342"/>
      <c r="X35" s="342"/>
      <c r="Y35" s="342"/>
      <c r="Z35" s="342"/>
      <c r="AA35" s="342"/>
      <c r="AB35" s="346"/>
      <c r="AC35" s="342"/>
      <c r="AD35" s="342"/>
      <c r="AE35" s="342"/>
      <c r="AF35" s="342"/>
      <c r="AG35" s="342"/>
      <c r="AH35" s="342"/>
      <c r="AI35" s="342"/>
      <c r="AJ35" s="342"/>
      <c r="AK35" s="342"/>
      <c r="AL35" s="342"/>
      <c r="AM35" s="342"/>
      <c r="AN35" s="342"/>
      <c r="AO35" s="727"/>
      <c r="AP35" s="342"/>
      <c r="AQ35" s="342"/>
      <c r="AR35" s="342"/>
      <c r="AS35" s="342"/>
      <c r="AT35" s="342"/>
      <c r="AU35" s="342"/>
      <c r="AV35" s="342"/>
      <c r="AW35" s="342"/>
      <c r="AX35" s="342"/>
      <c r="AY35" s="342"/>
      <c r="AZ35" s="346"/>
      <c r="BA35" s="342"/>
      <c r="BB35" s="342"/>
      <c r="BC35" s="342"/>
      <c r="BD35" s="342"/>
      <c r="BE35" s="376">
        <f t="shared" ref="BE35:CB35" si="48">$B$7*Q$442</f>
        <v>31125.899999999998</v>
      </c>
      <c r="BF35" s="376">
        <f t="shared" si="48"/>
        <v>100239.75</v>
      </c>
      <c r="BG35" s="376">
        <f t="shared" si="48"/>
        <v>284618.09999999998</v>
      </c>
      <c r="BH35" s="376">
        <f t="shared" si="48"/>
        <v>556962.25</v>
      </c>
      <c r="BI35" s="376">
        <f t="shared" si="48"/>
        <v>680269.85</v>
      </c>
      <c r="BJ35" s="376">
        <f t="shared" si="48"/>
        <v>661926.19999999995</v>
      </c>
      <c r="BK35" s="376">
        <f t="shared" si="48"/>
        <v>673632.04999999993</v>
      </c>
      <c r="BL35" s="376">
        <f t="shared" si="48"/>
        <v>661253.44999999995</v>
      </c>
      <c r="BM35" s="728">
        <f t="shared" si="48"/>
        <v>447274.1</v>
      </c>
      <c r="BN35" s="376">
        <f t="shared" si="48"/>
        <v>485426.5</v>
      </c>
      <c r="BO35" s="376">
        <f t="shared" si="48"/>
        <v>373122.1</v>
      </c>
      <c r="BP35" s="376">
        <f t="shared" si="48"/>
        <v>318121.05</v>
      </c>
      <c r="BQ35" s="376">
        <f t="shared" si="48"/>
        <v>411752.89999999997</v>
      </c>
      <c r="BR35" s="376">
        <f t="shared" si="48"/>
        <v>364780</v>
      </c>
      <c r="BS35" s="376">
        <f t="shared" si="48"/>
        <v>316356.95</v>
      </c>
      <c r="BT35" s="376">
        <f t="shared" si="48"/>
        <v>238153.5</v>
      </c>
      <c r="BU35" s="376">
        <f t="shared" si="48"/>
        <v>221125.44999999998</v>
      </c>
      <c r="BV35" s="376">
        <f t="shared" si="48"/>
        <v>247123.5</v>
      </c>
      <c r="BW35" s="376">
        <f t="shared" si="48"/>
        <v>221170.3</v>
      </c>
      <c r="BX35" s="345">
        <f t="shared" si="48"/>
        <v>171895.1</v>
      </c>
      <c r="BY35" s="376">
        <f t="shared" si="48"/>
        <v>127732.79999999999</v>
      </c>
      <c r="BZ35" s="376">
        <f t="shared" si="48"/>
        <v>74660.3</v>
      </c>
      <c r="CA35" s="376">
        <f t="shared" si="48"/>
        <v>65346.45</v>
      </c>
      <c r="CB35" s="376">
        <f t="shared" si="48"/>
        <v>36074.35</v>
      </c>
      <c r="CC35" s="387">
        <f>CB35*0.8</f>
        <v>28859.48</v>
      </c>
      <c r="CD35" s="387">
        <f t="shared" si="45"/>
        <v>23087.584000000003</v>
      </c>
      <c r="CE35" s="387">
        <f t="shared" si="45"/>
        <v>18470.067200000001</v>
      </c>
      <c r="CF35" s="387">
        <f t="shared" si="45"/>
        <v>14776.053760000003</v>
      </c>
      <c r="CG35" s="387">
        <f t="shared" si="45"/>
        <v>11820.843008000003</v>
      </c>
      <c r="CH35" s="387">
        <f t="shared" si="45"/>
        <v>9456.6744064000031</v>
      </c>
      <c r="CI35" s="387">
        <f t="shared" si="45"/>
        <v>7565.3395251200027</v>
      </c>
      <c r="CJ35" s="387">
        <f t="shared" si="45"/>
        <v>6052.2716200960022</v>
      </c>
      <c r="CK35" s="734">
        <f t="shared" si="45"/>
        <v>4841.8172960768015</v>
      </c>
      <c r="CL35" s="387">
        <f t="shared" si="45"/>
        <v>3873.4538368614412</v>
      </c>
      <c r="CM35" s="387">
        <f t="shared" si="45"/>
        <v>3098.7630694891532</v>
      </c>
      <c r="CN35" s="342">
        <f t="shared" si="45"/>
        <v>2479.0104555913226</v>
      </c>
      <c r="CO35" s="342">
        <f t="shared" si="45"/>
        <v>1983.2083644730583</v>
      </c>
      <c r="CP35" s="342">
        <f t="shared" si="43"/>
        <v>1586.5666915784468</v>
      </c>
      <c r="CQ35" s="342">
        <f t="shared" si="16"/>
        <v>1269.2533532627576</v>
      </c>
      <c r="CR35" s="342">
        <f t="shared" si="16"/>
        <v>1015.4026826102062</v>
      </c>
      <c r="CS35" s="342">
        <f t="shared" si="16"/>
        <v>812.32214608816503</v>
      </c>
      <c r="CT35" s="342">
        <f t="shared" si="16"/>
        <v>649.85771687053204</v>
      </c>
      <c r="CU35" s="342">
        <f t="shared" si="16"/>
        <v>519.88617349642561</v>
      </c>
      <c r="CV35" s="346">
        <f t="shared" si="16"/>
        <v>415.90893879714054</v>
      </c>
      <c r="CW35" s="342">
        <f t="shared" si="16"/>
        <v>332.72715103771247</v>
      </c>
      <c r="CX35" s="342">
        <f t="shared" si="16"/>
        <v>266.18172083016998</v>
      </c>
      <c r="CY35" s="342">
        <f t="shared" si="16"/>
        <v>212.94537666413601</v>
      </c>
      <c r="CZ35" s="342">
        <f t="shared" si="16"/>
        <v>170.35630133130883</v>
      </c>
      <c r="DA35" s="342">
        <f t="shared" si="16"/>
        <v>136.28504106504707</v>
      </c>
      <c r="DB35" s="342">
        <f t="shared" si="16"/>
        <v>109.02803285203765</v>
      </c>
      <c r="DC35" s="342">
        <f t="shared" si="16"/>
        <v>87.222426281630135</v>
      </c>
      <c r="DD35" s="342">
        <f t="shared" si="16"/>
        <v>69.777941025304116</v>
      </c>
      <c r="DE35" s="342">
        <f t="shared" si="16"/>
        <v>55.822352820243296</v>
      </c>
      <c r="DF35" s="342">
        <f t="shared" si="16"/>
        <v>44.65788225619464</v>
      </c>
      <c r="DG35" s="342">
        <f t="shared" si="37"/>
        <v>35.726305804955715</v>
      </c>
      <c r="DH35" s="342">
        <f t="shared" si="37"/>
        <v>28.581044643964574</v>
      </c>
      <c r="DI35" s="727">
        <f t="shared" si="37"/>
        <v>22.864835715171662</v>
      </c>
      <c r="DJ35" s="342">
        <f t="shared" si="37"/>
        <v>18.291868572137329</v>
      </c>
      <c r="DK35" s="342">
        <f t="shared" si="37"/>
        <v>14.633494857709863</v>
      </c>
      <c r="DL35" s="342">
        <f t="shared" si="37"/>
        <v>11.706795886167891</v>
      </c>
      <c r="DM35" s="342">
        <f t="shared" si="37"/>
        <v>9.3654367089343129</v>
      </c>
      <c r="DN35" s="342">
        <f t="shared" si="37"/>
        <v>7.492349367147451</v>
      </c>
      <c r="DO35" s="342">
        <f t="shared" si="37"/>
        <v>5.9938794937179614</v>
      </c>
      <c r="DP35" s="342">
        <f t="shared" si="37"/>
        <v>4.7951035949743694</v>
      </c>
      <c r="DQ35" s="342">
        <f t="shared" si="37"/>
        <v>3.8360828759794958</v>
      </c>
      <c r="DR35" s="342">
        <f t="shared" si="34"/>
        <v>3.068866300783597</v>
      </c>
      <c r="DS35" s="342">
        <f t="shared" si="34"/>
        <v>2.4550930406268776</v>
      </c>
      <c r="DT35" s="346">
        <f t="shared" si="34"/>
        <v>1.9640744325015023</v>
      </c>
      <c r="DU35" s="342">
        <f t="shared" si="34"/>
        <v>1.571259546001202</v>
      </c>
      <c r="DV35" s="342">
        <f t="shared" si="34"/>
        <v>1.2570076368009617</v>
      </c>
      <c r="DW35" s="342">
        <f t="shared" si="34"/>
        <v>1.0056061094407693</v>
      </c>
      <c r="DX35" s="342">
        <f t="shared" si="34"/>
        <v>0.80448488755261549</v>
      </c>
      <c r="DY35" s="342">
        <f t="shared" si="34"/>
        <v>0.64358791004209248</v>
      </c>
      <c r="DZ35" s="342">
        <f t="shared" si="34"/>
        <v>0.51487032803367405</v>
      </c>
      <c r="EA35" s="342">
        <f t="shared" si="34"/>
        <v>0.41189626242693927</v>
      </c>
      <c r="EB35" s="342">
        <f t="shared" si="34"/>
        <v>0.32951700994155142</v>
      </c>
      <c r="EC35" s="342">
        <f t="shared" si="34"/>
        <v>0.26361360795324112</v>
      </c>
      <c r="ED35" s="342">
        <f t="shared" si="34"/>
        <v>0.2108908863625929</v>
      </c>
      <c r="EE35" s="342">
        <f t="shared" si="34"/>
        <v>0.16871270909007433</v>
      </c>
      <c r="EF35" s="342">
        <f t="shared" si="34"/>
        <v>0.13497016727205946</v>
      </c>
      <c r="EG35" s="727">
        <f t="shared" si="34"/>
        <v>0.10797613381764758</v>
      </c>
      <c r="EH35" s="342">
        <f t="shared" si="35"/>
        <v>8.6380907054118064E-2</v>
      </c>
      <c r="EI35" s="342">
        <f t="shared" si="23"/>
        <v>6.9104725643294451E-2</v>
      </c>
      <c r="EJ35" s="342">
        <f t="shared" si="23"/>
        <v>5.5283780514635561E-2</v>
      </c>
      <c r="EK35" s="342">
        <f t="shared" si="23"/>
        <v>4.4227024411708449E-2</v>
      </c>
      <c r="EL35" s="342">
        <f t="shared" si="23"/>
        <v>3.5381619529366762E-2</v>
      </c>
      <c r="EM35" s="342">
        <f t="shared" si="23"/>
        <v>2.8305295623493411E-2</v>
      </c>
      <c r="EN35" s="342">
        <f t="shared" si="23"/>
        <v>2.2644236498794729E-2</v>
      </c>
      <c r="EO35" s="342">
        <f t="shared" si="23"/>
        <v>1.8115389199035783E-2</v>
      </c>
      <c r="EP35" s="342">
        <f t="shared" si="23"/>
        <v>1.4492311359228627E-2</v>
      </c>
      <c r="EQ35" s="342">
        <f t="shared" si="23"/>
        <v>1.1593849087382903E-2</v>
      </c>
      <c r="ER35" s="346">
        <f t="shared" si="23"/>
        <v>9.2750792699063233E-3</v>
      </c>
      <c r="ES35" s="342">
        <f t="shared" si="23"/>
        <v>7.4200634159250593E-3</v>
      </c>
      <c r="ET35" s="342">
        <f t="shared" si="23"/>
        <v>5.9360507327400475E-3</v>
      </c>
      <c r="EU35" s="342">
        <f t="shared" si="23"/>
        <v>4.7488405861920383E-3</v>
      </c>
      <c r="EV35" s="342">
        <f t="shared" si="23"/>
        <v>3.7990724689536308E-3</v>
      </c>
      <c r="EW35" s="342">
        <f t="shared" si="23"/>
        <v>3.0392579751629049E-3</v>
      </c>
      <c r="EX35" s="342">
        <f t="shared" si="23"/>
        <v>2.431406380130324E-3</v>
      </c>
      <c r="EY35" s="342">
        <f t="shared" ref="EY35:FN57" si="49">EX35*0.8</f>
        <v>1.9451251041042593E-3</v>
      </c>
      <c r="EZ35" s="342">
        <f t="shared" si="49"/>
        <v>1.5561000832834074E-3</v>
      </c>
      <c r="FA35" s="342">
        <f t="shared" si="49"/>
        <v>1.2448800666267261E-3</v>
      </c>
      <c r="FB35" s="342">
        <f t="shared" si="49"/>
        <v>9.9590405330138103E-4</v>
      </c>
      <c r="FC35" s="342">
        <f t="shared" si="49"/>
        <v>7.9672324264110485E-4</v>
      </c>
      <c r="FD35" s="342">
        <f t="shared" si="49"/>
        <v>6.3737859411288397E-4</v>
      </c>
      <c r="FE35" s="727">
        <f t="shared" si="49"/>
        <v>5.0990287529030715E-4</v>
      </c>
      <c r="FF35" s="342">
        <f t="shared" si="49"/>
        <v>4.0792230023224576E-4</v>
      </c>
      <c r="FG35" s="342">
        <f t="shared" si="49"/>
        <v>3.2633784018579664E-4</v>
      </c>
      <c r="FH35" s="342">
        <f t="shared" si="46"/>
        <v>2.610702721486373E-4</v>
      </c>
      <c r="FI35" s="342">
        <f t="shared" si="46"/>
        <v>2.0885621771890984E-4</v>
      </c>
      <c r="FJ35" s="342">
        <f t="shared" si="46"/>
        <v>1.670849741751279E-4</v>
      </c>
      <c r="FK35" s="342">
        <f t="shared" si="46"/>
        <v>1.3366797934010233E-4</v>
      </c>
      <c r="FL35" s="342">
        <f t="shared" si="46"/>
        <v>1.0693438347208188E-4</v>
      </c>
      <c r="FM35" s="342">
        <f t="shared" si="46"/>
        <v>8.5547506777665513E-5</v>
      </c>
      <c r="FN35" s="342">
        <f t="shared" si="46"/>
        <v>6.8438005422132413E-5</v>
      </c>
      <c r="FO35" s="342">
        <f t="shared" si="46"/>
        <v>5.4750404337705932E-5</v>
      </c>
      <c r="FP35" s="346">
        <f t="shared" si="46"/>
        <v>4.3800323470164751E-5</v>
      </c>
      <c r="FQ35" s="342">
        <f t="shared" si="46"/>
        <v>3.5040258776131799E-5</v>
      </c>
      <c r="FR35" s="342">
        <f t="shared" si="46"/>
        <v>2.8032207020905442E-5</v>
      </c>
      <c r="FS35" s="342">
        <f t="shared" si="46"/>
        <v>2.2425765616724356E-5</v>
      </c>
      <c r="FT35" s="342">
        <f t="shared" si="46"/>
        <v>1.7940612493379485E-5</v>
      </c>
      <c r="FU35" s="342">
        <f t="shared" si="46"/>
        <v>1.4352489994703589E-5</v>
      </c>
      <c r="FV35" s="342">
        <f t="shared" si="46"/>
        <v>1.1481991995762871E-5</v>
      </c>
      <c r="FW35" s="342">
        <f t="shared" si="46"/>
        <v>9.1855935966102972E-6</v>
      </c>
      <c r="FX35" s="342">
        <f t="shared" si="47"/>
        <v>7.348474877288238E-6</v>
      </c>
      <c r="FY35" s="342">
        <f t="shared" si="21"/>
        <v>5.8787799018305905E-6</v>
      </c>
      <c r="FZ35" s="342">
        <f t="shared" si="21"/>
        <v>4.7030239214644726E-6</v>
      </c>
      <c r="GA35" s="342">
        <f t="shared" si="21"/>
        <v>3.7624191371715784E-6</v>
      </c>
      <c r="GB35" s="342">
        <f t="shared" si="21"/>
        <v>3.0099353097372628E-6</v>
      </c>
      <c r="GC35" s="727">
        <f t="shared" si="21"/>
        <v>2.4079482477898104E-6</v>
      </c>
      <c r="GD35" s="342">
        <f t="shared" si="21"/>
        <v>1.9263585982318484E-6</v>
      </c>
      <c r="GE35" s="342">
        <f t="shared" si="21"/>
        <v>1.5410868785854789E-6</v>
      </c>
      <c r="GF35" s="342">
        <f t="shared" si="38"/>
        <v>1.2328695028683833E-6</v>
      </c>
      <c r="GG35" s="342">
        <f t="shared" si="38"/>
        <v>9.862956022947066E-7</v>
      </c>
      <c r="GH35" s="342">
        <f t="shared" si="38"/>
        <v>7.8903648183576537E-7</v>
      </c>
      <c r="GI35" s="342">
        <f t="shared" si="38"/>
        <v>6.3122918546861238E-7</v>
      </c>
      <c r="GJ35" s="342">
        <f t="shared" si="38"/>
        <v>5.0498334837488988E-7</v>
      </c>
      <c r="GK35" s="342">
        <f t="shared" si="38"/>
        <v>4.0398667869991193E-7</v>
      </c>
      <c r="GL35" s="342">
        <f t="shared" si="38"/>
        <v>3.2318934295992954E-7</v>
      </c>
      <c r="GM35" s="342">
        <f t="shared" si="38"/>
        <v>2.5855147436794364E-7</v>
      </c>
      <c r="GN35" s="346">
        <f t="shared" si="38"/>
        <v>2.0684117949435493E-7</v>
      </c>
      <c r="GO35" s="398">
        <f t="shared" si="39"/>
        <v>7914440.2999991728</v>
      </c>
    </row>
    <row r="36" spans="1:199" s="31" customFormat="1" ht="22" customHeight="1" x14ac:dyDescent="0.2">
      <c r="B36" s="323">
        <v>3</v>
      </c>
      <c r="C36" s="323"/>
      <c r="D36" s="323">
        <v>1</v>
      </c>
      <c r="E36" s="323"/>
      <c r="F36" s="323"/>
      <c r="G36" s="340" t="str">
        <f>$G$442</f>
        <v>Avg Performing  Title / App</v>
      </c>
      <c r="H36" s="435"/>
      <c r="I36" s="342"/>
      <c r="J36" s="342"/>
      <c r="K36" s="342"/>
      <c r="L36" s="342"/>
      <c r="M36" s="342"/>
      <c r="N36" s="342"/>
      <c r="O36" s="342"/>
      <c r="P36" s="342"/>
      <c r="Q36" s="727"/>
      <c r="R36" s="342"/>
      <c r="S36" s="342"/>
      <c r="T36" s="342"/>
      <c r="U36" s="342"/>
      <c r="V36" s="342"/>
      <c r="W36" s="342"/>
      <c r="X36" s="342"/>
      <c r="Y36" s="342"/>
      <c r="Z36" s="342"/>
      <c r="AA36" s="342"/>
      <c r="AB36" s="346"/>
      <c r="AC36" s="342"/>
      <c r="AD36" s="342"/>
      <c r="AE36" s="342"/>
      <c r="AF36" s="342"/>
      <c r="AG36" s="342"/>
      <c r="AH36" s="342"/>
      <c r="AI36" s="342"/>
      <c r="AJ36" s="342"/>
      <c r="AK36" s="342"/>
      <c r="AL36" s="342"/>
      <c r="AM36" s="342"/>
      <c r="AN36" s="342"/>
      <c r="AO36" s="727"/>
      <c r="AP36" s="342"/>
      <c r="AQ36" s="342"/>
      <c r="AR36" s="342"/>
      <c r="AS36" s="342"/>
      <c r="AT36" s="342"/>
      <c r="AU36" s="342"/>
      <c r="AV36" s="342"/>
      <c r="AW36" s="342"/>
      <c r="AX36" s="342"/>
      <c r="AY36" s="342"/>
      <c r="AZ36" s="346"/>
      <c r="BA36" s="342"/>
      <c r="BB36" s="342"/>
      <c r="BC36" s="342"/>
      <c r="BD36" s="342"/>
      <c r="BE36" s="342"/>
      <c r="BF36" s="342"/>
      <c r="BG36" s="376">
        <f t="shared" ref="BG36:CD36" si="50">$B$7*Q$442</f>
        <v>31125.899999999998</v>
      </c>
      <c r="BH36" s="376">
        <f t="shared" si="50"/>
        <v>100239.75</v>
      </c>
      <c r="BI36" s="376">
        <f t="shared" si="50"/>
        <v>284618.09999999998</v>
      </c>
      <c r="BJ36" s="376">
        <f t="shared" si="50"/>
        <v>556962.25</v>
      </c>
      <c r="BK36" s="376">
        <f t="shared" si="50"/>
        <v>680269.85</v>
      </c>
      <c r="BL36" s="376">
        <f t="shared" si="50"/>
        <v>661926.19999999995</v>
      </c>
      <c r="BM36" s="728">
        <f t="shared" si="50"/>
        <v>673632.04999999993</v>
      </c>
      <c r="BN36" s="376">
        <f t="shared" si="50"/>
        <v>661253.44999999995</v>
      </c>
      <c r="BO36" s="376">
        <f t="shared" si="50"/>
        <v>447274.1</v>
      </c>
      <c r="BP36" s="376">
        <f t="shared" si="50"/>
        <v>485426.5</v>
      </c>
      <c r="BQ36" s="376">
        <f t="shared" si="50"/>
        <v>373122.1</v>
      </c>
      <c r="BR36" s="376">
        <f t="shared" si="50"/>
        <v>318121.05</v>
      </c>
      <c r="BS36" s="376">
        <f t="shared" si="50"/>
        <v>411752.89999999997</v>
      </c>
      <c r="BT36" s="376">
        <f t="shared" si="50"/>
        <v>364780</v>
      </c>
      <c r="BU36" s="376">
        <f t="shared" si="50"/>
        <v>316356.95</v>
      </c>
      <c r="BV36" s="376">
        <f t="shared" si="50"/>
        <v>238153.5</v>
      </c>
      <c r="BW36" s="376">
        <f t="shared" si="50"/>
        <v>221125.44999999998</v>
      </c>
      <c r="BX36" s="345">
        <f t="shared" si="50"/>
        <v>247123.5</v>
      </c>
      <c r="BY36" s="376">
        <f t="shared" si="50"/>
        <v>221170.3</v>
      </c>
      <c r="BZ36" s="376">
        <f t="shared" si="50"/>
        <v>171895.1</v>
      </c>
      <c r="CA36" s="376">
        <f t="shared" si="50"/>
        <v>127732.79999999999</v>
      </c>
      <c r="CB36" s="376">
        <f t="shared" si="50"/>
        <v>74660.3</v>
      </c>
      <c r="CC36" s="376">
        <f t="shared" si="50"/>
        <v>65346.45</v>
      </c>
      <c r="CD36" s="376">
        <f t="shared" si="50"/>
        <v>36074.35</v>
      </c>
      <c r="CE36" s="387">
        <f>CD36*0.8</f>
        <v>28859.48</v>
      </c>
      <c r="CF36" s="387">
        <f t="shared" si="45"/>
        <v>23087.584000000003</v>
      </c>
      <c r="CG36" s="387">
        <f t="shared" si="45"/>
        <v>18470.067200000001</v>
      </c>
      <c r="CH36" s="387">
        <f t="shared" si="45"/>
        <v>14776.053760000003</v>
      </c>
      <c r="CI36" s="387">
        <f t="shared" si="45"/>
        <v>11820.843008000003</v>
      </c>
      <c r="CJ36" s="387">
        <f t="shared" si="45"/>
        <v>9456.6744064000031</v>
      </c>
      <c r="CK36" s="734">
        <f t="shared" si="45"/>
        <v>7565.3395251200027</v>
      </c>
      <c r="CL36" s="387">
        <f t="shared" si="45"/>
        <v>6052.2716200960022</v>
      </c>
      <c r="CM36" s="387">
        <f t="shared" si="45"/>
        <v>4841.8172960768015</v>
      </c>
      <c r="CN36" s="342">
        <f t="shared" si="45"/>
        <v>3873.4538368614412</v>
      </c>
      <c r="CO36" s="342">
        <f t="shared" si="45"/>
        <v>3098.7630694891532</v>
      </c>
      <c r="CP36" s="342">
        <f t="shared" si="43"/>
        <v>2479.0104555913226</v>
      </c>
      <c r="CQ36" s="342">
        <f t="shared" si="16"/>
        <v>1983.2083644730583</v>
      </c>
      <c r="CR36" s="342">
        <f t="shared" si="16"/>
        <v>1586.5666915784468</v>
      </c>
      <c r="CS36" s="342">
        <f t="shared" si="16"/>
        <v>1269.2533532627576</v>
      </c>
      <c r="CT36" s="342">
        <f t="shared" si="16"/>
        <v>1015.4026826102062</v>
      </c>
      <c r="CU36" s="342">
        <f t="shared" si="16"/>
        <v>812.32214608816503</v>
      </c>
      <c r="CV36" s="346">
        <f t="shared" si="16"/>
        <v>649.85771687053204</v>
      </c>
      <c r="CW36" s="342">
        <f t="shared" si="16"/>
        <v>519.88617349642561</v>
      </c>
      <c r="CX36" s="342">
        <f t="shared" si="16"/>
        <v>415.90893879714054</v>
      </c>
      <c r="CY36" s="342">
        <f t="shared" si="16"/>
        <v>332.72715103771247</v>
      </c>
      <c r="CZ36" s="342">
        <f t="shared" si="16"/>
        <v>266.18172083016998</v>
      </c>
      <c r="DA36" s="342">
        <f t="shared" si="16"/>
        <v>212.94537666413601</v>
      </c>
      <c r="DB36" s="342">
        <f t="shared" si="16"/>
        <v>170.35630133130883</v>
      </c>
      <c r="DC36" s="342">
        <f t="shared" si="16"/>
        <v>136.28504106504707</v>
      </c>
      <c r="DD36" s="342">
        <f t="shared" si="16"/>
        <v>109.02803285203765</v>
      </c>
      <c r="DE36" s="342">
        <f t="shared" si="16"/>
        <v>87.222426281630135</v>
      </c>
      <c r="DF36" s="342">
        <f t="shared" ref="DF36:DU68" si="51">DE36*0.8</f>
        <v>69.777941025304116</v>
      </c>
      <c r="DG36" s="342">
        <f t="shared" si="37"/>
        <v>55.822352820243296</v>
      </c>
      <c r="DH36" s="342">
        <f t="shared" si="37"/>
        <v>44.65788225619464</v>
      </c>
      <c r="DI36" s="727">
        <f t="shared" si="37"/>
        <v>35.726305804955715</v>
      </c>
      <c r="DJ36" s="342">
        <f t="shared" si="37"/>
        <v>28.581044643964574</v>
      </c>
      <c r="DK36" s="342">
        <f t="shared" si="37"/>
        <v>22.864835715171662</v>
      </c>
      <c r="DL36" s="342">
        <f t="shared" si="37"/>
        <v>18.291868572137329</v>
      </c>
      <c r="DM36" s="342">
        <f t="shared" si="37"/>
        <v>14.633494857709863</v>
      </c>
      <c r="DN36" s="342">
        <f t="shared" si="37"/>
        <v>11.706795886167891</v>
      </c>
      <c r="DO36" s="342">
        <f t="shared" si="37"/>
        <v>9.3654367089343129</v>
      </c>
      <c r="DP36" s="342">
        <f t="shared" si="37"/>
        <v>7.492349367147451</v>
      </c>
      <c r="DQ36" s="342">
        <f t="shared" si="37"/>
        <v>5.9938794937179614</v>
      </c>
      <c r="DR36" s="342">
        <f t="shared" si="34"/>
        <v>4.7951035949743694</v>
      </c>
      <c r="DS36" s="342">
        <f t="shared" si="34"/>
        <v>3.8360828759794958</v>
      </c>
      <c r="DT36" s="346">
        <f t="shared" si="34"/>
        <v>3.068866300783597</v>
      </c>
      <c r="DU36" s="342">
        <f t="shared" si="34"/>
        <v>2.4550930406268776</v>
      </c>
      <c r="DV36" s="342">
        <f t="shared" si="34"/>
        <v>1.9640744325015023</v>
      </c>
      <c r="DW36" s="342">
        <f t="shared" si="34"/>
        <v>1.571259546001202</v>
      </c>
      <c r="DX36" s="342">
        <f t="shared" si="34"/>
        <v>1.2570076368009617</v>
      </c>
      <c r="DY36" s="342">
        <f t="shared" si="34"/>
        <v>1.0056061094407693</v>
      </c>
      <c r="DZ36" s="342">
        <f t="shared" si="34"/>
        <v>0.80448488755261549</v>
      </c>
      <c r="EA36" s="342">
        <f t="shared" si="34"/>
        <v>0.64358791004209248</v>
      </c>
      <c r="EB36" s="342">
        <f t="shared" si="34"/>
        <v>0.51487032803367405</v>
      </c>
      <c r="EC36" s="342">
        <f t="shared" si="34"/>
        <v>0.41189626242693927</v>
      </c>
      <c r="ED36" s="342">
        <f t="shared" si="34"/>
        <v>0.32951700994155142</v>
      </c>
      <c r="EE36" s="342">
        <f t="shared" si="34"/>
        <v>0.26361360795324112</v>
      </c>
      <c r="EF36" s="342">
        <f t="shared" si="34"/>
        <v>0.2108908863625929</v>
      </c>
      <c r="EG36" s="727">
        <f t="shared" si="34"/>
        <v>0.16871270909007433</v>
      </c>
      <c r="EH36" s="342">
        <f t="shared" si="35"/>
        <v>0.13497016727205946</v>
      </c>
      <c r="EI36" s="342">
        <f t="shared" si="23"/>
        <v>0.10797613381764758</v>
      </c>
      <c r="EJ36" s="342">
        <f t="shared" si="23"/>
        <v>8.6380907054118064E-2</v>
      </c>
      <c r="EK36" s="342">
        <f t="shared" si="23"/>
        <v>6.9104725643294451E-2</v>
      </c>
      <c r="EL36" s="342">
        <f t="shared" si="23"/>
        <v>5.5283780514635561E-2</v>
      </c>
      <c r="EM36" s="342">
        <f t="shared" si="23"/>
        <v>4.4227024411708449E-2</v>
      </c>
      <c r="EN36" s="342">
        <f t="shared" si="23"/>
        <v>3.5381619529366762E-2</v>
      </c>
      <c r="EO36" s="342">
        <f t="shared" si="23"/>
        <v>2.8305295623493411E-2</v>
      </c>
      <c r="EP36" s="342">
        <f t="shared" si="23"/>
        <v>2.2644236498794729E-2</v>
      </c>
      <c r="EQ36" s="342">
        <f t="shared" si="23"/>
        <v>1.8115389199035783E-2</v>
      </c>
      <c r="ER36" s="346">
        <f t="shared" si="23"/>
        <v>1.4492311359228627E-2</v>
      </c>
      <c r="ES36" s="342">
        <f t="shared" si="23"/>
        <v>1.1593849087382903E-2</v>
      </c>
      <c r="ET36" s="342">
        <f t="shared" si="23"/>
        <v>9.2750792699063233E-3</v>
      </c>
      <c r="EU36" s="342">
        <f t="shared" si="23"/>
        <v>7.4200634159250593E-3</v>
      </c>
      <c r="EV36" s="342">
        <f t="shared" si="23"/>
        <v>5.9360507327400475E-3</v>
      </c>
      <c r="EW36" s="342">
        <f t="shared" si="23"/>
        <v>4.7488405861920383E-3</v>
      </c>
      <c r="EX36" s="342">
        <f t="shared" si="23"/>
        <v>3.7990724689536308E-3</v>
      </c>
      <c r="EY36" s="342">
        <f t="shared" si="49"/>
        <v>3.0392579751629049E-3</v>
      </c>
      <c r="EZ36" s="342">
        <f t="shared" si="49"/>
        <v>2.431406380130324E-3</v>
      </c>
      <c r="FA36" s="342">
        <f t="shared" si="49"/>
        <v>1.9451251041042593E-3</v>
      </c>
      <c r="FB36" s="342">
        <f t="shared" si="49"/>
        <v>1.5561000832834074E-3</v>
      </c>
      <c r="FC36" s="342">
        <f t="shared" si="49"/>
        <v>1.2448800666267261E-3</v>
      </c>
      <c r="FD36" s="342">
        <f t="shared" si="49"/>
        <v>9.9590405330138103E-4</v>
      </c>
      <c r="FE36" s="727">
        <f t="shared" si="49"/>
        <v>7.9672324264110485E-4</v>
      </c>
      <c r="FF36" s="342">
        <f t="shared" si="49"/>
        <v>6.3737859411288397E-4</v>
      </c>
      <c r="FG36" s="342">
        <f t="shared" si="49"/>
        <v>5.0990287529030715E-4</v>
      </c>
      <c r="FH36" s="342">
        <f t="shared" si="46"/>
        <v>4.0792230023224576E-4</v>
      </c>
      <c r="FI36" s="342">
        <f t="shared" si="46"/>
        <v>3.2633784018579664E-4</v>
      </c>
      <c r="FJ36" s="342">
        <f t="shared" si="46"/>
        <v>2.610702721486373E-4</v>
      </c>
      <c r="FK36" s="342">
        <f t="shared" si="46"/>
        <v>2.0885621771890984E-4</v>
      </c>
      <c r="FL36" s="342">
        <f t="shared" si="46"/>
        <v>1.670849741751279E-4</v>
      </c>
      <c r="FM36" s="342">
        <f t="shared" si="46"/>
        <v>1.3366797934010233E-4</v>
      </c>
      <c r="FN36" s="342">
        <f t="shared" si="46"/>
        <v>1.0693438347208188E-4</v>
      </c>
      <c r="FO36" s="342">
        <f t="shared" si="46"/>
        <v>8.5547506777665513E-5</v>
      </c>
      <c r="FP36" s="346">
        <f t="shared" si="46"/>
        <v>6.8438005422132413E-5</v>
      </c>
      <c r="FQ36" s="342">
        <f t="shared" si="46"/>
        <v>5.4750404337705932E-5</v>
      </c>
      <c r="FR36" s="342">
        <f t="shared" si="46"/>
        <v>4.3800323470164751E-5</v>
      </c>
      <c r="FS36" s="342">
        <f t="shared" si="46"/>
        <v>3.5040258776131799E-5</v>
      </c>
      <c r="FT36" s="342">
        <f t="shared" si="46"/>
        <v>2.8032207020905442E-5</v>
      </c>
      <c r="FU36" s="342">
        <f t="shared" si="46"/>
        <v>2.2425765616724356E-5</v>
      </c>
      <c r="FV36" s="342">
        <f t="shared" si="46"/>
        <v>1.7940612493379485E-5</v>
      </c>
      <c r="FW36" s="342">
        <f t="shared" si="46"/>
        <v>1.4352489994703589E-5</v>
      </c>
      <c r="FX36" s="342">
        <f t="shared" si="47"/>
        <v>1.1481991995762871E-5</v>
      </c>
      <c r="FY36" s="342">
        <f t="shared" si="21"/>
        <v>9.1855935966102972E-6</v>
      </c>
      <c r="FZ36" s="342">
        <f t="shared" si="21"/>
        <v>7.348474877288238E-6</v>
      </c>
      <c r="GA36" s="342">
        <f t="shared" si="21"/>
        <v>5.8787799018305905E-6</v>
      </c>
      <c r="GB36" s="342">
        <f t="shared" si="21"/>
        <v>4.7030239214644726E-6</v>
      </c>
      <c r="GC36" s="727">
        <f t="shared" si="21"/>
        <v>3.7624191371715784E-6</v>
      </c>
      <c r="GD36" s="342">
        <f t="shared" si="21"/>
        <v>3.0099353097372628E-6</v>
      </c>
      <c r="GE36" s="342">
        <f t="shared" si="21"/>
        <v>2.4079482477898104E-6</v>
      </c>
      <c r="GF36" s="342">
        <f t="shared" si="38"/>
        <v>1.9263585982318484E-6</v>
      </c>
      <c r="GG36" s="342">
        <f t="shared" si="38"/>
        <v>1.5410868785854789E-6</v>
      </c>
      <c r="GH36" s="342">
        <f t="shared" si="38"/>
        <v>1.2328695028683833E-6</v>
      </c>
      <c r="GI36" s="342">
        <f t="shared" si="38"/>
        <v>9.862956022947066E-7</v>
      </c>
      <c r="GJ36" s="342">
        <f t="shared" si="38"/>
        <v>7.8903648183576537E-7</v>
      </c>
      <c r="GK36" s="342">
        <f t="shared" si="38"/>
        <v>6.3122918546861238E-7</v>
      </c>
      <c r="GL36" s="342">
        <f t="shared" si="38"/>
        <v>5.0498334837488988E-7</v>
      </c>
      <c r="GM36" s="342">
        <f t="shared" si="38"/>
        <v>4.0398667869991193E-7</v>
      </c>
      <c r="GN36" s="346">
        <f t="shared" si="38"/>
        <v>3.2318934295992954E-7</v>
      </c>
      <c r="GO36" s="398">
        <f t="shared" si="39"/>
        <v>7914440.2999987071</v>
      </c>
    </row>
    <row r="37" spans="1:199" s="31" customFormat="1" ht="22" customHeight="1" x14ac:dyDescent="0.2">
      <c r="B37" s="323">
        <v>4</v>
      </c>
      <c r="C37" s="323"/>
      <c r="D37" s="323"/>
      <c r="E37" s="323">
        <v>1</v>
      </c>
      <c r="F37" s="323"/>
      <c r="G37" s="339" t="str">
        <f>$G$443</f>
        <v>Low Performing  Title / App</v>
      </c>
      <c r="H37" s="435"/>
      <c r="I37" s="342"/>
      <c r="J37" s="342"/>
      <c r="K37" s="342"/>
      <c r="L37" s="342"/>
      <c r="M37" s="342"/>
      <c r="N37" s="342"/>
      <c r="O37" s="342"/>
      <c r="P37" s="342"/>
      <c r="Q37" s="727"/>
      <c r="R37" s="342"/>
      <c r="S37" s="342"/>
      <c r="T37" s="342"/>
      <c r="U37" s="342"/>
      <c r="V37" s="342"/>
      <c r="W37" s="342"/>
      <c r="X37" s="342"/>
      <c r="Y37" s="342"/>
      <c r="Z37" s="342"/>
      <c r="AA37" s="342"/>
      <c r="AB37" s="346"/>
      <c r="AC37" s="342"/>
      <c r="AD37" s="342"/>
      <c r="AE37" s="342"/>
      <c r="AF37" s="342"/>
      <c r="AG37" s="342"/>
      <c r="AH37" s="342"/>
      <c r="AI37" s="342"/>
      <c r="AJ37" s="342"/>
      <c r="AK37" s="342"/>
      <c r="AL37" s="342"/>
      <c r="AM37" s="342"/>
      <c r="AN37" s="342"/>
      <c r="AO37" s="727"/>
      <c r="AP37" s="342"/>
      <c r="AQ37" s="342"/>
      <c r="AR37" s="342"/>
      <c r="AS37" s="342"/>
      <c r="AT37" s="342"/>
      <c r="AU37" s="342"/>
      <c r="AV37" s="342"/>
      <c r="AW37" s="342"/>
      <c r="AX37" s="342"/>
      <c r="AY37" s="342"/>
      <c r="AZ37" s="346"/>
      <c r="BA37" s="342"/>
      <c r="BB37" s="342"/>
      <c r="BC37" s="342"/>
      <c r="BD37" s="342"/>
      <c r="BE37" s="342"/>
      <c r="BF37" s="342"/>
      <c r="BG37" s="342"/>
      <c r="BH37" s="377">
        <f t="shared" ref="BH37:CE37" si="52">$B$7*Q$443</f>
        <v>14621.099999999999</v>
      </c>
      <c r="BI37" s="377">
        <f t="shared" si="52"/>
        <v>53894.75</v>
      </c>
      <c r="BJ37" s="377">
        <f t="shared" si="52"/>
        <v>98939.099999999991</v>
      </c>
      <c r="BK37" s="377">
        <f t="shared" si="52"/>
        <v>182390</v>
      </c>
      <c r="BL37" s="377">
        <f t="shared" si="52"/>
        <v>299732.55</v>
      </c>
      <c r="BM37" s="729">
        <f t="shared" si="52"/>
        <v>204665.5</v>
      </c>
      <c r="BN37" s="377">
        <f t="shared" si="52"/>
        <v>175333.6</v>
      </c>
      <c r="BO37" s="377">
        <f t="shared" si="52"/>
        <v>194200.5</v>
      </c>
      <c r="BP37" s="377">
        <f t="shared" si="52"/>
        <v>156765.69999999998</v>
      </c>
      <c r="BQ37" s="377">
        <f t="shared" si="52"/>
        <v>155674.35</v>
      </c>
      <c r="BR37" s="377">
        <f t="shared" si="52"/>
        <v>148274.1</v>
      </c>
      <c r="BS37" s="377">
        <f t="shared" si="52"/>
        <v>137061.6</v>
      </c>
      <c r="BT37" s="377">
        <f t="shared" si="52"/>
        <v>120885.7</v>
      </c>
      <c r="BU37" s="377">
        <f t="shared" si="52"/>
        <v>141905.4</v>
      </c>
      <c r="BV37" s="377">
        <f t="shared" si="52"/>
        <v>111512.04999999999</v>
      </c>
      <c r="BW37" s="377">
        <f t="shared" si="52"/>
        <v>95410.9</v>
      </c>
      <c r="BX37" s="344">
        <f t="shared" si="52"/>
        <v>94349.45</v>
      </c>
      <c r="BY37" s="377">
        <f t="shared" si="52"/>
        <v>101525.45</v>
      </c>
      <c r="BZ37" s="377">
        <f t="shared" si="52"/>
        <v>73598.849999999991</v>
      </c>
      <c r="CA37" s="377">
        <f t="shared" si="52"/>
        <v>73942.7</v>
      </c>
      <c r="CB37" s="377">
        <f t="shared" si="52"/>
        <v>52908.049999999996</v>
      </c>
      <c r="CC37" s="377">
        <f t="shared" si="52"/>
        <v>36298.6</v>
      </c>
      <c r="CD37" s="377">
        <f t="shared" si="52"/>
        <v>23606.05</v>
      </c>
      <c r="CE37" s="377">
        <f t="shared" si="52"/>
        <v>10375.299999999999</v>
      </c>
      <c r="CF37" s="387">
        <f>CE37*0.8</f>
        <v>8300.24</v>
      </c>
      <c r="CG37" s="387">
        <f t="shared" si="45"/>
        <v>6640.192</v>
      </c>
      <c r="CH37" s="387">
        <f t="shared" si="45"/>
        <v>5312.1536000000006</v>
      </c>
      <c r="CI37" s="387">
        <f t="shared" si="45"/>
        <v>4249.7228800000003</v>
      </c>
      <c r="CJ37" s="387">
        <f t="shared" si="45"/>
        <v>3399.7783040000004</v>
      </c>
      <c r="CK37" s="734">
        <f t="shared" si="45"/>
        <v>2719.8226432000006</v>
      </c>
      <c r="CL37" s="387">
        <f t="shared" si="45"/>
        <v>2175.8581145600006</v>
      </c>
      <c r="CM37" s="387">
        <f t="shared" si="45"/>
        <v>1740.6864916480006</v>
      </c>
      <c r="CN37" s="342">
        <f t="shared" si="45"/>
        <v>1392.5491933184005</v>
      </c>
      <c r="CO37" s="342">
        <f t="shared" si="45"/>
        <v>1114.0393546547205</v>
      </c>
      <c r="CP37" s="342">
        <f t="shared" si="43"/>
        <v>891.23148372377636</v>
      </c>
      <c r="CQ37" s="342">
        <f t="shared" si="43"/>
        <v>712.98518697902114</v>
      </c>
      <c r="CR37" s="342">
        <f t="shared" si="43"/>
        <v>570.38814958321689</v>
      </c>
      <c r="CS37" s="342">
        <f t="shared" si="43"/>
        <v>456.31051966657355</v>
      </c>
      <c r="CT37" s="342">
        <f t="shared" si="43"/>
        <v>365.04841573325888</v>
      </c>
      <c r="CU37" s="342">
        <f t="shared" si="43"/>
        <v>292.03873258660713</v>
      </c>
      <c r="CV37" s="346">
        <f t="shared" si="43"/>
        <v>233.63098606928571</v>
      </c>
      <c r="CW37" s="342">
        <f t="shared" si="43"/>
        <v>186.90478885542859</v>
      </c>
      <c r="CX37" s="342">
        <f t="shared" si="43"/>
        <v>149.52383108434287</v>
      </c>
      <c r="CY37" s="342">
        <f t="shared" si="43"/>
        <v>119.61906486747431</v>
      </c>
      <c r="CZ37" s="342">
        <f t="shared" si="43"/>
        <v>95.695251893979446</v>
      </c>
      <c r="DA37" s="342">
        <f t="shared" si="43"/>
        <v>76.55620151518356</v>
      </c>
      <c r="DB37" s="342">
        <f t="shared" si="43"/>
        <v>61.244961212146848</v>
      </c>
      <c r="DC37" s="342">
        <f t="shared" si="43"/>
        <v>48.995968969717481</v>
      </c>
      <c r="DD37" s="342">
        <f t="shared" si="43"/>
        <v>39.196775175773986</v>
      </c>
      <c r="DE37" s="342">
        <f t="shared" si="43"/>
        <v>31.35742014061919</v>
      </c>
      <c r="DF37" s="342">
        <f t="shared" si="51"/>
        <v>25.085936112495354</v>
      </c>
      <c r="DG37" s="342">
        <f t="shared" si="37"/>
        <v>20.068748889996286</v>
      </c>
      <c r="DH37" s="342">
        <f t="shared" si="37"/>
        <v>16.054999111997031</v>
      </c>
      <c r="DI37" s="727">
        <f t="shared" si="37"/>
        <v>12.843999289597626</v>
      </c>
      <c r="DJ37" s="342">
        <f t="shared" si="37"/>
        <v>10.275199431678102</v>
      </c>
      <c r="DK37" s="342">
        <f t="shared" si="37"/>
        <v>8.2201595453424812</v>
      </c>
      <c r="DL37" s="342">
        <f t="shared" si="37"/>
        <v>6.5761276362739851</v>
      </c>
      <c r="DM37" s="342">
        <f t="shared" si="37"/>
        <v>5.2609021090191881</v>
      </c>
      <c r="DN37" s="342">
        <f t="shared" si="37"/>
        <v>4.208721687215351</v>
      </c>
      <c r="DO37" s="342">
        <f t="shared" si="37"/>
        <v>3.3669773497722808</v>
      </c>
      <c r="DP37" s="342">
        <f t="shared" si="37"/>
        <v>2.6935818798178248</v>
      </c>
      <c r="DQ37" s="342">
        <f t="shared" si="37"/>
        <v>2.1548655038542601</v>
      </c>
      <c r="DR37" s="342">
        <f t="shared" si="34"/>
        <v>1.7238924030834082</v>
      </c>
      <c r="DS37" s="342">
        <f t="shared" si="34"/>
        <v>1.3791139224667266</v>
      </c>
      <c r="DT37" s="346">
        <f t="shared" si="34"/>
        <v>1.1032911379733814</v>
      </c>
      <c r="DU37" s="342">
        <f t="shared" si="34"/>
        <v>0.88263291037870517</v>
      </c>
      <c r="DV37" s="342">
        <f t="shared" si="34"/>
        <v>0.70610632830296416</v>
      </c>
      <c r="DW37" s="342">
        <f t="shared" si="34"/>
        <v>0.56488506264237137</v>
      </c>
      <c r="DX37" s="342">
        <f t="shared" si="34"/>
        <v>0.45190805011389712</v>
      </c>
      <c r="DY37" s="342">
        <f t="shared" si="34"/>
        <v>0.36152644009111773</v>
      </c>
      <c r="DZ37" s="342">
        <f t="shared" si="34"/>
        <v>0.28922115207289417</v>
      </c>
      <c r="EA37" s="342">
        <f t="shared" si="34"/>
        <v>0.23137692165831536</v>
      </c>
      <c r="EB37" s="342">
        <f t="shared" si="34"/>
        <v>0.1851015373266523</v>
      </c>
      <c r="EC37" s="342">
        <f t="shared" si="34"/>
        <v>0.14808122986132186</v>
      </c>
      <c r="ED37" s="342">
        <f t="shared" si="34"/>
        <v>0.11846498388905749</v>
      </c>
      <c r="EE37" s="342">
        <f t="shared" si="34"/>
        <v>9.4771987111246001E-2</v>
      </c>
      <c r="EF37" s="342">
        <f t="shared" si="34"/>
        <v>7.5817589688996809E-2</v>
      </c>
      <c r="EG37" s="727">
        <f t="shared" si="34"/>
        <v>6.0654071751197448E-2</v>
      </c>
      <c r="EH37" s="342">
        <f t="shared" si="35"/>
        <v>4.8523257400957961E-2</v>
      </c>
      <c r="EI37" s="342">
        <f t="shared" si="23"/>
        <v>3.8818605920766372E-2</v>
      </c>
      <c r="EJ37" s="342">
        <f t="shared" si="23"/>
        <v>3.1054884736613098E-2</v>
      </c>
      <c r="EK37" s="342">
        <f t="shared" si="23"/>
        <v>2.4843907789290479E-2</v>
      </c>
      <c r="EL37" s="342">
        <f t="shared" si="23"/>
        <v>1.9875126231432384E-2</v>
      </c>
      <c r="EM37" s="342">
        <f t="shared" si="23"/>
        <v>1.5900100985145906E-2</v>
      </c>
      <c r="EN37" s="342">
        <f t="shared" si="23"/>
        <v>1.2720080788116726E-2</v>
      </c>
      <c r="EO37" s="342">
        <f t="shared" si="23"/>
        <v>1.0176064630493382E-2</v>
      </c>
      <c r="EP37" s="342">
        <f t="shared" si="23"/>
        <v>8.1408517043947051E-3</v>
      </c>
      <c r="EQ37" s="342">
        <f t="shared" si="23"/>
        <v>6.5126813635157646E-3</v>
      </c>
      <c r="ER37" s="346">
        <f t="shared" si="23"/>
        <v>5.210145090812612E-3</v>
      </c>
      <c r="ES37" s="342">
        <f t="shared" si="23"/>
        <v>4.1681160726500894E-3</v>
      </c>
      <c r="ET37" s="342">
        <f t="shared" si="23"/>
        <v>3.3344928581200716E-3</v>
      </c>
      <c r="EU37" s="342">
        <f t="shared" si="23"/>
        <v>2.6675942864960575E-3</v>
      </c>
      <c r="EV37" s="342">
        <f t="shared" si="23"/>
        <v>2.1340754291968461E-3</v>
      </c>
      <c r="EW37" s="342">
        <f t="shared" si="23"/>
        <v>1.7072603433574769E-3</v>
      </c>
      <c r="EX37" s="342">
        <f t="shared" si="23"/>
        <v>1.3658082746859817E-3</v>
      </c>
      <c r="EY37" s="342">
        <f t="shared" si="49"/>
        <v>1.0926466197487853E-3</v>
      </c>
      <c r="EZ37" s="342">
        <f t="shared" si="49"/>
        <v>8.7411729579902828E-4</v>
      </c>
      <c r="FA37" s="342">
        <f t="shared" si="49"/>
        <v>6.9929383663922266E-4</v>
      </c>
      <c r="FB37" s="342">
        <f t="shared" si="49"/>
        <v>5.594350693113782E-4</v>
      </c>
      <c r="FC37" s="342">
        <f t="shared" si="49"/>
        <v>4.4754805544910259E-4</v>
      </c>
      <c r="FD37" s="342">
        <f t="shared" si="49"/>
        <v>3.5803844435928209E-4</v>
      </c>
      <c r="FE37" s="727">
        <f t="shared" si="49"/>
        <v>2.8643075548742566E-4</v>
      </c>
      <c r="FF37" s="342">
        <f t="shared" si="49"/>
        <v>2.2914460438994055E-4</v>
      </c>
      <c r="FG37" s="342">
        <f t="shared" si="49"/>
        <v>1.8331568351195244E-4</v>
      </c>
      <c r="FH37" s="342">
        <f t="shared" si="46"/>
        <v>1.4665254680956198E-4</v>
      </c>
      <c r="FI37" s="342">
        <f t="shared" si="46"/>
        <v>1.1732203744764958E-4</v>
      </c>
      <c r="FJ37" s="342">
        <f t="shared" si="46"/>
        <v>9.3857629958119665E-5</v>
      </c>
      <c r="FK37" s="342">
        <f t="shared" si="46"/>
        <v>7.5086103966495737E-5</v>
      </c>
      <c r="FL37" s="342">
        <f t="shared" si="46"/>
        <v>6.0068883173196591E-5</v>
      </c>
      <c r="FM37" s="342">
        <f t="shared" si="46"/>
        <v>4.8055106538557273E-5</v>
      </c>
      <c r="FN37" s="342">
        <f t="shared" si="46"/>
        <v>3.8444085230845818E-5</v>
      </c>
      <c r="FO37" s="342">
        <f t="shared" si="46"/>
        <v>3.0755268184676655E-5</v>
      </c>
      <c r="FP37" s="346">
        <f t="shared" si="46"/>
        <v>2.4604214547741325E-5</v>
      </c>
      <c r="FQ37" s="342">
        <f t="shared" si="46"/>
        <v>1.968337163819306E-5</v>
      </c>
      <c r="FR37" s="342">
        <f t="shared" si="46"/>
        <v>1.574669731055445E-5</v>
      </c>
      <c r="FS37" s="342">
        <f t="shared" si="46"/>
        <v>1.259735784844356E-5</v>
      </c>
      <c r="FT37" s="342">
        <f t="shared" si="46"/>
        <v>1.0077886278754849E-5</v>
      </c>
      <c r="FU37" s="342">
        <f t="shared" si="46"/>
        <v>8.0623090230038787E-6</v>
      </c>
      <c r="FV37" s="342">
        <f t="shared" si="46"/>
        <v>6.4498472184031034E-6</v>
      </c>
      <c r="FW37" s="342">
        <f t="shared" si="46"/>
        <v>5.1598777747224831E-6</v>
      </c>
      <c r="FX37" s="342">
        <f t="shared" si="47"/>
        <v>4.1279022197779866E-6</v>
      </c>
      <c r="FY37" s="342">
        <f t="shared" si="21"/>
        <v>3.3023217758223894E-6</v>
      </c>
      <c r="FZ37" s="342">
        <f t="shared" si="21"/>
        <v>2.6418574206579119E-6</v>
      </c>
      <c r="GA37" s="342">
        <f t="shared" si="21"/>
        <v>2.1134859365263297E-6</v>
      </c>
      <c r="GB37" s="342">
        <f t="shared" si="21"/>
        <v>1.6907887492210639E-6</v>
      </c>
      <c r="GC37" s="727">
        <f t="shared" si="21"/>
        <v>1.3526309993768512E-6</v>
      </c>
      <c r="GD37" s="342">
        <f t="shared" si="21"/>
        <v>1.0821047995014809E-6</v>
      </c>
      <c r="GE37" s="342">
        <f t="shared" si="21"/>
        <v>8.6568383960118477E-7</v>
      </c>
      <c r="GF37" s="342">
        <f t="shared" si="38"/>
        <v>6.925470716809479E-7</v>
      </c>
      <c r="GG37" s="342">
        <f t="shared" si="38"/>
        <v>5.5403765734475832E-7</v>
      </c>
      <c r="GH37" s="342">
        <f t="shared" si="38"/>
        <v>4.4323012587580667E-7</v>
      </c>
      <c r="GI37" s="342">
        <f t="shared" si="38"/>
        <v>3.5458410070064536E-7</v>
      </c>
      <c r="GJ37" s="342">
        <f t="shared" si="38"/>
        <v>2.836672805605163E-7</v>
      </c>
      <c r="GK37" s="342">
        <f t="shared" si="38"/>
        <v>2.2693382444841306E-7</v>
      </c>
      <c r="GL37" s="342">
        <f t="shared" si="38"/>
        <v>1.8154705955873047E-7</v>
      </c>
      <c r="GM37" s="342">
        <f t="shared" si="38"/>
        <v>1.4523764764698439E-7</v>
      </c>
      <c r="GN37" s="346">
        <f t="shared" si="38"/>
        <v>1.1619011811758752E-7</v>
      </c>
      <c r="GO37" s="397">
        <f t="shared" si="39"/>
        <v>2799372.5499995355</v>
      </c>
    </row>
    <row r="38" spans="1:199" s="31" customFormat="1" ht="22" customHeight="1" x14ac:dyDescent="0.2">
      <c r="B38" s="323">
        <v>5</v>
      </c>
      <c r="C38" s="323"/>
      <c r="D38" s="323"/>
      <c r="E38" s="323"/>
      <c r="F38" s="323">
        <v>1</v>
      </c>
      <c r="G38" s="495" t="str">
        <f>$G$444</f>
        <v>Even Performing Title / App</v>
      </c>
      <c r="H38" s="435"/>
      <c r="I38" s="342"/>
      <c r="J38" s="342"/>
      <c r="K38" s="342"/>
      <c r="L38" s="342"/>
      <c r="M38" s="342"/>
      <c r="N38" s="342"/>
      <c r="O38" s="342"/>
      <c r="P38" s="342"/>
      <c r="Q38" s="727"/>
      <c r="R38" s="342"/>
      <c r="S38" s="342"/>
      <c r="T38" s="342"/>
      <c r="U38" s="342"/>
      <c r="V38" s="342"/>
      <c r="W38" s="342"/>
      <c r="X38" s="342"/>
      <c r="Y38" s="342"/>
      <c r="Z38" s="342"/>
      <c r="AA38" s="342"/>
      <c r="AB38" s="346"/>
      <c r="AC38" s="342"/>
      <c r="AD38" s="342"/>
      <c r="AE38" s="342"/>
      <c r="AF38" s="342"/>
      <c r="AG38" s="342"/>
      <c r="AH38" s="342"/>
      <c r="AI38" s="342"/>
      <c r="AJ38" s="342"/>
      <c r="AK38" s="342"/>
      <c r="AL38" s="342"/>
      <c r="AM38" s="342"/>
      <c r="AN38" s="342"/>
      <c r="AO38" s="727"/>
      <c r="AP38" s="342"/>
      <c r="AQ38" s="342"/>
      <c r="AR38" s="342"/>
      <c r="AS38" s="342"/>
      <c r="AT38" s="342"/>
      <c r="AU38" s="342"/>
      <c r="AV38" s="342"/>
      <c r="AW38" s="342"/>
      <c r="AX38" s="342"/>
      <c r="AY38" s="342"/>
      <c r="AZ38" s="346"/>
      <c r="BA38" s="342"/>
      <c r="BB38" s="342"/>
      <c r="BC38" s="342"/>
      <c r="BD38" s="342"/>
      <c r="BE38" s="342"/>
      <c r="BF38" s="342"/>
      <c r="BG38" s="342"/>
      <c r="BH38" s="342"/>
      <c r="BI38" s="496">
        <f t="shared" ref="BI38:CF38" si="53">$B$7*Q$444</f>
        <v>3114.5833333333339</v>
      </c>
      <c r="BJ38" s="496">
        <f t="shared" si="53"/>
        <v>12458.333333333336</v>
      </c>
      <c r="BK38" s="496">
        <f t="shared" si="53"/>
        <v>31145.833333333336</v>
      </c>
      <c r="BL38" s="496">
        <f t="shared" si="53"/>
        <v>46718.75</v>
      </c>
      <c r="BM38" s="731">
        <f t="shared" si="53"/>
        <v>62291.666666666672</v>
      </c>
      <c r="BN38" s="496">
        <f t="shared" si="53"/>
        <v>59177.083333333328</v>
      </c>
      <c r="BO38" s="496">
        <f t="shared" si="53"/>
        <v>56062.5</v>
      </c>
      <c r="BP38" s="496">
        <f t="shared" si="53"/>
        <v>52947.916666666664</v>
      </c>
      <c r="BQ38" s="496">
        <f t="shared" si="53"/>
        <v>49833.333333333343</v>
      </c>
      <c r="BR38" s="496">
        <f t="shared" si="53"/>
        <v>46718.75</v>
      </c>
      <c r="BS38" s="496">
        <f t="shared" si="53"/>
        <v>43604.166666666664</v>
      </c>
      <c r="BT38" s="496">
        <f t="shared" si="53"/>
        <v>40489.583333333336</v>
      </c>
      <c r="BU38" s="496">
        <f t="shared" si="53"/>
        <v>37375</v>
      </c>
      <c r="BV38" s="496">
        <f t="shared" si="53"/>
        <v>34260.416666666672</v>
      </c>
      <c r="BW38" s="496">
        <f t="shared" si="53"/>
        <v>31145.833333333299</v>
      </c>
      <c r="BX38" s="622">
        <f t="shared" si="53"/>
        <v>28031.249999999967</v>
      </c>
      <c r="BY38" s="496">
        <f t="shared" si="53"/>
        <v>24916.666666666672</v>
      </c>
      <c r="BZ38" s="496">
        <f t="shared" si="53"/>
        <v>21802.083333333332</v>
      </c>
      <c r="CA38" s="496">
        <f t="shared" si="53"/>
        <v>18687.5</v>
      </c>
      <c r="CB38" s="496">
        <f t="shared" si="53"/>
        <v>15572.916666666668</v>
      </c>
      <c r="CC38" s="496">
        <f t="shared" si="53"/>
        <v>12458.333333333336</v>
      </c>
      <c r="CD38" s="496">
        <f t="shared" si="53"/>
        <v>9343.75</v>
      </c>
      <c r="CE38" s="496">
        <f t="shared" si="53"/>
        <v>6229.1666666666679</v>
      </c>
      <c r="CF38" s="496">
        <f t="shared" si="53"/>
        <v>3114.5833333333339</v>
      </c>
      <c r="CG38" s="387">
        <f>CF38*0.8</f>
        <v>2491.6666666666674</v>
      </c>
      <c r="CH38" s="387">
        <f t="shared" si="45"/>
        <v>1993.3333333333339</v>
      </c>
      <c r="CI38" s="387">
        <f t="shared" si="45"/>
        <v>1594.6666666666672</v>
      </c>
      <c r="CJ38" s="387">
        <f t="shared" si="45"/>
        <v>1275.7333333333338</v>
      </c>
      <c r="CK38" s="734">
        <f t="shared" si="45"/>
        <v>1020.586666666667</v>
      </c>
      <c r="CL38" s="387">
        <f t="shared" si="45"/>
        <v>816.46933333333368</v>
      </c>
      <c r="CM38" s="387">
        <f t="shared" si="45"/>
        <v>653.17546666666703</v>
      </c>
      <c r="CN38" s="342">
        <f t="shared" si="45"/>
        <v>522.5403733333336</v>
      </c>
      <c r="CO38" s="342">
        <f t="shared" si="45"/>
        <v>418.03229866666692</v>
      </c>
      <c r="CP38" s="342">
        <f t="shared" si="43"/>
        <v>334.42583893333358</v>
      </c>
      <c r="CQ38" s="342">
        <f t="shared" si="43"/>
        <v>267.54067114666685</v>
      </c>
      <c r="CR38" s="342">
        <f t="shared" si="43"/>
        <v>214.03253691733349</v>
      </c>
      <c r="CS38" s="342">
        <f t="shared" si="43"/>
        <v>171.22602953386681</v>
      </c>
      <c r="CT38" s="342">
        <f t="shared" si="43"/>
        <v>136.98082362709346</v>
      </c>
      <c r="CU38" s="342">
        <f t="shared" si="43"/>
        <v>109.58465890167477</v>
      </c>
      <c r="CV38" s="346">
        <f t="shared" si="43"/>
        <v>87.667727121339823</v>
      </c>
      <c r="CW38" s="342">
        <f t="shared" si="43"/>
        <v>70.134181697071867</v>
      </c>
      <c r="CX38" s="342">
        <f t="shared" si="43"/>
        <v>56.107345357657493</v>
      </c>
      <c r="CY38" s="342">
        <f t="shared" si="43"/>
        <v>44.885876286125999</v>
      </c>
      <c r="CZ38" s="342">
        <f t="shared" si="43"/>
        <v>35.908701028900801</v>
      </c>
      <c r="DA38" s="342">
        <f t="shared" si="43"/>
        <v>28.726960823120642</v>
      </c>
      <c r="DB38" s="342">
        <f t="shared" si="43"/>
        <v>22.981568658496514</v>
      </c>
      <c r="DC38" s="342">
        <f t="shared" si="43"/>
        <v>18.385254926797213</v>
      </c>
      <c r="DD38" s="342">
        <f t="shared" si="43"/>
        <v>14.708203941437771</v>
      </c>
      <c r="DE38" s="342">
        <f t="shared" si="43"/>
        <v>11.766563153150218</v>
      </c>
      <c r="DF38" s="342">
        <f t="shared" si="51"/>
        <v>9.4132505225201744</v>
      </c>
      <c r="DG38" s="342">
        <f t="shared" si="37"/>
        <v>7.5306004180161397</v>
      </c>
      <c r="DH38" s="342">
        <f t="shared" si="37"/>
        <v>6.0244803344129121</v>
      </c>
      <c r="DI38" s="727">
        <f t="shared" si="37"/>
        <v>4.8195842675303302</v>
      </c>
      <c r="DJ38" s="342">
        <f t="shared" si="37"/>
        <v>3.8556674140242642</v>
      </c>
      <c r="DK38" s="342">
        <f t="shared" si="37"/>
        <v>3.0845339312194113</v>
      </c>
      <c r="DL38" s="342">
        <f t="shared" si="37"/>
        <v>2.4676271449755292</v>
      </c>
      <c r="DM38" s="342">
        <f t="shared" si="37"/>
        <v>1.9741017159804235</v>
      </c>
      <c r="DN38" s="342">
        <f t="shared" si="37"/>
        <v>1.5792813727843389</v>
      </c>
      <c r="DO38" s="342">
        <f t="shared" si="37"/>
        <v>1.2634250982274713</v>
      </c>
      <c r="DP38" s="342">
        <f t="shared" si="37"/>
        <v>1.0107400785819771</v>
      </c>
      <c r="DQ38" s="342">
        <f t="shared" si="37"/>
        <v>0.80859206286558172</v>
      </c>
      <c r="DR38" s="342">
        <f t="shared" si="34"/>
        <v>0.64687365029246546</v>
      </c>
      <c r="DS38" s="342">
        <f t="shared" si="34"/>
        <v>0.51749892023397237</v>
      </c>
      <c r="DT38" s="346">
        <f t="shared" si="34"/>
        <v>0.41399913618717793</v>
      </c>
      <c r="DU38" s="342">
        <f t="shared" si="34"/>
        <v>0.33119930894974237</v>
      </c>
      <c r="DV38" s="342">
        <f t="shared" si="34"/>
        <v>0.26495944715979391</v>
      </c>
      <c r="DW38" s="342">
        <f t="shared" si="34"/>
        <v>0.21196755772783515</v>
      </c>
      <c r="DX38" s="342">
        <f t="shared" si="34"/>
        <v>0.16957404618226812</v>
      </c>
      <c r="DY38" s="342">
        <f t="shared" si="34"/>
        <v>0.1356592369458145</v>
      </c>
      <c r="DZ38" s="342">
        <f t="shared" si="34"/>
        <v>0.1085273895566516</v>
      </c>
      <c r="EA38" s="342">
        <f t="shared" si="34"/>
        <v>8.6821911645321284E-2</v>
      </c>
      <c r="EB38" s="342">
        <f t="shared" si="34"/>
        <v>6.9457529316257025E-2</v>
      </c>
      <c r="EC38" s="342">
        <f t="shared" si="34"/>
        <v>5.5566023453005625E-2</v>
      </c>
      <c r="ED38" s="342">
        <f t="shared" si="34"/>
        <v>4.4452818762404506E-2</v>
      </c>
      <c r="EE38" s="342">
        <f t="shared" si="34"/>
        <v>3.5562255009923605E-2</v>
      </c>
      <c r="EF38" s="342">
        <f t="shared" si="34"/>
        <v>2.8449804007938884E-2</v>
      </c>
      <c r="EG38" s="727">
        <f t="shared" si="34"/>
        <v>2.2759843206351108E-2</v>
      </c>
      <c r="EH38" s="342">
        <f t="shared" si="35"/>
        <v>1.8207874565080887E-2</v>
      </c>
      <c r="EI38" s="342">
        <f t="shared" si="23"/>
        <v>1.4566299652064711E-2</v>
      </c>
      <c r="EJ38" s="342">
        <f t="shared" si="23"/>
        <v>1.165303972165177E-2</v>
      </c>
      <c r="EK38" s="342">
        <f t="shared" si="23"/>
        <v>9.3224317773214164E-3</v>
      </c>
      <c r="EL38" s="342">
        <f t="shared" si="23"/>
        <v>7.4579454218571331E-3</v>
      </c>
      <c r="EM38" s="342">
        <f t="shared" si="23"/>
        <v>5.9663563374857068E-3</v>
      </c>
      <c r="EN38" s="342">
        <f t="shared" si="23"/>
        <v>4.773085069988566E-3</v>
      </c>
      <c r="EO38" s="342">
        <f t="shared" si="23"/>
        <v>3.8184680559908528E-3</v>
      </c>
      <c r="EP38" s="342">
        <f t="shared" si="23"/>
        <v>3.0547744447926824E-3</v>
      </c>
      <c r="EQ38" s="342">
        <f t="shared" si="23"/>
        <v>2.4438195558341459E-3</v>
      </c>
      <c r="ER38" s="346">
        <f t="shared" si="23"/>
        <v>1.9550556446673167E-3</v>
      </c>
      <c r="ES38" s="342">
        <f t="shared" si="23"/>
        <v>1.5640445157338535E-3</v>
      </c>
      <c r="ET38" s="342">
        <f t="shared" si="23"/>
        <v>1.2512356125870829E-3</v>
      </c>
      <c r="EU38" s="342">
        <f t="shared" si="23"/>
        <v>1.0009884900696665E-3</v>
      </c>
      <c r="EV38" s="342">
        <f t="shared" si="23"/>
        <v>8.0079079205573318E-4</v>
      </c>
      <c r="EW38" s="342">
        <f t="shared" si="23"/>
        <v>6.4063263364458659E-4</v>
      </c>
      <c r="EX38" s="342">
        <f t="shared" si="23"/>
        <v>5.1250610691566927E-4</v>
      </c>
      <c r="EY38" s="342">
        <f t="shared" si="49"/>
        <v>4.1000488553253543E-4</v>
      </c>
      <c r="EZ38" s="342">
        <f t="shared" si="49"/>
        <v>3.2800390842602835E-4</v>
      </c>
      <c r="FA38" s="342">
        <f t="shared" si="49"/>
        <v>2.6240312674082267E-4</v>
      </c>
      <c r="FB38" s="342">
        <f t="shared" si="49"/>
        <v>2.0992250139265816E-4</v>
      </c>
      <c r="FC38" s="342">
        <f t="shared" si="49"/>
        <v>1.6793800111412655E-4</v>
      </c>
      <c r="FD38" s="342">
        <f t="shared" si="49"/>
        <v>1.3435040089130123E-4</v>
      </c>
      <c r="FE38" s="727">
        <f t="shared" si="49"/>
        <v>1.07480320713041E-4</v>
      </c>
      <c r="FF38" s="342">
        <f t="shared" si="49"/>
        <v>8.5984256570432809E-5</v>
      </c>
      <c r="FG38" s="342">
        <f t="shared" si="49"/>
        <v>6.8787405256346253E-5</v>
      </c>
      <c r="FH38" s="342">
        <f t="shared" si="46"/>
        <v>5.5029924205077002E-5</v>
      </c>
      <c r="FI38" s="342">
        <f t="shared" si="46"/>
        <v>4.4023939364061602E-5</v>
      </c>
      <c r="FJ38" s="342">
        <f t="shared" si="46"/>
        <v>3.5219151491249283E-5</v>
      </c>
      <c r="FK38" s="342">
        <f t="shared" si="46"/>
        <v>2.8175321192999427E-5</v>
      </c>
      <c r="FL38" s="342">
        <f t="shared" si="46"/>
        <v>2.2540256954399542E-5</v>
      </c>
      <c r="FM38" s="342">
        <f t="shared" si="46"/>
        <v>1.8032205563519633E-5</v>
      </c>
      <c r="FN38" s="342">
        <f t="shared" si="46"/>
        <v>1.4425764450815707E-5</v>
      </c>
      <c r="FO38" s="342">
        <f t="shared" si="46"/>
        <v>1.1540611560652566E-5</v>
      </c>
      <c r="FP38" s="346">
        <f t="shared" si="46"/>
        <v>9.2324892485220536E-6</v>
      </c>
      <c r="FQ38" s="342">
        <f t="shared" si="46"/>
        <v>7.385991398817643E-6</v>
      </c>
      <c r="FR38" s="342">
        <f t="shared" si="46"/>
        <v>5.9087931190541146E-6</v>
      </c>
      <c r="FS38" s="342">
        <f t="shared" si="46"/>
        <v>4.7270344952432917E-6</v>
      </c>
      <c r="FT38" s="342">
        <f t="shared" si="46"/>
        <v>3.7816275961946334E-6</v>
      </c>
      <c r="FU38" s="342">
        <f t="shared" si="46"/>
        <v>3.0253020769557068E-6</v>
      </c>
      <c r="FV38" s="342">
        <f t="shared" si="46"/>
        <v>2.4202416615645656E-6</v>
      </c>
      <c r="FW38" s="342">
        <f t="shared" si="46"/>
        <v>1.9361933292516527E-6</v>
      </c>
      <c r="FX38" s="342">
        <f t="shared" si="47"/>
        <v>1.5489546634013222E-6</v>
      </c>
      <c r="FY38" s="342">
        <f t="shared" si="21"/>
        <v>1.2391637307210578E-6</v>
      </c>
      <c r="FZ38" s="342">
        <f t="shared" si="21"/>
        <v>9.9133098457684626E-7</v>
      </c>
      <c r="GA38" s="342">
        <f t="shared" si="21"/>
        <v>7.9306478766147708E-7</v>
      </c>
      <c r="GB38" s="342">
        <f t="shared" si="21"/>
        <v>6.3445183012918172E-7</v>
      </c>
      <c r="GC38" s="727">
        <f t="shared" si="21"/>
        <v>5.0756146410334542E-7</v>
      </c>
      <c r="GD38" s="342">
        <f t="shared" si="21"/>
        <v>4.0604917128267636E-7</v>
      </c>
      <c r="GE38" s="342">
        <f t="shared" si="21"/>
        <v>3.248393370261411E-7</v>
      </c>
      <c r="GF38" s="342">
        <f t="shared" si="38"/>
        <v>2.5987146962091289E-7</v>
      </c>
      <c r="GG38" s="342">
        <f t="shared" si="38"/>
        <v>2.0789717569673031E-7</v>
      </c>
      <c r="GH38" s="342">
        <f t="shared" si="38"/>
        <v>1.6631774055738426E-7</v>
      </c>
      <c r="GI38" s="342">
        <f t="shared" si="38"/>
        <v>1.3305419244590742E-7</v>
      </c>
      <c r="GJ38" s="342">
        <f t="shared" si="38"/>
        <v>1.0644335395672594E-7</v>
      </c>
      <c r="GK38" s="342">
        <f t="shared" si="38"/>
        <v>8.515468316538076E-8</v>
      </c>
      <c r="GL38" s="342">
        <f t="shared" si="38"/>
        <v>6.8123746532304608E-8</v>
      </c>
      <c r="GM38" s="342">
        <f t="shared" si="38"/>
        <v>5.4498997225843686E-8</v>
      </c>
      <c r="GN38" s="346">
        <f t="shared" si="38"/>
        <v>4.3599197780674949E-8</v>
      </c>
      <c r="GO38" s="623">
        <f t="shared" si="39"/>
        <v>759958.33333315863</v>
      </c>
    </row>
    <row r="39" spans="1:199" s="31" customFormat="1" ht="22" customHeight="1" x14ac:dyDescent="0.2">
      <c r="B39" s="323">
        <v>6</v>
      </c>
      <c r="C39" s="323"/>
      <c r="D39" s="323"/>
      <c r="E39" s="323"/>
      <c r="F39" s="323">
        <v>1</v>
      </c>
      <c r="G39" s="495" t="str">
        <f>$G$444</f>
        <v>Even Performing Title / App</v>
      </c>
      <c r="H39" s="435"/>
      <c r="I39" s="342"/>
      <c r="J39" s="342"/>
      <c r="K39" s="342"/>
      <c r="L39" s="342"/>
      <c r="M39" s="342"/>
      <c r="N39" s="342"/>
      <c r="O39" s="342"/>
      <c r="P39" s="342"/>
      <c r="Q39" s="727"/>
      <c r="R39" s="342"/>
      <c r="S39" s="342"/>
      <c r="T39" s="342"/>
      <c r="U39" s="342"/>
      <c r="V39" s="342"/>
      <c r="W39" s="342"/>
      <c r="X39" s="342"/>
      <c r="Y39" s="342"/>
      <c r="Z39" s="342"/>
      <c r="AA39" s="342"/>
      <c r="AB39" s="346"/>
      <c r="AC39" s="342"/>
      <c r="AD39" s="342"/>
      <c r="AE39" s="342"/>
      <c r="AF39" s="342"/>
      <c r="AG39" s="342"/>
      <c r="AH39" s="342"/>
      <c r="AI39" s="342"/>
      <c r="AJ39" s="342"/>
      <c r="AK39" s="342"/>
      <c r="AL39" s="342"/>
      <c r="AM39" s="342"/>
      <c r="AN39" s="342"/>
      <c r="AO39" s="727"/>
      <c r="AP39" s="342"/>
      <c r="AQ39" s="342"/>
      <c r="AR39" s="342"/>
      <c r="AS39" s="342"/>
      <c r="AT39" s="342"/>
      <c r="AU39" s="342"/>
      <c r="AV39" s="342"/>
      <c r="AW39" s="342"/>
      <c r="AX39" s="342"/>
      <c r="AY39" s="342"/>
      <c r="AZ39" s="346"/>
      <c r="BA39" s="342"/>
      <c r="BB39" s="342"/>
      <c r="BC39" s="342"/>
      <c r="BD39" s="342"/>
      <c r="BE39" s="342"/>
      <c r="BF39" s="342"/>
      <c r="BG39" s="342"/>
      <c r="BH39" s="342"/>
      <c r="BI39" s="342"/>
      <c r="BJ39" s="342"/>
      <c r="BK39" s="342"/>
      <c r="BL39" s="496">
        <f t="shared" ref="BL39:CI39" si="54">$B$7*Q$444</f>
        <v>3114.5833333333339</v>
      </c>
      <c r="BM39" s="731">
        <f t="shared" si="54"/>
        <v>12458.333333333336</v>
      </c>
      <c r="BN39" s="496">
        <f t="shared" si="54"/>
        <v>31145.833333333336</v>
      </c>
      <c r="BO39" s="496">
        <f t="shared" si="54"/>
        <v>46718.75</v>
      </c>
      <c r="BP39" s="496">
        <f t="shared" si="54"/>
        <v>62291.666666666672</v>
      </c>
      <c r="BQ39" s="496">
        <f t="shared" si="54"/>
        <v>59177.083333333328</v>
      </c>
      <c r="BR39" s="496">
        <f t="shared" si="54"/>
        <v>56062.5</v>
      </c>
      <c r="BS39" s="496">
        <f t="shared" si="54"/>
        <v>52947.916666666664</v>
      </c>
      <c r="BT39" s="496">
        <f t="shared" si="54"/>
        <v>49833.333333333343</v>
      </c>
      <c r="BU39" s="496">
        <f t="shared" si="54"/>
        <v>46718.75</v>
      </c>
      <c r="BV39" s="496">
        <f t="shared" si="54"/>
        <v>43604.166666666664</v>
      </c>
      <c r="BW39" s="496">
        <f t="shared" si="54"/>
        <v>40489.583333333336</v>
      </c>
      <c r="BX39" s="622">
        <f t="shared" si="54"/>
        <v>37375</v>
      </c>
      <c r="BY39" s="496">
        <f t="shared" si="54"/>
        <v>34260.416666666672</v>
      </c>
      <c r="BZ39" s="496">
        <f t="shared" si="54"/>
        <v>31145.833333333299</v>
      </c>
      <c r="CA39" s="496">
        <f t="shared" si="54"/>
        <v>28031.249999999967</v>
      </c>
      <c r="CB39" s="496">
        <f t="shared" si="54"/>
        <v>24916.666666666672</v>
      </c>
      <c r="CC39" s="496">
        <f t="shared" si="54"/>
        <v>21802.083333333332</v>
      </c>
      <c r="CD39" s="496">
        <f t="shared" si="54"/>
        <v>18687.5</v>
      </c>
      <c r="CE39" s="496">
        <f t="shared" si="54"/>
        <v>15572.916666666668</v>
      </c>
      <c r="CF39" s="496">
        <f t="shared" si="54"/>
        <v>12458.333333333336</v>
      </c>
      <c r="CG39" s="496">
        <f t="shared" si="54"/>
        <v>9343.75</v>
      </c>
      <c r="CH39" s="496">
        <f t="shared" si="54"/>
        <v>6229.1666666666679</v>
      </c>
      <c r="CI39" s="496">
        <f t="shared" si="54"/>
        <v>3114.5833333333339</v>
      </c>
      <c r="CJ39" s="387">
        <f>CI39*0.8</f>
        <v>2491.6666666666674</v>
      </c>
      <c r="CK39" s="734">
        <f t="shared" si="45"/>
        <v>1993.3333333333339</v>
      </c>
      <c r="CL39" s="387">
        <f t="shared" si="45"/>
        <v>1594.6666666666672</v>
      </c>
      <c r="CM39" s="387">
        <f t="shared" si="45"/>
        <v>1275.7333333333338</v>
      </c>
      <c r="CN39" s="342">
        <f t="shared" si="45"/>
        <v>1020.586666666667</v>
      </c>
      <c r="CO39" s="342">
        <f t="shared" si="45"/>
        <v>816.46933333333368</v>
      </c>
      <c r="CP39" s="342">
        <f t="shared" si="43"/>
        <v>653.17546666666703</v>
      </c>
      <c r="CQ39" s="342">
        <f t="shared" si="43"/>
        <v>522.5403733333336</v>
      </c>
      <c r="CR39" s="342">
        <f t="shared" si="43"/>
        <v>418.03229866666692</v>
      </c>
      <c r="CS39" s="342">
        <f t="shared" si="43"/>
        <v>334.42583893333358</v>
      </c>
      <c r="CT39" s="342">
        <f t="shared" si="43"/>
        <v>267.54067114666685</v>
      </c>
      <c r="CU39" s="342">
        <f t="shared" si="43"/>
        <v>214.03253691733349</v>
      </c>
      <c r="CV39" s="346">
        <f t="shared" si="43"/>
        <v>171.22602953386681</v>
      </c>
      <c r="CW39" s="342">
        <f t="shared" si="43"/>
        <v>136.98082362709346</v>
      </c>
      <c r="CX39" s="342">
        <f t="shared" si="43"/>
        <v>109.58465890167477</v>
      </c>
      <c r="CY39" s="342">
        <f t="shared" si="43"/>
        <v>87.667727121339823</v>
      </c>
      <c r="CZ39" s="342">
        <f t="shared" si="43"/>
        <v>70.134181697071867</v>
      </c>
      <c r="DA39" s="342">
        <f t="shared" si="43"/>
        <v>56.107345357657493</v>
      </c>
      <c r="DB39" s="342">
        <f t="shared" si="43"/>
        <v>44.885876286125999</v>
      </c>
      <c r="DC39" s="342">
        <f t="shared" si="43"/>
        <v>35.908701028900801</v>
      </c>
      <c r="DD39" s="342">
        <f t="shared" si="43"/>
        <v>28.726960823120642</v>
      </c>
      <c r="DE39" s="342">
        <f t="shared" si="43"/>
        <v>22.981568658496514</v>
      </c>
      <c r="DF39" s="342">
        <f t="shared" si="51"/>
        <v>18.385254926797213</v>
      </c>
      <c r="DG39" s="342">
        <f t="shared" si="37"/>
        <v>14.708203941437771</v>
      </c>
      <c r="DH39" s="342">
        <f t="shared" si="37"/>
        <v>11.766563153150218</v>
      </c>
      <c r="DI39" s="727">
        <f t="shared" si="37"/>
        <v>9.4132505225201744</v>
      </c>
      <c r="DJ39" s="342">
        <f t="shared" si="37"/>
        <v>7.5306004180161397</v>
      </c>
      <c r="DK39" s="342">
        <f t="shared" si="37"/>
        <v>6.0244803344129121</v>
      </c>
      <c r="DL39" s="342">
        <f t="shared" si="37"/>
        <v>4.8195842675303302</v>
      </c>
      <c r="DM39" s="342">
        <f t="shared" si="37"/>
        <v>3.8556674140242642</v>
      </c>
      <c r="DN39" s="342">
        <f t="shared" si="37"/>
        <v>3.0845339312194113</v>
      </c>
      <c r="DO39" s="342">
        <f t="shared" si="37"/>
        <v>2.4676271449755292</v>
      </c>
      <c r="DP39" s="342">
        <f t="shared" si="37"/>
        <v>1.9741017159804235</v>
      </c>
      <c r="DQ39" s="342">
        <f t="shared" si="37"/>
        <v>1.5792813727843389</v>
      </c>
      <c r="DR39" s="342">
        <f t="shared" si="34"/>
        <v>1.2634250982274713</v>
      </c>
      <c r="DS39" s="342">
        <f t="shared" si="34"/>
        <v>1.0107400785819771</v>
      </c>
      <c r="DT39" s="346">
        <f t="shared" si="34"/>
        <v>0.80859206286558172</v>
      </c>
      <c r="DU39" s="342">
        <f t="shared" si="34"/>
        <v>0.64687365029246546</v>
      </c>
      <c r="DV39" s="342">
        <f t="shared" si="34"/>
        <v>0.51749892023397237</v>
      </c>
      <c r="DW39" s="342">
        <f t="shared" si="34"/>
        <v>0.41399913618717793</v>
      </c>
      <c r="DX39" s="342">
        <f t="shared" si="34"/>
        <v>0.33119930894974237</v>
      </c>
      <c r="DY39" s="342">
        <f t="shared" si="34"/>
        <v>0.26495944715979391</v>
      </c>
      <c r="DZ39" s="342">
        <f t="shared" si="34"/>
        <v>0.21196755772783515</v>
      </c>
      <c r="EA39" s="342">
        <f t="shared" si="34"/>
        <v>0.16957404618226812</v>
      </c>
      <c r="EB39" s="342">
        <f t="shared" si="34"/>
        <v>0.1356592369458145</v>
      </c>
      <c r="EC39" s="342">
        <f t="shared" si="34"/>
        <v>0.1085273895566516</v>
      </c>
      <c r="ED39" s="342">
        <f t="shared" si="34"/>
        <v>8.6821911645321284E-2</v>
      </c>
      <c r="EE39" s="342">
        <f t="shared" si="34"/>
        <v>6.9457529316257025E-2</v>
      </c>
      <c r="EF39" s="342">
        <f t="shared" si="34"/>
        <v>5.5566023453005625E-2</v>
      </c>
      <c r="EG39" s="727">
        <f t="shared" si="34"/>
        <v>4.4452818762404506E-2</v>
      </c>
      <c r="EH39" s="342">
        <f t="shared" si="35"/>
        <v>3.5562255009923605E-2</v>
      </c>
      <c r="EI39" s="342">
        <f t="shared" si="23"/>
        <v>2.8449804007938884E-2</v>
      </c>
      <c r="EJ39" s="342">
        <f t="shared" si="23"/>
        <v>2.2759843206351108E-2</v>
      </c>
      <c r="EK39" s="342">
        <f t="shared" si="23"/>
        <v>1.8207874565080887E-2</v>
      </c>
      <c r="EL39" s="342">
        <f t="shared" si="23"/>
        <v>1.4566299652064711E-2</v>
      </c>
      <c r="EM39" s="342">
        <f t="shared" si="23"/>
        <v>1.165303972165177E-2</v>
      </c>
      <c r="EN39" s="342">
        <f t="shared" si="23"/>
        <v>9.3224317773214164E-3</v>
      </c>
      <c r="EO39" s="342">
        <f t="shared" si="23"/>
        <v>7.4579454218571331E-3</v>
      </c>
      <c r="EP39" s="342">
        <f t="shared" si="23"/>
        <v>5.9663563374857068E-3</v>
      </c>
      <c r="EQ39" s="342">
        <f t="shared" si="23"/>
        <v>4.773085069988566E-3</v>
      </c>
      <c r="ER39" s="346">
        <f t="shared" si="23"/>
        <v>3.8184680559908528E-3</v>
      </c>
      <c r="ES39" s="342">
        <f t="shared" si="23"/>
        <v>3.0547744447926824E-3</v>
      </c>
      <c r="ET39" s="342">
        <f t="shared" si="23"/>
        <v>2.4438195558341459E-3</v>
      </c>
      <c r="EU39" s="342">
        <f t="shared" si="23"/>
        <v>1.9550556446673167E-3</v>
      </c>
      <c r="EV39" s="342">
        <f t="shared" si="23"/>
        <v>1.5640445157338535E-3</v>
      </c>
      <c r="EW39" s="342">
        <f t="shared" si="23"/>
        <v>1.2512356125870829E-3</v>
      </c>
      <c r="EX39" s="342">
        <f t="shared" si="23"/>
        <v>1.0009884900696665E-3</v>
      </c>
      <c r="EY39" s="342">
        <f t="shared" si="49"/>
        <v>8.0079079205573318E-4</v>
      </c>
      <c r="EZ39" s="342">
        <f t="shared" si="49"/>
        <v>6.4063263364458659E-4</v>
      </c>
      <c r="FA39" s="342">
        <f t="shared" si="49"/>
        <v>5.1250610691566927E-4</v>
      </c>
      <c r="FB39" s="342">
        <f t="shared" si="49"/>
        <v>4.1000488553253543E-4</v>
      </c>
      <c r="FC39" s="342">
        <f t="shared" si="49"/>
        <v>3.2800390842602835E-4</v>
      </c>
      <c r="FD39" s="342">
        <f t="shared" si="49"/>
        <v>2.6240312674082267E-4</v>
      </c>
      <c r="FE39" s="727">
        <f t="shared" si="49"/>
        <v>2.0992250139265816E-4</v>
      </c>
      <c r="FF39" s="342">
        <f t="shared" si="49"/>
        <v>1.6793800111412655E-4</v>
      </c>
      <c r="FG39" s="342">
        <f t="shared" si="49"/>
        <v>1.3435040089130123E-4</v>
      </c>
      <c r="FH39" s="342">
        <f t="shared" si="46"/>
        <v>1.07480320713041E-4</v>
      </c>
      <c r="FI39" s="342">
        <f t="shared" si="46"/>
        <v>8.5984256570432809E-5</v>
      </c>
      <c r="FJ39" s="342">
        <f t="shared" si="46"/>
        <v>6.8787405256346253E-5</v>
      </c>
      <c r="FK39" s="342">
        <f t="shared" si="46"/>
        <v>5.5029924205077002E-5</v>
      </c>
      <c r="FL39" s="342">
        <f t="shared" si="46"/>
        <v>4.4023939364061602E-5</v>
      </c>
      <c r="FM39" s="342">
        <f t="shared" si="46"/>
        <v>3.5219151491249283E-5</v>
      </c>
      <c r="FN39" s="342">
        <f t="shared" si="46"/>
        <v>2.8175321192999427E-5</v>
      </c>
      <c r="FO39" s="342">
        <f t="shared" si="46"/>
        <v>2.2540256954399542E-5</v>
      </c>
      <c r="FP39" s="346">
        <f t="shared" si="46"/>
        <v>1.8032205563519633E-5</v>
      </c>
      <c r="FQ39" s="342">
        <f t="shared" si="46"/>
        <v>1.4425764450815707E-5</v>
      </c>
      <c r="FR39" s="342">
        <f t="shared" si="46"/>
        <v>1.1540611560652566E-5</v>
      </c>
      <c r="FS39" s="342">
        <f t="shared" si="46"/>
        <v>9.2324892485220536E-6</v>
      </c>
      <c r="FT39" s="342">
        <f t="shared" si="46"/>
        <v>7.385991398817643E-6</v>
      </c>
      <c r="FU39" s="342">
        <f t="shared" si="46"/>
        <v>5.9087931190541146E-6</v>
      </c>
      <c r="FV39" s="342">
        <f t="shared" si="46"/>
        <v>4.7270344952432917E-6</v>
      </c>
      <c r="FW39" s="342">
        <f t="shared" si="46"/>
        <v>3.7816275961946334E-6</v>
      </c>
      <c r="FX39" s="342">
        <f t="shared" si="47"/>
        <v>3.0253020769557068E-6</v>
      </c>
      <c r="FY39" s="342">
        <f t="shared" si="21"/>
        <v>2.4202416615645656E-6</v>
      </c>
      <c r="FZ39" s="342">
        <f t="shared" si="21"/>
        <v>1.9361933292516527E-6</v>
      </c>
      <c r="GA39" s="342">
        <f t="shared" si="21"/>
        <v>1.5489546634013222E-6</v>
      </c>
      <c r="GB39" s="342">
        <f t="shared" si="21"/>
        <v>1.2391637307210578E-6</v>
      </c>
      <c r="GC39" s="727">
        <f t="shared" si="21"/>
        <v>9.9133098457684626E-7</v>
      </c>
      <c r="GD39" s="342">
        <f t="shared" si="21"/>
        <v>7.9306478766147708E-7</v>
      </c>
      <c r="GE39" s="342">
        <f t="shared" si="21"/>
        <v>6.3445183012918172E-7</v>
      </c>
      <c r="GF39" s="342">
        <f t="shared" si="38"/>
        <v>5.0756146410334542E-7</v>
      </c>
      <c r="GG39" s="342">
        <f t="shared" si="38"/>
        <v>4.0604917128267636E-7</v>
      </c>
      <c r="GH39" s="342">
        <f t="shared" si="38"/>
        <v>3.248393370261411E-7</v>
      </c>
      <c r="GI39" s="342">
        <f t="shared" si="38"/>
        <v>2.5987146962091289E-7</v>
      </c>
      <c r="GJ39" s="342">
        <f t="shared" si="38"/>
        <v>2.0789717569673031E-7</v>
      </c>
      <c r="GK39" s="342">
        <f t="shared" si="38"/>
        <v>1.6631774055738426E-7</v>
      </c>
      <c r="GL39" s="342">
        <f t="shared" si="38"/>
        <v>1.3305419244590742E-7</v>
      </c>
      <c r="GM39" s="342">
        <f t="shared" si="38"/>
        <v>1.0644335395672594E-7</v>
      </c>
      <c r="GN39" s="346">
        <f t="shared" si="38"/>
        <v>8.515468316538076E-8</v>
      </c>
      <c r="GO39" s="623">
        <f t="shared" si="39"/>
        <v>759958.33333299239</v>
      </c>
    </row>
    <row r="40" spans="1:199" s="31" customFormat="1" ht="22" customHeight="1" x14ac:dyDescent="0.2">
      <c r="B40" s="323">
        <v>7</v>
      </c>
      <c r="C40" s="323">
        <v>1</v>
      </c>
      <c r="D40" s="323"/>
      <c r="E40" s="323"/>
      <c r="F40" s="323"/>
      <c r="G40" s="341" t="str">
        <f>$G$441</f>
        <v>High Performing Title / App</v>
      </c>
      <c r="H40" s="435"/>
      <c r="I40" s="342"/>
      <c r="J40" s="342"/>
      <c r="K40" s="342"/>
      <c r="L40" s="342"/>
      <c r="M40" s="342"/>
      <c r="N40" s="342"/>
      <c r="O40" s="342"/>
      <c r="P40" s="342"/>
      <c r="Q40" s="727"/>
      <c r="R40" s="342"/>
      <c r="S40" s="342"/>
      <c r="T40" s="342"/>
      <c r="U40" s="342"/>
      <c r="V40" s="342"/>
      <c r="W40" s="342"/>
      <c r="X40" s="342"/>
      <c r="Y40" s="342"/>
      <c r="Z40" s="342"/>
      <c r="AA40" s="342"/>
      <c r="AB40" s="346"/>
      <c r="AC40" s="342"/>
      <c r="AD40" s="342"/>
      <c r="AE40" s="342"/>
      <c r="AF40" s="342"/>
      <c r="AG40" s="342"/>
      <c r="AH40" s="342"/>
      <c r="AI40" s="342"/>
      <c r="AJ40" s="342"/>
      <c r="AK40" s="342"/>
      <c r="AL40" s="342"/>
      <c r="AM40" s="342"/>
      <c r="AN40" s="342"/>
      <c r="AO40" s="727"/>
      <c r="AP40" s="342"/>
      <c r="AQ40" s="342"/>
      <c r="AR40" s="342"/>
      <c r="AS40" s="342"/>
      <c r="AT40" s="342"/>
      <c r="AU40" s="342"/>
      <c r="AV40" s="342"/>
      <c r="AW40" s="342"/>
      <c r="AX40" s="342"/>
      <c r="AY40" s="342"/>
      <c r="AZ40" s="346"/>
      <c r="BA40" s="342"/>
      <c r="BB40" s="342"/>
      <c r="BC40" s="342"/>
      <c r="BD40" s="342"/>
      <c r="BE40" s="342"/>
      <c r="BF40" s="342"/>
      <c r="BG40" s="342"/>
      <c r="BH40" s="342"/>
      <c r="BI40" s="342"/>
      <c r="BJ40" s="342"/>
      <c r="BK40" s="342"/>
      <c r="BL40" s="342"/>
      <c r="BM40" s="730">
        <f t="shared" ref="BM40:CJ40" si="55">$B$7*Q$441</f>
        <v>289304.92499999999</v>
      </c>
      <c r="BN40" s="378">
        <f t="shared" si="55"/>
        <v>965956.875</v>
      </c>
      <c r="BO40" s="378">
        <f t="shared" si="55"/>
        <v>1834880.7749999999</v>
      </c>
      <c r="BP40" s="378">
        <f t="shared" si="55"/>
        <v>3106602.5249999999</v>
      </c>
      <c r="BQ40" s="378">
        <f t="shared" si="55"/>
        <v>3859006.125</v>
      </c>
      <c r="BR40" s="378">
        <f t="shared" si="55"/>
        <v>4525028.625</v>
      </c>
      <c r="BS40" s="378">
        <f t="shared" si="55"/>
        <v>3728021.6999999997</v>
      </c>
      <c r="BT40" s="378">
        <f t="shared" si="55"/>
        <v>3186637.3499999996</v>
      </c>
      <c r="BU40" s="378">
        <f t="shared" si="55"/>
        <v>4099648.8</v>
      </c>
      <c r="BV40" s="378">
        <f t="shared" si="55"/>
        <v>3381331.1999999997</v>
      </c>
      <c r="BW40" s="378">
        <f t="shared" si="55"/>
        <v>2932337.85</v>
      </c>
      <c r="BX40" s="349">
        <f t="shared" si="55"/>
        <v>3693307.8</v>
      </c>
      <c r="BY40" s="378">
        <f t="shared" si="55"/>
        <v>3246624.2249999996</v>
      </c>
      <c r="BZ40" s="378">
        <f t="shared" si="55"/>
        <v>3039394.8</v>
      </c>
      <c r="CA40" s="378">
        <f t="shared" si="55"/>
        <v>1945772.4</v>
      </c>
      <c r="CB40" s="378">
        <f t="shared" si="55"/>
        <v>2192738.9249999998</v>
      </c>
      <c r="CC40" s="378">
        <f t="shared" si="55"/>
        <v>1824834.375</v>
      </c>
      <c r="CD40" s="378">
        <f t="shared" si="55"/>
        <v>1913368.2749999999</v>
      </c>
      <c r="CE40" s="378">
        <f t="shared" si="55"/>
        <v>1054782.3</v>
      </c>
      <c r="CF40" s="378">
        <f t="shared" si="55"/>
        <v>940235.39999999991</v>
      </c>
      <c r="CG40" s="378">
        <f t="shared" si="55"/>
        <v>733858.125</v>
      </c>
      <c r="CH40" s="378">
        <f t="shared" si="55"/>
        <v>804519.29999999993</v>
      </c>
      <c r="CI40" s="378">
        <f t="shared" si="55"/>
        <v>509339.02499999997</v>
      </c>
      <c r="CJ40" s="378">
        <f t="shared" si="55"/>
        <v>284864.77499999997</v>
      </c>
      <c r="CK40" s="734">
        <f>CJ40*0.8</f>
        <v>227891.81999999998</v>
      </c>
      <c r="CL40" s="387">
        <f t="shared" si="45"/>
        <v>182313.45600000001</v>
      </c>
      <c r="CM40" s="387">
        <f t="shared" si="45"/>
        <v>145850.7648</v>
      </c>
      <c r="CN40" s="342">
        <f t="shared" si="45"/>
        <v>116680.61184000001</v>
      </c>
      <c r="CO40" s="342">
        <f t="shared" si="45"/>
        <v>93344.489472000016</v>
      </c>
      <c r="CP40" s="342">
        <f t="shared" si="43"/>
        <v>74675.591577600018</v>
      </c>
      <c r="CQ40" s="342">
        <f t="shared" si="43"/>
        <v>59740.473262080021</v>
      </c>
      <c r="CR40" s="342">
        <f t="shared" si="43"/>
        <v>47792.378609664018</v>
      </c>
      <c r="CS40" s="342">
        <f t="shared" si="43"/>
        <v>38233.902887731216</v>
      </c>
      <c r="CT40" s="342">
        <f t="shared" si="43"/>
        <v>30587.122310184976</v>
      </c>
      <c r="CU40" s="342">
        <f t="shared" si="43"/>
        <v>24469.697848147982</v>
      </c>
      <c r="CV40" s="346">
        <f t="shared" si="43"/>
        <v>19575.758278518388</v>
      </c>
      <c r="CW40" s="342">
        <f t="shared" si="43"/>
        <v>15660.60662281471</v>
      </c>
      <c r="CX40" s="342">
        <f t="shared" si="43"/>
        <v>12528.48529825177</v>
      </c>
      <c r="CY40" s="342">
        <f t="shared" si="43"/>
        <v>10022.788238601417</v>
      </c>
      <c r="CZ40" s="342">
        <f t="shared" si="43"/>
        <v>8018.230590881134</v>
      </c>
      <c r="DA40" s="342">
        <f t="shared" si="43"/>
        <v>6414.584472704908</v>
      </c>
      <c r="DB40" s="342">
        <f t="shared" si="43"/>
        <v>5131.6675781639269</v>
      </c>
      <c r="DC40" s="342">
        <f t="shared" si="43"/>
        <v>4105.3340625311421</v>
      </c>
      <c r="DD40" s="342">
        <f t="shared" si="43"/>
        <v>3284.2672500249137</v>
      </c>
      <c r="DE40" s="342">
        <f t="shared" si="43"/>
        <v>2627.4138000199309</v>
      </c>
      <c r="DF40" s="342">
        <f t="shared" si="51"/>
        <v>2101.9310400159447</v>
      </c>
      <c r="DG40" s="342">
        <f t="shared" si="37"/>
        <v>1681.5448320127559</v>
      </c>
      <c r="DH40" s="342">
        <f t="shared" si="37"/>
        <v>1345.2358656102049</v>
      </c>
      <c r="DI40" s="727">
        <f t="shared" si="37"/>
        <v>1076.188692488164</v>
      </c>
      <c r="DJ40" s="342">
        <f t="shared" si="37"/>
        <v>860.95095399053116</v>
      </c>
      <c r="DK40" s="342">
        <f t="shared" si="37"/>
        <v>688.76076319242497</v>
      </c>
      <c r="DL40" s="342">
        <f t="shared" si="37"/>
        <v>551.00861055394</v>
      </c>
      <c r="DM40" s="342">
        <f t="shared" si="37"/>
        <v>440.80688844315205</v>
      </c>
      <c r="DN40" s="342">
        <f t="shared" si="37"/>
        <v>352.64551075452164</v>
      </c>
      <c r="DO40" s="342">
        <f t="shared" si="37"/>
        <v>282.11640860361734</v>
      </c>
      <c r="DP40" s="342">
        <f t="shared" si="37"/>
        <v>225.69312688289389</v>
      </c>
      <c r="DQ40" s="342">
        <f t="shared" si="37"/>
        <v>180.55450150631512</v>
      </c>
      <c r="DR40" s="342">
        <f t="shared" si="34"/>
        <v>144.44360120505209</v>
      </c>
      <c r="DS40" s="342">
        <f t="shared" si="34"/>
        <v>115.55488096404167</v>
      </c>
      <c r="DT40" s="346">
        <f t="shared" si="34"/>
        <v>92.443904771233349</v>
      </c>
      <c r="DU40" s="342">
        <f t="shared" si="34"/>
        <v>73.955123816986685</v>
      </c>
      <c r="DV40" s="342">
        <f t="shared" si="34"/>
        <v>59.164099053589354</v>
      </c>
      <c r="DW40" s="342">
        <f t="shared" si="34"/>
        <v>47.331279242871489</v>
      </c>
      <c r="DX40" s="342">
        <f t="shared" si="34"/>
        <v>37.865023394297189</v>
      </c>
      <c r="DY40" s="342">
        <f t="shared" si="34"/>
        <v>30.292018715437752</v>
      </c>
      <c r="DZ40" s="342">
        <f t="shared" si="34"/>
        <v>24.233614972350203</v>
      </c>
      <c r="EA40" s="342">
        <f t="shared" si="34"/>
        <v>19.386891977880165</v>
      </c>
      <c r="EB40" s="342">
        <f t="shared" si="34"/>
        <v>15.509513582304132</v>
      </c>
      <c r="EC40" s="342">
        <f t="shared" si="34"/>
        <v>12.407610865843306</v>
      </c>
      <c r="ED40" s="342">
        <f t="shared" si="34"/>
        <v>9.9260886926746466</v>
      </c>
      <c r="EE40" s="342">
        <f t="shared" si="34"/>
        <v>7.9408709541397178</v>
      </c>
      <c r="EF40" s="342">
        <f t="shared" si="34"/>
        <v>6.3526967633117746</v>
      </c>
      <c r="EG40" s="727">
        <f t="shared" si="34"/>
        <v>5.0821574106494198</v>
      </c>
      <c r="EH40" s="342">
        <f t="shared" si="35"/>
        <v>4.0657259285195364</v>
      </c>
      <c r="EI40" s="342">
        <f t="shared" si="23"/>
        <v>3.2525807428156295</v>
      </c>
      <c r="EJ40" s="342">
        <f t="shared" si="23"/>
        <v>2.6020645942525036</v>
      </c>
      <c r="EK40" s="342">
        <f t="shared" si="23"/>
        <v>2.0816516754020031</v>
      </c>
      <c r="EL40" s="342">
        <f t="shared" si="23"/>
        <v>1.6653213403216025</v>
      </c>
      <c r="EM40" s="342">
        <f t="shared" si="23"/>
        <v>1.3322570722572822</v>
      </c>
      <c r="EN40" s="342">
        <f t="shared" si="23"/>
        <v>1.0658056578058257</v>
      </c>
      <c r="EO40" s="342">
        <f t="shared" si="23"/>
        <v>0.85264452624466058</v>
      </c>
      <c r="EP40" s="342">
        <f t="shared" si="23"/>
        <v>0.68211562099572853</v>
      </c>
      <c r="EQ40" s="342">
        <f t="shared" si="23"/>
        <v>0.54569249679658283</v>
      </c>
      <c r="ER40" s="346">
        <f t="shared" si="23"/>
        <v>0.43655399743726631</v>
      </c>
      <c r="ES40" s="342">
        <f t="shared" si="23"/>
        <v>0.34924319794981307</v>
      </c>
      <c r="ET40" s="342">
        <f t="shared" si="23"/>
        <v>0.27939455835985044</v>
      </c>
      <c r="EU40" s="342">
        <f t="shared" si="23"/>
        <v>0.22351564668788038</v>
      </c>
      <c r="EV40" s="342">
        <f t="shared" si="23"/>
        <v>0.17881251735030432</v>
      </c>
      <c r="EW40" s="342">
        <f t="shared" si="23"/>
        <v>0.14305001388024347</v>
      </c>
      <c r="EX40" s="342">
        <f t="shared" si="23"/>
        <v>0.11444001110419477</v>
      </c>
      <c r="EY40" s="342">
        <f t="shared" si="49"/>
        <v>9.1552008883355823E-2</v>
      </c>
      <c r="EZ40" s="342">
        <f t="shared" si="49"/>
        <v>7.3241607106684661E-2</v>
      </c>
      <c r="FA40" s="342">
        <f t="shared" si="49"/>
        <v>5.8593285685347732E-2</v>
      </c>
      <c r="FB40" s="342">
        <f t="shared" si="49"/>
        <v>4.6874628548278188E-2</v>
      </c>
      <c r="FC40" s="342">
        <f t="shared" si="49"/>
        <v>3.7499702838622549E-2</v>
      </c>
      <c r="FD40" s="342">
        <f t="shared" si="49"/>
        <v>2.9999762270898039E-2</v>
      </c>
      <c r="FE40" s="727">
        <f t="shared" si="49"/>
        <v>2.3999809816718433E-2</v>
      </c>
      <c r="FF40" s="342">
        <f t="shared" si="49"/>
        <v>1.9199847853374748E-2</v>
      </c>
      <c r="FG40" s="342">
        <f t="shared" si="49"/>
        <v>1.53598782826998E-2</v>
      </c>
      <c r="FH40" s="342">
        <f t="shared" si="46"/>
        <v>1.2287902626159841E-2</v>
      </c>
      <c r="FI40" s="342">
        <f t="shared" si="46"/>
        <v>9.8303221009278727E-3</v>
      </c>
      <c r="FJ40" s="342">
        <f t="shared" si="46"/>
        <v>7.8642576807422988E-3</v>
      </c>
      <c r="FK40" s="342">
        <f t="shared" si="46"/>
        <v>6.2914061445938398E-3</v>
      </c>
      <c r="FL40" s="342">
        <f t="shared" si="46"/>
        <v>5.0331249156750722E-3</v>
      </c>
      <c r="FM40" s="342">
        <f t="shared" si="46"/>
        <v>4.0264999325400576E-3</v>
      </c>
      <c r="FN40" s="342">
        <f t="shared" si="46"/>
        <v>3.2211999460320462E-3</v>
      </c>
      <c r="FO40" s="342">
        <f t="shared" si="46"/>
        <v>2.5769599568256371E-3</v>
      </c>
      <c r="FP40" s="346">
        <f t="shared" si="46"/>
        <v>2.06156796546051E-3</v>
      </c>
      <c r="FQ40" s="342">
        <f t="shared" si="46"/>
        <v>1.649254372368408E-3</v>
      </c>
      <c r="FR40" s="342">
        <f t="shared" si="46"/>
        <v>1.3194034978947266E-3</v>
      </c>
      <c r="FS40" s="342">
        <f t="shared" si="46"/>
        <v>1.0555227983157812E-3</v>
      </c>
      <c r="FT40" s="342">
        <f t="shared" si="46"/>
        <v>8.44418238652625E-4</v>
      </c>
      <c r="FU40" s="342">
        <f t="shared" si="46"/>
        <v>6.7553459092210008E-4</v>
      </c>
      <c r="FV40" s="342">
        <f t="shared" si="46"/>
        <v>5.4042767273768013E-4</v>
      </c>
      <c r="FW40" s="342">
        <f t="shared" si="46"/>
        <v>4.3234213819014412E-4</v>
      </c>
      <c r="FX40" s="342">
        <f t="shared" si="47"/>
        <v>3.4587371055211532E-4</v>
      </c>
      <c r="FY40" s="342">
        <f t="shared" si="21"/>
        <v>2.7669896844169226E-4</v>
      </c>
      <c r="FZ40" s="342">
        <f t="shared" si="21"/>
        <v>2.2135917475335382E-4</v>
      </c>
      <c r="GA40" s="342">
        <f t="shared" si="21"/>
        <v>1.7708733980268307E-4</v>
      </c>
      <c r="GB40" s="342">
        <f t="shared" si="21"/>
        <v>1.4166987184214647E-4</v>
      </c>
      <c r="GC40" s="727">
        <f t="shared" si="21"/>
        <v>1.1333589747371718E-4</v>
      </c>
      <c r="GD40" s="342">
        <f t="shared" si="21"/>
        <v>9.0668717978973753E-5</v>
      </c>
      <c r="GE40" s="342">
        <f t="shared" si="21"/>
        <v>7.2534974383179008E-5</v>
      </c>
      <c r="GF40" s="342">
        <f t="shared" si="38"/>
        <v>5.8027979506543209E-5</v>
      </c>
      <c r="GG40" s="342">
        <f t="shared" si="38"/>
        <v>4.642238360523457E-5</v>
      </c>
      <c r="GH40" s="342">
        <f t="shared" si="38"/>
        <v>3.713790688418766E-5</v>
      </c>
      <c r="GI40" s="342">
        <f t="shared" si="38"/>
        <v>2.9710325507350131E-5</v>
      </c>
      <c r="GJ40" s="342">
        <f t="shared" si="38"/>
        <v>2.3768260405880107E-5</v>
      </c>
      <c r="GK40" s="342">
        <f t="shared" si="38"/>
        <v>1.9014608324704088E-5</v>
      </c>
      <c r="GL40" s="342">
        <f t="shared" si="38"/>
        <v>1.521168665976327E-5</v>
      </c>
      <c r="GM40" s="342">
        <f t="shared" si="38"/>
        <v>1.2169349327810617E-5</v>
      </c>
      <c r="GN40" s="346">
        <f t="shared" si="38"/>
        <v>9.7354794622484945E-6</v>
      </c>
      <c r="GO40" s="396">
        <f t="shared" si="39"/>
        <v>55231855.574961036</v>
      </c>
      <c r="GP40" s="989">
        <f>(GO40*$B$11)*$B$10</f>
        <v>248543350.08732468</v>
      </c>
    </row>
    <row r="41" spans="1:199" s="31" customFormat="1" ht="22" customHeight="1" thickBot="1" x14ac:dyDescent="0.25">
      <c r="B41" s="323">
        <v>8</v>
      </c>
      <c r="C41" s="323"/>
      <c r="D41" s="323">
        <v>1</v>
      </c>
      <c r="E41" s="323"/>
      <c r="F41" s="323"/>
      <c r="G41" s="406" t="str">
        <f>$G$442</f>
        <v>Avg Performing  Title / App</v>
      </c>
      <c r="H41" s="435"/>
      <c r="I41" s="342"/>
      <c r="J41" s="342"/>
      <c r="K41" s="342"/>
      <c r="L41" s="342"/>
      <c r="M41" s="342"/>
      <c r="N41" s="342"/>
      <c r="O41" s="342"/>
      <c r="P41" s="342"/>
      <c r="Q41" s="727"/>
      <c r="R41" s="342"/>
      <c r="S41" s="342"/>
      <c r="T41" s="342"/>
      <c r="U41" s="342"/>
      <c r="V41" s="342"/>
      <c r="W41" s="342"/>
      <c r="X41" s="342"/>
      <c r="Y41" s="342"/>
      <c r="Z41" s="342"/>
      <c r="AA41" s="342"/>
      <c r="AB41" s="346"/>
      <c r="AC41" s="342"/>
      <c r="AD41" s="342"/>
      <c r="AE41" s="342"/>
      <c r="AF41" s="342"/>
      <c r="AG41" s="342"/>
      <c r="AH41" s="342"/>
      <c r="AI41" s="342"/>
      <c r="AJ41" s="342"/>
      <c r="AK41" s="342"/>
      <c r="AL41" s="342"/>
      <c r="AM41" s="342"/>
      <c r="AN41" s="342"/>
      <c r="AO41" s="727"/>
      <c r="AP41" s="342"/>
      <c r="AQ41" s="342"/>
      <c r="AR41" s="342"/>
      <c r="AS41" s="342"/>
      <c r="AT41" s="342"/>
      <c r="AU41" s="342"/>
      <c r="AV41" s="342"/>
      <c r="AW41" s="342"/>
      <c r="AX41" s="342"/>
      <c r="AY41" s="342"/>
      <c r="AZ41" s="346"/>
      <c r="BA41" s="342"/>
      <c r="BB41" s="342"/>
      <c r="BC41" s="342"/>
      <c r="BD41" s="342"/>
      <c r="BE41" s="342"/>
      <c r="BF41" s="342"/>
      <c r="BG41" s="342"/>
      <c r="BH41" s="342"/>
      <c r="BI41" s="342"/>
      <c r="BJ41" s="342"/>
      <c r="BK41" s="342"/>
      <c r="BL41" s="342"/>
      <c r="BM41" s="727"/>
      <c r="BN41" s="376">
        <f t="shared" ref="BN41:CK41" si="56">$B$7*Q$442</f>
        <v>31125.899999999998</v>
      </c>
      <c r="BO41" s="376">
        <f t="shared" si="56"/>
        <v>100239.75</v>
      </c>
      <c r="BP41" s="376">
        <f t="shared" si="56"/>
        <v>284618.09999999998</v>
      </c>
      <c r="BQ41" s="376">
        <f t="shared" si="56"/>
        <v>556962.25</v>
      </c>
      <c r="BR41" s="376">
        <f t="shared" si="56"/>
        <v>680269.85</v>
      </c>
      <c r="BS41" s="376">
        <f t="shared" si="56"/>
        <v>661926.19999999995</v>
      </c>
      <c r="BT41" s="376">
        <f t="shared" si="56"/>
        <v>673632.04999999993</v>
      </c>
      <c r="BU41" s="376">
        <f t="shared" si="56"/>
        <v>661253.44999999995</v>
      </c>
      <c r="BV41" s="376">
        <f t="shared" si="56"/>
        <v>447274.1</v>
      </c>
      <c r="BW41" s="376">
        <f t="shared" si="56"/>
        <v>485426.5</v>
      </c>
      <c r="BX41" s="345">
        <f t="shared" si="56"/>
        <v>373122.1</v>
      </c>
      <c r="BY41" s="376">
        <f t="shared" si="56"/>
        <v>318121.05</v>
      </c>
      <c r="BZ41" s="376">
        <f t="shared" si="56"/>
        <v>411752.89999999997</v>
      </c>
      <c r="CA41" s="376">
        <f t="shared" si="56"/>
        <v>364780</v>
      </c>
      <c r="CB41" s="376">
        <f t="shared" si="56"/>
        <v>316356.95</v>
      </c>
      <c r="CC41" s="376">
        <f t="shared" si="56"/>
        <v>238153.5</v>
      </c>
      <c r="CD41" s="376">
        <f t="shared" si="56"/>
        <v>221125.44999999998</v>
      </c>
      <c r="CE41" s="376">
        <f t="shared" si="56"/>
        <v>247123.5</v>
      </c>
      <c r="CF41" s="376">
        <f t="shared" si="56"/>
        <v>221170.3</v>
      </c>
      <c r="CG41" s="376">
        <f t="shared" si="56"/>
        <v>171895.1</v>
      </c>
      <c r="CH41" s="376">
        <f t="shared" si="56"/>
        <v>127732.79999999999</v>
      </c>
      <c r="CI41" s="376">
        <f t="shared" si="56"/>
        <v>74660.3</v>
      </c>
      <c r="CJ41" s="376">
        <f t="shared" si="56"/>
        <v>65346.45</v>
      </c>
      <c r="CK41" s="728">
        <f t="shared" si="56"/>
        <v>36074.35</v>
      </c>
      <c r="CL41" s="387">
        <f>CK41*0.8</f>
        <v>28859.48</v>
      </c>
      <c r="CM41" s="387">
        <f t="shared" si="45"/>
        <v>23087.584000000003</v>
      </c>
      <c r="CN41" s="342">
        <f t="shared" si="45"/>
        <v>18470.067200000001</v>
      </c>
      <c r="CO41" s="342">
        <f t="shared" si="45"/>
        <v>14776.053760000003</v>
      </c>
      <c r="CP41" s="342">
        <f t="shared" si="43"/>
        <v>11820.843008000003</v>
      </c>
      <c r="CQ41" s="342">
        <f t="shared" si="43"/>
        <v>9456.6744064000031</v>
      </c>
      <c r="CR41" s="342">
        <f t="shared" si="43"/>
        <v>7565.3395251200027</v>
      </c>
      <c r="CS41" s="342">
        <f t="shared" si="43"/>
        <v>6052.2716200960022</v>
      </c>
      <c r="CT41" s="342">
        <f t="shared" si="43"/>
        <v>4841.8172960768015</v>
      </c>
      <c r="CU41" s="342">
        <f t="shared" si="43"/>
        <v>3873.4538368614412</v>
      </c>
      <c r="CV41" s="346">
        <f t="shared" si="43"/>
        <v>3098.7630694891532</v>
      </c>
      <c r="CW41" s="342">
        <f t="shared" si="43"/>
        <v>2479.0104555913226</v>
      </c>
      <c r="CX41" s="342">
        <f t="shared" si="43"/>
        <v>1983.2083644730583</v>
      </c>
      <c r="CY41" s="342">
        <f t="shared" si="43"/>
        <v>1586.5666915784468</v>
      </c>
      <c r="CZ41" s="342">
        <f t="shared" si="43"/>
        <v>1269.2533532627576</v>
      </c>
      <c r="DA41" s="342">
        <f t="shared" si="43"/>
        <v>1015.4026826102062</v>
      </c>
      <c r="DB41" s="342">
        <f t="shared" si="43"/>
        <v>812.32214608816503</v>
      </c>
      <c r="DC41" s="342">
        <f t="shared" si="43"/>
        <v>649.85771687053204</v>
      </c>
      <c r="DD41" s="342">
        <f t="shared" si="43"/>
        <v>519.88617349642561</v>
      </c>
      <c r="DE41" s="342">
        <f t="shared" si="43"/>
        <v>415.90893879714054</v>
      </c>
      <c r="DF41" s="342">
        <f t="shared" si="51"/>
        <v>332.72715103771247</v>
      </c>
      <c r="DG41" s="342">
        <f t="shared" si="37"/>
        <v>266.18172083016998</v>
      </c>
      <c r="DH41" s="342">
        <f t="shared" si="37"/>
        <v>212.94537666413601</v>
      </c>
      <c r="DI41" s="727">
        <f t="shared" si="37"/>
        <v>170.35630133130883</v>
      </c>
      <c r="DJ41" s="342">
        <f t="shared" si="37"/>
        <v>136.28504106504707</v>
      </c>
      <c r="DK41" s="342">
        <f t="shared" si="37"/>
        <v>109.02803285203765</v>
      </c>
      <c r="DL41" s="342">
        <f t="shared" si="37"/>
        <v>87.222426281630135</v>
      </c>
      <c r="DM41" s="342">
        <f t="shared" si="37"/>
        <v>69.777941025304116</v>
      </c>
      <c r="DN41" s="342">
        <f t="shared" si="37"/>
        <v>55.822352820243296</v>
      </c>
      <c r="DO41" s="342">
        <f t="shared" si="37"/>
        <v>44.65788225619464</v>
      </c>
      <c r="DP41" s="342">
        <f t="shared" si="37"/>
        <v>35.726305804955715</v>
      </c>
      <c r="DQ41" s="342">
        <f t="shared" si="37"/>
        <v>28.581044643964574</v>
      </c>
      <c r="DR41" s="342">
        <f t="shared" si="34"/>
        <v>22.864835715171662</v>
      </c>
      <c r="DS41" s="342">
        <f t="shared" si="34"/>
        <v>18.291868572137329</v>
      </c>
      <c r="DT41" s="346">
        <f t="shared" si="34"/>
        <v>14.633494857709863</v>
      </c>
      <c r="DU41" s="342">
        <f t="shared" si="34"/>
        <v>11.706795886167891</v>
      </c>
      <c r="DV41" s="342">
        <f t="shared" si="34"/>
        <v>9.3654367089343129</v>
      </c>
      <c r="DW41" s="342">
        <f t="shared" si="34"/>
        <v>7.492349367147451</v>
      </c>
      <c r="DX41" s="342">
        <f t="shared" si="34"/>
        <v>5.9938794937179614</v>
      </c>
      <c r="DY41" s="342">
        <f t="shared" si="34"/>
        <v>4.7951035949743694</v>
      </c>
      <c r="DZ41" s="342">
        <f t="shared" si="34"/>
        <v>3.8360828759794958</v>
      </c>
      <c r="EA41" s="342">
        <f t="shared" si="34"/>
        <v>3.068866300783597</v>
      </c>
      <c r="EB41" s="342">
        <f t="shared" si="34"/>
        <v>2.4550930406268776</v>
      </c>
      <c r="EC41" s="342">
        <f t="shared" si="34"/>
        <v>1.9640744325015023</v>
      </c>
      <c r="ED41" s="342">
        <f t="shared" si="34"/>
        <v>1.571259546001202</v>
      </c>
      <c r="EE41" s="342">
        <f t="shared" si="34"/>
        <v>1.2570076368009617</v>
      </c>
      <c r="EF41" s="342">
        <f t="shared" si="34"/>
        <v>1.0056061094407693</v>
      </c>
      <c r="EG41" s="727">
        <f t="shared" si="34"/>
        <v>0.80448488755261549</v>
      </c>
      <c r="EH41" s="342">
        <f t="shared" si="35"/>
        <v>0.64358791004209248</v>
      </c>
      <c r="EI41" s="342">
        <f t="shared" si="23"/>
        <v>0.51487032803367405</v>
      </c>
      <c r="EJ41" s="342">
        <f t="shared" si="23"/>
        <v>0.41189626242693927</v>
      </c>
      <c r="EK41" s="342">
        <f t="shared" si="23"/>
        <v>0.32951700994155142</v>
      </c>
      <c r="EL41" s="342">
        <f t="shared" si="23"/>
        <v>0.26361360795324112</v>
      </c>
      <c r="EM41" s="342">
        <f t="shared" si="23"/>
        <v>0.2108908863625929</v>
      </c>
      <c r="EN41" s="342">
        <f t="shared" si="23"/>
        <v>0.16871270909007433</v>
      </c>
      <c r="EO41" s="342">
        <f t="shared" si="23"/>
        <v>0.13497016727205946</v>
      </c>
      <c r="EP41" s="342">
        <f t="shared" si="23"/>
        <v>0.10797613381764758</v>
      </c>
      <c r="EQ41" s="342">
        <f t="shared" si="23"/>
        <v>8.6380907054118064E-2</v>
      </c>
      <c r="ER41" s="346">
        <f t="shared" ref="ER41:FG66" si="57">EQ41*0.8</f>
        <v>6.9104725643294451E-2</v>
      </c>
      <c r="ES41" s="342">
        <f t="shared" si="57"/>
        <v>5.5283780514635561E-2</v>
      </c>
      <c r="ET41" s="342">
        <f t="shared" si="57"/>
        <v>4.4227024411708449E-2</v>
      </c>
      <c r="EU41" s="342">
        <f t="shared" si="57"/>
        <v>3.5381619529366762E-2</v>
      </c>
      <c r="EV41" s="342">
        <f t="shared" si="57"/>
        <v>2.8305295623493411E-2</v>
      </c>
      <c r="EW41" s="342">
        <f t="shared" si="57"/>
        <v>2.2644236498794729E-2</v>
      </c>
      <c r="EX41" s="342">
        <f t="shared" si="57"/>
        <v>1.8115389199035783E-2</v>
      </c>
      <c r="EY41" s="342">
        <f t="shared" si="49"/>
        <v>1.4492311359228627E-2</v>
      </c>
      <c r="EZ41" s="342">
        <f t="shared" si="49"/>
        <v>1.1593849087382903E-2</v>
      </c>
      <c r="FA41" s="342">
        <f t="shared" si="49"/>
        <v>9.2750792699063233E-3</v>
      </c>
      <c r="FB41" s="342">
        <f t="shared" si="49"/>
        <v>7.4200634159250593E-3</v>
      </c>
      <c r="FC41" s="342">
        <f t="shared" si="49"/>
        <v>5.9360507327400475E-3</v>
      </c>
      <c r="FD41" s="342">
        <f t="shared" si="49"/>
        <v>4.7488405861920383E-3</v>
      </c>
      <c r="FE41" s="727">
        <f t="shared" si="49"/>
        <v>3.7990724689536308E-3</v>
      </c>
      <c r="FF41" s="342">
        <f t="shared" si="49"/>
        <v>3.0392579751629049E-3</v>
      </c>
      <c r="FG41" s="342">
        <f t="shared" si="49"/>
        <v>2.431406380130324E-3</v>
      </c>
      <c r="FH41" s="342">
        <f t="shared" si="46"/>
        <v>1.9451251041042593E-3</v>
      </c>
      <c r="FI41" s="342">
        <f t="shared" si="46"/>
        <v>1.5561000832834074E-3</v>
      </c>
      <c r="FJ41" s="342">
        <f t="shared" si="46"/>
        <v>1.2448800666267261E-3</v>
      </c>
      <c r="FK41" s="342">
        <f t="shared" si="46"/>
        <v>9.9590405330138103E-4</v>
      </c>
      <c r="FL41" s="342">
        <f t="shared" si="46"/>
        <v>7.9672324264110485E-4</v>
      </c>
      <c r="FM41" s="342">
        <f t="shared" si="46"/>
        <v>6.3737859411288397E-4</v>
      </c>
      <c r="FN41" s="342">
        <f t="shared" si="46"/>
        <v>5.0990287529030715E-4</v>
      </c>
      <c r="FO41" s="342">
        <f t="shared" si="46"/>
        <v>4.0792230023224576E-4</v>
      </c>
      <c r="FP41" s="346">
        <f t="shared" si="46"/>
        <v>3.2633784018579664E-4</v>
      </c>
      <c r="FQ41" s="342">
        <f t="shared" si="46"/>
        <v>2.610702721486373E-4</v>
      </c>
      <c r="FR41" s="342">
        <f t="shared" si="46"/>
        <v>2.0885621771890984E-4</v>
      </c>
      <c r="FS41" s="342">
        <f t="shared" si="46"/>
        <v>1.670849741751279E-4</v>
      </c>
      <c r="FT41" s="342">
        <f t="shared" si="46"/>
        <v>1.3366797934010233E-4</v>
      </c>
      <c r="FU41" s="342">
        <f t="shared" si="46"/>
        <v>1.0693438347208188E-4</v>
      </c>
      <c r="FV41" s="342">
        <f t="shared" si="46"/>
        <v>8.5547506777665513E-5</v>
      </c>
      <c r="FW41" s="342">
        <f t="shared" si="46"/>
        <v>6.8438005422132413E-5</v>
      </c>
      <c r="FX41" s="342">
        <f t="shared" si="47"/>
        <v>5.4750404337705932E-5</v>
      </c>
      <c r="FY41" s="342">
        <f t="shared" si="21"/>
        <v>4.3800323470164751E-5</v>
      </c>
      <c r="FZ41" s="342">
        <f t="shared" si="21"/>
        <v>3.5040258776131799E-5</v>
      </c>
      <c r="GA41" s="342">
        <f t="shared" si="21"/>
        <v>2.8032207020905442E-5</v>
      </c>
      <c r="GB41" s="342">
        <f t="shared" si="21"/>
        <v>2.2425765616724356E-5</v>
      </c>
      <c r="GC41" s="727">
        <f t="shared" si="21"/>
        <v>1.7940612493379485E-5</v>
      </c>
      <c r="GD41" s="342">
        <f t="shared" si="21"/>
        <v>1.4352489994703589E-5</v>
      </c>
      <c r="GE41" s="342">
        <f t="shared" si="21"/>
        <v>1.1481991995762871E-5</v>
      </c>
      <c r="GF41" s="342">
        <f t="shared" si="38"/>
        <v>9.1855935966102972E-6</v>
      </c>
      <c r="GG41" s="342">
        <f t="shared" si="38"/>
        <v>7.348474877288238E-6</v>
      </c>
      <c r="GH41" s="342">
        <f t="shared" si="38"/>
        <v>5.8787799018305905E-6</v>
      </c>
      <c r="GI41" s="342">
        <f t="shared" si="38"/>
        <v>4.7030239214644726E-6</v>
      </c>
      <c r="GJ41" s="342">
        <f t="shared" si="38"/>
        <v>3.7624191371715784E-6</v>
      </c>
      <c r="GK41" s="342">
        <f t="shared" si="38"/>
        <v>3.0099353097372628E-6</v>
      </c>
      <c r="GL41" s="342">
        <f t="shared" si="38"/>
        <v>2.4079482477898104E-6</v>
      </c>
      <c r="GM41" s="342">
        <f t="shared" si="38"/>
        <v>1.9263585982318484E-6</v>
      </c>
      <c r="GN41" s="346">
        <f t="shared" si="38"/>
        <v>1.5410868785854789E-6</v>
      </c>
      <c r="GO41" s="398">
        <f t="shared" si="39"/>
        <v>7914440.2999938354</v>
      </c>
    </row>
    <row r="42" spans="1:199" s="333" customFormat="1" ht="22" customHeight="1" thickTop="1" x14ac:dyDescent="0.2">
      <c r="A42" s="415" t="s">
        <v>473</v>
      </c>
      <c r="B42" s="414">
        <v>1</v>
      </c>
      <c r="C42" s="414"/>
      <c r="D42" s="414">
        <v>1</v>
      </c>
      <c r="E42" s="414"/>
      <c r="F42" s="414"/>
      <c r="G42" s="405" t="str">
        <f>$G$442</f>
        <v>Avg Performing  Title / App</v>
      </c>
      <c r="H42" s="436"/>
      <c r="I42" s="384"/>
      <c r="J42" s="384"/>
      <c r="K42" s="384"/>
      <c r="L42" s="384"/>
      <c r="M42" s="384"/>
      <c r="N42" s="384"/>
      <c r="O42" s="384"/>
      <c r="P42" s="384"/>
      <c r="Q42" s="381"/>
      <c r="R42" s="384"/>
      <c r="S42" s="384"/>
      <c r="T42" s="384"/>
      <c r="U42" s="384"/>
      <c r="V42" s="384"/>
      <c r="W42" s="384"/>
      <c r="X42" s="384"/>
      <c r="Y42" s="384"/>
      <c r="Z42" s="384"/>
      <c r="AA42" s="384"/>
      <c r="AB42" s="385"/>
      <c r="AC42" s="384"/>
      <c r="AD42" s="384"/>
      <c r="AE42" s="384"/>
      <c r="AF42" s="384"/>
      <c r="AG42" s="384"/>
      <c r="AH42" s="384"/>
      <c r="AI42" s="384"/>
      <c r="AJ42" s="384"/>
      <c r="AK42" s="384"/>
      <c r="AL42" s="384"/>
      <c r="AM42" s="384"/>
      <c r="AN42" s="384"/>
      <c r="AO42" s="381"/>
      <c r="AP42" s="384"/>
      <c r="AQ42" s="384"/>
      <c r="AR42" s="384"/>
      <c r="AS42" s="384"/>
      <c r="AT42" s="384"/>
      <c r="AU42" s="384"/>
      <c r="AV42" s="384"/>
      <c r="AW42" s="384"/>
      <c r="AX42" s="384"/>
      <c r="AY42" s="384"/>
      <c r="AZ42" s="385"/>
      <c r="BA42" s="384"/>
      <c r="BB42" s="384"/>
      <c r="BC42" s="384"/>
      <c r="BD42" s="384"/>
      <c r="BE42" s="384"/>
      <c r="BF42" s="384"/>
      <c r="BG42" s="384"/>
      <c r="BH42" s="384"/>
      <c r="BI42" s="384"/>
      <c r="BJ42" s="384"/>
      <c r="BK42" s="384"/>
      <c r="BL42" s="384"/>
      <c r="BM42" s="381"/>
      <c r="BN42" s="384"/>
      <c r="BO42" s="384"/>
      <c r="BP42" s="379">
        <f t="shared" ref="BP42:CM42" si="58">$B$7*Q$442</f>
        <v>31125.899999999998</v>
      </c>
      <c r="BQ42" s="379">
        <f t="shared" si="58"/>
        <v>100239.75</v>
      </c>
      <c r="BR42" s="379">
        <f t="shared" si="58"/>
        <v>284618.09999999998</v>
      </c>
      <c r="BS42" s="379">
        <f t="shared" si="58"/>
        <v>556962.25</v>
      </c>
      <c r="BT42" s="379">
        <f t="shared" si="58"/>
        <v>680269.85</v>
      </c>
      <c r="BU42" s="379">
        <f t="shared" si="58"/>
        <v>661926.19999999995</v>
      </c>
      <c r="BV42" s="379">
        <f t="shared" si="58"/>
        <v>673632.04999999993</v>
      </c>
      <c r="BW42" s="379">
        <f t="shared" si="58"/>
        <v>661253.44999999995</v>
      </c>
      <c r="BX42" s="380">
        <f t="shared" si="58"/>
        <v>447274.1</v>
      </c>
      <c r="BY42" s="379">
        <f t="shared" si="58"/>
        <v>485426.5</v>
      </c>
      <c r="BZ42" s="379">
        <f t="shared" si="58"/>
        <v>373122.1</v>
      </c>
      <c r="CA42" s="379">
        <f t="shared" si="58"/>
        <v>318121.05</v>
      </c>
      <c r="CB42" s="379">
        <f t="shared" si="58"/>
        <v>411752.89999999997</v>
      </c>
      <c r="CC42" s="379">
        <f t="shared" si="58"/>
        <v>364780</v>
      </c>
      <c r="CD42" s="379">
        <f t="shared" si="58"/>
        <v>316356.95</v>
      </c>
      <c r="CE42" s="379">
        <f t="shared" si="58"/>
        <v>238153.5</v>
      </c>
      <c r="CF42" s="379">
        <f t="shared" si="58"/>
        <v>221125.44999999998</v>
      </c>
      <c r="CG42" s="379">
        <f t="shared" si="58"/>
        <v>247123.5</v>
      </c>
      <c r="CH42" s="379">
        <f t="shared" si="58"/>
        <v>221170.3</v>
      </c>
      <c r="CI42" s="379">
        <f t="shared" si="58"/>
        <v>171895.1</v>
      </c>
      <c r="CJ42" s="379">
        <f t="shared" si="58"/>
        <v>127732.79999999999</v>
      </c>
      <c r="CK42" s="735">
        <f t="shared" si="58"/>
        <v>74660.3</v>
      </c>
      <c r="CL42" s="379">
        <f t="shared" si="58"/>
        <v>65346.45</v>
      </c>
      <c r="CM42" s="379">
        <f t="shared" si="58"/>
        <v>36074.35</v>
      </c>
      <c r="CN42" s="342">
        <f t="shared" si="45"/>
        <v>28859.48</v>
      </c>
      <c r="CO42" s="342">
        <f t="shared" si="45"/>
        <v>23087.584000000003</v>
      </c>
      <c r="CP42" s="342">
        <f t="shared" si="43"/>
        <v>18470.067200000001</v>
      </c>
      <c r="CQ42" s="342">
        <f t="shared" si="43"/>
        <v>14776.053760000003</v>
      </c>
      <c r="CR42" s="342">
        <f t="shared" si="43"/>
        <v>11820.843008000003</v>
      </c>
      <c r="CS42" s="342">
        <f t="shared" si="43"/>
        <v>9456.6744064000031</v>
      </c>
      <c r="CT42" s="342">
        <f t="shared" si="43"/>
        <v>7565.3395251200027</v>
      </c>
      <c r="CU42" s="342">
        <f t="shared" si="43"/>
        <v>6052.2716200960022</v>
      </c>
      <c r="CV42" s="346">
        <f t="shared" si="43"/>
        <v>4841.8172960768015</v>
      </c>
      <c r="CW42" s="342">
        <f t="shared" si="43"/>
        <v>3873.4538368614412</v>
      </c>
      <c r="CX42" s="342">
        <f t="shared" si="43"/>
        <v>3098.7630694891532</v>
      </c>
      <c r="CY42" s="342">
        <f t="shared" si="43"/>
        <v>2479.0104555913226</v>
      </c>
      <c r="CZ42" s="342">
        <f t="shared" si="43"/>
        <v>1983.2083644730583</v>
      </c>
      <c r="DA42" s="342">
        <f t="shared" si="43"/>
        <v>1586.5666915784468</v>
      </c>
      <c r="DB42" s="342">
        <f t="shared" si="43"/>
        <v>1269.2533532627576</v>
      </c>
      <c r="DC42" s="342">
        <f t="shared" si="43"/>
        <v>1015.4026826102062</v>
      </c>
      <c r="DD42" s="342">
        <f t="shared" si="43"/>
        <v>812.32214608816503</v>
      </c>
      <c r="DE42" s="342">
        <f t="shared" si="43"/>
        <v>649.85771687053204</v>
      </c>
      <c r="DF42" s="342">
        <f t="shared" si="51"/>
        <v>519.88617349642561</v>
      </c>
      <c r="DG42" s="342">
        <f t="shared" si="37"/>
        <v>415.90893879714054</v>
      </c>
      <c r="DH42" s="342">
        <f t="shared" si="37"/>
        <v>332.72715103771247</v>
      </c>
      <c r="DI42" s="727">
        <f t="shared" si="37"/>
        <v>266.18172083016998</v>
      </c>
      <c r="DJ42" s="342">
        <f t="shared" si="37"/>
        <v>212.94537666413601</v>
      </c>
      <c r="DK42" s="342">
        <f t="shared" si="37"/>
        <v>170.35630133130883</v>
      </c>
      <c r="DL42" s="342">
        <f t="shared" si="37"/>
        <v>136.28504106504707</v>
      </c>
      <c r="DM42" s="342">
        <f t="shared" si="37"/>
        <v>109.02803285203765</v>
      </c>
      <c r="DN42" s="342">
        <f t="shared" si="37"/>
        <v>87.222426281630135</v>
      </c>
      <c r="DO42" s="342">
        <f t="shared" si="37"/>
        <v>69.777941025304116</v>
      </c>
      <c r="DP42" s="342">
        <f t="shared" si="37"/>
        <v>55.822352820243296</v>
      </c>
      <c r="DQ42" s="342">
        <f t="shared" si="37"/>
        <v>44.65788225619464</v>
      </c>
      <c r="DR42" s="342">
        <f t="shared" si="34"/>
        <v>35.726305804955715</v>
      </c>
      <c r="DS42" s="342">
        <f t="shared" si="34"/>
        <v>28.581044643964574</v>
      </c>
      <c r="DT42" s="346">
        <f t="shared" si="34"/>
        <v>22.864835715171662</v>
      </c>
      <c r="DU42" s="342">
        <f t="shared" si="34"/>
        <v>18.291868572137329</v>
      </c>
      <c r="DV42" s="342">
        <f t="shared" si="34"/>
        <v>14.633494857709863</v>
      </c>
      <c r="DW42" s="342">
        <f t="shared" si="34"/>
        <v>11.706795886167891</v>
      </c>
      <c r="DX42" s="342">
        <f t="shared" si="34"/>
        <v>9.3654367089343129</v>
      </c>
      <c r="DY42" s="342">
        <f t="shared" si="34"/>
        <v>7.492349367147451</v>
      </c>
      <c r="DZ42" s="342">
        <f t="shared" si="34"/>
        <v>5.9938794937179614</v>
      </c>
      <c r="EA42" s="342">
        <f t="shared" si="34"/>
        <v>4.7951035949743694</v>
      </c>
      <c r="EB42" s="342">
        <f t="shared" si="34"/>
        <v>3.8360828759794958</v>
      </c>
      <c r="EC42" s="342">
        <f t="shared" si="34"/>
        <v>3.068866300783597</v>
      </c>
      <c r="ED42" s="342">
        <f t="shared" si="34"/>
        <v>2.4550930406268776</v>
      </c>
      <c r="EE42" s="342">
        <f t="shared" si="34"/>
        <v>1.9640744325015023</v>
      </c>
      <c r="EF42" s="342">
        <f t="shared" si="34"/>
        <v>1.571259546001202</v>
      </c>
      <c r="EG42" s="727">
        <f t="shared" si="34"/>
        <v>1.2570076368009617</v>
      </c>
      <c r="EH42" s="342">
        <f t="shared" si="35"/>
        <v>1.0056061094407693</v>
      </c>
      <c r="EI42" s="342">
        <f t="shared" si="35"/>
        <v>0.80448488755261549</v>
      </c>
      <c r="EJ42" s="342">
        <f t="shared" si="35"/>
        <v>0.64358791004209248</v>
      </c>
      <c r="EK42" s="342">
        <f t="shared" si="35"/>
        <v>0.51487032803367405</v>
      </c>
      <c r="EL42" s="342">
        <f t="shared" si="35"/>
        <v>0.41189626242693927</v>
      </c>
      <c r="EM42" s="342">
        <f t="shared" si="35"/>
        <v>0.32951700994155142</v>
      </c>
      <c r="EN42" s="342">
        <f t="shared" si="35"/>
        <v>0.26361360795324112</v>
      </c>
      <c r="EO42" s="342">
        <f t="shared" si="35"/>
        <v>0.2108908863625929</v>
      </c>
      <c r="EP42" s="342">
        <f t="shared" si="35"/>
        <v>0.16871270909007433</v>
      </c>
      <c r="EQ42" s="342">
        <f t="shared" si="35"/>
        <v>0.13497016727205946</v>
      </c>
      <c r="ER42" s="346">
        <f t="shared" si="57"/>
        <v>0.10797613381764758</v>
      </c>
      <c r="ES42" s="342">
        <f t="shared" si="57"/>
        <v>8.6380907054118064E-2</v>
      </c>
      <c r="ET42" s="342">
        <f t="shared" si="57"/>
        <v>6.9104725643294451E-2</v>
      </c>
      <c r="EU42" s="342">
        <f t="shared" si="57"/>
        <v>5.5283780514635561E-2</v>
      </c>
      <c r="EV42" s="342">
        <f t="shared" si="57"/>
        <v>4.4227024411708449E-2</v>
      </c>
      <c r="EW42" s="342">
        <f t="shared" si="57"/>
        <v>3.5381619529366762E-2</v>
      </c>
      <c r="EX42" s="342">
        <f t="shared" si="57"/>
        <v>2.8305295623493411E-2</v>
      </c>
      <c r="EY42" s="342">
        <f t="shared" si="49"/>
        <v>2.2644236498794729E-2</v>
      </c>
      <c r="EZ42" s="342">
        <f t="shared" si="49"/>
        <v>1.8115389199035783E-2</v>
      </c>
      <c r="FA42" s="342">
        <f t="shared" si="49"/>
        <v>1.4492311359228627E-2</v>
      </c>
      <c r="FB42" s="342">
        <f t="shared" si="49"/>
        <v>1.1593849087382903E-2</v>
      </c>
      <c r="FC42" s="342">
        <f t="shared" si="49"/>
        <v>9.2750792699063233E-3</v>
      </c>
      <c r="FD42" s="342">
        <f t="shared" si="49"/>
        <v>7.4200634159250593E-3</v>
      </c>
      <c r="FE42" s="727">
        <f t="shared" si="49"/>
        <v>5.9360507327400475E-3</v>
      </c>
      <c r="FF42" s="342">
        <f t="shared" si="49"/>
        <v>4.7488405861920383E-3</v>
      </c>
      <c r="FG42" s="342">
        <f t="shared" si="49"/>
        <v>3.7990724689536308E-3</v>
      </c>
      <c r="FH42" s="342">
        <f t="shared" si="46"/>
        <v>3.0392579751629049E-3</v>
      </c>
      <c r="FI42" s="342">
        <f t="shared" si="46"/>
        <v>2.431406380130324E-3</v>
      </c>
      <c r="FJ42" s="342">
        <f t="shared" si="46"/>
        <v>1.9451251041042593E-3</v>
      </c>
      <c r="FK42" s="342">
        <f t="shared" si="46"/>
        <v>1.5561000832834074E-3</v>
      </c>
      <c r="FL42" s="342">
        <f t="shared" si="46"/>
        <v>1.2448800666267261E-3</v>
      </c>
      <c r="FM42" s="342">
        <f t="shared" si="46"/>
        <v>9.9590405330138103E-4</v>
      </c>
      <c r="FN42" s="342">
        <f t="shared" si="46"/>
        <v>7.9672324264110485E-4</v>
      </c>
      <c r="FO42" s="342">
        <f t="shared" si="46"/>
        <v>6.3737859411288397E-4</v>
      </c>
      <c r="FP42" s="346">
        <f t="shared" si="46"/>
        <v>5.0990287529030715E-4</v>
      </c>
      <c r="FQ42" s="342">
        <f t="shared" si="46"/>
        <v>4.0792230023224576E-4</v>
      </c>
      <c r="FR42" s="342">
        <f t="shared" si="46"/>
        <v>3.2633784018579664E-4</v>
      </c>
      <c r="FS42" s="342">
        <f t="shared" si="46"/>
        <v>2.610702721486373E-4</v>
      </c>
      <c r="FT42" s="342">
        <f t="shared" si="46"/>
        <v>2.0885621771890984E-4</v>
      </c>
      <c r="FU42" s="342">
        <f t="shared" si="46"/>
        <v>1.670849741751279E-4</v>
      </c>
      <c r="FV42" s="342">
        <f t="shared" si="46"/>
        <v>1.3366797934010233E-4</v>
      </c>
      <c r="FW42" s="342">
        <f t="shared" si="46"/>
        <v>1.0693438347208188E-4</v>
      </c>
      <c r="FX42" s="342">
        <f t="shared" si="47"/>
        <v>8.5547506777665513E-5</v>
      </c>
      <c r="FY42" s="342">
        <f t="shared" si="21"/>
        <v>6.8438005422132413E-5</v>
      </c>
      <c r="FZ42" s="342">
        <f t="shared" si="21"/>
        <v>5.4750404337705932E-5</v>
      </c>
      <c r="GA42" s="342">
        <f t="shared" si="21"/>
        <v>4.3800323470164751E-5</v>
      </c>
      <c r="GB42" s="342">
        <f t="shared" si="21"/>
        <v>3.5040258776131799E-5</v>
      </c>
      <c r="GC42" s="727">
        <f t="shared" si="21"/>
        <v>2.8032207020905442E-5</v>
      </c>
      <c r="GD42" s="342">
        <f t="shared" si="21"/>
        <v>2.2425765616724356E-5</v>
      </c>
      <c r="GE42" s="342">
        <f t="shared" si="21"/>
        <v>1.7940612493379485E-5</v>
      </c>
      <c r="GF42" s="342">
        <f t="shared" si="38"/>
        <v>1.4352489994703589E-5</v>
      </c>
      <c r="GG42" s="342">
        <f t="shared" si="38"/>
        <v>1.1481991995762871E-5</v>
      </c>
      <c r="GH42" s="342">
        <f t="shared" si="38"/>
        <v>9.1855935966102972E-6</v>
      </c>
      <c r="GI42" s="342">
        <f t="shared" si="38"/>
        <v>7.348474877288238E-6</v>
      </c>
      <c r="GJ42" s="342">
        <f t="shared" si="38"/>
        <v>5.8787799018305905E-6</v>
      </c>
      <c r="GK42" s="342">
        <f t="shared" si="38"/>
        <v>4.7030239214644726E-6</v>
      </c>
      <c r="GL42" s="342">
        <f t="shared" si="38"/>
        <v>3.7624191371715784E-6</v>
      </c>
      <c r="GM42" s="342">
        <f t="shared" si="38"/>
        <v>3.0099353097372628E-6</v>
      </c>
      <c r="GN42" s="346">
        <f t="shared" si="38"/>
        <v>2.4079482477898104E-6</v>
      </c>
      <c r="GO42" s="398">
        <f t="shared" si="39"/>
        <v>7914440.2999903681</v>
      </c>
    </row>
    <row r="43" spans="1:199" s="333" customFormat="1" ht="22" customHeight="1" x14ac:dyDescent="0.2">
      <c r="B43" s="399">
        <v>2</v>
      </c>
      <c r="C43" s="399"/>
      <c r="D43" s="399"/>
      <c r="E43" s="399">
        <v>1</v>
      </c>
      <c r="F43" s="399"/>
      <c r="G43" s="339" t="str">
        <f>$G$443</f>
        <v>Low Performing  Title / App</v>
      </c>
      <c r="H43" s="436"/>
      <c r="I43" s="384"/>
      <c r="J43" s="384"/>
      <c r="K43" s="384"/>
      <c r="L43" s="384"/>
      <c r="M43" s="384"/>
      <c r="N43" s="384"/>
      <c r="O43" s="384"/>
      <c r="P43" s="384"/>
      <c r="Q43" s="381"/>
      <c r="R43" s="384"/>
      <c r="S43" s="384"/>
      <c r="T43" s="384"/>
      <c r="U43" s="384"/>
      <c r="V43" s="384"/>
      <c r="W43" s="384"/>
      <c r="X43" s="384"/>
      <c r="Y43" s="384"/>
      <c r="Z43" s="384"/>
      <c r="AA43" s="384"/>
      <c r="AB43" s="385"/>
      <c r="AC43" s="384"/>
      <c r="AD43" s="384"/>
      <c r="AE43" s="384"/>
      <c r="AF43" s="384"/>
      <c r="AG43" s="384"/>
      <c r="AH43" s="384"/>
      <c r="AI43" s="384"/>
      <c r="AJ43" s="384"/>
      <c r="AK43" s="384"/>
      <c r="AL43" s="384"/>
      <c r="AM43" s="384"/>
      <c r="AN43" s="384"/>
      <c r="AO43" s="381"/>
      <c r="AP43" s="384"/>
      <c r="AQ43" s="384"/>
      <c r="AR43" s="384"/>
      <c r="AS43" s="384"/>
      <c r="AT43" s="384"/>
      <c r="AU43" s="384"/>
      <c r="AV43" s="384"/>
      <c r="AW43" s="384"/>
      <c r="AX43" s="384"/>
      <c r="AY43" s="384"/>
      <c r="AZ43" s="385"/>
      <c r="BA43" s="384"/>
      <c r="BB43" s="384"/>
      <c r="BC43" s="384"/>
      <c r="BD43" s="384"/>
      <c r="BE43" s="384"/>
      <c r="BF43" s="384"/>
      <c r="BG43" s="384"/>
      <c r="BH43" s="384"/>
      <c r="BI43" s="384"/>
      <c r="BJ43" s="384"/>
      <c r="BK43" s="384"/>
      <c r="BL43" s="384"/>
      <c r="BM43" s="381"/>
      <c r="BN43" s="384"/>
      <c r="BO43" s="384"/>
      <c r="BP43" s="384"/>
      <c r="BQ43" s="382">
        <f t="shared" ref="BQ43:CN43" si="59">$B$7*Q$443</f>
        <v>14621.099999999999</v>
      </c>
      <c r="BR43" s="382">
        <f t="shared" si="59"/>
        <v>53894.75</v>
      </c>
      <c r="BS43" s="382">
        <f t="shared" si="59"/>
        <v>98939.099999999991</v>
      </c>
      <c r="BT43" s="382">
        <f t="shared" si="59"/>
        <v>182390</v>
      </c>
      <c r="BU43" s="382">
        <f t="shared" si="59"/>
        <v>299732.55</v>
      </c>
      <c r="BV43" s="382">
        <f t="shared" si="59"/>
        <v>204665.5</v>
      </c>
      <c r="BW43" s="382">
        <f t="shared" si="59"/>
        <v>175333.6</v>
      </c>
      <c r="BX43" s="383">
        <f t="shared" si="59"/>
        <v>194200.5</v>
      </c>
      <c r="BY43" s="382">
        <f t="shared" si="59"/>
        <v>156765.69999999998</v>
      </c>
      <c r="BZ43" s="382">
        <f t="shared" si="59"/>
        <v>155674.35</v>
      </c>
      <c r="CA43" s="382">
        <f t="shared" si="59"/>
        <v>148274.1</v>
      </c>
      <c r="CB43" s="382">
        <f t="shared" si="59"/>
        <v>137061.6</v>
      </c>
      <c r="CC43" s="382">
        <f t="shared" si="59"/>
        <v>120885.7</v>
      </c>
      <c r="CD43" s="382">
        <f t="shared" si="59"/>
        <v>141905.4</v>
      </c>
      <c r="CE43" s="382">
        <f t="shared" si="59"/>
        <v>111512.04999999999</v>
      </c>
      <c r="CF43" s="382">
        <f t="shared" si="59"/>
        <v>95410.9</v>
      </c>
      <c r="CG43" s="382">
        <f t="shared" si="59"/>
        <v>94349.45</v>
      </c>
      <c r="CH43" s="382">
        <f t="shared" si="59"/>
        <v>101525.45</v>
      </c>
      <c r="CI43" s="382">
        <f t="shared" si="59"/>
        <v>73598.849999999991</v>
      </c>
      <c r="CJ43" s="382">
        <f t="shared" si="59"/>
        <v>73942.7</v>
      </c>
      <c r="CK43" s="736">
        <f t="shared" si="59"/>
        <v>52908.049999999996</v>
      </c>
      <c r="CL43" s="382">
        <f t="shared" si="59"/>
        <v>36298.6</v>
      </c>
      <c r="CM43" s="382">
        <f t="shared" si="59"/>
        <v>23606.05</v>
      </c>
      <c r="CN43" s="382">
        <f t="shared" si="59"/>
        <v>10375.299999999999</v>
      </c>
      <c r="CO43" s="342">
        <f t="shared" si="45"/>
        <v>8300.24</v>
      </c>
      <c r="CP43" s="342">
        <f t="shared" si="43"/>
        <v>6640.192</v>
      </c>
      <c r="CQ43" s="342">
        <f t="shared" si="43"/>
        <v>5312.1536000000006</v>
      </c>
      <c r="CR43" s="342">
        <f t="shared" si="43"/>
        <v>4249.7228800000003</v>
      </c>
      <c r="CS43" s="342">
        <f t="shared" si="43"/>
        <v>3399.7783040000004</v>
      </c>
      <c r="CT43" s="342">
        <f t="shared" si="43"/>
        <v>2719.8226432000006</v>
      </c>
      <c r="CU43" s="342">
        <f t="shared" si="43"/>
        <v>2175.8581145600006</v>
      </c>
      <c r="CV43" s="346">
        <f t="shared" si="43"/>
        <v>1740.6864916480006</v>
      </c>
      <c r="CW43" s="342">
        <f t="shared" si="43"/>
        <v>1392.5491933184005</v>
      </c>
      <c r="CX43" s="342">
        <f t="shared" si="43"/>
        <v>1114.0393546547205</v>
      </c>
      <c r="CY43" s="342">
        <f t="shared" si="43"/>
        <v>891.23148372377636</v>
      </c>
      <c r="CZ43" s="342">
        <f t="shared" si="43"/>
        <v>712.98518697902114</v>
      </c>
      <c r="DA43" s="342">
        <f t="shared" si="43"/>
        <v>570.38814958321689</v>
      </c>
      <c r="DB43" s="342">
        <f t="shared" si="43"/>
        <v>456.31051966657355</v>
      </c>
      <c r="DC43" s="342">
        <f t="shared" si="43"/>
        <v>365.04841573325888</v>
      </c>
      <c r="DD43" s="342">
        <f t="shared" si="43"/>
        <v>292.03873258660713</v>
      </c>
      <c r="DE43" s="342">
        <f t="shared" si="43"/>
        <v>233.63098606928571</v>
      </c>
      <c r="DF43" s="342">
        <f t="shared" si="51"/>
        <v>186.90478885542859</v>
      </c>
      <c r="DG43" s="342">
        <f t="shared" si="37"/>
        <v>149.52383108434287</v>
      </c>
      <c r="DH43" s="342">
        <f t="shared" si="37"/>
        <v>119.61906486747431</v>
      </c>
      <c r="DI43" s="727">
        <f t="shared" si="37"/>
        <v>95.695251893979446</v>
      </c>
      <c r="DJ43" s="342">
        <f t="shared" si="37"/>
        <v>76.55620151518356</v>
      </c>
      <c r="DK43" s="342">
        <f t="shared" si="37"/>
        <v>61.244961212146848</v>
      </c>
      <c r="DL43" s="342">
        <f t="shared" si="37"/>
        <v>48.995968969717481</v>
      </c>
      <c r="DM43" s="342">
        <f t="shared" si="37"/>
        <v>39.196775175773986</v>
      </c>
      <c r="DN43" s="342">
        <f t="shared" si="37"/>
        <v>31.35742014061919</v>
      </c>
      <c r="DO43" s="342">
        <f t="shared" si="37"/>
        <v>25.085936112495354</v>
      </c>
      <c r="DP43" s="342">
        <f t="shared" si="37"/>
        <v>20.068748889996286</v>
      </c>
      <c r="DQ43" s="342">
        <f t="shared" si="37"/>
        <v>16.054999111997031</v>
      </c>
      <c r="DR43" s="342">
        <f t="shared" si="34"/>
        <v>12.843999289597626</v>
      </c>
      <c r="DS43" s="342">
        <f t="shared" si="34"/>
        <v>10.275199431678102</v>
      </c>
      <c r="DT43" s="346">
        <f t="shared" si="34"/>
        <v>8.2201595453424812</v>
      </c>
      <c r="DU43" s="342">
        <f t="shared" si="34"/>
        <v>6.5761276362739851</v>
      </c>
      <c r="DV43" s="342">
        <f t="shared" si="34"/>
        <v>5.2609021090191881</v>
      </c>
      <c r="DW43" s="342">
        <f t="shared" si="34"/>
        <v>4.208721687215351</v>
      </c>
      <c r="DX43" s="342">
        <f t="shared" si="34"/>
        <v>3.3669773497722808</v>
      </c>
      <c r="DY43" s="342">
        <f t="shared" si="34"/>
        <v>2.6935818798178248</v>
      </c>
      <c r="DZ43" s="342">
        <f t="shared" si="34"/>
        <v>2.1548655038542601</v>
      </c>
      <c r="EA43" s="342">
        <f t="shared" si="34"/>
        <v>1.7238924030834082</v>
      </c>
      <c r="EB43" s="342">
        <f t="shared" si="34"/>
        <v>1.3791139224667266</v>
      </c>
      <c r="EC43" s="342">
        <f t="shared" si="34"/>
        <v>1.1032911379733814</v>
      </c>
      <c r="ED43" s="342">
        <f t="shared" si="34"/>
        <v>0.88263291037870517</v>
      </c>
      <c r="EE43" s="342">
        <f t="shared" si="34"/>
        <v>0.70610632830296416</v>
      </c>
      <c r="EF43" s="342">
        <f t="shared" si="34"/>
        <v>0.56488506264237137</v>
      </c>
      <c r="EG43" s="727">
        <f t="shared" si="34"/>
        <v>0.45190805011389712</v>
      </c>
      <c r="EH43" s="342">
        <f t="shared" si="35"/>
        <v>0.36152644009111773</v>
      </c>
      <c r="EI43" s="342">
        <f t="shared" si="35"/>
        <v>0.28922115207289417</v>
      </c>
      <c r="EJ43" s="342">
        <f t="shared" si="35"/>
        <v>0.23137692165831536</v>
      </c>
      <c r="EK43" s="342">
        <f t="shared" si="35"/>
        <v>0.1851015373266523</v>
      </c>
      <c r="EL43" s="342">
        <f t="shared" si="35"/>
        <v>0.14808122986132186</v>
      </c>
      <c r="EM43" s="342">
        <f t="shared" si="35"/>
        <v>0.11846498388905749</v>
      </c>
      <c r="EN43" s="342">
        <f t="shared" si="35"/>
        <v>9.4771987111246001E-2</v>
      </c>
      <c r="EO43" s="342">
        <f t="shared" si="35"/>
        <v>7.5817589688996809E-2</v>
      </c>
      <c r="EP43" s="342">
        <f t="shared" si="35"/>
        <v>6.0654071751197448E-2</v>
      </c>
      <c r="EQ43" s="342">
        <f t="shared" si="35"/>
        <v>4.8523257400957961E-2</v>
      </c>
      <c r="ER43" s="346">
        <f t="shared" si="57"/>
        <v>3.8818605920766372E-2</v>
      </c>
      <c r="ES43" s="342">
        <f t="shared" si="57"/>
        <v>3.1054884736613098E-2</v>
      </c>
      <c r="ET43" s="342">
        <f t="shared" si="57"/>
        <v>2.4843907789290479E-2</v>
      </c>
      <c r="EU43" s="342">
        <f t="shared" si="57"/>
        <v>1.9875126231432384E-2</v>
      </c>
      <c r="EV43" s="342">
        <f t="shared" si="57"/>
        <v>1.5900100985145906E-2</v>
      </c>
      <c r="EW43" s="342">
        <f t="shared" si="57"/>
        <v>1.2720080788116726E-2</v>
      </c>
      <c r="EX43" s="342">
        <f t="shared" si="57"/>
        <v>1.0176064630493382E-2</v>
      </c>
      <c r="EY43" s="342">
        <f t="shared" si="49"/>
        <v>8.1408517043947051E-3</v>
      </c>
      <c r="EZ43" s="342">
        <f t="shared" si="49"/>
        <v>6.5126813635157646E-3</v>
      </c>
      <c r="FA43" s="342">
        <f t="shared" si="49"/>
        <v>5.210145090812612E-3</v>
      </c>
      <c r="FB43" s="342">
        <f t="shared" si="49"/>
        <v>4.1681160726500894E-3</v>
      </c>
      <c r="FC43" s="342">
        <f t="shared" si="49"/>
        <v>3.3344928581200716E-3</v>
      </c>
      <c r="FD43" s="342">
        <f t="shared" si="49"/>
        <v>2.6675942864960575E-3</v>
      </c>
      <c r="FE43" s="727">
        <f t="shared" si="49"/>
        <v>2.1340754291968461E-3</v>
      </c>
      <c r="FF43" s="342">
        <f t="shared" si="49"/>
        <v>1.7072603433574769E-3</v>
      </c>
      <c r="FG43" s="342">
        <f t="shared" si="49"/>
        <v>1.3658082746859817E-3</v>
      </c>
      <c r="FH43" s="342">
        <f t="shared" si="46"/>
        <v>1.0926466197487853E-3</v>
      </c>
      <c r="FI43" s="342">
        <f t="shared" si="46"/>
        <v>8.7411729579902828E-4</v>
      </c>
      <c r="FJ43" s="342">
        <f t="shared" si="46"/>
        <v>6.9929383663922266E-4</v>
      </c>
      <c r="FK43" s="342">
        <f t="shared" si="46"/>
        <v>5.594350693113782E-4</v>
      </c>
      <c r="FL43" s="342">
        <f t="shared" si="46"/>
        <v>4.4754805544910259E-4</v>
      </c>
      <c r="FM43" s="342">
        <f t="shared" si="46"/>
        <v>3.5803844435928209E-4</v>
      </c>
      <c r="FN43" s="342">
        <f t="shared" si="46"/>
        <v>2.8643075548742566E-4</v>
      </c>
      <c r="FO43" s="342">
        <f t="shared" si="46"/>
        <v>2.2914460438994055E-4</v>
      </c>
      <c r="FP43" s="346">
        <f t="shared" si="46"/>
        <v>1.8331568351195244E-4</v>
      </c>
      <c r="FQ43" s="342">
        <f t="shared" si="46"/>
        <v>1.4665254680956198E-4</v>
      </c>
      <c r="FR43" s="342">
        <f t="shared" si="46"/>
        <v>1.1732203744764958E-4</v>
      </c>
      <c r="FS43" s="342">
        <f t="shared" si="46"/>
        <v>9.3857629958119665E-5</v>
      </c>
      <c r="FT43" s="342">
        <f t="shared" si="46"/>
        <v>7.5086103966495737E-5</v>
      </c>
      <c r="FU43" s="342">
        <f t="shared" si="46"/>
        <v>6.0068883173196591E-5</v>
      </c>
      <c r="FV43" s="342">
        <f t="shared" si="46"/>
        <v>4.8055106538557273E-5</v>
      </c>
      <c r="FW43" s="342">
        <f t="shared" si="46"/>
        <v>3.8444085230845818E-5</v>
      </c>
      <c r="FX43" s="342">
        <f t="shared" si="47"/>
        <v>3.0755268184676655E-5</v>
      </c>
      <c r="FY43" s="342">
        <f t="shared" si="21"/>
        <v>2.4604214547741325E-5</v>
      </c>
      <c r="FZ43" s="342">
        <f t="shared" si="21"/>
        <v>1.968337163819306E-5</v>
      </c>
      <c r="GA43" s="342">
        <f t="shared" si="21"/>
        <v>1.574669731055445E-5</v>
      </c>
      <c r="GB43" s="342">
        <f t="shared" si="21"/>
        <v>1.259735784844356E-5</v>
      </c>
      <c r="GC43" s="727">
        <f t="shared" si="21"/>
        <v>1.0077886278754849E-5</v>
      </c>
      <c r="GD43" s="342">
        <f t="shared" si="21"/>
        <v>8.0623090230038787E-6</v>
      </c>
      <c r="GE43" s="342">
        <f t="shared" si="21"/>
        <v>6.4498472184031034E-6</v>
      </c>
      <c r="GF43" s="342">
        <f t="shared" si="38"/>
        <v>5.1598777747224831E-6</v>
      </c>
      <c r="GG43" s="342">
        <f t="shared" si="38"/>
        <v>4.1279022197779866E-6</v>
      </c>
      <c r="GH43" s="342">
        <f t="shared" si="38"/>
        <v>3.3023217758223894E-6</v>
      </c>
      <c r="GI43" s="342">
        <f t="shared" si="38"/>
        <v>2.6418574206579119E-6</v>
      </c>
      <c r="GJ43" s="342">
        <f t="shared" si="38"/>
        <v>2.1134859365263297E-6</v>
      </c>
      <c r="GK43" s="342">
        <f t="shared" si="38"/>
        <v>1.6907887492210639E-6</v>
      </c>
      <c r="GL43" s="342">
        <f t="shared" si="38"/>
        <v>1.3526309993768512E-6</v>
      </c>
      <c r="GM43" s="342">
        <f t="shared" si="38"/>
        <v>1.0821047995014809E-6</v>
      </c>
      <c r="GN43" s="346">
        <f t="shared" si="38"/>
        <v>8.6568383960118477E-7</v>
      </c>
      <c r="GO43" s="397">
        <f t="shared" si="39"/>
        <v>2799372.5499965376</v>
      </c>
    </row>
    <row r="44" spans="1:199" s="333" customFormat="1" ht="22" customHeight="1" x14ac:dyDescent="0.2">
      <c r="B44" s="399">
        <f>B43+1</f>
        <v>3</v>
      </c>
      <c r="C44" s="399"/>
      <c r="D44" s="399"/>
      <c r="E44" s="399"/>
      <c r="F44" s="399">
        <v>1</v>
      </c>
      <c r="G44" s="495" t="str">
        <f>$G$444</f>
        <v>Even Performing Title / App</v>
      </c>
      <c r="H44" s="436"/>
      <c r="I44" s="384"/>
      <c r="J44" s="384"/>
      <c r="K44" s="384"/>
      <c r="L44" s="384"/>
      <c r="M44" s="384"/>
      <c r="N44" s="384"/>
      <c r="O44" s="384"/>
      <c r="P44" s="384"/>
      <c r="Q44" s="381"/>
      <c r="R44" s="384"/>
      <c r="S44" s="384"/>
      <c r="T44" s="384"/>
      <c r="U44" s="384"/>
      <c r="V44" s="384"/>
      <c r="W44" s="384"/>
      <c r="X44" s="384"/>
      <c r="Y44" s="384"/>
      <c r="Z44" s="384"/>
      <c r="AA44" s="384"/>
      <c r="AB44" s="385"/>
      <c r="AC44" s="384"/>
      <c r="AD44" s="384"/>
      <c r="AE44" s="384"/>
      <c r="AF44" s="384"/>
      <c r="AG44" s="384"/>
      <c r="AH44" s="384"/>
      <c r="AI44" s="384"/>
      <c r="AJ44" s="384"/>
      <c r="AK44" s="384"/>
      <c r="AL44" s="384"/>
      <c r="AM44" s="384"/>
      <c r="AN44" s="384"/>
      <c r="AO44" s="381"/>
      <c r="AP44" s="384"/>
      <c r="AQ44" s="384"/>
      <c r="AR44" s="384"/>
      <c r="AS44" s="384"/>
      <c r="AT44" s="384"/>
      <c r="AU44" s="384"/>
      <c r="AV44" s="384"/>
      <c r="AW44" s="384"/>
      <c r="AX44" s="384"/>
      <c r="AY44" s="384"/>
      <c r="AZ44" s="385"/>
      <c r="BA44" s="384"/>
      <c r="BB44" s="384"/>
      <c r="BC44" s="384"/>
      <c r="BD44" s="384"/>
      <c r="BE44" s="384"/>
      <c r="BF44" s="384"/>
      <c r="BG44" s="384"/>
      <c r="BH44" s="384"/>
      <c r="BI44" s="384"/>
      <c r="BJ44" s="384"/>
      <c r="BK44" s="384"/>
      <c r="BL44" s="384"/>
      <c r="BM44" s="381"/>
      <c r="BN44" s="384"/>
      <c r="BO44" s="384"/>
      <c r="BP44" s="384"/>
      <c r="BQ44" s="384"/>
      <c r="BR44" s="384"/>
      <c r="BS44" s="497">
        <f t="shared" ref="BS44:CP44" si="60">$B$7*Q$444</f>
        <v>3114.5833333333339</v>
      </c>
      <c r="BT44" s="497">
        <f t="shared" si="60"/>
        <v>12458.333333333336</v>
      </c>
      <c r="BU44" s="497">
        <f t="shared" si="60"/>
        <v>31145.833333333336</v>
      </c>
      <c r="BV44" s="497">
        <f t="shared" si="60"/>
        <v>46718.75</v>
      </c>
      <c r="BW44" s="497">
        <f t="shared" si="60"/>
        <v>62291.666666666672</v>
      </c>
      <c r="BX44" s="621">
        <f t="shared" si="60"/>
        <v>59177.083333333328</v>
      </c>
      <c r="BY44" s="497">
        <f t="shared" si="60"/>
        <v>56062.5</v>
      </c>
      <c r="BZ44" s="497">
        <f t="shared" si="60"/>
        <v>52947.916666666664</v>
      </c>
      <c r="CA44" s="497">
        <f t="shared" si="60"/>
        <v>49833.333333333343</v>
      </c>
      <c r="CB44" s="497">
        <f t="shared" si="60"/>
        <v>46718.75</v>
      </c>
      <c r="CC44" s="497">
        <f t="shared" si="60"/>
        <v>43604.166666666664</v>
      </c>
      <c r="CD44" s="497">
        <f t="shared" si="60"/>
        <v>40489.583333333336</v>
      </c>
      <c r="CE44" s="497">
        <f t="shared" si="60"/>
        <v>37375</v>
      </c>
      <c r="CF44" s="497">
        <f t="shared" si="60"/>
        <v>34260.416666666672</v>
      </c>
      <c r="CG44" s="497">
        <f t="shared" si="60"/>
        <v>31145.833333333299</v>
      </c>
      <c r="CH44" s="497">
        <f t="shared" si="60"/>
        <v>28031.249999999967</v>
      </c>
      <c r="CI44" s="497">
        <f t="shared" si="60"/>
        <v>24916.666666666672</v>
      </c>
      <c r="CJ44" s="497">
        <f t="shared" si="60"/>
        <v>21802.083333333332</v>
      </c>
      <c r="CK44" s="737">
        <f t="shared" si="60"/>
        <v>18687.5</v>
      </c>
      <c r="CL44" s="497">
        <f t="shared" si="60"/>
        <v>15572.916666666668</v>
      </c>
      <c r="CM44" s="497">
        <f t="shared" si="60"/>
        <v>12458.333333333336</v>
      </c>
      <c r="CN44" s="497">
        <f t="shared" si="60"/>
        <v>9343.75</v>
      </c>
      <c r="CO44" s="497">
        <f t="shared" si="60"/>
        <v>6229.1666666666679</v>
      </c>
      <c r="CP44" s="497">
        <f t="shared" si="60"/>
        <v>3114.5833333333339</v>
      </c>
      <c r="CQ44" s="342">
        <f t="shared" si="45"/>
        <v>2491.6666666666674</v>
      </c>
      <c r="CR44" s="342">
        <f t="shared" si="43"/>
        <v>1993.3333333333339</v>
      </c>
      <c r="CS44" s="342">
        <f t="shared" si="43"/>
        <v>1594.6666666666672</v>
      </c>
      <c r="CT44" s="342">
        <f t="shared" si="43"/>
        <v>1275.7333333333338</v>
      </c>
      <c r="CU44" s="342">
        <f t="shared" si="43"/>
        <v>1020.586666666667</v>
      </c>
      <c r="CV44" s="346">
        <f t="shared" si="43"/>
        <v>816.46933333333368</v>
      </c>
      <c r="CW44" s="342">
        <f t="shared" si="43"/>
        <v>653.17546666666703</v>
      </c>
      <c r="CX44" s="342">
        <f t="shared" si="43"/>
        <v>522.5403733333336</v>
      </c>
      <c r="CY44" s="342">
        <f t="shared" si="43"/>
        <v>418.03229866666692</v>
      </c>
      <c r="CZ44" s="342">
        <f t="shared" si="43"/>
        <v>334.42583893333358</v>
      </c>
      <c r="DA44" s="342">
        <f t="shared" si="43"/>
        <v>267.54067114666685</v>
      </c>
      <c r="DB44" s="342">
        <f t="shared" si="43"/>
        <v>214.03253691733349</v>
      </c>
      <c r="DC44" s="342">
        <f t="shared" si="43"/>
        <v>171.22602953386681</v>
      </c>
      <c r="DD44" s="342">
        <f t="shared" si="43"/>
        <v>136.98082362709346</v>
      </c>
      <c r="DE44" s="342">
        <f t="shared" si="43"/>
        <v>109.58465890167477</v>
      </c>
      <c r="DF44" s="342">
        <f t="shared" si="51"/>
        <v>87.667727121339823</v>
      </c>
      <c r="DG44" s="342">
        <f t="shared" si="37"/>
        <v>70.134181697071867</v>
      </c>
      <c r="DH44" s="342">
        <f t="shared" si="37"/>
        <v>56.107345357657493</v>
      </c>
      <c r="DI44" s="727">
        <f t="shared" si="37"/>
        <v>44.885876286125999</v>
      </c>
      <c r="DJ44" s="342">
        <f t="shared" si="37"/>
        <v>35.908701028900801</v>
      </c>
      <c r="DK44" s="342">
        <f t="shared" si="37"/>
        <v>28.726960823120642</v>
      </c>
      <c r="DL44" s="342">
        <f t="shared" si="37"/>
        <v>22.981568658496514</v>
      </c>
      <c r="DM44" s="342">
        <f t="shared" si="37"/>
        <v>18.385254926797213</v>
      </c>
      <c r="DN44" s="342">
        <f t="shared" si="37"/>
        <v>14.708203941437771</v>
      </c>
      <c r="DO44" s="342">
        <f t="shared" si="37"/>
        <v>11.766563153150218</v>
      </c>
      <c r="DP44" s="342">
        <f t="shared" si="37"/>
        <v>9.4132505225201744</v>
      </c>
      <c r="DQ44" s="342">
        <f t="shared" si="37"/>
        <v>7.5306004180161397</v>
      </c>
      <c r="DR44" s="342">
        <f t="shared" si="34"/>
        <v>6.0244803344129121</v>
      </c>
      <c r="DS44" s="342">
        <f t="shared" si="34"/>
        <v>4.8195842675303302</v>
      </c>
      <c r="DT44" s="346">
        <f t="shared" si="34"/>
        <v>3.8556674140242642</v>
      </c>
      <c r="DU44" s="342">
        <f t="shared" si="34"/>
        <v>3.0845339312194113</v>
      </c>
      <c r="DV44" s="342">
        <f t="shared" si="34"/>
        <v>2.4676271449755292</v>
      </c>
      <c r="DW44" s="342">
        <f t="shared" si="34"/>
        <v>1.9741017159804235</v>
      </c>
      <c r="DX44" s="342">
        <f t="shared" si="34"/>
        <v>1.5792813727843389</v>
      </c>
      <c r="DY44" s="342">
        <f t="shared" si="34"/>
        <v>1.2634250982274713</v>
      </c>
      <c r="DZ44" s="342">
        <f t="shared" si="34"/>
        <v>1.0107400785819771</v>
      </c>
      <c r="EA44" s="342">
        <f t="shared" si="34"/>
        <v>0.80859206286558172</v>
      </c>
      <c r="EB44" s="342">
        <f t="shared" si="34"/>
        <v>0.64687365029246546</v>
      </c>
      <c r="EC44" s="342">
        <f t="shared" si="34"/>
        <v>0.51749892023397237</v>
      </c>
      <c r="ED44" s="342">
        <f t="shared" si="34"/>
        <v>0.41399913618717793</v>
      </c>
      <c r="EE44" s="342">
        <f t="shared" si="34"/>
        <v>0.33119930894974237</v>
      </c>
      <c r="EF44" s="342">
        <f t="shared" si="34"/>
        <v>0.26495944715979391</v>
      </c>
      <c r="EG44" s="727">
        <f t="shared" si="34"/>
        <v>0.21196755772783515</v>
      </c>
      <c r="EH44" s="342">
        <f t="shared" si="35"/>
        <v>0.16957404618226812</v>
      </c>
      <c r="EI44" s="342">
        <f t="shared" si="35"/>
        <v>0.1356592369458145</v>
      </c>
      <c r="EJ44" s="342">
        <f t="shared" si="35"/>
        <v>0.1085273895566516</v>
      </c>
      <c r="EK44" s="342">
        <f t="shared" si="35"/>
        <v>8.6821911645321284E-2</v>
      </c>
      <c r="EL44" s="342">
        <f t="shared" si="35"/>
        <v>6.9457529316257025E-2</v>
      </c>
      <c r="EM44" s="342">
        <f t="shared" si="35"/>
        <v>5.5566023453005625E-2</v>
      </c>
      <c r="EN44" s="342">
        <f t="shared" si="35"/>
        <v>4.4452818762404506E-2</v>
      </c>
      <c r="EO44" s="342">
        <f t="shared" si="35"/>
        <v>3.5562255009923605E-2</v>
      </c>
      <c r="EP44" s="342">
        <f t="shared" si="35"/>
        <v>2.8449804007938884E-2</v>
      </c>
      <c r="EQ44" s="342">
        <f t="shared" si="35"/>
        <v>2.2759843206351108E-2</v>
      </c>
      <c r="ER44" s="346">
        <f t="shared" si="57"/>
        <v>1.8207874565080887E-2</v>
      </c>
      <c r="ES44" s="342">
        <f t="shared" si="57"/>
        <v>1.4566299652064711E-2</v>
      </c>
      <c r="ET44" s="342">
        <f t="shared" si="57"/>
        <v>1.165303972165177E-2</v>
      </c>
      <c r="EU44" s="342">
        <f t="shared" si="57"/>
        <v>9.3224317773214164E-3</v>
      </c>
      <c r="EV44" s="342">
        <f t="shared" si="57"/>
        <v>7.4579454218571331E-3</v>
      </c>
      <c r="EW44" s="342">
        <f t="shared" si="57"/>
        <v>5.9663563374857068E-3</v>
      </c>
      <c r="EX44" s="342">
        <f t="shared" si="57"/>
        <v>4.773085069988566E-3</v>
      </c>
      <c r="EY44" s="342">
        <f t="shared" si="49"/>
        <v>3.8184680559908528E-3</v>
      </c>
      <c r="EZ44" s="342">
        <f t="shared" si="49"/>
        <v>3.0547744447926824E-3</v>
      </c>
      <c r="FA44" s="342">
        <f t="shared" si="49"/>
        <v>2.4438195558341459E-3</v>
      </c>
      <c r="FB44" s="342">
        <f t="shared" si="49"/>
        <v>1.9550556446673167E-3</v>
      </c>
      <c r="FC44" s="342">
        <f t="shared" si="49"/>
        <v>1.5640445157338535E-3</v>
      </c>
      <c r="FD44" s="342">
        <f t="shared" si="49"/>
        <v>1.2512356125870829E-3</v>
      </c>
      <c r="FE44" s="727">
        <f t="shared" si="49"/>
        <v>1.0009884900696665E-3</v>
      </c>
      <c r="FF44" s="342">
        <f t="shared" si="49"/>
        <v>8.0079079205573318E-4</v>
      </c>
      <c r="FG44" s="342">
        <f t="shared" si="49"/>
        <v>6.4063263364458659E-4</v>
      </c>
      <c r="FH44" s="342">
        <f t="shared" si="46"/>
        <v>5.1250610691566927E-4</v>
      </c>
      <c r="FI44" s="342">
        <f t="shared" si="46"/>
        <v>4.1000488553253543E-4</v>
      </c>
      <c r="FJ44" s="342">
        <f t="shared" si="46"/>
        <v>3.2800390842602835E-4</v>
      </c>
      <c r="FK44" s="342">
        <f t="shared" si="46"/>
        <v>2.6240312674082267E-4</v>
      </c>
      <c r="FL44" s="342">
        <f t="shared" si="46"/>
        <v>2.0992250139265816E-4</v>
      </c>
      <c r="FM44" s="342">
        <f t="shared" si="46"/>
        <v>1.6793800111412655E-4</v>
      </c>
      <c r="FN44" s="342">
        <f t="shared" si="46"/>
        <v>1.3435040089130123E-4</v>
      </c>
      <c r="FO44" s="342">
        <f t="shared" si="46"/>
        <v>1.07480320713041E-4</v>
      </c>
      <c r="FP44" s="346">
        <f t="shared" si="46"/>
        <v>8.5984256570432809E-5</v>
      </c>
      <c r="FQ44" s="342">
        <f t="shared" si="46"/>
        <v>6.8787405256346253E-5</v>
      </c>
      <c r="FR44" s="342">
        <f t="shared" si="46"/>
        <v>5.5029924205077002E-5</v>
      </c>
      <c r="FS44" s="342">
        <f t="shared" si="46"/>
        <v>4.4023939364061602E-5</v>
      </c>
      <c r="FT44" s="342">
        <f t="shared" si="46"/>
        <v>3.5219151491249283E-5</v>
      </c>
      <c r="FU44" s="342">
        <f t="shared" si="46"/>
        <v>2.8175321192999427E-5</v>
      </c>
      <c r="FV44" s="342">
        <f t="shared" si="46"/>
        <v>2.2540256954399542E-5</v>
      </c>
      <c r="FW44" s="342">
        <f t="shared" si="46"/>
        <v>1.8032205563519633E-5</v>
      </c>
      <c r="FX44" s="342">
        <f t="shared" si="47"/>
        <v>1.4425764450815707E-5</v>
      </c>
      <c r="FY44" s="342">
        <f t="shared" si="21"/>
        <v>1.1540611560652566E-5</v>
      </c>
      <c r="FZ44" s="342">
        <f t="shared" si="21"/>
        <v>9.2324892485220536E-6</v>
      </c>
      <c r="GA44" s="342">
        <f t="shared" si="21"/>
        <v>7.385991398817643E-6</v>
      </c>
      <c r="GB44" s="342">
        <f t="shared" si="21"/>
        <v>5.9087931190541146E-6</v>
      </c>
      <c r="GC44" s="727">
        <f t="shared" si="21"/>
        <v>4.7270344952432917E-6</v>
      </c>
      <c r="GD44" s="342">
        <f t="shared" si="21"/>
        <v>3.7816275961946334E-6</v>
      </c>
      <c r="GE44" s="342">
        <f t="shared" si="21"/>
        <v>3.0253020769557068E-6</v>
      </c>
      <c r="GF44" s="342">
        <f t="shared" si="38"/>
        <v>2.4202416615645656E-6</v>
      </c>
      <c r="GG44" s="342">
        <f t="shared" si="38"/>
        <v>1.9361933292516527E-6</v>
      </c>
      <c r="GH44" s="342">
        <f t="shared" si="38"/>
        <v>1.5489546634013222E-6</v>
      </c>
      <c r="GI44" s="342">
        <f t="shared" si="38"/>
        <v>1.2391637307210578E-6</v>
      </c>
      <c r="GJ44" s="342">
        <f t="shared" si="38"/>
        <v>9.9133098457684626E-7</v>
      </c>
      <c r="GK44" s="342">
        <f t="shared" si="38"/>
        <v>7.9306478766147708E-7</v>
      </c>
      <c r="GL44" s="342">
        <f t="shared" si="38"/>
        <v>6.3445183012918172E-7</v>
      </c>
      <c r="GM44" s="342">
        <f t="shared" si="38"/>
        <v>5.0756146410334542E-7</v>
      </c>
      <c r="GN44" s="346">
        <f t="shared" si="38"/>
        <v>4.0604917128267636E-7</v>
      </c>
      <c r="GO44" s="623">
        <f t="shared" si="39"/>
        <v>759958.33333170891</v>
      </c>
    </row>
    <row r="45" spans="1:199" s="333" customFormat="1" ht="22" customHeight="1" x14ac:dyDescent="0.2">
      <c r="B45" s="399">
        <f t="shared" ref="B45:B95" si="61">B44+1</f>
        <v>4</v>
      </c>
      <c r="C45" s="399"/>
      <c r="D45" s="399">
        <v>1</v>
      </c>
      <c r="E45" s="399"/>
      <c r="F45" s="399"/>
      <c r="G45" s="340" t="str">
        <f>$G$442</f>
        <v>Avg Performing  Title / App</v>
      </c>
      <c r="H45" s="436"/>
      <c r="I45" s="384"/>
      <c r="J45" s="384"/>
      <c r="K45" s="384"/>
      <c r="L45" s="384"/>
      <c r="M45" s="384"/>
      <c r="N45" s="384"/>
      <c r="O45" s="384"/>
      <c r="P45" s="384"/>
      <c r="Q45" s="381"/>
      <c r="R45" s="384"/>
      <c r="S45" s="384"/>
      <c r="T45" s="384"/>
      <c r="U45" s="384"/>
      <c r="V45" s="384"/>
      <c r="W45" s="384"/>
      <c r="X45" s="384"/>
      <c r="Y45" s="384"/>
      <c r="Z45" s="384"/>
      <c r="AA45" s="384"/>
      <c r="AB45" s="385"/>
      <c r="AC45" s="384"/>
      <c r="AD45" s="384"/>
      <c r="AE45" s="384"/>
      <c r="AF45" s="384"/>
      <c r="AG45" s="384"/>
      <c r="AH45" s="384"/>
      <c r="AI45" s="384"/>
      <c r="AJ45" s="384"/>
      <c r="AK45" s="384"/>
      <c r="AL45" s="384"/>
      <c r="AM45" s="384"/>
      <c r="AN45" s="384"/>
      <c r="AO45" s="381"/>
      <c r="AP45" s="384"/>
      <c r="AQ45" s="384"/>
      <c r="AR45" s="384"/>
      <c r="AS45" s="384"/>
      <c r="AT45" s="384"/>
      <c r="AU45" s="384"/>
      <c r="AV45" s="384"/>
      <c r="AW45" s="384"/>
      <c r="AX45" s="384"/>
      <c r="AY45" s="384"/>
      <c r="AZ45" s="385"/>
      <c r="BA45" s="384"/>
      <c r="BB45" s="384"/>
      <c r="BC45" s="384"/>
      <c r="BD45" s="384"/>
      <c r="BE45" s="384"/>
      <c r="BF45" s="384"/>
      <c r="BG45" s="384"/>
      <c r="BH45" s="384"/>
      <c r="BI45" s="384"/>
      <c r="BJ45" s="384"/>
      <c r="BK45" s="384"/>
      <c r="BL45" s="384"/>
      <c r="BM45" s="381"/>
      <c r="BN45" s="384"/>
      <c r="BO45" s="384"/>
      <c r="BP45" s="384"/>
      <c r="BQ45" s="384"/>
      <c r="BR45" s="384"/>
      <c r="BS45" s="384"/>
      <c r="BT45" s="379">
        <f t="shared" ref="BT45:CQ45" si="62">$B$7*Q$442</f>
        <v>31125.899999999998</v>
      </c>
      <c r="BU45" s="379">
        <f t="shared" si="62"/>
        <v>100239.75</v>
      </c>
      <c r="BV45" s="379">
        <f t="shared" si="62"/>
        <v>284618.09999999998</v>
      </c>
      <c r="BW45" s="379">
        <f t="shared" si="62"/>
        <v>556962.25</v>
      </c>
      <c r="BX45" s="380">
        <f t="shared" si="62"/>
        <v>680269.85</v>
      </c>
      <c r="BY45" s="379">
        <f t="shared" si="62"/>
        <v>661926.19999999995</v>
      </c>
      <c r="BZ45" s="379">
        <f t="shared" si="62"/>
        <v>673632.04999999993</v>
      </c>
      <c r="CA45" s="379">
        <f t="shared" si="62"/>
        <v>661253.44999999995</v>
      </c>
      <c r="CB45" s="379">
        <f t="shared" si="62"/>
        <v>447274.1</v>
      </c>
      <c r="CC45" s="379">
        <f t="shared" si="62"/>
        <v>485426.5</v>
      </c>
      <c r="CD45" s="379">
        <f t="shared" si="62"/>
        <v>373122.1</v>
      </c>
      <c r="CE45" s="379">
        <f t="shared" si="62"/>
        <v>318121.05</v>
      </c>
      <c r="CF45" s="379">
        <f t="shared" si="62"/>
        <v>411752.89999999997</v>
      </c>
      <c r="CG45" s="379">
        <f t="shared" si="62"/>
        <v>364780</v>
      </c>
      <c r="CH45" s="379">
        <f t="shared" si="62"/>
        <v>316356.95</v>
      </c>
      <c r="CI45" s="379">
        <f t="shared" si="62"/>
        <v>238153.5</v>
      </c>
      <c r="CJ45" s="379">
        <f t="shared" si="62"/>
        <v>221125.44999999998</v>
      </c>
      <c r="CK45" s="735">
        <f t="shared" si="62"/>
        <v>247123.5</v>
      </c>
      <c r="CL45" s="379">
        <f t="shared" si="62"/>
        <v>221170.3</v>
      </c>
      <c r="CM45" s="379">
        <f t="shared" si="62"/>
        <v>171895.1</v>
      </c>
      <c r="CN45" s="379">
        <f t="shared" si="62"/>
        <v>127732.79999999999</v>
      </c>
      <c r="CO45" s="379">
        <f t="shared" si="62"/>
        <v>74660.3</v>
      </c>
      <c r="CP45" s="379">
        <f t="shared" si="62"/>
        <v>65346.45</v>
      </c>
      <c r="CQ45" s="379">
        <f t="shared" si="62"/>
        <v>36074.35</v>
      </c>
      <c r="CR45" s="342">
        <f t="shared" si="45"/>
        <v>28859.48</v>
      </c>
      <c r="CS45" s="342">
        <f t="shared" si="43"/>
        <v>23087.584000000003</v>
      </c>
      <c r="CT45" s="342">
        <f t="shared" si="43"/>
        <v>18470.067200000001</v>
      </c>
      <c r="CU45" s="342">
        <f t="shared" si="43"/>
        <v>14776.053760000003</v>
      </c>
      <c r="CV45" s="346">
        <f t="shared" si="43"/>
        <v>11820.843008000003</v>
      </c>
      <c r="CW45" s="342">
        <f t="shared" si="43"/>
        <v>9456.6744064000031</v>
      </c>
      <c r="CX45" s="342">
        <f t="shared" si="43"/>
        <v>7565.3395251200027</v>
      </c>
      <c r="CY45" s="342">
        <f t="shared" si="43"/>
        <v>6052.2716200960022</v>
      </c>
      <c r="CZ45" s="342">
        <f t="shared" si="43"/>
        <v>4841.8172960768015</v>
      </c>
      <c r="DA45" s="342">
        <f t="shared" si="43"/>
        <v>3873.4538368614412</v>
      </c>
      <c r="DB45" s="342">
        <f t="shared" si="43"/>
        <v>3098.7630694891532</v>
      </c>
      <c r="DC45" s="342">
        <f t="shared" si="43"/>
        <v>2479.0104555913226</v>
      </c>
      <c r="DD45" s="342">
        <f t="shared" si="43"/>
        <v>1983.2083644730583</v>
      </c>
      <c r="DE45" s="342">
        <f t="shared" si="43"/>
        <v>1586.5666915784468</v>
      </c>
      <c r="DF45" s="342">
        <f t="shared" si="51"/>
        <v>1269.2533532627576</v>
      </c>
      <c r="DG45" s="342">
        <f t="shared" si="37"/>
        <v>1015.4026826102062</v>
      </c>
      <c r="DH45" s="342">
        <f t="shared" si="37"/>
        <v>812.32214608816503</v>
      </c>
      <c r="DI45" s="727">
        <f t="shared" si="37"/>
        <v>649.85771687053204</v>
      </c>
      <c r="DJ45" s="342">
        <f t="shared" si="37"/>
        <v>519.88617349642561</v>
      </c>
      <c r="DK45" s="342">
        <f t="shared" si="37"/>
        <v>415.90893879714054</v>
      </c>
      <c r="DL45" s="342">
        <f t="shared" si="37"/>
        <v>332.72715103771247</v>
      </c>
      <c r="DM45" s="342">
        <f t="shared" si="37"/>
        <v>266.18172083016998</v>
      </c>
      <c r="DN45" s="342">
        <f t="shared" si="37"/>
        <v>212.94537666413601</v>
      </c>
      <c r="DO45" s="342">
        <f t="shared" si="37"/>
        <v>170.35630133130883</v>
      </c>
      <c r="DP45" s="342">
        <f t="shared" si="37"/>
        <v>136.28504106504707</v>
      </c>
      <c r="DQ45" s="342">
        <f t="shared" si="37"/>
        <v>109.02803285203765</v>
      </c>
      <c r="DR45" s="342">
        <f t="shared" si="34"/>
        <v>87.222426281630135</v>
      </c>
      <c r="DS45" s="342">
        <f t="shared" si="34"/>
        <v>69.777941025304116</v>
      </c>
      <c r="DT45" s="346">
        <f t="shared" si="34"/>
        <v>55.822352820243296</v>
      </c>
      <c r="DU45" s="342">
        <f t="shared" si="34"/>
        <v>44.65788225619464</v>
      </c>
      <c r="DV45" s="342">
        <f t="shared" si="34"/>
        <v>35.726305804955715</v>
      </c>
      <c r="DW45" s="342">
        <f t="shared" si="34"/>
        <v>28.581044643964574</v>
      </c>
      <c r="DX45" s="342">
        <f t="shared" si="34"/>
        <v>22.864835715171662</v>
      </c>
      <c r="DY45" s="342">
        <f t="shared" si="34"/>
        <v>18.291868572137329</v>
      </c>
      <c r="DZ45" s="342">
        <f t="shared" si="34"/>
        <v>14.633494857709863</v>
      </c>
      <c r="EA45" s="342">
        <f t="shared" si="34"/>
        <v>11.706795886167891</v>
      </c>
      <c r="EB45" s="342">
        <f t="shared" si="34"/>
        <v>9.3654367089343129</v>
      </c>
      <c r="EC45" s="342">
        <f t="shared" si="34"/>
        <v>7.492349367147451</v>
      </c>
      <c r="ED45" s="342">
        <f t="shared" si="34"/>
        <v>5.9938794937179614</v>
      </c>
      <c r="EE45" s="342">
        <f t="shared" si="34"/>
        <v>4.7951035949743694</v>
      </c>
      <c r="EF45" s="342">
        <f t="shared" ref="EE45:ET92" si="63">EE45*0.8</f>
        <v>3.8360828759794958</v>
      </c>
      <c r="EG45" s="727">
        <f t="shared" si="63"/>
        <v>3.068866300783597</v>
      </c>
      <c r="EH45" s="342">
        <f t="shared" si="35"/>
        <v>2.4550930406268776</v>
      </c>
      <c r="EI45" s="342">
        <f t="shared" si="35"/>
        <v>1.9640744325015023</v>
      </c>
      <c r="EJ45" s="342">
        <f t="shared" si="35"/>
        <v>1.571259546001202</v>
      </c>
      <c r="EK45" s="342">
        <f t="shared" si="35"/>
        <v>1.2570076368009617</v>
      </c>
      <c r="EL45" s="342">
        <f t="shared" si="35"/>
        <v>1.0056061094407693</v>
      </c>
      <c r="EM45" s="342">
        <f t="shared" si="35"/>
        <v>0.80448488755261549</v>
      </c>
      <c r="EN45" s="342">
        <f t="shared" si="35"/>
        <v>0.64358791004209248</v>
      </c>
      <c r="EO45" s="342">
        <f t="shared" si="35"/>
        <v>0.51487032803367405</v>
      </c>
      <c r="EP45" s="342">
        <f t="shared" si="35"/>
        <v>0.41189626242693927</v>
      </c>
      <c r="EQ45" s="342">
        <f t="shared" si="35"/>
        <v>0.32951700994155142</v>
      </c>
      <c r="ER45" s="346">
        <f t="shared" si="57"/>
        <v>0.26361360795324112</v>
      </c>
      <c r="ES45" s="342">
        <f t="shared" si="57"/>
        <v>0.2108908863625929</v>
      </c>
      <c r="ET45" s="342">
        <f t="shared" si="57"/>
        <v>0.16871270909007433</v>
      </c>
      <c r="EU45" s="342">
        <f t="shared" si="57"/>
        <v>0.13497016727205946</v>
      </c>
      <c r="EV45" s="342">
        <f t="shared" si="57"/>
        <v>0.10797613381764758</v>
      </c>
      <c r="EW45" s="342">
        <f t="shared" si="57"/>
        <v>8.6380907054118064E-2</v>
      </c>
      <c r="EX45" s="342">
        <f t="shared" si="57"/>
        <v>6.9104725643294451E-2</v>
      </c>
      <c r="EY45" s="342">
        <f t="shared" si="49"/>
        <v>5.5283780514635561E-2</v>
      </c>
      <c r="EZ45" s="342">
        <f t="shared" si="49"/>
        <v>4.4227024411708449E-2</v>
      </c>
      <c r="FA45" s="342">
        <f t="shared" si="49"/>
        <v>3.5381619529366762E-2</v>
      </c>
      <c r="FB45" s="342">
        <f t="shared" si="49"/>
        <v>2.8305295623493411E-2</v>
      </c>
      <c r="FC45" s="342">
        <f t="shared" si="49"/>
        <v>2.2644236498794729E-2</v>
      </c>
      <c r="FD45" s="342">
        <f t="shared" si="49"/>
        <v>1.8115389199035783E-2</v>
      </c>
      <c r="FE45" s="727">
        <f t="shared" si="49"/>
        <v>1.4492311359228627E-2</v>
      </c>
      <c r="FF45" s="342">
        <f t="shared" si="49"/>
        <v>1.1593849087382903E-2</v>
      </c>
      <c r="FG45" s="342">
        <f t="shared" si="49"/>
        <v>9.2750792699063233E-3</v>
      </c>
      <c r="FH45" s="342">
        <f t="shared" si="46"/>
        <v>7.4200634159250593E-3</v>
      </c>
      <c r="FI45" s="342">
        <f t="shared" si="46"/>
        <v>5.9360507327400475E-3</v>
      </c>
      <c r="FJ45" s="342">
        <f t="shared" si="46"/>
        <v>4.7488405861920383E-3</v>
      </c>
      <c r="FK45" s="342">
        <f t="shared" si="46"/>
        <v>3.7990724689536308E-3</v>
      </c>
      <c r="FL45" s="342">
        <f t="shared" si="46"/>
        <v>3.0392579751629049E-3</v>
      </c>
      <c r="FM45" s="342">
        <f t="shared" si="46"/>
        <v>2.431406380130324E-3</v>
      </c>
      <c r="FN45" s="342">
        <f t="shared" si="46"/>
        <v>1.9451251041042593E-3</v>
      </c>
      <c r="FO45" s="342">
        <f t="shared" si="46"/>
        <v>1.5561000832834074E-3</v>
      </c>
      <c r="FP45" s="346">
        <f t="shared" si="46"/>
        <v>1.2448800666267261E-3</v>
      </c>
      <c r="FQ45" s="342">
        <f t="shared" si="46"/>
        <v>9.9590405330138103E-4</v>
      </c>
      <c r="FR45" s="342">
        <f t="shared" si="46"/>
        <v>7.9672324264110485E-4</v>
      </c>
      <c r="FS45" s="342">
        <f t="shared" si="46"/>
        <v>6.3737859411288397E-4</v>
      </c>
      <c r="FT45" s="342">
        <f t="shared" si="46"/>
        <v>5.0990287529030715E-4</v>
      </c>
      <c r="FU45" s="342">
        <f t="shared" si="46"/>
        <v>4.0792230023224576E-4</v>
      </c>
      <c r="FV45" s="342">
        <f t="shared" si="46"/>
        <v>3.2633784018579664E-4</v>
      </c>
      <c r="FW45" s="342">
        <f t="shared" si="46"/>
        <v>2.610702721486373E-4</v>
      </c>
      <c r="FX45" s="342">
        <f t="shared" si="47"/>
        <v>2.0885621771890984E-4</v>
      </c>
      <c r="FY45" s="342">
        <f t="shared" si="21"/>
        <v>1.670849741751279E-4</v>
      </c>
      <c r="FZ45" s="342">
        <f t="shared" si="21"/>
        <v>1.3366797934010233E-4</v>
      </c>
      <c r="GA45" s="342">
        <f t="shared" si="21"/>
        <v>1.0693438347208188E-4</v>
      </c>
      <c r="GB45" s="342">
        <f t="shared" si="21"/>
        <v>8.5547506777665513E-5</v>
      </c>
      <c r="GC45" s="727">
        <f t="shared" si="21"/>
        <v>6.8438005422132413E-5</v>
      </c>
      <c r="GD45" s="342">
        <f t="shared" si="21"/>
        <v>5.4750404337705932E-5</v>
      </c>
      <c r="GE45" s="342">
        <f t="shared" si="21"/>
        <v>4.3800323470164751E-5</v>
      </c>
      <c r="GF45" s="342">
        <f t="shared" si="38"/>
        <v>3.5040258776131799E-5</v>
      </c>
      <c r="GG45" s="342">
        <f t="shared" si="38"/>
        <v>2.8032207020905442E-5</v>
      </c>
      <c r="GH45" s="342">
        <f t="shared" si="38"/>
        <v>2.2425765616724356E-5</v>
      </c>
      <c r="GI45" s="342">
        <f t="shared" si="38"/>
        <v>1.7940612493379485E-5</v>
      </c>
      <c r="GJ45" s="342">
        <f t="shared" si="38"/>
        <v>1.4352489994703589E-5</v>
      </c>
      <c r="GK45" s="342">
        <f t="shared" si="38"/>
        <v>1.1481991995762871E-5</v>
      </c>
      <c r="GL45" s="342">
        <f t="shared" si="38"/>
        <v>9.1855935966102972E-6</v>
      </c>
      <c r="GM45" s="342">
        <f t="shared" si="38"/>
        <v>7.348474877288238E-6</v>
      </c>
      <c r="GN45" s="346">
        <f t="shared" si="38"/>
        <v>5.8787799018305905E-6</v>
      </c>
      <c r="GO45" s="398">
        <f t="shared" si="39"/>
        <v>7914440.2999764839</v>
      </c>
    </row>
    <row r="46" spans="1:199" s="333" customFormat="1" ht="22" customHeight="1" x14ac:dyDescent="0.2">
      <c r="B46" s="399">
        <f t="shared" si="61"/>
        <v>5</v>
      </c>
      <c r="C46" s="399"/>
      <c r="D46" s="399">
        <v>1</v>
      </c>
      <c r="E46" s="399"/>
      <c r="F46" s="399"/>
      <c r="G46" s="340" t="str">
        <f>$G$442</f>
        <v>Avg Performing  Title / App</v>
      </c>
      <c r="H46" s="436"/>
      <c r="I46" s="384"/>
      <c r="J46" s="384"/>
      <c r="K46" s="384"/>
      <c r="L46" s="384"/>
      <c r="M46" s="384"/>
      <c r="N46" s="384"/>
      <c r="O46" s="384"/>
      <c r="P46" s="384"/>
      <c r="Q46" s="381"/>
      <c r="R46" s="384"/>
      <c r="S46" s="384"/>
      <c r="T46" s="384"/>
      <c r="U46" s="384"/>
      <c r="V46" s="384"/>
      <c r="W46" s="384"/>
      <c r="X46" s="384"/>
      <c r="Y46" s="384"/>
      <c r="Z46" s="384"/>
      <c r="AA46" s="384"/>
      <c r="AB46" s="385"/>
      <c r="AC46" s="384"/>
      <c r="AD46" s="384"/>
      <c r="AE46" s="384"/>
      <c r="AF46" s="384"/>
      <c r="AG46" s="384"/>
      <c r="AH46" s="384"/>
      <c r="AI46" s="384"/>
      <c r="AJ46" s="384"/>
      <c r="AK46" s="384"/>
      <c r="AL46" s="384"/>
      <c r="AM46" s="384"/>
      <c r="AN46" s="384"/>
      <c r="AO46" s="381"/>
      <c r="AP46" s="384"/>
      <c r="AQ46" s="384"/>
      <c r="AR46" s="384"/>
      <c r="AS46" s="384"/>
      <c r="AT46" s="384"/>
      <c r="AU46" s="384"/>
      <c r="AV46" s="384"/>
      <c r="AW46" s="384"/>
      <c r="AX46" s="384"/>
      <c r="AY46" s="384"/>
      <c r="AZ46" s="385"/>
      <c r="BA46" s="384"/>
      <c r="BB46" s="384"/>
      <c r="BC46" s="384"/>
      <c r="BD46" s="384"/>
      <c r="BE46" s="384"/>
      <c r="BF46" s="384"/>
      <c r="BG46" s="384"/>
      <c r="BH46" s="384"/>
      <c r="BI46" s="384"/>
      <c r="BJ46" s="384"/>
      <c r="BK46" s="384"/>
      <c r="BL46" s="384"/>
      <c r="BM46" s="381"/>
      <c r="BN46" s="384"/>
      <c r="BO46" s="384"/>
      <c r="BP46" s="384"/>
      <c r="BQ46" s="384"/>
      <c r="BR46" s="384"/>
      <c r="BS46" s="384"/>
      <c r="BT46" s="384"/>
      <c r="BU46" s="379">
        <f t="shared" ref="BU46:CR46" si="64">$B$7*Q$442</f>
        <v>31125.899999999998</v>
      </c>
      <c r="BV46" s="379">
        <f t="shared" si="64"/>
        <v>100239.75</v>
      </c>
      <c r="BW46" s="379">
        <f t="shared" si="64"/>
        <v>284618.09999999998</v>
      </c>
      <c r="BX46" s="380">
        <f t="shared" si="64"/>
        <v>556962.25</v>
      </c>
      <c r="BY46" s="379">
        <f t="shared" si="64"/>
        <v>680269.85</v>
      </c>
      <c r="BZ46" s="379">
        <f t="shared" si="64"/>
        <v>661926.19999999995</v>
      </c>
      <c r="CA46" s="379">
        <f t="shared" si="64"/>
        <v>673632.04999999993</v>
      </c>
      <c r="CB46" s="379">
        <f t="shared" si="64"/>
        <v>661253.44999999995</v>
      </c>
      <c r="CC46" s="379">
        <f t="shared" si="64"/>
        <v>447274.1</v>
      </c>
      <c r="CD46" s="379">
        <f t="shared" si="64"/>
        <v>485426.5</v>
      </c>
      <c r="CE46" s="379">
        <f t="shared" si="64"/>
        <v>373122.1</v>
      </c>
      <c r="CF46" s="379">
        <f t="shared" si="64"/>
        <v>318121.05</v>
      </c>
      <c r="CG46" s="379">
        <f t="shared" si="64"/>
        <v>411752.89999999997</v>
      </c>
      <c r="CH46" s="379">
        <f t="shared" si="64"/>
        <v>364780</v>
      </c>
      <c r="CI46" s="379">
        <f t="shared" si="64"/>
        <v>316356.95</v>
      </c>
      <c r="CJ46" s="379">
        <f t="shared" si="64"/>
        <v>238153.5</v>
      </c>
      <c r="CK46" s="735">
        <f t="shared" si="64"/>
        <v>221125.44999999998</v>
      </c>
      <c r="CL46" s="379">
        <f t="shared" si="64"/>
        <v>247123.5</v>
      </c>
      <c r="CM46" s="379">
        <f t="shared" si="64"/>
        <v>221170.3</v>
      </c>
      <c r="CN46" s="379">
        <f t="shared" si="64"/>
        <v>171895.1</v>
      </c>
      <c r="CO46" s="379">
        <f t="shared" si="64"/>
        <v>127732.79999999999</v>
      </c>
      <c r="CP46" s="379">
        <f t="shared" si="64"/>
        <v>74660.3</v>
      </c>
      <c r="CQ46" s="379">
        <f t="shared" si="64"/>
        <v>65346.45</v>
      </c>
      <c r="CR46" s="379">
        <f t="shared" si="64"/>
        <v>36074.35</v>
      </c>
      <c r="CS46" s="342">
        <f t="shared" si="43"/>
        <v>28859.48</v>
      </c>
      <c r="CT46" s="342">
        <f t="shared" si="43"/>
        <v>23087.584000000003</v>
      </c>
      <c r="CU46" s="342">
        <f t="shared" si="43"/>
        <v>18470.067200000001</v>
      </c>
      <c r="CV46" s="346">
        <f t="shared" si="43"/>
        <v>14776.053760000003</v>
      </c>
      <c r="CW46" s="342">
        <f t="shared" si="43"/>
        <v>11820.843008000003</v>
      </c>
      <c r="CX46" s="342">
        <f t="shared" si="43"/>
        <v>9456.6744064000031</v>
      </c>
      <c r="CY46" s="342">
        <f t="shared" si="43"/>
        <v>7565.3395251200027</v>
      </c>
      <c r="CZ46" s="342">
        <f t="shared" si="43"/>
        <v>6052.2716200960022</v>
      </c>
      <c r="DA46" s="342">
        <f t="shared" si="43"/>
        <v>4841.8172960768015</v>
      </c>
      <c r="DB46" s="342">
        <f t="shared" si="43"/>
        <v>3873.4538368614412</v>
      </c>
      <c r="DC46" s="342">
        <f t="shared" si="43"/>
        <v>3098.7630694891532</v>
      </c>
      <c r="DD46" s="342">
        <f t="shared" si="43"/>
        <v>2479.0104555913226</v>
      </c>
      <c r="DE46" s="342">
        <f t="shared" si="43"/>
        <v>1983.2083644730583</v>
      </c>
      <c r="DF46" s="342">
        <f t="shared" si="51"/>
        <v>1586.5666915784468</v>
      </c>
      <c r="DG46" s="342">
        <f t="shared" si="37"/>
        <v>1269.2533532627576</v>
      </c>
      <c r="DH46" s="342">
        <f t="shared" si="37"/>
        <v>1015.4026826102062</v>
      </c>
      <c r="DI46" s="727">
        <f t="shared" si="37"/>
        <v>812.32214608816503</v>
      </c>
      <c r="DJ46" s="342">
        <f t="shared" si="37"/>
        <v>649.85771687053204</v>
      </c>
      <c r="DK46" s="342">
        <f t="shared" si="37"/>
        <v>519.88617349642561</v>
      </c>
      <c r="DL46" s="342">
        <f t="shared" si="37"/>
        <v>415.90893879714054</v>
      </c>
      <c r="DM46" s="342">
        <f t="shared" si="37"/>
        <v>332.72715103771247</v>
      </c>
      <c r="DN46" s="342">
        <f t="shared" si="37"/>
        <v>266.18172083016998</v>
      </c>
      <c r="DO46" s="342">
        <f t="shared" si="37"/>
        <v>212.94537666413601</v>
      </c>
      <c r="DP46" s="342">
        <f t="shared" si="37"/>
        <v>170.35630133130883</v>
      </c>
      <c r="DQ46" s="342">
        <f t="shared" si="37"/>
        <v>136.28504106504707</v>
      </c>
      <c r="DR46" s="342">
        <f t="shared" si="37"/>
        <v>109.02803285203765</v>
      </c>
      <c r="DS46" s="342">
        <f t="shared" si="37"/>
        <v>87.222426281630135</v>
      </c>
      <c r="DT46" s="346">
        <f t="shared" si="37"/>
        <v>69.777941025304116</v>
      </c>
      <c r="DU46" s="342">
        <f t="shared" si="37"/>
        <v>55.822352820243296</v>
      </c>
      <c r="DV46" s="342">
        <f t="shared" si="37"/>
        <v>44.65788225619464</v>
      </c>
      <c r="DW46" s="342">
        <f t="shared" ref="DW46:EE75" si="65">DV46*0.8</f>
        <v>35.726305804955715</v>
      </c>
      <c r="DX46" s="342">
        <f t="shared" si="65"/>
        <v>28.581044643964574</v>
      </c>
      <c r="DY46" s="342">
        <f t="shared" si="65"/>
        <v>22.864835715171662</v>
      </c>
      <c r="DZ46" s="342">
        <f t="shared" si="65"/>
        <v>18.291868572137329</v>
      </c>
      <c r="EA46" s="342">
        <f t="shared" si="65"/>
        <v>14.633494857709863</v>
      </c>
      <c r="EB46" s="342">
        <f t="shared" si="65"/>
        <v>11.706795886167891</v>
      </c>
      <c r="EC46" s="342">
        <f t="shared" si="65"/>
        <v>9.3654367089343129</v>
      </c>
      <c r="ED46" s="342">
        <f t="shared" si="65"/>
        <v>7.492349367147451</v>
      </c>
      <c r="EE46" s="342">
        <f t="shared" si="65"/>
        <v>5.9938794937179614</v>
      </c>
      <c r="EF46" s="342">
        <f t="shared" si="63"/>
        <v>4.7951035949743694</v>
      </c>
      <c r="EG46" s="727">
        <f t="shared" si="63"/>
        <v>3.8360828759794958</v>
      </c>
      <c r="EH46" s="342">
        <f t="shared" si="35"/>
        <v>3.068866300783597</v>
      </c>
      <c r="EI46" s="342">
        <f t="shared" si="35"/>
        <v>2.4550930406268776</v>
      </c>
      <c r="EJ46" s="342">
        <f t="shared" si="35"/>
        <v>1.9640744325015023</v>
      </c>
      <c r="EK46" s="342">
        <f t="shared" si="35"/>
        <v>1.571259546001202</v>
      </c>
      <c r="EL46" s="342">
        <f t="shared" si="35"/>
        <v>1.2570076368009617</v>
      </c>
      <c r="EM46" s="342">
        <f t="shared" si="35"/>
        <v>1.0056061094407693</v>
      </c>
      <c r="EN46" s="342">
        <f t="shared" si="35"/>
        <v>0.80448488755261549</v>
      </c>
      <c r="EO46" s="342">
        <f t="shared" si="35"/>
        <v>0.64358791004209248</v>
      </c>
      <c r="EP46" s="342">
        <f t="shared" si="35"/>
        <v>0.51487032803367405</v>
      </c>
      <c r="EQ46" s="342">
        <f t="shared" si="35"/>
        <v>0.41189626242693927</v>
      </c>
      <c r="ER46" s="346">
        <f t="shared" si="57"/>
        <v>0.32951700994155142</v>
      </c>
      <c r="ES46" s="342">
        <f t="shared" si="57"/>
        <v>0.26361360795324112</v>
      </c>
      <c r="ET46" s="342">
        <f t="shared" si="57"/>
        <v>0.2108908863625929</v>
      </c>
      <c r="EU46" s="342">
        <f t="shared" si="57"/>
        <v>0.16871270909007433</v>
      </c>
      <c r="EV46" s="342">
        <f t="shared" si="57"/>
        <v>0.13497016727205946</v>
      </c>
      <c r="EW46" s="342">
        <f t="shared" si="57"/>
        <v>0.10797613381764758</v>
      </c>
      <c r="EX46" s="342">
        <f t="shared" si="57"/>
        <v>8.6380907054118064E-2</v>
      </c>
      <c r="EY46" s="342">
        <f t="shared" si="49"/>
        <v>6.9104725643294451E-2</v>
      </c>
      <c r="EZ46" s="342">
        <f t="shared" si="49"/>
        <v>5.5283780514635561E-2</v>
      </c>
      <c r="FA46" s="342">
        <f t="shared" si="49"/>
        <v>4.4227024411708449E-2</v>
      </c>
      <c r="FB46" s="342">
        <f t="shared" si="49"/>
        <v>3.5381619529366762E-2</v>
      </c>
      <c r="FC46" s="342">
        <f t="shared" si="49"/>
        <v>2.8305295623493411E-2</v>
      </c>
      <c r="FD46" s="342">
        <f t="shared" si="49"/>
        <v>2.2644236498794729E-2</v>
      </c>
      <c r="FE46" s="727">
        <f t="shared" si="49"/>
        <v>1.8115389199035783E-2</v>
      </c>
      <c r="FF46" s="342">
        <f t="shared" si="49"/>
        <v>1.4492311359228627E-2</v>
      </c>
      <c r="FG46" s="342">
        <f t="shared" si="49"/>
        <v>1.1593849087382903E-2</v>
      </c>
      <c r="FH46" s="342">
        <f t="shared" si="46"/>
        <v>9.2750792699063233E-3</v>
      </c>
      <c r="FI46" s="342">
        <f t="shared" si="46"/>
        <v>7.4200634159250593E-3</v>
      </c>
      <c r="FJ46" s="342">
        <f t="shared" si="46"/>
        <v>5.9360507327400475E-3</v>
      </c>
      <c r="FK46" s="342">
        <f t="shared" si="46"/>
        <v>4.7488405861920383E-3</v>
      </c>
      <c r="FL46" s="342">
        <f t="shared" si="46"/>
        <v>3.7990724689536308E-3</v>
      </c>
      <c r="FM46" s="342">
        <f t="shared" si="46"/>
        <v>3.0392579751629049E-3</v>
      </c>
      <c r="FN46" s="342">
        <f t="shared" si="46"/>
        <v>2.431406380130324E-3</v>
      </c>
      <c r="FO46" s="342">
        <f t="shared" si="46"/>
        <v>1.9451251041042593E-3</v>
      </c>
      <c r="FP46" s="346">
        <f t="shared" si="46"/>
        <v>1.5561000832834074E-3</v>
      </c>
      <c r="FQ46" s="342">
        <f t="shared" si="46"/>
        <v>1.2448800666267261E-3</v>
      </c>
      <c r="FR46" s="342">
        <f t="shared" si="46"/>
        <v>9.9590405330138103E-4</v>
      </c>
      <c r="FS46" s="342">
        <f t="shared" si="46"/>
        <v>7.9672324264110485E-4</v>
      </c>
      <c r="FT46" s="342">
        <f t="shared" si="46"/>
        <v>6.3737859411288397E-4</v>
      </c>
      <c r="FU46" s="342">
        <f t="shared" si="46"/>
        <v>5.0990287529030715E-4</v>
      </c>
      <c r="FV46" s="342">
        <f t="shared" si="46"/>
        <v>4.0792230023224576E-4</v>
      </c>
      <c r="FW46" s="342">
        <f t="shared" si="46"/>
        <v>3.2633784018579664E-4</v>
      </c>
      <c r="FX46" s="342">
        <f t="shared" si="47"/>
        <v>2.610702721486373E-4</v>
      </c>
      <c r="FY46" s="342">
        <f t="shared" si="21"/>
        <v>2.0885621771890984E-4</v>
      </c>
      <c r="FZ46" s="342">
        <f t="shared" si="21"/>
        <v>1.670849741751279E-4</v>
      </c>
      <c r="GA46" s="342">
        <f t="shared" si="21"/>
        <v>1.3366797934010233E-4</v>
      </c>
      <c r="GB46" s="342">
        <f t="shared" si="21"/>
        <v>1.0693438347208188E-4</v>
      </c>
      <c r="GC46" s="727">
        <f t="shared" si="21"/>
        <v>8.5547506777665513E-5</v>
      </c>
      <c r="GD46" s="342">
        <f t="shared" si="21"/>
        <v>6.8438005422132413E-5</v>
      </c>
      <c r="GE46" s="342">
        <f t="shared" si="21"/>
        <v>5.4750404337705932E-5</v>
      </c>
      <c r="GF46" s="342">
        <f t="shared" si="38"/>
        <v>4.3800323470164751E-5</v>
      </c>
      <c r="GG46" s="342">
        <f t="shared" si="38"/>
        <v>3.5040258776131799E-5</v>
      </c>
      <c r="GH46" s="342">
        <f t="shared" si="38"/>
        <v>2.8032207020905442E-5</v>
      </c>
      <c r="GI46" s="342">
        <f t="shared" si="38"/>
        <v>2.2425765616724356E-5</v>
      </c>
      <c r="GJ46" s="342">
        <f t="shared" si="38"/>
        <v>1.7940612493379485E-5</v>
      </c>
      <c r="GK46" s="342">
        <f t="shared" si="38"/>
        <v>1.4352489994703589E-5</v>
      </c>
      <c r="GL46" s="342">
        <f t="shared" si="38"/>
        <v>1.1481991995762871E-5</v>
      </c>
      <c r="GM46" s="342">
        <f t="shared" si="38"/>
        <v>9.1855935966102972E-6</v>
      </c>
      <c r="GN46" s="346">
        <f t="shared" si="38"/>
        <v>7.348474877288238E-6</v>
      </c>
      <c r="GO46" s="398">
        <f t="shared" si="39"/>
        <v>7914440.2999706054</v>
      </c>
    </row>
    <row r="47" spans="1:199" s="333" customFormat="1" ht="22" customHeight="1" x14ac:dyDescent="0.2">
      <c r="B47" s="399">
        <f t="shared" si="61"/>
        <v>6</v>
      </c>
      <c r="C47" s="399"/>
      <c r="D47" s="399"/>
      <c r="E47" s="399"/>
      <c r="F47" s="399">
        <v>1</v>
      </c>
      <c r="G47" s="495" t="str">
        <f>$G$444</f>
        <v>Even Performing Title / App</v>
      </c>
      <c r="H47" s="436"/>
      <c r="I47" s="384"/>
      <c r="J47" s="384"/>
      <c r="K47" s="384"/>
      <c r="L47" s="384"/>
      <c r="M47" s="384"/>
      <c r="N47" s="384"/>
      <c r="O47" s="384"/>
      <c r="P47" s="384"/>
      <c r="Q47" s="381"/>
      <c r="R47" s="384"/>
      <c r="S47" s="384"/>
      <c r="T47" s="384"/>
      <c r="U47" s="384"/>
      <c r="V47" s="384"/>
      <c r="W47" s="384"/>
      <c r="X47" s="384"/>
      <c r="Y47" s="384"/>
      <c r="Z47" s="384"/>
      <c r="AA47" s="384"/>
      <c r="AB47" s="385"/>
      <c r="AC47" s="384"/>
      <c r="AD47" s="384"/>
      <c r="AE47" s="384"/>
      <c r="AF47" s="384"/>
      <c r="AG47" s="384"/>
      <c r="AH47" s="384"/>
      <c r="AI47" s="384"/>
      <c r="AJ47" s="384"/>
      <c r="AK47" s="384"/>
      <c r="AL47" s="384"/>
      <c r="AM47" s="384"/>
      <c r="AN47" s="384"/>
      <c r="AO47" s="381"/>
      <c r="AP47" s="384"/>
      <c r="AQ47" s="384"/>
      <c r="AR47" s="384"/>
      <c r="AS47" s="384"/>
      <c r="AT47" s="384"/>
      <c r="AU47" s="384"/>
      <c r="AV47" s="384"/>
      <c r="AW47" s="384"/>
      <c r="AX47" s="384"/>
      <c r="AY47" s="384"/>
      <c r="AZ47" s="385"/>
      <c r="BA47" s="384"/>
      <c r="BB47" s="384"/>
      <c r="BC47" s="384"/>
      <c r="BD47" s="384"/>
      <c r="BE47" s="384"/>
      <c r="BF47" s="384"/>
      <c r="BG47" s="384"/>
      <c r="BH47" s="384"/>
      <c r="BI47" s="384"/>
      <c r="BJ47" s="384"/>
      <c r="BK47" s="384"/>
      <c r="BL47" s="384"/>
      <c r="BM47" s="381"/>
      <c r="BN47" s="384"/>
      <c r="BO47" s="384"/>
      <c r="BP47" s="384"/>
      <c r="BQ47" s="384"/>
      <c r="BR47" s="384"/>
      <c r="BS47" s="384"/>
      <c r="BT47" s="384"/>
      <c r="BU47" s="384"/>
      <c r="BV47" s="497">
        <f t="shared" ref="BV47:CS47" si="66">$B$7*Q$444</f>
        <v>3114.5833333333339</v>
      </c>
      <c r="BW47" s="497">
        <f t="shared" si="66"/>
        <v>12458.333333333336</v>
      </c>
      <c r="BX47" s="621">
        <f t="shared" si="66"/>
        <v>31145.833333333336</v>
      </c>
      <c r="BY47" s="497">
        <f t="shared" si="66"/>
        <v>46718.75</v>
      </c>
      <c r="BZ47" s="497">
        <f t="shared" si="66"/>
        <v>62291.666666666672</v>
      </c>
      <c r="CA47" s="497">
        <f t="shared" si="66"/>
        <v>59177.083333333328</v>
      </c>
      <c r="CB47" s="497">
        <f t="shared" si="66"/>
        <v>56062.5</v>
      </c>
      <c r="CC47" s="497">
        <f t="shared" si="66"/>
        <v>52947.916666666664</v>
      </c>
      <c r="CD47" s="497">
        <f t="shared" si="66"/>
        <v>49833.333333333343</v>
      </c>
      <c r="CE47" s="497">
        <f t="shared" si="66"/>
        <v>46718.75</v>
      </c>
      <c r="CF47" s="497">
        <f t="shared" si="66"/>
        <v>43604.166666666664</v>
      </c>
      <c r="CG47" s="497">
        <f t="shared" si="66"/>
        <v>40489.583333333336</v>
      </c>
      <c r="CH47" s="497">
        <f t="shared" si="66"/>
        <v>37375</v>
      </c>
      <c r="CI47" s="497">
        <f t="shared" si="66"/>
        <v>34260.416666666672</v>
      </c>
      <c r="CJ47" s="497">
        <f t="shared" si="66"/>
        <v>31145.833333333299</v>
      </c>
      <c r="CK47" s="737">
        <f t="shared" si="66"/>
        <v>28031.249999999967</v>
      </c>
      <c r="CL47" s="497">
        <f t="shared" si="66"/>
        <v>24916.666666666672</v>
      </c>
      <c r="CM47" s="497">
        <f t="shared" si="66"/>
        <v>21802.083333333332</v>
      </c>
      <c r="CN47" s="497">
        <f t="shared" si="66"/>
        <v>18687.5</v>
      </c>
      <c r="CO47" s="497">
        <f t="shared" si="66"/>
        <v>15572.916666666668</v>
      </c>
      <c r="CP47" s="497">
        <f t="shared" si="66"/>
        <v>12458.333333333336</v>
      </c>
      <c r="CQ47" s="497">
        <f t="shared" si="66"/>
        <v>9343.75</v>
      </c>
      <c r="CR47" s="497">
        <f t="shared" si="66"/>
        <v>6229.1666666666679</v>
      </c>
      <c r="CS47" s="497">
        <f t="shared" si="66"/>
        <v>3114.5833333333339</v>
      </c>
      <c r="CT47" s="342">
        <f t="shared" si="43"/>
        <v>2491.6666666666674</v>
      </c>
      <c r="CU47" s="342">
        <f t="shared" si="43"/>
        <v>1993.3333333333339</v>
      </c>
      <c r="CV47" s="346">
        <f t="shared" si="43"/>
        <v>1594.6666666666672</v>
      </c>
      <c r="CW47" s="342">
        <f t="shared" si="43"/>
        <v>1275.7333333333338</v>
      </c>
      <c r="CX47" s="342">
        <f t="shared" si="43"/>
        <v>1020.586666666667</v>
      </c>
      <c r="CY47" s="342">
        <f t="shared" si="43"/>
        <v>816.46933333333368</v>
      </c>
      <c r="CZ47" s="342">
        <f t="shared" si="43"/>
        <v>653.17546666666703</v>
      </c>
      <c r="DA47" s="342">
        <f t="shared" si="43"/>
        <v>522.5403733333336</v>
      </c>
      <c r="DB47" s="342">
        <f t="shared" si="43"/>
        <v>418.03229866666692</v>
      </c>
      <c r="DC47" s="342">
        <f t="shared" si="43"/>
        <v>334.42583893333358</v>
      </c>
      <c r="DD47" s="342">
        <f t="shared" si="43"/>
        <v>267.54067114666685</v>
      </c>
      <c r="DE47" s="342">
        <f t="shared" si="43"/>
        <v>214.03253691733349</v>
      </c>
      <c r="DF47" s="342">
        <f t="shared" si="51"/>
        <v>171.22602953386681</v>
      </c>
      <c r="DG47" s="342">
        <f t="shared" si="37"/>
        <v>136.98082362709346</v>
      </c>
      <c r="DH47" s="342">
        <f t="shared" si="37"/>
        <v>109.58465890167477</v>
      </c>
      <c r="DI47" s="727">
        <f t="shared" si="37"/>
        <v>87.667727121339823</v>
      </c>
      <c r="DJ47" s="342">
        <f t="shared" si="37"/>
        <v>70.134181697071867</v>
      </c>
      <c r="DK47" s="342">
        <f t="shared" si="37"/>
        <v>56.107345357657493</v>
      </c>
      <c r="DL47" s="342">
        <f t="shared" si="37"/>
        <v>44.885876286125999</v>
      </c>
      <c r="DM47" s="342">
        <f t="shared" si="37"/>
        <v>35.908701028900801</v>
      </c>
      <c r="DN47" s="342">
        <f t="shared" si="37"/>
        <v>28.726960823120642</v>
      </c>
      <c r="DO47" s="342">
        <f t="shared" si="37"/>
        <v>22.981568658496514</v>
      </c>
      <c r="DP47" s="342">
        <f t="shared" si="37"/>
        <v>18.385254926797213</v>
      </c>
      <c r="DQ47" s="342">
        <f t="shared" si="37"/>
        <v>14.708203941437771</v>
      </c>
      <c r="DR47" s="342">
        <f t="shared" si="37"/>
        <v>11.766563153150218</v>
      </c>
      <c r="DS47" s="342">
        <f t="shared" si="37"/>
        <v>9.4132505225201744</v>
      </c>
      <c r="DT47" s="346">
        <f t="shared" si="37"/>
        <v>7.5306004180161397</v>
      </c>
      <c r="DU47" s="342">
        <f t="shared" si="37"/>
        <v>6.0244803344129121</v>
      </c>
      <c r="DV47" s="342">
        <f t="shared" si="37"/>
        <v>4.8195842675303302</v>
      </c>
      <c r="DW47" s="342">
        <f t="shared" si="65"/>
        <v>3.8556674140242642</v>
      </c>
      <c r="DX47" s="342">
        <f t="shared" si="65"/>
        <v>3.0845339312194113</v>
      </c>
      <c r="DY47" s="342">
        <f t="shared" si="65"/>
        <v>2.4676271449755292</v>
      </c>
      <c r="DZ47" s="342">
        <f t="shared" si="65"/>
        <v>1.9741017159804235</v>
      </c>
      <c r="EA47" s="342">
        <f t="shared" si="65"/>
        <v>1.5792813727843389</v>
      </c>
      <c r="EB47" s="342">
        <f t="shared" si="65"/>
        <v>1.2634250982274713</v>
      </c>
      <c r="EC47" s="342">
        <f t="shared" si="65"/>
        <v>1.0107400785819771</v>
      </c>
      <c r="ED47" s="342">
        <f t="shared" si="65"/>
        <v>0.80859206286558172</v>
      </c>
      <c r="EE47" s="342">
        <f t="shared" si="65"/>
        <v>0.64687365029246546</v>
      </c>
      <c r="EF47" s="342">
        <f t="shared" si="63"/>
        <v>0.51749892023397237</v>
      </c>
      <c r="EG47" s="727">
        <f t="shared" si="63"/>
        <v>0.41399913618717793</v>
      </c>
      <c r="EH47" s="342">
        <f t="shared" si="35"/>
        <v>0.33119930894974237</v>
      </c>
      <c r="EI47" s="342">
        <f t="shared" si="35"/>
        <v>0.26495944715979391</v>
      </c>
      <c r="EJ47" s="342">
        <f t="shared" si="35"/>
        <v>0.21196755772783515</v>
      </c>
      <c r="EK47" s="342">
        <f t="shared" si="35"/>
        <v>0.16957404618226812</v>
      </c>
      <c r="EL47" s="342">
        <f t="shared" si="35"/>
        <v>0.1356592369458145</v>
      </c>
      <c r="EM47" s="342">
        <f t="shared" si="35"/>
        <v>0.1085273895566516</v>
      </c>
      <c r="EN47" s="342">
        <f t="shared" si="35"/>
        <v>8.6821911645321284E-2</v>
      </c>
      <c r="EO47" s="342">
        <f t="shared" si="35"/>
        <v>6.9457529316257025E-2</v>
      </c>
      <c r="EP47" s="342">
        <f t="shared" si="35"/>
        <v>5.5566023453005625E-2</v>
      </c>
      <c r="EQ47" s="342">
        <f t="shared" si="35"/>
        <v>4.4452818762404506E-2</v>
      </c>
      <c r="ER47" s="346">
        <f t="shared" si="57"/>
        <v>3.5562255009923605E-2</v>
      </c>
      <c r="ES47" s="342">
        <f t="shared" si="57"/>
        <v>2.8449804007938884E-2</v>
      </c>
      <c r="ET47" s="342">
        <f t="shared" si="57"/>
        <v>2.2759843206351108E-2</v>
      </c>
      <c r="EU47" s="342">
        <f t="shared" si="57"/>
        <v>1.8207874565080887E-2</v>
      </c>
      <c r="EV47" s="342">
        <f t="shared" si="57"/>
        <v>1.4566299652064711E-2</v>
      </c>
      <c r="EW47" s="342">
        <f t="shared" si="57"/>
        <v>1.165303972165177E-2</v>
      </c>
      <c r="EX47" s="342">
        <f t="shared" si="57"/>
        <v>9.3224317773214164E-3</v>
      </c>
      <c r="EY47" s="342">
        <f t="shared" si="49"/>
        <v>7.4579454218571331E-3</v>
      </c>
      <c r="EZ47" s="342">
        <f t="shared" si="49"/>
        <v>5.9663563374857068E-3</v>
      </c>
      <c r="FA47" s="342">
        <f t="shared" si="49"/>
        <v>4.773085069988566E-3</v>
      </c>
      <c r="FB47" s="342">
        <f t="shared" si="49"/>
        <v>3.8184680559908528E-3</v>
      </c>
      <c r="FC47" s="342">
        <f t="shared" si="49"/>
        <v>3.0547744447926824E-3</v>
      </c>
      <c r="FD47" s="342">
        <f t="shared" si="49"/>
        <v>2.4438195558341459E-3</v>
      </c>
      <c r="FE47" s="727">
        <f t="shared" si="49"/>
        <v>1.9550556446673167E-3</v>
      </c>
      <c r="FF47" s="342">
        <f t="shared" si="49"/>
        <v>1.5640445157338535E-3</v>
      </c>
      <c r="FG47" s="342">
        <f t="shared" si="49"/>
        <v>1.2512356125870829E-3</v>
      </c>
      <c r="FH47" s="342">
        <f t="shared" si="46"/>
        <v>1.0009884900696665E-3</v>
      </c>
      <c r="FI47" s="342">
        <f t="shared" si="46"/>
        <v>8.0079079205573318E-4</v>
      </c>
      <c r="FJ47" s="342">
        <f t="shared" si="46"/>
        <v>6.4063263364458659E-4</v>
      </c>
      <c r="FK47" s="342">
        <f t="shared" si="46"/>
        <v>5.1250610691566927E-4</v>
      </c>
      <c r="FL47" s="342">
        <f t="shared" si="46"/>
        <v>4.1000488553253543E-4</v>
      </c>
      <c r="FM47" s="342">
        <f t="shared" si="46"/>
        <v>3.2800390842602835E-4</v>
      </c>
      <c r="FN47" s="342">
        <f t="shared" si="46"/>
        <v>2.6240312674082267E-4</v>
      </c>
      <c r="FO47" s="342">
        <f t="shared" si="46"/>
        <v>2.0992250139265816E-4</v>
      </c>
      <c r="FP47" s="346">
        <f t="shared" si="46"/>
        <v>1.6793800111412655E-4</v>
      </c>
      <c r="FQ47" s="342">
        <f t="shared" si="46"/>
        <v>1.3435040089130123E-4</v>
      </c>
      <c r="FR47" s="342">
        <f t="shared" si="46"/>
        <v>1.07480320713041E-4</v>
      </c>
      <c r="FS47" s="342">
        <f t="shared" si="46"/>
        <v>8.5984256570432809E-5</v>
      </c>
      <c r="FT47" s="342">
        <f t="shared" si="46"/>
        <v>6.8787405256346253E-5</v>
      </c>
      <c r="FU47" s="342">
        <f t="shared" si="46"/>
        <v>5.5029924205077002E-5</v>
      </c>
      <c r="FV47" s="342">
        <f t="shared" si="46"/>
        <v>4.4023939364061602E-5</v>
      </c>
      <c r="FW47" s="342">
        <f t="shared" si="46"/>
        <v>3.5219151491249283E-5</v>
      </c>
      <c r="FX47" s="342">
        <f t="shared" si="47"/>
        <v>2.8175321192999427E-5</v>
      </c>
      <c r="FY47" s="342">
        <f t="shared" si="21"/>
        <v>2.2540256954399542E-5</v>
      </c>
      <c r="FZ47" s="342">
        <f t="shared" si="21"/>
        <v>1.8032205563519633E-5</v>
      </c>
      <c r="GA47" s="342">
        <f t="shared" si="21"/>
        <v>1.4425764450815707E-5</v>
      </c>
      <c r="GB47" s="342">
        <f t="shared" si="21"/>
        <v>1.1540611560652566E-5</v>
      </c>
      <c r="GC47" s="727">
        <f t="shared" si="21"/>
        <v>9.2324892485220536E-6</v>
      </c>
      <c r="GD47" s="342">
        <f t="shared" si="21"/>
        <v>7.385991398817643E-6</v>
      </c>
      <c r="GE47" s="342">
        <f t="shared" si="21"/>
        <v>5.9087931190541146E-6</v>
      </c>
      <c r="GF47" s="342">
        <f t="shared" si="38"/>
        <v>4.7270344952432917E-6</v>
      </c>
      <c r="GG47" s="342">
        <f t="shared" si="38"/>
        <v>3.7816275961946334E-6</v>
      </c>
      <c r="GH47" s="342">
        <f t="shared" si="38"/>
        <v>3.0253020769557068E-6</v>
      </c>
      <c r="GI47" s="342">
        <f t="shared" si="38"/>
        <v>2.4202416615645656E-6</v>
      </c>
      <c r="GJ47" s="342">
        <f t="shared" si="38"/>
        <v>1.9361933292516527E-6</v>
      </c>
      <c r="GK47" s="342">
        <f t="shared" si="38"/>
        <v>1.5489546634013222E-6</v>
      </c>
      <c r="GL47" s="342">
        <f t="shared" si="38"/>
        <v>1.2391637307210578E-6</v>
      </c>
      <c r="GM47" s="342">
        <f t="shared" si="38"/>
        <v>9.9133098457684626E-7</v>
      </c>
      <c r="GN47" s="346">
        <f t="shared" si="38"/>
        <v>7.9306478766147708E-7</v>
      </c>
      <c r="GO47" s="623">
        <f t="shared" si="39"/>
        <v>759958.33333016082</v>
      </c>
    </row>
    <row r="48" spans="1:199" s="333" customFormat="1" ht="22" customHeight="1" x14ac:dyDescent="0.2">
      <c r="B48" s="399">
        <f t="shared" si="61"/>
        <v>7</v>
      </c>
      <c r="C48" s="399"/>
      <c r="D48" s="399">
        <v>1</v>
      </c>
      <c r="E48" s="399"/>
      <c r="F48" s="399"/>
      <c r="G48" s="340" t="str">
        <f>$G$442</f>
        <v>Avg Performing  Title / App</v>
      </c>
      <c r="H48" s="436"/>
      <c r="I48" s="384"/>
      <c r="J48" s="384"/>
      <c r="K48" s="384"/>
      <c r="L48" s="384"/>
      <c r="M48" s="384"/>
      <c r="N48" s="384"/>
      <c r="O48" s="384"/>
      <c r="P48" s="384"/>
      <c r="Q48" s="381"/>
      <c r="R48" s="384"/>
      <c r="S48" s="384"/>
      <c r="T48" s="384"/>
      <c r="U48" s="384"/>
      <c r="V48" s="384"/>
      <c r="W48" s="384"/>
      <c r="X48" s="384"/>
      <c r="Y48" s="384"/>
      <c r="Z48" s="384"/>
      <c r="AA48" s="384"/>
      <c r="AB48" s="385"/>
      <c r="AC48" s="384"/>
      <c r="AD48" s="384"/>
      <c r="AE48" s="384"/>
      <c r="AF48" s="384"/>
      <c r="AG48" s="384"/>
      <c r="AH48" s="384"/>
      <c r="AI48" s="384"/>
      <c r="AJ48" s="384"/>
      <c r="AK48" s="384"/>
      <c r="AL48" s="384"/>
      <c r="AM48" s="384"/>
      <c r="AN48" s="384"/>
      <c r="AO48" s="381"/>
      <c r="AP48" s="384"/>
      <c r="AQ48" s="384"/>
      <c r="AR48" s="384"/>
      <c r="AS48" s="384"/>
      <c r="AT48" s="384"/>
      <c r="AU48" s="384"/>
      <c r="AV48" s="384"/>
      <c r="AW48" s="384"/>
      <c r="AX48" s="384"/>
      <c r="AY48" s="384"/>
      <c r="AZ48" s="385"/>
      <c r="BA48" s="384"/>
      <c r="BB48" s="384"/>
      <c r="BC48" s="384"/>
      <c r="BD48" s="384"/>
      <c r="BE48" s="384"/>
      <c r="BF48" s="384"/>
      <c r="BG48" s="384"/>
      <c r="BH48" s="384"/>
      <c r="BI48" s="384"/>
      <c r="BJ48" s="384"/>
      <c r="BK48" s="384"/>
      <c r="BL48" s="384"/>
      <c r="BM48" s="381"/>
      <c r="BN48" s="384"/>
      <c r="BO48" s="384"/>
      <c r="BP48" s="384"/>
      <c r="BQ48" s="384"/>
      <c r="BR48" s="384"/>
      <c r="BS48" s="384"/>
      <c r="BT48" s="384"/>
      <c r="BU48" s="384"/>
      <c r="BV48" s="384"/>
      <c r="BW48" s="384"/>
      <c r="BX48" s="380">
        <f t="shared" ref="BX48:CU48" si="67">$B$7*Q$442</f>
        <v>31125.899999999998</v>
      </c>
      <c r="BY48" s="379">
        <f t="shared" si="67"/>
        <v>100239.75</v>
      </c>
      <c r="BZ48" s="379">
        <f t="shared" si="67"/>
        <v>284618.09999999998</v>
      </c>
      <c r="CA48" s="379">
        <f t="shared" si="67"/>
        <v>556962.25</v>
      </c>
      <c r="CB48" s="379">
        <f t="shared" si="67"/>
        <v>680269.85</v>
      </c>
      <c r="CC48" s="379">
        <f t="shared" si="67"/>
        <v>661926.19999999995</v>
      </c>
      <c r="CD48" s="379">
        <f t="shared" si="67"/>
        <v>673632.04999999993</v>
      </c>
      <c r="CE48" s="379">
        <f t="shared" si="67"/>
        <v>661253.44999999995</v>
      </c>
      <c r="CF48" s="379">
        <f t="shared" si="67"/>
        <v>447274.1</v>
      </c>
      <c r="CG48" s="379">
        <f t="shared" si="67"/>
        <v>485426.5</v>
      </c>
      <c r="CH48" s="379">
        <f t="shared" si="67"/>
        <v>373122.1</v>
      </c>
      <c r="CI48" s="379">
        <f t="shared" si="67"/>
        <v>318121.05</v>
      </c>
      <c r="CJ48" s="379">
        <f t="shared" si="67"/>
        <v>411752.89999999997</v>
      </c>
      <c r="CK48" s="735">
        <f t="shared" si="67"/>
        <v>364780</v>
      </c>
      <c r="CL48" s="379">
        <f t="shared" si="67"/>
        <v>316356.95</v>
      </c>
      <c r="CM48" s="379">
        <f t="shared" si="67"/>
        <v>238153.5</v>
      </c>
      <c r="CN48" s="379">
        <f t="shared" si="67"/>
        <v>221125.44999999998</v>
      </c>
      <c r="CO48" s="379">
        <f t="shared" si="67"/>
        <v>247123.5</v>
      </c>
      <c r="CP48" s="379">
        <f t="shared" si="67"/>
        <v>221170.3</v>
      </c>
      <c r="CQ48" s="379">
        <f t="shared" si="67"/>
        <v>171895.1</v>
      </c>
      <c r="CR48" s="379">
        <f t="shared" si="67"/>
        <v>127732.79999999999</v>
      </c>
      <c r="CS48" s="379">
        <f t="shared" si="67"/>
        <v>74660.3</v>
      </c>
      <c r="CT48" s="379">
        <f t="shared" si="67"/>
        <v>65346.45</v>
      </c>
      <c r="CU48" s="379">
        <f t="shared" si="67"/>
        <v>36074.35</v>
      </c>
      <c r="CV48" s="346">
        <f t="shared" si="43"/>
        <v>28859.48</v>
      </c>
      <c r="CW48" s="342">
        <f t="shared" si="43"/>
        <v>23087.584000000003</v>
      </c>
      <c r="CX48" s="342">
        <f t="shared" si="43"/>
        <v>18470.067200000001</v>
      </c>
      <c r="CY48" s="342">
        <f t="shared" si="43"/>
        <v>14776.053760000003</v>
      </c>
      <c r="CZ48" s="342">
        <f t="shared" si="43"/>
        <v>11820.843008000003</v>
      </c>
      <c r="DA48" s="342">
        <f t="shared" si="43"/>
        <v>9456.6744064000031</v>
      </c>
      <c r="DB48" s="342">
        <f t="shared" si="43"/>
        <v>7565.3395251200027</v>
      </c>
      <c r="DC48" s="342">
        <f t="shared" si="43"/>
        <v>6052.2716200960022</v>
      </c>
      <c r="DD48" s="342">
        <f t="shared" si="43"/>
        <v>4841.8172960768015</v>
      </c>
      <c r="DE48" s="342">
        <f t="shared" si="43"/>
        <v>3873.4538368614412</v>
      </c>
      <c r="DF48" s="342">
        <f t="shared" si="51"/>
        <v>3098.7630694891532</v>
      </c>
      <c r="DG48" s="342">
        <f t="shared" si="37"/>
        <v>2479.0104555913226</v>
      </c>
      <c r="DH48" s="342">
        <f t="shared" si="37"/>
        <v>1983.2083644730583</v>
      </c>
      <c r="DI48" s="727">
        <f t="shared" si="37"/>
        <v>1586.5666915784468</v>
      </c>
      <c r="DJ48" s="342">
        <f t="shared" si="37"/>
        <v>1269.2533532627576</v>
      </c>
      <c r="DK48" s="342">
        <f t="shared" si="37"/>
        <v>1015.4026826102062</v>
      </c>
      <c r="DL48" s="342">
        <f t="shared" si="37"/>
        <v>812.32214608816503</v>
      </c>
      <c r="DM48" s="342">
        <f t="shared" si="37"/>
        <v>649.85771687053204</v>
      </c>
      <c r="DN48" s="342">
        <f t="shared" si="37"/>
        <v>519.88617349642561</v>
      </c>
      <c r="DO48" s="342">
        <f t="shared" si="37"/>
        <v>415.90893879714054</v>
      </c>
      <c r="DP48" s="342">
        <f t="shared" si="37"/>
        <v>332.72715103771247</v>
      </c>
      <c r="DQ48" s="342">
        <f t="shared" si="37"/>
        <v>266.18172083016998</v>
      </c>
      <c r="DR48" s="342">
        <f t="shared" si="37"/>
        <v>212.94537666413601</v>
      </c>
      <c r="DS48" s="342">
        <f t="shared" si="37"/>
        <v>170.35630133130883</v>
      </c>
      <c r="DT48" s="346">
        <f t="shared" si="37"/>
        <v>136.28504106504707</v>
      </c>
      <c r="DU48" s="342">
        <f t="shared" si="37"/>
        <v>109.02803285203765</v>
      </c>
      <c r="DV48" s="342">
        <f t="shared" si="37"/>
        <v>87.222426281630135</v>
      </c>
      <c r="DW48" s="342">
        <f t="shared" si="65"/>
        <v>69.777941025304116</v>
      </c>
      <c r="DX48" s="342">
        <f t="shared" si="65"/>
        <v>55.822352820243296</v>
      </c>
      <c r="DY48" s="342">
        <f t="shared" si="65"/>
        <v>44.65788225619464</v>
      </c>
      <c r="DZ48" s="342">
        <f t="shared" si="65"/>
        <v>35.726305804955715</v>
      </c>
      <c r="EA48" s="342">
        <f t="shared" si="65"/>
        <v>28.581044643964574</v>
      </c>
      <c r="EB48" s="342">
        <f t="shared" si="65"/>
        <v>22.864835715171662</v>
      </c>
      <c r="EC48" s="342">
        <f t="shared" si="65"/>
        <v>18.291868572137329</v>
      </c>
      <c r="ED48" s="342">
        <f t="shared" si="65"/>
        <v>14.633494857709863</v>
      </c>
      <c r="EE48" s="342">
        <f t="shared" si="65"/>
        <v>11.706795886167891</v>
      </c>
      <c r="EF48" s="342">
        <f t="shared" si="63"/>
        <v>9.3654367089343129</v>
      </c>
      <c r="EG48" s="727">
        <f t="shared" si="63"/>
        <v>7.492349367147451</v>
      </c>
      <c r="EH48" s="342">
        <f t="shared" si="35"/>
        <v>5.9938794937179614</v>
      </c>
      <c r="EI48" s="342">
        <f t="shared" si="35"/>
        <v>4.7951035949743694</v>
      </c>
      <c r="EJ48" s="342">
        <f t="shared" si="35"/>
        <v>3.8360828759794958</v>
      </c>
      <c r="EK48" s="342">
        <f t="shared" si="35"/>
        <v>3.068866300783597</v>
      </c>
      <c r="EL48" s="342">
        <f t="shared" si="35"/>
        <v>2.4550930406268776</v>
      </c>
      <c r="EM48" s="342">
        <f t="shared" si="35"/>
        <v>1.9640744325015023</v>
      </c>
      <c r="EN48" s="342">
        <f t="shared" si="35"/>
        <v>1.571259546001202</v>
      </c>
      <c r="EO48" s="342">
        <f t="shared" si="35"/>
        <v>1.2570076368009617</v>
      </c>
      <c r="EP48" s="342">
        <f t="shared" si="35"/>
        <v>1.0056061094407693</v>
      </c>
      <c r="EQ48" s="342">
        <f t="shared" si="35"/>
        <v>0.80448488755261549</v>
      </c>
      <c r="ER48" s="346">
        <f t="shared" si="57"/>
        <v>0.64358791004209248</v>
      </c>
      <c r="ES48" s="342">
        <f t="shared" si="57"/>
        <v>0.51487032803367405</v>
      </c>
      <c r="ET48" s="342">
        <f t="shared" si="57"/>
        <v>0.41189626242693927</v>
      </c>
      <c r="EU48" s="342">
        <f t="shared" si="57"/>
        <v>0.32951700994155142</v>
      </c>
      <c r="EV48" s="342">
        <f t="shared" si="57"/>
        <v>0.26361360795324112</v>
      </c>
      <c r="EW48" s="342">
        <f t="shared" si="57"/>
        <v>0.2108908863625929</v>
      </c>
      <c r="EX48" s="342">
        <f t="shared" si="57"/>
        <v>0.16871270909007433</v>
      </c>
      <c r="EY48" s="342">
        <f t="shared" si="49"/>
        <v>0.13497016727205946</v>
      </c>
      <c r="EZ48" s="342">
        <f t="shared" si="49"/>
        <v>0.10797613381764758</v>
      </c>
      <c r="FA48" s="342">
        <f t="shared" si="49"/>
        <v>8.6380907054118064E-2</v>
      </c>
      <c r="FB48" s="342">
        <f t="shared" si="49"/>
        <v>6.9104725643294451E-2</v>
      </c>
      <c r="FC48" s="342">
        <f t="shared" si="49"/>
        <v>5.5283780514635561E-2</v>
      </c>
      <c r="FD48" s="342">
        <f t="shared" si="49"/>
        <v>4.4227024411708449E-2</v>
      </c>
      <c r="FE48" s="727">
        <f t="shared" si="49"/>
        <v>3.5381619529366762E-2</v>
      </c>
      <c r="FF48" s="342">
        <f t="shared" si="49"/>
        <v>2.8305295623493411E-2</v>
      </c>
      <c r="FG48" s="342">
        <f t="shared" si="49"/>
        <v>2.2644236498794729E-2</v>
      </c>
      <c r="FH48" s="342">
        <f t="shared" si="46"/>
        <v>1.8115389199035783E-2</v>
      </c>
      <c r="FI48" s="342">
        <f t="shared" si="46"/>
        <v>1.4492311359228627E-2</v>
      </c>
      <c r="FJ48" s="342">
        <f t="shared" si="46"/>
        <v>1.1593849087382903E-2</v>
      </c>
      <c r="FK48" s="342">
        <f t="shared" si="46"/>
        <v>9.2750792699063233E-3</v>
      </c>
      <c r="FL48" s="342">
        <f t="shared" si="46"/>
        <v>7.4200634159250593E-3</v>
      </c>
      <c r="FM48" s="342">
        <f t="shared" si="46"/>
        <v>5.9360507327400475E-3</v>
      </c>
      <c r="FN48" s="342">
        <f t="shared" si="46"/>
        <v>4.7488405861920383E-3</v>
      </c>
      <c r="FO48" s="342">
        <f t="shared" si="46"/>
        <v>3.7990724689536308E-3</v>
      </c>
      <c r="FP48" s="346">
        <f t="shared" si="46"/>
        <v>3.0392579751629049E-3</v>
      </c>
      <c r="FQ48" s="342">
        <f t="shared" si="46"/>
        <v>2.431406380130324E-3</v>
      </c>
      <c r="FR48" s="342">
        <f t="shared" si="46"/>
        <v>1.9451251041042593E-3</v>
      </c>
      <c r="FS48" s="342">
        <f t="shared" si="46"/>
        <v>1.5561000832834074E-3</v>
      </c>
      <c r="FT48" s="342">
        <f t="shared" si="46"/>
        <v>1.2448800666267261E-3</v>
      </c>
      <c r="FU48" s="342">
        <f t="shared" si="46"/>
        <v>9.9590405330138103E-4</v>
      </c>
      <c r="FV48" s="342">
        <f t="shared" si="46"/>
        <v>7.9672324264110485E-4</v>
      </c>
      <c r="FW48" s="342">
        <f t="shared" si="46"/>
        <v>6.3737859411288397E-4</v>
      </c>
      <c r="FX48" s="342">
        <f t="shared" si="47"/>
        <v>5.0990287529030715E-4</v>
      </c>
      <c r="FY48" s="342">
        <f t="shared" si="21"/>
        <v>4.0792230023224576E-4</v>
      </c>
      <c r="FZ48" s="342">
        <f t="shared" si="21"/>
        <v>3.2633784018579664E-4</v>
      </c>
      <c r="GA48" s="342">
        <f t="shared" si="21"/>
        <v>2.610702721486373E-4</v>
      </c>
      <c r="GB48" s="342">
        <f t="shared" si="21"/>
        <v>2.0885621771890984E-4</v>
      </c>
      <c r="GC48" s="727">
        <f t="shared" si="21"/>
        <v>1.670849741751279E-4</v>
      </c>
      <c r="GD48" s="342">
        <f t="shared" si="21"/>
        <v>1.3366797934010233E-4</v>
      </c>
      <c r="GE48" s="342">
        <f t="shared" si="21"/>
        <v>1.0693438347208188E-4</v>
      </c>
      <c r="GF48" s="342">
        <f t="shared" si="38"/>
        <v>8.5547506777665513E-5</v>
      </c>
      <c r="GG48" s="342">
        <f t="shared" si="38"/>
        <v>6.8438005422132413E-5</v>
      </c>
      <c r="GH48" s="342">
        <f t="shared" si="38"/>
        <v>5.4750404337705932E-5</v>
      </c>
      <c r="GI48" s="342">
        <f t="shared" si="38"/>
        <v>4.3800323470164751E-5</v>
      </c>
      <c r="GJ48" s="342">
        <f t="shared" si="38"/>
        <v>3.5040258776131799E-5</v>
      </c>
      <c r="GK48" s="342">
        <f t="shared" si="38"/>
        <v>2.8032207020905442E-5</v>
      </c>
      <c r="GL48" s="342">
        <f t="shared" si="38"/>
        <v>2.2425765616724356E-5</v>
      </c>
      <c r="GM48" s="342">
        <f t="shared" si="38"/>
        <v>1.7940612493379485E-5</v>
      </c>
      <c r="GN48" s="346">
        <f t="shared" si="38"/>
        <v>1.4352489994703589E-5</v>
      </c>
      <c r="GO48" s="398">
        <f t="shared" si="39"/>
        <v>7914440.2999425894</v>
      </c>
      <c r="GP48" s="989">
        <f>(GO48*$B$11)*$B$10</f>
        <v>35614981.349741653</v>
      </c>
      <c r="GQ48" s="466">
        <f>GP48/35</f>
        <v>1017570.8957069044</v>
      </c>
    </row>
    <row r="49" spans="1:198" s="333" customFormat="1" ht="22" customHeight="1" x14ac:dyDescent="0.2">
      <c r="B49" s="399">
        <f t="shared" si="61"/>
        <v>8</v>
      </c>
      <c r="C49" s="399"/>
      <c r="D49" s="399"/>
      <c r="E49" s="399">
        <v>1</v>
      </c>
      <c r="F49" s="399"/>
      <c r="G49" s="339" t="str">
        <f>$G$443</f>
        <v>Low Performing  Title / App</v>
      </c>
      <c r="H49" s="436"/>
      <c r="I49" s="384"/>
      <c r="J49" s="384"/>
      <c r="K49" s="384"/>
      <c r="L49" s="384"/>
      <c r="M49" s="384"/>
      <c r="N49" s="384"/>
      <c r="O49" s="384"/>
      <c r="P49" s="384"/>
      <c r="Q49" s="381"/>
      <c r="R49" s="384"/>
      <c r="S49" s="384"/>
      <c r="T49" s="384"/>
      <c r="U49" s="384"/>
      <c r="V49" s="384"/>
      <c r="W49" s="384"/>
      <c r="X49" s="384"/>
      <c r="Y49" s="384"/>
      <c r="Z49" s="384"/>
      <c r="AA49" s="384"/>
      <c r="AB49" s="385"/>
      <c r="AC49" s="384"/>
      <c r="AD49" s="384"/>
      <c r="AE49" s="384"/>
      <c r="AF49" s="384"/>
      <c r="AG49" s="384"/>
      <c r="AH49" s="384"/>
      <c r="AI49" s="384"/>
      <c r="AJ49" s="384"/>
      <c r="AK49" s="384"/>
      <c r="AL49" s="384"/>
      <c r="AM49" s="384"/>
      <c r="AN49" s="384"/>
      <c r="AO49" s="381"/>
      <c r="AP49" s="384"/>
      <c r="AQ49" s="384"/>
      <c r="AR49" s="384"/>
      <c r="AS49" s="384"/>
      <c r="AT49" s="384"/>
      <c r="AU49" s="384"/>
      <c r="AV49" s="384"/>
      <c r="AW49" s="384"/>
      <c r="AX49" s="384"/>
      <c r="AY49" s="384"/>
      <c r="AZ49" s="385"/>
      <c r="BA49" s="384"/>
      <c r="BB49" s="384"/>
      <c r="BC49" s="384"/>
      <c r="BD49" s="384"/>
      <c r="BE49" s="384"/>
      <c r="BF49" s="384"/>
      <c r="BG49" s="384"/>
      <c r="BH49" s="384"/>
      <c r="BI49" s="384"/>
      <c r="BJ49" s="384"/>
      <c r="BK49" s="384"/>
      <c r="BL49" s="384"/>
      <c r="BM49" s="381"/>
      <c r="BN49" s="384"/>
      <c r="BO49" s="384"/>
      <c r="BP49" s="384"/>
      <c r="BQ49" s="384"/>
      <c r="BR49" s="384"/>
      <c r="BS49" s="384"/>
      <c r="BT49" s="384"/>
      <c r="BU49" s="384"/>
      <c r="BV49" s="384"/>
      <c r="BW49" s="384"/>
      <c r="BX49" s="385"/>
      <c r="BY49" s="384"/>
      <c r="BZ49" s="382">
        <f t="shared" ref="BZ49:CW49" si="68">$B$7*Q$443</f>
        <v>14621.099999999999</v>
      </c>
      <c r="CA49" s="382">
        <f t="shared" si="68"/>
        <v>53894.75</v>
      </c>
      <c r="CB49" s="382">
        <f t="shared" si="68"/>
        <v>98939.099999999991</v>
      </c>
      <c r="CC49" s="382">
        <f t="shared" si="68"/>
        <v>182390</v>
      </c>
      <c r="CD49" s="382">
        <f t="shared" si="68"/>
        <v>299732.55</v>
      </c>
      <c r="CE49" s="382">
        <f t="shared" si="68"/>
        <v>204665.5</v>
      </c>
      <c r="CF49" s="382">
        <f t="shared" si="68"/>
        <v>175333.6</v>
      </c>
      <c r="CG49" s="382">
        <f t="shared" si="68"/>
        <v>194200.5</v>
      </c>
      <c r="CH49" s="382">
        <f t="shared" si="68"/>
        <v>156765.69999999998</v>
      </c>
      <c r="CI49" s="382">
        <f t="shared" si="68"/>
        <v>155674.35</v>
      </c>
      <c r="CJ49" s="382">
        <f t="shared" si="68"/>
        <v>148274.1</v>
      </c>
      <c r="CK49" s="736">
        <f t="shared" si="68"/>
        <v>137061.6</v>
      </c>
      <c r="CL49" s="382">
        <f t="shared" si="68"/>
        <v>120885.7</v>
      </c>
      <c r="CM49" s="382">
        <f t="shared" si="68"/>
        <v>141905.4</v>
      </c>
      <c r="CN49" s="382">
        <f t="shared" si="68"/>
        <v>111512.04999999999</v>
      </c>
      <c r="CO49" s="382">
        <f t="shared" si="68"/>
        <v>95410.9</v>
      </c>
      <c r="CP49" s="382">
        <f t="shared" si="68"/>
        <v>94349.45</v>
      </c>
      <c r="CQ49" s="382">
        <f t="shared" si="68"/>
        <v>101525.45</v>
      </c>
      <c r="CR49" s="382">
        <f t="shared" si="68"/>
        <v>73598.849999999991</v>
      </c>
      <c r="CS49" s="382">
        <f t="shared" si="68"/>
        <v>73942.7</v>
      </c>
      <c r="CT49" s="382">
        <f t="shared" si="68"/>
        <v>52908.049999999996</v>
      </c>
      <c r="CU49" s="382">
        <f t="shared" si="68"/>
        <v>36298.6</v>
      </c>
      <c r="CV49" s="383">
        <f t="shared" si="68"/>
        <v>23606.05</v>
      </c>
      <c r="CW49" s="382">
        <f t="shared" si="68"/>
        <v>10375.299999999999</v>
      </c>
      <c r="CX49" s="342">
        <f t="shared" si="43"/>
        <v>8300.24</v>
      </c>
      <c r="CY49" s="342">
        <f t="shared" si="43"/>
        <v>6640.192</v>
      </c>
      <c r="CZ49" s="342">
        <f t="shared" si="43"/>
        <v>5312.1536000000006</v>
      </c>
      <c r="DA49" s="342">
        <f t="shared" si="43"/>
        <v>4249.7228800000003</v>
      </c>
      <c r="DB49" s="342">
        <f t="shared" si="43"/>
        <v>3399.7783040000004</v>
      </c>
      <c r="DC49" s="342">
        <f t="shared" si="43"/>
        <v>2719.8226432000006</v>
      </c>
      <c r="DD49" s="342">
        <f t="shared" si="43"/>
        <v>2175.8581145600006</v>
      </c>
      <c r="DE49" s="342">
        <f t="shared" si="43"/>
        <v>1740.6864916480006</v>
      </c>
      <c r="DF49" s="342">
        <f t="shared" si="51"/>
        <v>1392.5491933184005</v>
      </c>
      <c r="DG49" s="342">
        <f t="shared" si="37"/>
        <v>1114.0393546547205</v>
      </c>
      <c r="DH49" s="342">
        <f t="shared" si="37"/>
        <v>891.23148372377636</v>
      </c>
      <c r="DI49" s="727">
        <f t="shared" si="37"/>
        <v>712.98518697902114</v>
      </c>
      <c r="DJ49" s="342">
        <f t="shared" si="37"/>
        <v>570.38814958321689</v>
      </c>
      <c r="DK49" s="342">
        <f t="shared" si="37"/>
        <v>456.31051966657355</v>
      </c>
      <c r="DL49" s="342">
        <f t="shared" si="37"/>
        <v>365.04841573325888</v>
      </c>
      <c r="DM49" s="342">
        <f t="shared" si="37"/>
        <v>292.03873258660713</v>
      </c>
      <c r="DN49" s="342">
        <f t="shared" si="37"/>
        <v>233.63098606928571</v>
      </c>
      <c r="DO49" s="342">
        <f t="shared" si="37"/>
        <v>186.90478885542859</v>
      </c>
      <c r="DP49" s="342">
        <f t="shared" si="37"/>
        <v>149.52383108434287</v>
      </c>
      <c r="DQ49" s="342">
        <f t="shared" si="37"/>
        <v>119.61906486747431</v>
      </c>
      <c r="DR49" s="342">
        <f t="shared" si="37"/>
        <v>95.695251893979446</v>
      </c>
      <c r="DS49" s="342">
        <f t="shared" si="37"/>
        <v>76.55620151518356</v>
      </c>
      <c r="DT49" s="346">
        <f t="shared" si="37"/>
        <v>61.244961212146848</v>
      </c>
      <c r="DU49" s="342">
        <f t="shared" si="37"/>
        <v>48.995968969717481</v>
      </c>
      <c r="DV49" s="342">
        <f t="shared" si="37"/>
        <v>39.196775175773986</v>
      </c>
      <c r="DW49" s="342">
        <f t="shared" si="65"/>
        <v>31.35742014061919</v>
      </c>
      <c r="DX49" s="342">
        <f t="shared" si="65"/>
        <v>25.085936112495354</v>
      </c>
      <c r="DY49" s="342">
        <f t="shared" si="65"/>
        <v>20.068748889996286</v>
      </c>
      <c r="DZ49" s="342">
        <f t="shared" si="65"/>
        <v>16.054999111997031</v>
      </c>
      <c r="EA49" s="342">
        <f t="shared" si="65"/>
        <v>12.843999289597626</v>
      </c>
      <c r="EB49" s="342">
        <f t="shared" si="65"/>
        <v>10.275199431678102</v>
      </c>
      <c r="EC49" s="342">
        <f t="shared" si="65"/>
        <v>8.2201595453424812</v>
      </c>
      <c r="ED49" s="342">
        <f t="shared" si="65"/>
        <v>6.5761276362739851</v>
      </c>
      <c r="EE49" s="342">
        <f t="shared" si="65"/>
        <v>5.2609021090191881</v>
      </c>
      <c r="EF49" s="342">
        <f t="shared" si="63"/>
        <v>4.208721687215351</v>
      </c>
      <c r="EG49" s="727">
        <f t="shared" si="63"/>
        <v>3.3669773497722808</v>
      </c>
      <c r="EH49" s="342">
        <f t="shared" si="35"/>
        <v>2.6935818798178248</v>
      </c>
      <c r="EI49" s="342">
        <f t="shared" si="35"/>
        <v>2.1548655038542601</v>
      </c>
      <c r="EJ49" s="342">
        <f t="shared" si="35"/>
        <v>1.7238924030834082</v>
      </c>
      <c r="EK49" s="342">
        <f t="shared" si="35"/>
        <v>1.3791139224667266</v>
      </c>
      <c r="EL49" s="342">
        <f t="shared" si="35"/>
        <v>1.1032911379733814</v>
      </c>
      <c r="EM49" s="342">
        <f t="shared" si="35"/>
        <v>0.88263291037870517</v>
      </c>
      <c r="EN49" s="342">
        <f t="shared" si="35"/>
        <v>0.70610632830296416</v>
      </c>
      <c r="EO49" s="342">
        <f t="shared" si="35"/>
        <v>0.56488506264237137</v>
      </c>
      <c r="EP49" s="342">
        <f t="shared" si="35"/>
        <v>0.45190805011389712</v>
      </c>
      <c r="EQ49" s="342">
        <f t="shared" si="35"/>
        <v>0.36152644009111773</v>
      </c>
      <c r="ER49" s="346">
        <f t="shared" si="57"/>
        <v>0.28922115207289417</v>
      </c>
      <c r="ES49" s="342">
        <f t="shared" si="57"/>
        <v>0.23137692165831536</v>
      </c>
      <c r="ET49" s="342">
        <f t="shared" si="57"/>
        <v>0.1851015373266523</v>
      </c>
      <c r="EU49" s="342">
        <f t="shared" si="57"/>
        <v>0.14808122986132186</v>
      </c>
      <c r="EV49" s="342">
        <f t="shared" si="57"/>
        <v>0.11846498388905749</v>
      </c>
      <c r="EW49" s="342">
        <f t="shared" si="57"/>
        <v>9.4771987111246001E-2</v>
      </c>
      <c r="EX49" s="342">
        <f t="shared" si="57"/>
        <v>7.5817589688996809E-2</v>
      </c>
      <c r="EY49" s="342">
        <f t="shared" si="49"/>
        <v>6.0654071751197448E-2</v>
      </c>
      <c r="EZ49" s="342">
        <f t="shared" si="49"/>
        <v>4.8523257400957961E-2</v>
      </c>
      <c r="FA49" s="342">
        <f t="shared" si="49"/>
        <v>3.8818605920766372E-2</v>
      </c>
      <c r="FB49" s="342">
        <f t="shared" si="49"/>
        <v>3.1054884736613098E-2</v>
      </c>
      <c r="FC49" s="342">
        <f t="shared" si="49"/>
        <v>2.4843907789290479E-2</v>
      </c>
      <c r="FD49" s="342">
        <f t="shared" si="49"/>
        <v>1.9875126231432384E-2</v>
      </c>
      <c r="FE49" s="727">
        <f t="shared" si="49"/>
        <v>1.5900100985145906E-2</v>
      </c>
      <c r="FF49" s="342">
        <f t="shared" si="49"/>
        <v>1.2720080788116726E-2</v>
      </c>
      <c r="FG49" s="342">
        <f t="shared" si="49"/>
        <v>1.0176064630493382E-2</v>
      </c>
      <c r="FH49" s="342">
        <f t="shared" si="46"/>
        <v>8.1408517043947051E-3</v>
      </c>
      <c r="FI49" s="342">
        <f t="shared" si="46"/>
        <v>6.5126813635157646E-3</v>
      </c>
      <c r="FJ49" s="342">
        <f t="shared" si="46"/>
        <v>5.210145090812612E-3</v>
      </c>
      <c r="FK49" s="342">
        <f t="shared" si="46"/>
        <v>4.1681160726500894E-3</v>
      </c>
      <c r="FL49" s="342">
        <f t="shared" si="46"/>
        <v>3.3344928581200716E-3</v>
      </c>
      <c r="FM49" s="342">
        <f t="shared" si="46"/>
        <v>2.6675942864960575E-3</v>
      </c>
      <c r="FN49" s="342">
        <f t="shared" si="46"/>
        <v>2.1340754291968461E-3</v>
      </c>
      <c r="FO49" s="342">
        <f t="shared" si="46"/>
        <v>1.7072603433574769E-3</v>
      </c>
      <c r="FP49" s="346">
        <f t="shared" si="46"/>
        <v>1.3658082746859817E-3</v>
      </c>
      <c r="FQ49" s="342">
        <f t="shared" si="46"/>
        <v>1.0926466197487853E-3</v>
      </c>
      <c r="FR49" s="342">
        <f t="shared" si="46"/>
        <v>8.7411729579902828E-4</v>
      </c>
      <c r="FS49" s="342">
        <f t="shared" si="46"/>
        <v>6.9929383663922266E-4</v>
      </c>
      <c r="FT49" s="342">
        <f t="shared" si="46"/>
        <v>5.594350693113782E-4</v>
      </c>
      <c r="FU49" s="342">
        <f t="shared" si="46"/>
        <v>4.4754805544910259E-4</v>
      </c>
      <c r="FV49" s="342">
        <f t="shared" si="46"/>
        <v>3.5803844435928209E-4</v>
      </c>
      <c r="FW49" s="342">
        <f t="shared" si="46"/>
        <v>2.8643075548742566E-4</v>
      </c>
      <c r="FX49" s="342">
        <f t="shared" si="47"/>
        <v>2.2914460438994055E-4</v>
      </c>
      <c r="FY49" s="342">
        <f t="shared" si="21"/>
        <v>1.8331568351195244E-4</v>
      </c>
      <c r="FZ49" s="342">
        <f t="shared" si="21"/>
        <v>1.4665254680956198E-4</v>
      </c>
      <c r="GA49" s="342">
        <f t="shared" si="21"/>
        <v>1.1732203744764958E-4</v>
      </c>
      <c r="GB49" s="342">
        <f t="shared" si="21"/>
        <v>9.3857629958119665E-5</v>
      </c>
      <c r="GC49" s="727">
        <f t="shared" si="21"/>
        <v>7.5086103966495737E-5</v>
      </c>
      <c r="GD49" s="342">
        <f t="shared" si="21"/>
        <v>6.0068883173196591E-5</v>
      </c>
      <c r="GE49" s="342">
        <f t="shared" si="21"/>
        <v>4.8055106538557273E-5</v>
      </c>
      <c r="GF49" s="342">
        <f t="shared" si="38"/>
        <v>3.8444085230845818E-5</v>
      </c>
      <c r="GG49" s="342">
        <f t="shared" si="38"/>
        <v>3.0755268184676655E-5</v>
      </c>
      <c r="GH49" s="342">
        <f t="shared" si="38"/>
        <v>2.4604214547741325E-5</v>
      </c>
      <c r="GI49" s="342">
        <f t="shared" si="38"/>
        <v>1.968337163819306E-5</v>
      </c>
      <c r="GJ49" s="342">
        <f t="shared" si="38"/>
        <v>1.574669731055445E-5</v>
      </c>
      <c r="GK49" s="342">
        <f t="shared" si="38"/>
        <v>1.259735784844356E-5</v>
      </c>
      <c r="GL49" s="342">
        <f t="shared" si="38"/>
        <v>1.0077886278754849E-5</v>
      </c>
      <c r="GM49" s="342">
        <f t="shared" si="38"/>
        <v>8.0623090230038787E-6</v>
      </c>
      <c r="GN49" s="346">
        <f t="shared" si="38"/>
        <v>6.4498472184031034E-6</v>
      </c>
      <c r="GO49" s="397">
        <f t="shared" si="39"/>
        <v>2799372.5499742003</v>
      </c>
    </row>
    <row r="50" spans="1:198" s="333" customFormat="1" ht="22" customHeight="1" thickBot="1" x14ac:dyDescent="0.25">
      <c r="B50" s="399">
        <f t="shared" si="61"/>
        <v>9</v>
      </c>
      <c r="C50" s="399"/>
      <c r="D50" s="399">
        <v>1</v>
      </c>
      <c r="E50" s="399"/>
      <c r="F50" s="399"/>
      <c r="G50" s="406" t="str">
        <f>$G$442</f>
        <v>Avg Performing  Title / App</v>
      </c>
      <c r="H50" s="436"/>
      <c r="I50" s="384"/>
      <c r="J50" s="384"/>
      <c r="K50" s="384"/>
      <c r="L50" s="384"/>
      <c r="M50" s="384"/>
      <c r="N50" s="384"/>
      <c r="O50" s="384"/>
      <c r="P50" s="384"/>
      <c r="Q50" s="381"/>
      <c r="R50" s="384"/>
      <c r="S50" s="384"/>
      <c r="T50" s="384"/>
      <c r="U50" s="384"/>
      <c r="V50" s="384"/>
      <c r="W50" s="384"/>
      <c r="X50" s="384"/>
      <c r="Y50" s="384"/>
      <c r="Z50" s="384"/>
      <c r="AA50" s="384"/>
      <c r="AB50" s="385"/>
      <c r="AC50" s="384"/>
      <c r="AD50" s="384"/>
      <c r="AE50" s="384"/>
      <c r="AF50" s="384"/>
      <c r="AG50" s="384"/>
      <c r="AH50" s="384"/>
      <c r="AI50" s="384"/>
      <c r="AJ50" s="384"/>
      <c r="AK50" s="384"/>
      <c r="AL50" s="384"/>
      <c r="AM50" s="384"/>
      <c r="AN50" s="384"/>
      <c r="AO50" s="381"/>
      <c r="AP50" s="384"/>
      <c r="AQ50" s="384"/>
      <c r="AR50" s="384"/>
      <c r="AS50" s="384"/>
      <c r="AT50" s="384"/>
      <c r="AU50" s="384"/>
      <c r="AV50" s="384"/>
      <c r="AW50" s="384"/>
      <c r="AX50" s="384"/>
      <c r="AY50" s="384"/>
      <c r="AZ50" s="385"/>
      <c r="BA50" s="384"/>
      <c r="BB50" s="384"/>
      <c r="BC50" s="384"/>
      <c r="BD50" s="384"/>
      <c r="BE50" s="384"/>
      <c r="BF50" s="384"/>
      <c r="BG50" s="384"/>
      <c r="BH50" s="384"/>
      <c r="BI50" s="384"/>
      <c r="BJ50" s="384"/>
      <c r="BK50" s="384"/>
      <c r="BL50" s="384"/>
      <c r="BM50" s="381"/>
      <c r="BN50" s="384"/>
      <c r="BO50" s="384"/>
      <c r="BP50" s="384"/>
      <c r="BQ50" s="384"/>
      <c r="BR50" s="384"/>
      <c r="BS50" s="384"/>
      <c r="BT50" s="384"/>
      <c r="BU50" s="384"/>
      <c r="BV50" s="384"/>
      <c r="BW50" s="384"/>
      <c r="BX50" s="385"/>
      <c r="BY50" s="384"/>
      <c r="BZ50" s="384"/>
      <c r="CA50" s="379">
        <f t="shared" ref="CA50:CX50" si="69">$B$7*Q$442</f>
        <v>31125.899999999998</v>
      </c>
      <c r="CB50" s="379">
        <f t="shared" si="69"/>
        <v>100239.75</v>
      </c>
      <c r="CC50" s="379">
        <f t="shared" si="69"/>
        <v>284618.09999999998</v>
      </c>
      <c r="CD50" s="379">
        <f t="shared" si="69"/>
        <v>556962.25</v>
      </c>
      <c r="CE50" s="379">
        <f t="shared" si="69"/>
        <v>680269.85</v>
      </c>
      <c r="CF50" s="379">
        <f t="shared" si="69"/>
        <v>661926.19999999995</v>
      </c>
      <c r="CG50" s="379">
        <f t="shared" si="69"/>
        <v>673632.04999999993</v>
      </c>
      <c r="CH50" s="379">
        <f t="shared" si="69"/>
        <v>661253.44999999995</v>
      </c>
      <c r="CI50" s="379">
        <f t="shared" si="69"/>
        <v>447274.1</v>
      </c>
      <c r="CJ50" s="379">
        <f t="shared" si="69"/>
        <v>485426.5</v>
      </c>
      <c r="CK50" s="735">
        <f t="shared" si="69"/>
        <v>373122.1</v>
      </c>
      <c r="CL50" s="379">
        <f t="shared" si="69"/>
        <v>318121.05</v>
      </c>
      <c r="CM50" s="379">
        <f t="shared" si="69"/>
        <v>411752.89999999997</v>
      </c>
      <c r="CN50" s="379">
        <f t="shared" si="69"/>
        <v>364780</v>
      </c>
      <c r="CO50" s="379">
        <f t="shared" si="69"/>
        <v>316356.95</v>
      </c>
      <c r="CP50" s="379">
        <f t="shared" si="69"/>
        <v>238153.5</v>
      </c>
      <c r="CQ50" s="379">
        <f t="shared" si="69"/>
        <v>221125.44999999998</v>
      </c>
      <c r="CR50" s="379">
        <f t="shared" si="69"/>
        <v>247123.5</v>
      </c>
      <c r="CS50" s="379">
        <f t="shared" si="69"/>
        <v>221170.3</v>
      </c>
      <c r="CT50" s="379">
        <f t="shared" si="69"/>
        <v>171895.1</v>
      </c>
      <c r="CU50" s="379">
        <f t="shared" si="69"/>
        <v>127732.79999999999</v>
      </c>
      <c r="CV50" s="380">
        <f t="shared" si="69"/>
        <v>74660.3</v>
      </c>
      <c r="CW50" s="379">
        <f t="shared" si="69"/>
        <v>65346.45</v>
      </c>
      <c r="CX50" s="379">
        <f t="shared" si="69"/>
        <v>36074.35</v>
      </c>
      <c r="CY50" s="342">
        <f t="shared" si="43"/>
        <v>28859.48</v>
      </c>
      <c r="CZ50" s="342">
        <f t="shared" si="43"/>
        <v>23087.584000000003</v>
      </c>
      <c r="DA50" s="342">
        <f t="shared" si="43"/>
        <v>18470.067200000001</v>
      </c>
      <c r="DB50" s="342">
        <f t="shared" si="43"/>
        <v>14776.053760000003</v>
      </c>
      <c r="DC50" s="342">
        <f t="shared" si="43"/>
        <v>11820.843008000003</v>
      </c>
      <c r="DD50" s="342">
        <f t="shared" si="43"/>
        <v>9456.6744064000031</v>
      </c>
      <c r="DE50" s="342">
        <f t="shared" si="43"/>
        <v>7565.3395251200027</v>
      </c>
      <c r="DF50" s="342">
        <f t="shared" si="51"/>
        <v>6052.2716200960022</v>
      </c>
      <c r="DG50" s="342">
        <f t="shared" si="37"/>
        <v>4841.8172960768015</v>
      </c>
      <c r="DH50" s="342">
        <f t="shared" si="37"/>
        <v>3873.4538368614412</v>
      </c>
      <c r="DI50" s="727">
        <f t="shared" si="37"/>
        <v>3098.7630694891532</v>
      </c>
      <c r="DJ50" s="342">
        <f t="shared" si="37"/>
        <v>2479.0104555913226</v>
      </c>
      <c r="DK50" s="342">
        <f t="shared" si="37"/>
        <v>1983.2083644730583</v>
      </c>
      <c r="DL50" s="342">
        <f t="shared" si="37"/>
        <v>1586.5666915784468</v>
      </c>
      <c r="DM50" s="342">
        <f t="shared" si="37"/>
        <v>1269.2533532627576</v>
      </c>
      <c r="DN50" s="342">
        <f t="shared" si="37"/>
        <v>1015.4026826102062</v>
      </c>
      <c r="DO50" s="342">
        <f t="shared" si="37"/>
        <v>812.32214608816503</v>
      </c>
      <c r="DP50" s="342">
        <f t="shared" si="37"/>
        <v>649.85771687053204</v>
      </c>
      <c r="DQ50" s="342">
        <f t="shared" si="37"/>
        <v>519.88617349642561</v>
      </c>
      <c r="DR50" s="342">
        <f t="shared" si="37"/>
        <v>415.90893879714054</v>
      </c>
      <c r="DS50" s="342">
        <f t="shared" si="37"/>
        <v>332.72715103771247</v>
      </c>
      <c r="DT50" s="346">
        <f t="shared" si="37"/>
        <v>266.18172083016998</v>
      </c>
      <c r="DU50" s="342">
        <f t="shared" si="37"/>
        <v>212.94537666413601</v>
      </c>
      <c r="DV50" s="342">
        <f t="shared" ref="DV50:DW71" si="70">DU50*0.8</f>
        <v>170.35630133130883</v>
      </c>
      <c r="DW50" s="342">
        <f t="shared" si="65"/>
        <v>136.28504106504707</v>
      </c>
      <c r="DX50" s="342">
        <f t="shared" si="65"/>
        <v>109.02803285203765</v>
      </c>
      <c r="DY50" s="342">
        <f t="shared" si="65"/>
        <v>87.222426281630135</v>
      </c>
      <c r="DZ50" s="342">
        <f t="shared" si="65"/>
        <v>69.777941025304116</v>
      </c>
      <c r="EA50" s="342">
        <f t="shared" si="65"/>
        <v>55.822352820243296</v>
      </c>
      <c r="EB50" s="342">
        <f t="shared" si="65"/>
        <v>44.65788225619464</v>
      </c>
      <c r="EC50" s="342">
        <f t="shared" si="65"/>
        <v>35.726305804955715</v>
      </c>
      <c r="ED50" s="342">
        <f t="shared" si="65"/>
        <v>28.581044643964574</v>
      </c>
      <c r="EE50" s="342">
        <f t="shared" si="65"/>
        <v>22.864835715171662</v>
      </c>
      <c r="EF50" s="342">
        <f t="shared" si="63"/>
        <v>18.291868572137329</v>
      </c>
      <c r="EG50" s="727">
        <f t="shared" si="63"/>
        <v>14.633494857709863</v>
      </c>
      <c r="EH50" s="342">
        <f t="shared" si="35"/>
        <v>11.706795886167891</v>
      </c>
      <c r="EI50" s="342">
        <f t="shared" si="35"/>
        <v>9.3654367089343129</v>
      </c>
      <c r="EJ50" s="342">
        <f t="shared" si="35"/>
        <v>7.492349367147451</v>
      </c>
      <c r="EK50" s="342">
        <f t="shared" si="35"/>
        <v>5.9938794937179614</v>
      </c>
      <c r="EL50" s="342">
        <f t="shared" si="35"/>
        <v>4.7951035949743694</v>
      </c>
      <c r="EM50" s="342">
        <f t="shared" si="35"/>
        <v>3.8360828759794958</v>
      </c>
      <c r="EN50" s="342">
        <f t="shared" si="35"/>
        <v>3.068866300783597</v>
      </c>
      <c r="EO50" s="342">
        <f t="shared" si="35"/>
        <v>2.4550930406268776</v>
      </c>
      <c r="EP50" s="342">
        <f t="shared" si="35"/>
        <v>1.9640744325015023</v>
      </c>
      <c r="EQ50" s="342">
        <f t="shared" si="35"/>
        <v>1.571259546001202</v>
      </c>
      <c r="ER50" s="346">
        <f t="shared" si="57"/>
        <v>1.2570076368009617</v>
      </c>
      <c r="ES50" s="342">
        <f t="shared" si="57"/>
        <v>1.0056061094407693</v>
      </c>
      <c r="ET50" s="342">
        <f t="shared" si="57"/>
        <v>0.80448488755261549</v>
      </c>
      <c r="EU50" s="342">
        <f t="shared" si="57"/>
        <v>0.64358791004209248</v>
      </c>
      <c r="EV50" s="342">
        <f t="shared" si="57"/>
        <v>0.51487032803367405</v>
      </c>
      <c r="EW50" s="342">
        <f t="shared" si="57"/>
        <v>0.41189626242693927</v>
      </c>
      <c r="EX50" s="342">
        <f t="shared" si="57"/>
        <v>0.32951700994155142</v>
      </c>
      <c r="EY50" s="342">
        <f t="shared" si="49"/>
        <v>0.26361360795324112</v>
      </c>
      <c r="EZ50" s="342">
        <f t="shared" si="49"/>
        <v>0.2108908863625929</v>
      </c>
      <c r="FA50" s="342">
        <f t="shared" si="49"/>
        <v>0.16871270909007433</v>
      </c>
      <c r="FB50" s="342">
        <f t="shared" si="49"/>
        <v>0.13497016727205946</v>
      </c>
      <c r="FC50" s="342">
        <f t="shared" si="49"/>
        <v>0.10797613381764758</v>
      </c>
      <c r="FD50" s="342">
        <f t="shared" si="49"/>
        <v>8.6380907054118064E-2</v>
      </c>
      <c r="FE50" s="727">
        <f t="shared" si="49"/>
        <v>6.9104725643294451E-2</v>
      </c>
      <c r="FF50" s="342">
        <f t="shared" si="49"/>
        <v>5.5283780514635561E-2</v>
      </c>
      <c r="FG50" s="342">
        <f t="shared" si="49"/>
        <v>4.4227024411708449E-2</v>
      </c>
      <c r="FH50" s="342">
        <f t="shared" si="46"/>
        <v>3.5381619529366762E-2</v>
      </c>
      <c r="FI50" s="342">
        <f t="shared" si="46"/>
        <v>2.8305295623493411E-2</v>
      </c>
      <c r="FJ50" s="342">
        <f t="shared" si="46"/>
        <v>2.2644236498794729E-2</v>
      </c>
      <c r="FK50" s="342">
        <f t="shared" si="46"/>
        <v>1.8115389199035783E-2</v>
      </c>
      <c r="FL50" s="342">
        <f t="shared" si="46"/>
        <v>1.4492311359228627E-2</v>
      </c>
      <c r="FM50" s="342">
        <f t="shared" si="46"/>
        <v>1.1593849087382903E-2</v>
      </c>
      <c r="FN50" s="342">
        <f t="shared" si="46"/>
        <v>9.2750792699063233E-3</v>
      </c>
      <c r="FO50" s="342">
        <f t="shared" si="46"/>
        <v>7.4200634159250593E-3</v>
      </c>
      <c r="FP50" s="346">
        <f t="shared" si="46"/>
        <v>5.9360507327400475E-3</v>
      </c>
      <c r="FQ50" s="342">
        <f t="shared" si="46"/>
        <v>4.7488405861920383E-3</v>
      </c>
      <c r="FR50" s="342">
        <f t="shared" si="46"/>
        <v>3.7990724689536308E-3</v>
      </c>
      <c r="FS50" s="342">
        <f t="shared" si="46"/>
        <v>3.0392579751629049E-3</v>
      </c>
      <c r="FT50" s="342">
        <f t="shared" si="46"/>
        <v>2.431406380130324E-3</v>
      </c>
      <c r="FU50" s="342">
        <f t="shared" si="46"/>
        <v>1.9451251041042593E-3</v>
      </c>
      <c r="FV50" s="342">
        <f t="shared" ref="FV50:GA113" si="71">FU50*0.8</f>
        <v>1.5561000832834074E-3</v>
      </c>
      <c r="FW50" s="342">
        <f t="shared" si="71"/>
        <v>1.2448800666267261E-3</v>
      </c>
      <c r="FX50" s="342">
        <f t="shared" si="47"/>
        <v>9.9590405330138103E-4</v>
      </c>
      <c r="FY50" s="342">
        <f t="shared" si="21"/>
        <v>7.9672324264110485E-4</v>
      </c>
      <c r="FZ50" s="342">
        <f t="shared" si="21"/>
        <v>6.3737859411288397E-4</v>
      </c>
      <c r="GA50" s="342">
        <f t="shared" si="21"/>
        <v>5.0990287529030715E-4</v>
      </c>
      <c r="GB50" s="342">
        <f t="shared" si="21"/>
        <v>4.0792230023224576E-4</v>
      </c>
      <c r="GC50" s="727">
        <f t="shared" si="21"/>
        <v>3.2633784018579664E-4</v>
      </c>
      <c r="GD50" s="342">
        <f t="shared" si="21"/>
        <v>2.610702721486373E-4</v>
      </c>
      <c r="GE50" s="342">
        <f t="shared" si="21"/>
        <v>2.0885621771890984E-4</v>
      </c>
      <c r="GF50" s="342">
        <f t="shared" si="38"/>
        <v>1.670849741751279E-4</v>
      </c>
      <c r="GG50" s="342">
        <f t="shared" si="38"/>
        <v>1.3366797934010233E-4</v>
      </c>
      <c r="GH50" s="342">
        <f t="shared" si="38"/>
        <v>1.0693438347208188E-4</v>
      </c>
      <c r="GI50" s="342">
        <f t="shared" si="38"/>
        <v>8.5547506777665513E-5</v>
      </c>
      <c r="GJ50" s="342">
        <f t="shared" si="38"/>
        <v>6.8438005422132413E-5</v>
      </c>
      <c r="GK50" s="342">
        <f t="shared" si="38"/>
        <v>5.4750404337705932E-5</v>
      </c>
      <c r="GL50" s="342">
        <f t="shared" si="38"/>
        <v>4.3800323470164751E-5</v>
      </c>
      <c r="GM50" s="342">
        <f t="shared" si="38"/>
        <v>3.5040258776131799E-5</v>
      </c>
      <c r="GN50" s="346">
        <f t="shared" si="38"/>
        <v>2.8032207020905442E-5</v>
      </c>
      <c r="GO50" s="398">
        <f t="shared" si="39"/>
        <v>7914440.2998878704</v>
      </c>
    </row>
    <row r="51" spans="1:198" ht="22" customHeight="1" thickTop="1" x14ac:dyDescent="0.2">
      <c r="A51" s="413" t="s">
        <v>472</v>
      </c>
      <c r="B51" s="414">
        <v>1</v>
      </c>
      <c r="C51" s="414">
        <v>1</v>
      </c>
      <c r="D51" s="414"/>
      <c r="E51" s="414"/>
      <c r="F51" s="414"/>
      <c r="G51" s="408" t="str">
        <f>$G$441</f>
        <v>High Performing Title / App</v>
      </c>
      <c r="H51" s="436"/>
      <c r="I51" s="384"/>
      <c r="J51" s="384"/>
      <c r="K51" s="384"/>
      <c r="L51" s="384"/>
      <c r="M51" s="384"/>
      <c r="N51" s="384"/>
      <c r="O51" s="384"/>
      <c r="P51" s="384"/>
      <c r="Q51" s="381"/>
      <c r="R51" s="384"/>
      <c r="S51" s="384"/>
      <c r="T51" s="384"/>
      <c r="U51" s="384"/>
      <c r="V51" s="384"/>
      <c r="W51" s="384"/>
      <c r="X51" s="384"/>
      <c r="Y51" s="384"/>
      <c r="Z51" s="384"/>
      <c r="AA51" s="384"/>
      <c r="AB51" s="385"/>
      <c r="AC51" s="384"/>
      <c r="AD51" s="384"/>
      <c r="AE51" s="384"/>
      <c r="AF51" s="384"/>
      <c r="AG51" s="384"/>
      <c r="AH51" s="384"/>
      <c r="AI51" s="384"/>
      <c r="AJ51" s="384"/>
      <c r="AK51" s="384"/>
      <c r="AL51" s="384"/>
      <c r="AM51" s="384"/>
      <c r="AN51" s="384"/>
      <c r="AO51" s="381"/>
      <c r="AP51" s="384"/>
      <c r="AQ51" s="384"/>
      <c r="AR51" s="384"/>
      <c r="AS51" s="384"/>
      <c r="AT51" s="384"/>
      <c r="AU51" s="384"/>
      <c r="AV51" s="384"/>
      <c r="AW51" s="384"/>
      <c r="AX51" s="384"/>
      <c r="AY51" s="384"/>
      <c r="AZ51" s="385"/>
      <c r="BA51" s="384"/>
      <c r="BB51" s="384"/>
      <c r="BC51" s="384"/>
      <c r="BD51" s="384"/>
      <c r="BE51" s="384"/>
      <c r="BF51" s="384"/>
      <c r="BG51" s="384"/>
      <c r="BH51" s="384"/>
      <c r="BI51" s="384"/>
      <c r="BJ51" s="384"/>
      <c r="BK51" s="384"/>
      <c r="BL51" s="384"/>
      <c r="BM51" s="381"/>
      <c r="BN51" s="384"/>
      <c r="BO51" s="384"/>
      <c r="BP51" s="384"/>
      <c r="BQ51" s="384"/>
      <c r="BR51" s="384"/>
      <c r="BS51" s="384"/>
      <c r="BT51" s="384"/>
      <c r="BU51" s="384"/>
      <c r="BV51" s="384"/>
      <c r="BW51" s="384"/>
      <c r="BX51" s="385"/>
      <c r="BY51" s="384"/>
      <c r="BZ51" s="384"/>
      <c r="CA51" s="384"/>
      <c r="CB51" s="389">
        <f t="shared" ref="CB51:CY51" si="72">$B$7*Q$441</f>
        <v>289304.92499999999</v>
      </c>
      <c r="CC51" s="389">
        <f t="shared" si="72"/>
        <v>965956.875</v>
      </c>
      <c r="CD51" s="389">
        <f t="shared" si="72"/>
        <v>1834880.7749999999</v>
      </c>
      <c r="CE51" s="389">
        <f t="shared" si="72"/>
        <v>3106602.5249999999</v>
      </c>
      <c r="CF51" s="389">
        <f t="shared" si="72"/>
        <v>3859006.125</v>
      </c>
      <c r="CG51" s="389">
        <f t="shared" si="72"/>
        <v>4525028.625</v>
      </c>
      <c r="CH51" s="389">
        <f t="shared" si="72"/>
        <v>3728021.6999999997</v>
      </c>
      <c r="CI51" s="389">
        <f t="shared" si="72"/>
        <v>3186637.3499999996</v>
      </c>
      <c r="CJ51" s="389">
        <f t="shared" si="72"/>
        <v>4099648.8</v>
      </c>
      <c r="CK51" s="738">
        <f t="shared" si="72"/>
        <v>3381331.1999999997</v>
      </c>
      <c r="CL51" s="389">
        <f t="shared" si="72"/>
        <v>2932337.85</v>
      </c>
      <c r="CM51" s="389">
        <f t="shared" si="72"/>
        <v>3693307.8</v>
      </c>
      <c r="CN51" s="389">
        <f t="shared" si="72"/>
        <v>3246624.2249999996</v>
      </c>
      <c r="CO51" s="389">
        <f t="shared" si="72"/>
        <v>3039394.8</v>
      </c>
      <c r="CP51" s="389">
        <f t="shared" si="72"/>
        <v>1945772.4</v>
      </c>
      <c r="CQ51" s="389">
        <f t="shared" si="72"/>
        <v>2192738.9249999998</v>
      </c>
      <c r="CR51" s="389">
        <f t="shared" si="72"/>
        <v>1824834.375</v>
      </c>
      <c r="CS51" s="389">
        <f t="shared" si="72"/>
        <v>1913368.2749999999</v>
      </c>
      <c r="CT51" s="389">
        <f t="shared" si="72"/>
        <v>1054782.3</v>
      </c>
      <c r="CU51" s="389">
        <f t="shared" si="72"/>
        <v>940235.39999999991</v>
      </c>
      <c r="CV51" s="390">
        <f t="shared" si="72"/>
        <v>733858.125</v>
      </c>
      <c r="CW51" s="389">
        <f t="shared" si="72"/>
        <v>804519.29999999993</v>
      </c>
      <c r="CX51" s="389">
        <f t="shared" si="72"/>
        <v>509339.02499999997</v>
      </c>
      <c r="CY51" s="389">
        <f t="shared" si="72"/>
        <v>284864.77499999997</v>
      </c>
      <c r="CZ51" s="342">
        <f t="shared" si="43"/>
        <v>227891.81999999998</v>
      </c>
      <c r="DA51" s="342">
        <f t="shared" si="43"/>
        <v>182313.45600000001</v>
      </c>
      <c r="DB51" s="342">
        <f t="shared" si="43"/>
        <v>145850.7648</v>
      </c>
      <c r="DC51" s="342">
        <f t="shared" si="43"/>
        <v>116680.61184000001</v>
      </c>
      <c r="DD51" s="342">
        <f t="shared" si="43"/>
        <v>93344.489472000016</v>
      </c>
      <c r="DE51" s="342">
        <f t="shared" si="43"/>
        <v>74675.591577600018</v>
      </c>
      <c r="DF51" s="342">
        <f t="shared" si="51"/>
        <v>59740.473262080021</v>
      </c>
      <c r="DG51" s="342">
        <f t="shared" si="51"/>
        <v>47792.378609664018</v>
      </c>
      <c r="DH51" s="342">
        <f t="shared" si="51"/>
        <v>38233.902887731216</v>
      </c>
      <c r="DI51" s="727">
        <f t="shared" si="51"/>
        <v>30587.122310184976</v>
      </c>
      <c r="DJ51" s="342">
        <f t="shared" si="51"/>
        <v>24469.697848147982</v>
      </c>
      <c r="DK51" s="342">
        <f t="shared" si="51"/>
        <v>19575.758278518388</v>
      </c>
      <c r="DL51" s="342">
        <f t="shared" si="51"/>
        <v>15660.60662281471</v>
      </c>
      <c r="DM51" s="342">
        <f t="shared" si="51"/>
        <v>12528.48529825177</v>
      </c>
      <c r="DN51" s="342">
        <f t="shared" si="51"/>
        <v>10022.788238601417</v>
      </c>
      <c r="DO51" s="342">
        <f t="shared" si="51"/>
        <v>8018.230590881134</v>
      </c>
      <c r="DP51" s="342">
        <f t="shared" si="51"/>
        <v>6414.584472704908</v>
      </c>
      <c r="DQ51" s="342">
        <f t="shared" si="51"/>
        <v>5131.6675781639269</v>
      </c>
      <c r="DR51" s="342">
        <f t="shared" si="51"/>
        <v>4105.3340625311421</v>
      </c>
      <c r="DS51" s="342">
        <f t="shared" si="51"/>
        <v>3284.2672500249137</v>
      </c>
      <c r="DT51" s="346">
        <f t="shared" si="51"/>
        <v>2627.4138000199309</v>
      </c>
      <c r="DU51" s="342">
        <f t="shared" si="51"/>
        <v>2101.9310400159447</v>
      </c>
      <c r="DV51" s="342">
        <f t="shared" si="70"/>
        <v>1681.5448320127559</v>
      </c>
      <c r="DW51" s="342">
        <f t="shared" si="65"/>
        <v>1345.2358656102049</v>
      </c>
      <c r="DX51" s="342">
        <f t="shared" si="65"/>
        <v>1076.188692488164</v>
      </c>
      <c r="DY51" s="342">
        <f t="shared" si="65"/>
        <v>860.95095399053116</v>
      </c>
      <c r="DZ51" s="342">
        <f t="shared" si="65"/>
        <v>688.76076319242497</v>
      </c>
      <c r="EA51" s="342">
        <f t="shared" si="65"/>
        <v>551.00861055394</v>
      </c>
      <c r="EB51" s="342">
        <f t="shared" si="65"/>
        <v>440.80688844315205</v>
      </c>
      <c r="EC51" s="342">
        <f t="shared" si="65"/>
        <v>352.64551075452164</v>
      </c>
      <c r="ED51" s="342">
        <f t="shared" si="65"/>
        <v>282.11640860361734</v>
      </c>
      <c r="EE51" s="342">
        <f t="shared" si="65"/>
        <v>225.69312688289389</v>
      </c>
      <c r="EF51" s="342">
        <f t="shared" si="63"/>
        <v>180.55450150631512</v>
      </c>
      <c r="EG51" s="727">
        <f t="shared" si="63"/>
        <v>144.44360120505209</v>
      </c>
      <c r="EH51" s="342">
        <f t="shared" si="35"/>
        <v>115.55488096404167</v>
      </c>
      <c r="EI51" s="342">
        <f t="shared" si="35"/>
        <v>92.443904771233349</v>
      </c>
      <c r="EJ51" s="342">
        <f t="shared" si="35"/>
        <v>73.955123816986685</v>
      </c>
      <c r="EK51" s="342">
        <f t="shared" si="35"/>
        <v>59.164099053589354</v>
      </c>
      <c r="EL51" s="342">
        <f t="shared" si="35"/>
        <v>47.331279242871489</v>
      </c>
      <c r="EM51" s="342">
        <f t="shared" si="35"/>
        <v>37.865023394297189</v>
      </c>
      <c r="EN51" s="342">
        <f t="shared" si="35"/>
        <v>30.292018715437752</v>
      </c>
      <c r="EO51" s="342">
        <f t="shared" si="35"/>
        <v>24.233614972350203</v>
      </c>
      <c r="EP51" s="342">
        <f t="shared" si="35"/>
        <v>19.386891977880165</v>
      </c>
      <c r="EQ51" s="342">
        <f t="shared" si="35"/>
        <v>15.509513582304132</v>
      </c>
      <c r="ER51" s="346">
        <f t="shared" si="57"/>
        <v>12.407610865843306</v>
      </c>
      <c r="ES51" s="342">
        <f t="shared" si="57"/>
        <v>9.9260886926746466</v>
      </c>
      <c r="ET51" s="342">
        <f t="shared" si="57"/>
        <v>7.9408709541397178</v>
      </c>
      <c r="EU51" s="342">
        <f t="shared" si="57"/>
        <v>6.3526967633117746</v>
      </c>
      <c r="EV51" s="342">
        <f t="shared" si="57"/>
        <v>5.0821574106494198</v>
      </c>
      <c r="EW51" s="342">
        <f t="shared" si="57"/>
        <v>4.0657259285195364</v>
      </c>
      <c r="EX51" s="342">
        <f t="shared" si="57"/>
        <v>3.2525807428156295</v>
      </c>
      <c r="EY51" s="342">
        <f t="shared" si="49"/>
        <v>2.6020645942525036</v>
      </c>
      <c r="EZ51" s="342">
        <f t="shared" si="49"/>
        <v>2.0816516754020031</v>
      </c>
      <c r="FA51" s="342">
        <f t="shared" si="49"/>
        <v>1.6653213403216025</v>
      </c>
      <c r="FB51" s="342">
        <f t="shared" si="49"/>
        <v>1.3322570722572822</v>
      </c>
      <c r="FC51" s="342">
        <f t="shared" si="49"/>
        <v>1.0658056578058257</v>
      </c>
      <c r="FD51" s="342">
        <f t="shared" si="49"/>
        <v>0.85264452624466058</v>
      </c>
      <c r="FE51" s="727">
        <f t="shared" si="49"/>
        <v>0.68211562099572853</v>
      </c>
      <c r="FF51" s="342">
        <f t="shared" si="49"/>
        <v>0.54569249679658283</v>
      </c>
      <c r="FG51" s="342">
        <f t="shared" si="49"/>
        <v>0.43655399743726631</v>
      </c>
      <c r="FH51" s="342">
        <f t="shared" si="49"/>
        <v>0.34924319794981307</v>
      </c>
      <c r="FI51" s="342">
        <f t="shared" si="49"/>
        <v>0.27939455835985044</v>
      </c>
      <c r="FJ51" s="342">
        <f t="shared" si="49"/>
        <v>0.22351564668788038</v>
      </c>
      <c r="FK51" s="342">
        <f t="shared" si="49"/>
        <v>0.17881251735030432</v>
      </c>
      <c r="FL51" s="342">
        <f t="shared" si="49"/>
        <v>0.14305001388024347</v>
      </c>
      <c r="FM51" s="342">
        <f t="shared" si="49"/>
        <v>0.11444001110419477</v>
      </c>
      <c r="FN51" s="342">
        <f t="shared" si="49"/>
        <v>9.1552008883355823E-2</v>
      </c>
      <c r="FO51" s="342">
        <f t="shared" ref="FO51:FU87" si="73">FN51*0.8</f>
        <v>7.3241607106684661E-2</v>
      </c>
      <c r="FP51" s="346">
        <f t="shared" si="73"/>
        <v>5.8593285685347732E-2</v>
      </c>
      <c r="FQ51" s="342">
        <f t="shared" si="73"/>
        <v>4.6874628548278188E-2</v>
      </c>
      <c r="FR51" s="342">
        <f t="shared" si="73"/>
        <v>3.7499702838622549E-2</v>
      </c>
      <c r="FS51" s="342">
        <f t="shared" si="73"/>
        <v>2.9999762270898039E-2</v>
      </c>
      <c r="FT51" s="342">
        <f t="shared" si="73"/>
        <v>2.3999809816718433E-2</v>
      </c>
      <c r="FU51" s="342">
        <f t="shared" si="73"/>
        <v>1.9199847853374748E-2</v>
      </c>
      <c r="FV51" s="342">
        <f t="shared" si="71"/>
        <v>1.53598782826998E-2</v>
      </c>
      <c r="FW51" s="342">
        <f t="shared" si="71"/>
        <v>1.2287902626159841E-2</v>
      </c>
      <c r="FX51" s="342">
        <f t="shared" si="47"/>
        <v>9.8303221009278727E-3</v>
      </c>
      <c r="FY51" s="342">
        <f t="shared" si="21"/>
        <v>7.8642576807422988E-3</v>
      </c>
      <c r="FZ51" s="342">
        <f t="shared" si="21"/>
        <v>6.2914061445938398E-3</v>
      </c>
      <c r="GA51" s="342">
        <f t="shared" si="21"/>
        <v>5.0331249156750722E-3</v>
      </c>
      <c r="GB51" s="342">
        <f t="shared" si="21"/>
        <v>4.0264999325400576E-3</v>
      </c>
      <c r="GC51" s="727">
        <f t="shared" si="21"/>
        <v>3.2211999460320462E-3</v>
      </c>
      <c r="GD51" s="342">
        <f t="shared" si="21"/>
        <v>2.5769599568256371E-3</v>
      </c>
      <c r="GE51" s="342">
        <f t="shared" si="21"/>
        <v>2.06156796546051E-3</v>
      </c>
      <c r="GF51" s="342">
        <f t="shared" si="38"/>
        <v>1.649254372368408E-3</v>
      </c>
      <c r="GG51" s="342">
        <f t="shared" si="38"/>
        <v>1.3194034978947266E-3</v>
      </c>
      <c r="GH51" s="342">
        <f t="shared" si="38"/>
        <v>1.0555227983157812E-3</v>
      </c>
      <c r="GI51" s="342">
        <f t="shared" si="38"/>
        <v>8.44418238652625E-4</v>
      </c>
      <c r="GJ51" s="342">
        <f t="shared" si="38"/>
        <v>6.7553459092210008E-4</v>
      </c>
      <c r="GK51" s="342">
        <f t="shared" si="38"/>
        <v>5.4042767273768013E-4</v>
      </c>
      <c r="GL51" s="342">
        <f t="shared" si="38"/>
        <v>4.3234213819014412E-4</v>
      </c>
      <c r="GM51" s="342">
        <f t="shared" si="38"/>
        <v>3.4587371055211532E-4</v>
      </c>
      <c r="GN51" s="346">
        <f t="shared" si="38"/>
        <v>2.7669896844169226E-4</v>
      </c>
      <c r="GO51" s="396">
        <f t="shared" si="39"/>
        <v>55231855.573893182</v>
      </c>
      <c r="GP51" s="989">
        <f>(GO51*$B$11)*$B$10</f>
        <v>248543350.08251932</v>
      </c>
    </row>
    <row r="52" spans="1:198" ht="22" customHeight="1" x14ac:dyDescent="0.2">
      <c r="B52" s="399">
        <f t="shared" si="61"/>
        <v>2</v>
      </c>
      <c r="C52" s="399"/>
      <c r="D52" s="399">
        <v>1</v>
      </c>
      <c r="E52" s="399"/>
      <c r="F52" s="399"/>
      <c r="G52" s="340" t="str">
        <f>$G$442</f>
        <v>Avg Performing  Title / App</v>
      </c>
      <c r="H52" s="436"/>
      <c r="I52" s="384"/>
      <c r="J52" s="384"/>
      <c r="K52" s="384"/>
      <c r="L52" s="384"/>
      <c r="M52" s="384"/>
      <c r="N52" s="384"/>
      <c r="O52" s="384"/>
      <c r="P52" s="384"/>
      <c r="Q52" s="381"/>
      <c r="R52" s="384"/>
      <c r="S52" s="384"/>
      <c r="T52" s="384"/>
      <c r="U52" s="384"/>
      <c r="V52" s="384"/>
      <c r="W52" s="384"/>
      <c r="X52" s="384"/>
      <c r="Y52" s="384"/>
      <c r="Z52" s="384"/>
      <c r="AA52" s="384"/>
      <c r="AB52" s="385"/>
      <c r="AC52" s="384"/>
      <c r="AD52" s="384"/>
      <c r="AE52" s="384"/>
      <c r="AF52" s="384"/>
      <c r="AG52" s="384"/>
      <c r="AH52" s="384"/>
      <c r="AI52" s="384"/>
      <c r="AJ52" s="384"/>
      <c r="AK52" s="384"/>
      <c r="AL52" s="384"/>
      <c r="AM52" s="384"/>
      <c r="AN52" s="384"/>
      <c r="AO52" s="381"/>
      <c r="AP52" s="384"/>
      <c r="AQ52" s="384"/>
      <c r="AR52" s="384"/>
      <c r="AS52" s="384"/>
      <c r="AT52" s="384"/>
      <c r="AU52" s="384"/>
      <c r="AV52" s="384"/>
      <c r="AW52" s="384"/>
      <c r="AX52" s="384"/>
      <c r="AY52" s="384"/>
      <c r="AZ52" s="385"/>
      <c r="BA52" s="384"/>
      <c r="BB52" s="384"/>
      <c r="BC52" s="384"/>
      <c r="BD52" s="384"/>
      <c r="BE52" s="384"/>
      <c r="BF52" s="384"/>
      <c r="BG52" s="384"/>
      <c r="BH52" s="384"/>
      <c r="BI52" s="384"/>
      <c r="BJ52" s="384"/>
      <c r="BK52" s="384"/>
      <c r="BL52" s="384"/>
      <c r="BM52" s="381"/>
      <c r="BN52" s="384"/>
      <c r="BO52" s="384"/>
      <c r="BP52" s="384"/>
      <c r="BQ52" s="384"/>
      <c r="BR52" s="384"/>
      <c r="BS52" s="384"/>
      <c r="BT52" s="384"/>
      <c r="BU52" s="384"/>
      <c r="BV52" s="384"/>
      <c r="BW52" s="384"/>
      <c r="BX52" s="385"/>
      <c r="BY52" s="384"/>
      <c r="BZ52" s="384"/>
      <c r="CA52" s="384"/>
      <c r="CB52" s="379">
        <f t="shared" ref="CB52:CY52" si="74">$B$7*Q$442</f>
        <v>31125.899999999998</v>
      </c>
      <c r="CC52" s="379">
        <f t="shared" si="74"/>
        <v>100239.75</v>
      </c>
      <c r="CD52" s="379">
        <f t="shared" si="74"/>
        <v>284618.09999999998</v>
      </c>
      <c r="CE52" s="379">
        <f t="shared" si="74"/>
        <v>556962.25</v>
      </c>
      <c r="CF52" s="379">
        <f t="shared" si="74"/>
        <v>680269.85</v>
      </c>
      <c r="CG52" s="379">
        <f t="shared" si="74"/>
        <v>661926.19999999995</v>
      </c>
      <c r="CH52" s="379">
        <f t="shared" si="74"/>
        <v>673632.04999999993</v>
      </c>
      <c r="CI52" s="379">
        <f t="shared" si="74"/>
        <v>661253.44999999995</v>
      </c>
      <c r="CJ52" s="379">
        <f t="shared" si="74"/>
        <v>447274.1</v>
      </c>
      <c r="CK52" s="735">
        <f t="shared" si="74"/>
        <v>485426.5</v>
      </c>
      <c r="CL52" s="379">
        <f t="shared" si="74"/>
        <v>373122.1</v>
      </c>
      <c r="CM52" s="379">
        <f t="shared" si="74"/>
        <v>318121.05</v>
      </c>
      <c r="CN52" s="379">
        <f t="shared" si="74"/>
        <v>411752.89999999997</v>
      </c>
      <c r="CO52" s="379">
        <f t="shared" si="74"/>
        <v>364780</v>
      </c>
      <c r="CP52" s="379">
        <f t="shared" si="74"/>
        <v>316356.95</v>
      </c>
      <c r="CQ52" s="379">
        <f t="shared" si="74"/>
        <v>238153.5</v>
      </c>
      <c r="CR52" s="379">
        <f t="shared" si="74"/>
        <v>221125.44999999998</v>
      </c>
      <c r="CS52" s="379">
        <f t="shared" si="74"/>
        <v>247123.5</v>
      </c>
      <c r="CT52" s="379">
        <f t="shared" si="74"/>
        <v>221170.3</v>
      </c>
      <c r="CU52" s="379">
        <f t="shared" si="74"/>
        <v>171895.1</v>
      </c>
      <c r="CV52" s="380">
        <f t="shared" si="74"/>
        <v>127732.79999999999</v>
      </c>
      <c r="CW52" s="379">
        <f t="shared" si="74"/>
        <v>74660.3</v>
      </c>
      <c r="CX52" s="379">
        <f t="shared" si="74"/>
        <v>65346.45</v>
      </c>
      <c r="CY52" s="379">
        <f t="shared" si="74"/>
        <v>36074.35</v>
      </c>
      <c r="CZ52" s="342">
        <f t="shared" si="43"/>
        <v>28859.48</v>
      </c>
      <c r="DA52" s="342">
        <f t="shared" si="43"/>
        <v>23087.584000000003</v>
      </c>
      <c r="DB52" s="342">
        <f t="shared" si="43"/>
        <v>18470.067200000001</v>
      </c>
      <c r="DC52" s="342">
        <f t="shared" si="43"/>
        <v>14776.053760000003</v>
      </c>
      <c r="DD52" s="342">
        <f t="shared" si="43"/>
        <v>11820.843008000003</v>
      </c>
      <c r="DE52" s="342">
        <f t="shared" si="43"/>
        <v>9456.6744064000031</v>
      </c>
      <c r="DF52" s="342">
        <f t="shared" si="51"/>
        <v>7565.3395251200027</v>
      </c>
      <c r="DG52" s="342">
        <f t="shared" si="51"/>
        <v>6052.2716200960022</v>
      </c>
      <c r="DH52" s="342">
        <f t="shared" si="51"/>
        <v>4841.8172960768015</v>
      </c>
      <c r="DI52" s="727">
        <f t="shared" si="51"/>
        <v>3873.4538368614412</v>
      </c>
      <c r="DJ52" s="342">
        <f t="shared" si="51"/>
        <v>3098.7630694891532</v>
      </c>
      <c r="DK52" s="342">
        <f t="shared" si="51"/>
        <v>2479.0104555913226</v>
      </c>
      <c r="DL52" s="342">
        <f t="shared" si="51"/>
        <v>1983.2083644730583</v>
      </c>
      <c r="DM52" s="342">
        <f t="shared" si="51"/>
        <v>1586.5666915784468</v>
      </c>
      <c r="DN52" s="342">
        <f t="shared" si="51"/>
        <v>1269.2533532627576</v>
      </c>
      <c r="DO52" s="342">
        <f t="shared" si="51"/>
        <v>1015.4026826102062</v>
      </c>
      <c r="DP52" s="342">
        <f t="shared" si="51"/>
        <v>812.32214608816503</v>
      </c>
      <c r="DQ52" s="342">
        <f t="shared" si="51"/>
        <v>649.85771687053204</v>
      </c>
      <c r="DR52" s="342">
        <f t="shared" si="51"/>
        <v>519.88617349642561</v>
      </c>
      <c r="DS52" s="342">
        <f t="shared" si="51"/>
        <v>415.90893879714054</v>
      </c>
      <c r="DT52" s="346">
        <f t="shared" si="51"/>
        <v>332.72715103771247</v>
      </c>
      <c r="DU52" s="342">
        <f t="shared" si="51"/>
        <v>266.18172083016998</v>
      </c>
      <c r="DV52" s="342">
        <f t="shared" si="70"/>
        <v>212.94537666413601</v>
      </c>
      <c r="DW52" s="342">
        <f t="shared" si="65"/>
        <v>170.35630133130883</v>
      </c>
      <c r="DX52" s="342">
        <f t="shared" si="65"/>
        <v>136.28504106504707</v>
      </c>
      <c r="DY52" s="342">
        <f t="shared" si="65"/>
        <v>109.02803285203765</v>
      </c>
      <c r="DZ52" s="342">
        <f t="shared" si="65"/>
        <v>87.222426281630135</v>
      </c>
      <c r="EA52" s="342">
        <f t="shared" si="65"/>
        <v>69.777941025304116</v>
      </c>
      <c r="EB52" s="342">
        <f t="shared" si="65"/>
        <v>55.822352820243296</v>
      </c>
      <c r="EC52" s="342">
        <f t="shared" si="65"/>
        <v>44.65788225619464</v>
      </c>
      <c r="ED52" s="342">
        <f t="shared" si="65"/>
        <v>35.726305804955715</v>
      </c>
      <c r="EE52" s="342">
        <f t="shared" si="65"/>
        <v>28.581044643964574</v>
      </c>
      <c r="EF52" s="342">
        <f t="shared" si="63"/>
        <v>22.864835715171662</v>
      </c>
      <c r="EG52" s="727">
        <f t="shared" si="63"/>
        <v>18.291868572137329</v>
      </c>
      <c r="EH52" s="342">
        <f t="shared" si="35"/>
        <v>14.633494857709863</v>
      </c>
      <c r="EI52" s="342">
        <f t="shared" si="35"/>
        <v>11.706795886167891</v>
      </c>
      <c r="EJ52" s="342">
        <f t="shared" si="35"/>
        <v>9.3654367089343129</v>
      </c>
      <c r="EK52" s="342">
        <f t="shared" si="35"/>
        <v>7.492349367147451</v>
      </c>
      <c r="EL52" s="342">
        <f t="shared" si="35"/>
        <v>5.9938794937179614</v>
      </c>
      <c r="EM52" s="342">
        <f t="shared" si="35"/>
        <v>4.7951035949743694</v>
      </c>
      <c r="EN52" s="342">
        <f t="shared" si="35"/>
        <v>3.8360828759794958</v>
      </c>
      <c r="EO52" s="342">
        <f t="shared" si="35"/>
        <v>3.068866300783597</v>
      </c>
      <c r="EP52" s="342">
        <f t="shared" si="35"/>
        <v>2.4550930406268776</v>
      </c>
      <c r="EQ52" s="342">
        <f t="shared" si="35"/>
        <v>1.9640744325015023</v>
      </c>
      <c r="ER52" s="346">
        <f t="shared" si="57"/>
        <v>1.571259546001202</v>
      </c>
      <c r="ES52" s="342">
        <f t="shared" si="57"/>
        <v>1.2570076368009617</v>
      </c>
      <c r="ET52" s="342">
        <f t="shared" si="57"/>
        <v>1.0056061094407693</v>
      </c>
      <c r="EU52" s="342">
        <f t="shared" si="57"/>
        <v>0.80448488755261549</v>
      </c>
      <c r="EV52" s="342">
        <f t="shared" si="57"/>
        <v>0.64358791004209248</v>
      </c>
      <c r="EW52" s="342">
        <f t="shared" si="57"/>
        <v>0.51487032803367405</v>
      </c>
      <c r="EX52" s="342">
        <f t="shared" si="57"/>
        <v>0.41189626242693927</v>
      </c>
      <c r="EY52" s="342">
        <f t="shared" si="49"/>
        <v>0.32951700994155142</v>
      </c>
      <c r="EZ52" s="342">
        <f t="shared" si="49"/>
        <v>0.26361360795324112</v>
      </c>
      <c r="FA52" s="342">
        <f t="shared" si="49"/>
        <v>0.2108908863625929</v>
      </c>
      <c r="FB52" s="342">
        <f t="shared" si="49"/>
        <v>0.16871270909007433</v>
      </c>
      <c r="FC52" s="342">
        <f t="shared" si="49"/>
        <v>0.13497016727205946</v>
      </c>
      <c r="FD52" s="342">
        <f t="shared" si="49"/>
        <v>0.10797613381764758</v>
      </c>
      <c r="FE52" s="727">
        <f t="shared" si="49"/>
        <v>8.6380907054118064E-2</v>
      </c>
      <c r="FF52" s="342">
        <f t="shared" si="49"/>
        <v>6.9104725643294451E-2</v>
      </c>
      <c r="FG52" s="342">
        <f t="shared" si="49"/>
        <v>5.5283780514635561E-2</v>
      </c>
      <c r="FH52" s="342">
        <f t="shared" si="49"/>
        <v>4.4227024411708449E-2</v>
      </c>
      <c r="FI52" s="342">
        <f t="shared" si="49"/>
        <v>3.5381619529366762E-2</v>
      </c>
      <c r="FJ52" s="342">
        <f t="shared" si="49"/>
        <v>2.8305295623493411E-2</v>
      </c>
      <c r="FK52" s="342">
        <f t="shared" si="49"/>
        <v>2.2644236498794729E-2</v>
      </c>
      <c r="FL52" s="342">
        <f t="shared" si="49"/>
        <v>1.8115389199035783E-2</v>
      </c>
      <c r="FM52" s="342">
        <f t="shared" si="49"/>
        <v>1.4492311359228627E-2</v>
      </c>
      <c r="FN52" s="342">
        <f t="shared" si="49"/>
        <v>1.1593849087382903E-2</v>
      </c>
      <c r="FO52" s="342">
        <f t="shared" si="73"/>
        <v>9.2750792699063233E-3</v>
      </c>
      <c r="FP52" s="346">
        <f t="shared" si="73"/>
        <v>7.4200634159250593E-3</v>
      </c>
      <c r="FQ52" s="342">
        <f t="shared" si="73"/>
        <v>5.9360507327400475E-3</v>
      </c>
      <c r="FR52" s="342">
        <f t="shared" si="73"/>
        <v>4.7488405861920383E-3</v>
      </c>
      <c r="FS52" s="342">
        <f t="shared" si="73"/>
        <v>3.7990724689536308E-3</v>
      </c>
      <c r="FT52" s="342">
        <f t="shared" si="73"/>
        <v>3.0392579751629049E-3</v>
      </c>
      <c r="FU52" s="342">
        <f t="shared" si="73"/>
        <v>2.431406380130324E-3</v>
      </c>
      <c r="FV52" s="342">
        <f t="shared" si="71"/>
        <v>1.9451251041042593E-3</v>
      </c>
      <c r="FW52" s="342">
        <f t="shared" si="71"/>
        <v>1.5561000832834074E-3</v>
      </c>
      <c r="FX52" s="342">
        <f t="shared" si="47"/>
        <v>1.2448800666267261E-3</v>
      </c>
      <c r="FY52" s="342">
        <f t="shared" si="21"/>
        <v>9.9590405330138103E-4</v>
      </c>
      <c r="FZ52" s="342">
        <f t="shared" si="21"/>
        <v>7.9672324264110485E-4</v>
      </c>
      <c r="GA52" s="342">
        <f t="shared" si="21"/>
        <v>6.3737859411288397E-4</v>
      </c>
      <c r="GB52" s="342">
        <f t="shared" si="21"/>
        <v>5.0990287529030715E-4</v>
      </c>
      <c r="GC52" s="727">
        <f t="shared" si="21"/>
        <v>4.0792230023224576E-4</v>
      </c>
      <c r="GD52" s="342">
        <f t="shared" si="21"/>
        <v>3.2633784018579664E-4</v>
      </c>
      <c r="GE52" s="342">
        <f t="shared" si="21"/>
        <v>2.610702721486373E-4</v>
      </c>
      <c r="GF52" s="342">
        <f t="shared" si="38"/>
        <v>2.0885621771890984E-4</v>
      </c>
      <c r="GG52" s="342">
        <f t="shared" si="38"/>
        <v>1.670849741751279E-4</v>
      </c>
      <c r="GH52" s="342">
        <f t="shared" si="38"/>
        <v>1.3366797934010233E-4</v>
      </c>
      <c r="GI52" s="342">
        <f t="shared" si="38"/>
        <v>1.0693438347208188E-4</v>
      </c>
      <c r="GJ52" s="342">
        <f t="shared" si="38"/>
        <v>8.5547506777665513E-5</v>
      </c>
      <c r="GK52" s="342">
        <f t="shared" si="38"/>
        <v>6.8438005422132413E-5</v>
      </c>
      <c r="GL52" s="342">
        <f t="shared" si="38"/>
        <v>5.4750404337705932E-5</v>
      </c>
      <c r="GM52" s="342">
        <f t="shared" si="38"/>
        <v>4.3800323470164751E-5</v>
      </c>
      <c r="GN52" s="346">
        <f t="shared" si="38"/>
        <v>3.5040258776131799E-5</v>
      </c>
      <c r="GO52" s="398">
        <f t="shared" si="39"/>
        <v>7914440.2998598386</v>
      </c>
    </row>
    <row r="53" spans="1:198" ht="22" customHeight="1" x14ac:dyDescent="0.2">
      <c r="B53" s="399">
        <f t="shared" si="61"/>
        <v>3</v>
      </c>
      <c r="C53" s="399"/>
      <c r="D53" s="399"/>
      <c r="E53" s="399">
        <v>1</v>
      </c>
      <c r="F53" s="399"/>
      <c r="G53" s="339" t="str">
        <f>$G$443</f>
        <v>Low Performing  Title / App</v>
      </c>
      <c r="H53" s="436"/>
      <c r="I53" s="384"/>
      <c r="J53" s="384"/>
      <c r="K53" s="384"/>
      <c r="L53" s="384"/>
      <c r="M53" s="384"/>
      <c r="N53" s="384"/>
      <c r="O53" s="384"/>
      <c r="P53" s="384"/>
      <c r="Q53" s="381"/>
      <c r="R53" s="384"/>
      <c r="S53" s="384"/>
      <c r="T53" s="384"/>
      <c r="U53" s="384"/>
      <c r="V53" s="384"/>
      <c r="W53" s="384"/>
      <c r="X53" s="384"/>
      <c r="Y53" s="384"/>
      <c r="Z53" s="384"/>
      <c r="AA53" s="384"/>
      <c r="AB53" s="385"/>
      <c r="AC53" s="384"/>
      <c r="AD53" s="384"/>
      <c r="AE53" s="384"/>
      <c r="AF53" s="384"/>
      <c r="AG53" s="384"/>
      <c r="AH53" s="384"/>
      <c r="AI53" s="384"/>
      <c r="AJ53" s="384"/>
      <c r="AK53" s="384"/>
      <c r="AL53" s="384"/>
      <c r="AM53" s="384"/>
      <c r="AN53" s="384"/>
      <c r="AO53" s="381"/>
      <c r="AP53" s="384"/>
      <c r="AQ53" s="384"/>
      <c r="AR53" s="384"/>
      <c r="AS53" s="384"/>
      <c r="AT53" s="384"/>
      <c r="AU53" s="384"/>
      <c r="AV53" s="384"/>
      <c r="AW53" s="384"/>
      <c r="AX53" s="384"/>
      <c r="AY53" s="384"/>
      <c r="AZ53" s="385"/>
      <c r="BA53" s="384"/>
      <c r="BB53" s="384"/>
      <c r="BC53" s="384"/>
      <c r="BD53" s="384"/>
      <c r="BE53" s="384"/>
      <c r="BF53" s="384"/>
      <c r="BG53" s="384"/>
      <c r="BH53" s="384"/>
      <c r="BI53" s="384"/>
      <c r="BJ53" s="384"/>
      <c r="BK53" s="384"/>
      <c r="BL53" s="384"/>
      <c r="BM53" s="381"/>
      <c r="BN53" s="384"/>
      <c r="BO53" s="384"/>
      <c r="BP53" s="384"/>
      <c r="BQ53" s="384"/>
      <c r="BR53" s="384"/>
      <c r="BS53" s="384"/>
      <c r="BT53" s="384"/>
      <c r="BU53" s="384"/>
      <c r="BV53" s="384"/>
      <c r="BW53" s="384"/>
      <c r="BX53" s="385"/>
      <c r="BY53" s="384"/>
      <c r="BZ53" s="384"/>
      <c r="CA53" s="384"/>
      <c r="CB53" s="384"/>
      <c r="CC53" s="382">
        <f t="shared" ref="CC53:CZ53" si="75">$B$7*Q$443</f>
        <v>14621.099999999999</v>
      </c>
      <c r="CD53" s="382">
        <f t="shared" si="75"/>
        <v>53894.75</v>
      </c>
      <c r="CE53" s="382">
        <f t="shared" si="75"/>
        <v>98939.099999999991</v>
      </c>
      <c r="CF53" s="382">
        <f t="shared" si="75"/>
        <v>182390</v>
      </c>
      <c r="CG53" s="382">
        <f t="shared" si="75"/>
        <v>299732.55</v>
      </c>
      <c r="CH53" s="382">
        <f t="shared" si="75"/>
        <v>204665.5</v>
      </c>
      <c r="CI53" s="382">
        <f t="shared" si="75"/>
        <v>175333.6</v>
      </c>
      <c r="CJ53" s="382">
        <f t="shared" si="75"/>
        <v>194200.5</v>
      </c>
      <c r="CK53" s="736">
        <f t="shared" si="75"/>
        <v>156765.69999999998</v>
      </c>
      <c r="CL53" s="382">
        <f t="shared" si="75"/>
        <v>155674.35</v>
      </c>
      <c r="CM53" s="382">
        <f t="shared" si="75"/>
        <v>148274.1</v>
      </c>
      <c r="CN53" s="382">
        <f t="shared" si="75"/>
        <v>137061.6</v>
      </c>
      <c r="CO53" s="382">
        <f t="shared" si="75"/>
        <v>120885.7</v>
      </c>
      <c r="CP53" s="382">
        <f t="shared" si="75"/>
        <v>141905.4</v>
      </c>
      <c r="CQ53" s="382">
        <f t="shared" si="75"/>
        <v>111512.04999999999</v>
      </c>
      <c r="CR53" s="382">
        <f t="shared" si="75"/>
        <v>95410.9</v>
      </c>
      <c r="CS53" s="382">
        <f t="shared" si="75"/>
        <v>94349.45</v>
      </c>
      <c r="CT53" s="382">
        <f t="shared" si="75"/>
        <v>101525.45</v>
      </c>
      <c r="CU53" s="382">
        <f t="shared" si="75"/>
        <v>73598.849999999991</v>
      </c>
      <c r="CV53" s="383">
        <f t="shared" si="75"/>
        <v>73942.7</v>
      </c>
      <c r="CW53" s="382">
        <f t="shared" si="75"/>
        <v>52908.049999999996</v>
      </c>
      <c r="CX53" s="382">
        <f t="shared" si="75"/>
        <v>36298.6</v>
      </c>
      <c r="CY53" s="382">
        <f t="shared" si="75"/>
        <v>23606.05</v>
      </c>
      <c r="CZ53" s="382">
        <f t="shared" si="75"/>
        <v>10375.299999999999</v>
      </c>
      <c r="DA53" s="342">
        <f t="shared" si="43"/>
        <v>8300.24</v>
      </c>
      <c r="DB53" s="342">
        <f t="shared" si="43"/>
        <v>6640.192</v>
      </c>
      <c r="DC53" s="342">
        <f t="shared" si="43"/>
        <v>5312.1536000000006</v>
      </c>
      <c r="DD53" s="342">
        <f t="shared" si="43"/>
        <v>4249.7228800000003</v>
      </c>
      <c r="DE53" s="342">
        <f t="shared" si="43"/>
        <v>3399.7783040000004</v>
      </c>
      <c r="DF53" s="342">
        <f t="shared" si="51"/>
        <v>2719.8226432000006</v>
      </c>
      <c r="DG53" s="342">
        <f t="shared" si="51"/>
        <v>2175.8581145600006</v>
      </c>
      <c r="DH53" s="342">
        <f t="shared" si="51"/>
        <v>1740.6864916480006</v>
      </c>
      <c r="DI53" s="727">
        <f t="shared" si="51"/>
        <v>1392.5491933184005</v>
      </c>
      <c r="DJ53" s="342">
        <f t="shared" si="51"/>
        <v>1114.0393546547205</v>
      </c>
      <c r="DK53" s="342">
        <f t="shared" si="51"/>
        <v>891.23148372377636</v>
      </c>
      <c r="DL53" s="342">
        <f t="shared" si="51"/>
        <v>712.98518697902114</v>
      </c>
      <c r="DM53" s="342">
        <f t="shared" si="51"/>
        <v>570.38814958321689</v>
      </c>
      <c r="DN53" s="342">
        <f t="shared" si="51"/>
        <v>456.31051966657355</v>
      </c>
      <c r="DO53" s="342">
        <f t="shared" si="51"/>
        <v>365.04841573325888</v>
      </c>
      <c r="DP53" s="342">
        <f t="shared" si="51"/>
        <v>292.03873258660713</v>
      </c>
      <c r="DQ53" s="342">
        <f t="shared" si="51"/>
        <v>233.63098606928571</v>
      </c>
      <c r="DR53" s="342">
        <f t="shared" si="51"/>
        <v>186.90478885542859</v>
      </c>
      <c r="DS53" s="342">
        <f t="shared" si="51"/>
        <v>149.52383108434287</v>
      </c>
      <c r="DT53" s="346">
        <f t="shared" si="51"/>
        <v>119.61906486747431</v>
      </c>
      <c r="DU53" s="342">
        <f t="shared" si="51"/>
        <v>95.695251893979446</v>
      </c>
      <c r="DV53" s="342">
        <f t="shared" si="70"/>
        <v>76.55620151518356</v>
      </c>
      <c r="DW53" s="342">
        <f t="shared" si="65"/>
        <v>61.244961212146848</v>
      </c>
      <c r="DX53" s="342">
        <f t="shared" si="65"/>
        <v>48.995968969717481</v>
      </c>
      <c r="DY53" s="342">
        <f t="shared" si="65"/>
        <v>39.196775175773986</v>
      </c>
      <c r="DZ53" s="342">
        <f t="shared" si="65"/>
        <v>31.35742014061919</v>
      </c>
      <c r="EA53" s="342">
        <f t="shared" si="65"/>
        <v>25.085936112495354</v>
      </c>
      <c r="EB53" s="342">
        <f t="shared" si="65"/>
        <v>20.068748889996286</v>
      </c>
      <c r="EC53" s="342">
        <f t="shared" si="65"/>
        <v>16.054999111997031</v>
      </c>
      <c r="ED53" s="342">
        <f t="shared" si="65"/>
        <v>12.843999289597626</v>
      </c>
      <c r="EE53" s="342">
        <f t="shared" si="65"/>
        <v>10.275199431678102</v>
      </c>
      <c r="EF53" s="342">
        <f t="shared" si="63"/>
        <v>8.2201595453424812</v>
      </c>
      <c r="EG53" s="727">
        <f t="shared" si="63"/>
        <v>6.5761276362739851</v>
      </c>
      <c r="EH53" s="342">
        <f t="shared" si="35"/>
        <v>5.2609021090191881</v>
      </c>
      <c r="EI53" s="342">
        <f t="shared" si="35"/>
        <v>4.208721687215351</v>
      </c>
      <c r="EJ53" s="342">
        <f t="shared" si="35"/>
        <v>3.3669773497722808</v>
      </c>
      <c r="EK53" s="342">
        <f t="shared" si="35"/>
        <v>2.6935818798178248</v>
      </c>
      <c r="EL53" s="342">
        <f t="shared" si="35"/>
        <v>2.1548655038542601</v>
      </c>
      <c r="EM53" s="342">
        <f t="shared" si="35"/>
        <v>1.7238924030834082</v>
      </c>
      <c r="EN53" s="342">
        <f t="shared" si="35"/>
        <v>1.3791139224667266</v>
      </c>
      <c r="EO53" s="342">
        <f t="shared" si="35"/>
        <v>1.1032911379733814</v>
      </c>
      <c r="EP53" s="342">
        <f t="shared" si="35"/>
        <v>0.88263291037870517</v>
      </c>
      <c r="EQ53" s="342">
        <f t="shared" si="35"/>
        <v>0.70610632830296416</v>
      </c>
      <c r="ER53" s="346">
        <f t="shared" si="57"/>
        <v>0.56488506264237137</v>
      </c>
      <c r="ES53" s="342">
        <f t="shared" si="57"/>
        <v>0.45190805011389712</v>
      </c>
      <c r="ET53" s="342">
        <f t="shared" si="57"/>
        <v>0.36152644009111773</v>
      </c>
      <c r="EU53" s="342">
        <f t="shared" si="57"/>
        <v>0.28922115207289417</v>
      </c>
      <c r="EV53" s="342">
        <f t="shared" si="57"/>
        <v>0.23137692165831536</v>
      </c>
      <c r="EW53" s="342">
        <f t="shared" si="57"/>
        <v>0.1851015373266523</v>
      </c>
      <c r="EX53" s="342">
        <f t="shared" si="57"/>
        <v>0.14808122986132186</v>
      </c>
      <c r="EY53" s="342">
        <f t="shared" si="49"/>
        <v>0.11846498388905749</v>
      </c>
      <c r="EZ53" s="342">
        <f t="shared" si="49"/>
        <v>9.4771987111246001E-2</v>
      </c>
      <c r="FA53" s="342">
        <f t="shared" si="49"/>
        <v>7.5817589688996809E-2</v>
      </c>
      <c r="FB53" s="342">
        <f t="shared" si="49"/>
        <v>6.0654071751197448E-2</v>
      </c>
      <c r="FC53" s="342">
        <f t="shared" si="49"/>
        <v>4.8523257400957961E-2</v>
      </c>
      <c r="FD53" s="342">
        <f t="shared" si="49"/>
        <v>3.8818605920766372E-2</v>
      </c>
      <c r="FE53" s="727">
        <f t="shared" si="49"/>
        <v>3.1054884736613098E-2</v>
      </c>
      <c r="FF53" s="342">
        <f t="shared" si="49"/>
        <v>2.4843907789290479E-2</v>
      </c>
      <c r="FG53" s="342">
        <f t="shared" si="49"/>
        <v>1.9875126231432384E-2</v>
      </c>
      <c r="FH53" s="342">
        <f t="shared" si="49"/>
        <v>1.5900100985145906E-2</v>
      </c>
      <c r="FI53" s="342">
        <f t="shared" si="49"/>
        <v>1.2720080788116726E-2</v>
      </c>
      <c r="FJ53" s="342">
        <f t="shared" si="49"/>
        <v>1.0176064630493382E-2</v>
      </c>
      <c r="FK53" s="342">
        <f t="shared" si="49"/>
        <v>8.1408517043947051E-3</v>
      </c>
      <c r="FL53" s="342">
        <f t="shared" si="49"/>
        <v>6.5126813635157646E-3</v>
      </c>
      <c r="FM53" s="342">
        <f t="shared" si="49"/>
        <v>5.210145090812612E-3</v>
      </c>
      <c r="FN53" s="342">
        <f t="shared" si="49"/>
        <v>4.1681160726500894E-3</v>
      </c>
      <c r="FO53" s="342">
        <f t="shared" si="73"/>
        <v>3.3344928581200716E-3</v>
      </c>
      <c r="FP53" s="346">
        <f t="shared" si="73"/>
        <v>2.6675942864960575E-3</v>
      </c>
      <c r="FQ53" s="342">
        <f t="shared" si="73"/>
        <v>2.1340754291968461E-3</v>
      </c>
      <c r="FR53" s="342">
        <f t="shared" si="73"/>
        <v>1.7072603433574769E-3</v>
      </c>
      <c r="FS53" s="342">
        <f t="shared" si="73"/>
        <v>1.3658082746859817E-3</v>
      </c>
      <c r="FT53" s="342">
        <f t="shared" si="73"/>
        <v>1.0926466197487853E-3</v>
      </c>
      <c r="FU53" s="342">
        <f t="shared" si="73"/>
        <v>8.7411729579902828E-4</v>
      </c>
      <c r="FV53" s="342">
        <f t="shared" si="71"/>
        <v>6.9929383663922266E-4</v>
      </c>
      <c r="FW53" s="342">
        <f t="shared" si="71"/>
        <v>5.594350693113782E-4</v>
      </c>
      <c r="FX53" s="342">
        <f t="shared" si="47"/>
        <v>4.4754805544910259E-4</v>
      </c>
      <c r="FY53" s="342">
        <f t="shared" si="21"/>
        <v>3.5803844435928209E-4</v>
      </c>
      <c r="FZ53" s="342">
        <f t="shared" si="21"/>
        <v>2.8643075548742566E-4</v>
      </c>
      <c r="GA53" s="342">
        <f t="shared" si="21"/>
        <v>2.2914460438994055E-4</v>
      </c>
      <c r="GB53" s="342">
        <f t="shared" si="21"/>
        <v>1.8331568351195244E-4</v>
      </c>
      <c r="GC53" s="727">
        <f t="shared" si="21"/>
        <v>1.4665254680956198E-4</v>
      </c>
      <c r="GD53" s="342">
        <f t="shared" si="21"/>
        <v>1.1732203744764958E-4</v>
      </c>
      <c r="GE53" s="342">
        <f t="shared" si="21"/>
        <v>9.3857629958119665E-5</v>
      </c>
      <c r="GF53" s="342">
        <f t="shared" si="38"/>
        <v>7.5086103966495737E-5</v>
      </c>
      <c r="GG53" s="342">
        <f t="shared" si="38"/>
        <v>6.0068883173196591E-5</v>
      </c>
      <c r="GH53" s="342">
        <f t="shared" si="38"/>
        <v>4.8055106538557273E-5</v>
      </c>
      <c r="GI53" s="342">
        <f t="shared" si="38"/>
        <v>3.8444085230845818E-5</v>
      </c>
      <c r="GJ53" s="342">
        <f t="shared" si="38"/>
        <v>3.0755268184676655E-5</v>
      </c>
      <c r="GK53" s="342">
        <f t="shared" si="38"/>
        <v>2.4604214547741325E-5</v>
      </c>
      <c r="GL53" s="342">
        <f t="shared" si="38"/>
        <v>1.968337163819306E-5</v>
      </c>
      <c r="GM53" s="342">
        <f t="shared" si="38"/>
        <v>1.574669731055445E-5</v>
      </c>
      <c r="GN53" s="346">
        <f t="shared" si="38"/>
        <v>1.259735784844356E-5</v>
      </c>
      <c r="GO53" s="397">
        <f t="shared" si="39"/>
        <v>2799372.5499496101</v>
      </c>
    </row>
    <row r="54" spans="1:198" ht="22" customHeight="1" x14ac:dyDescent="0.2">
      <c r="B54" s="399">
        <v>4</v>
      </c>
      <c r="C54" s="399"/>
      <c r="D54" s="399"/>
      <c r="E54" s="399"/>
      <c r="F54" s="399">
        <v>1</v>
      </c>
      <c r="G54" s="495" t="str">
        <f>$G$444</f>
        <v>Even Performing Title / App</v>
      </c>
      <c r="H54" s="436"/>
      <c r="I54" s="384"/>
      <c r="J54" s="384"/>
      <c r="K54" s="384"/>
      <c r="L54" s="384"/>
      <c r="M54" s="384"/>
      <c r="N54" s="384"/>
      <c r="O54" s="384"/>
      <c r="P54" s="384"/>
      <c r="Q54" s="381"/>
      <c r="R54" s="384"/>
      <c r="S54" s="384"/>
      <c r="T54" s="384"/>
      <c r="U54" s="384"/>
      <c r="V54" s="384"/>
      <c r="W54" s="384"/>
      <c r="X54" s="384"/>
      <c r="Y54" s="384"/>
      <c r="Z54" s="384"/>
      <c r="AA54" s="384"/>
      <c r="AB54" s="385"/>
      <c r="AC54" s="384"/>
      <c r="AD54" s="384"/>
      <c r="AE54" s="384"/>
      <c r="AF54" s="384"/>
      <c r="AG54" s="384"/>
      <c r="AH54" s="384"/>
      <c r="AI54" s="384"/>
      <c r="AJ54" s="384"/>
      <c r="AK54" s="384"/>
      <c r="AL54" s="384"/>
      <c r="AM54" s="384"/>
      <c r="AN54" s="384"/>
      <c r="AO54" s="381"/>
      <c r="AP54" s="384"/>
      <c r="AQ54" s="384"/>
      <c r="AR54" s="384"/>
      <c r="AS54" s="384"/>
      <c r="AT54" s="384"/>
      <c r="AU54" s="384"/>
      <c r="AV54" s="384"/>
      <c r="AW54" s="384"/>
      <c r="AX54" s="384"/>
      <c r="AY54" s="384"/>
      <c r="AZ54" s="385"/>
      <c r="BA54" s="384"/>
      <c r="BB54" s="384"/>
      <c r="BC54" s="384"/>
      <c r="BD54" s="384"/>
      <c r="BE54" s="384"/>
      <c r="BF54" s="384"/>
      <c r="BG54" s="384"/>
      <c r="BH54" s="384"/>
      <c r="BI54" s="384"/>
      <c r="BJ54" s="384"/>
      <c r="BK54" s="384"/>
      <c r="BL54" s="384"/>
      <c r="BM54" s="381"/>
      <c r="BN54" s="384"/>
      <c r="BO54" s="384"/>
      <c r="BP54" s="384"/>
      <c r="BQ54" s="384"/>
      <c r="BR54" s="384"/>
      <c r="BS54" s="384"/>
      <c r="BT54" s="384"/>
      <c r="BU54" s="384"/>
      <c r="BV54" s="384"/>
      <c r="BW54" s="384"/>
      <c r="BX54" s="385"/>
      <c r="BY54" s="384"/>
      <c r="BZ54" s="384"/>
      <c r="CA54" s="384"/>
      <c r="CB54" s="384"/>
      <c r="CC54" s="497">
        <f t="shared" ref="CC54:CZ54" si="76">$B$7*Q$444</f>
        <v>3114.5833333333339</v>
      </c>
      <c r="CD54" s="497">
        <f t="shared" si="76"/>
        <v>12458.333333333336</v>
      </c>
      <c r="CE54" s="497">
        <f t="shared" si="76"/>
        <v>31145.833333333336</v>
      </c>
      <c r="CF54" s="497">
        <f t="shared" si="76"/>
        <v>46718.75</v>
      </c>
      <c r="CG54" s="497">
        <f t="shared" si="76"/>
        <v>62291.666666666672</v>
      </c>
      <c r="CH54" s="497">
        <f t="shared" si="76"/>
        <v>59177.083333333328</v>
      </c>
      <c r="CI54" s="497">
        <f t="shared" si="76"/>
        <v>56062.5</v>
      </c>
      <c r="CJ54" s="497">
        <f t="shared" si="76"/>
        <v>52947.916666666664</v>
      </c>
      <c r="CK54" s="737">
        <f t="shared" si="76"/>
        <v>49833.333333333343</v>
      </c>
      <c r="CL54" s="497">
        <f t="shared" si="76"/>
        <v>46718.75</v>
      </c>
      <c r="CM54" s="497">
        <f t="shared" si="76"/>
        <v>43604.166666666664</v>
      </c>
      <c r="CN54" s="497">
        <f t="shared" si="76"/>
        <v>40489.583333333336</v>
      </c>
      <c r="CO54" s="497">
        <f t="shared" si="76"/>
        <v>37375</v>
      </c>
      <c r="CP54" s="497">
        <f t="shared" si="76"/>
        <v>34260.416666666672</v>
      </c>
      <c r="CQ54" s="497">
        <f t="shared" si="76"/>
        <v>31145.833333333299</v>
      </c>
      <c r="CR54" s="497">
        <f t="shared" si="76"/>
        <v>28031.249999999967</v>
      </c>
      <c r="CS54" s="497">
        <f t="shared" si="76"/>
        <v>24916.666666666672</v>
      </c>
      <c r="CT54" s="497">
        <f t="shared" si="76"/>
        <v>21802.083333333332</v>
      </c>
      <c r="CU54" s="497">
        <f t="shared" si="76"/>
        <v>18687.5</v>
      </c>
      <c r="CV54" s="621">
        <f t="shared" si="76"/>
        <v>15572.916666666668</v>
      </c>
      <c r="CW54" s="497">
        <f t="shared" si="76"/>
        <v>12458.333333333336</v>
      </c>
      <c r="CX54" s="497">
        <f t="shared" si="76"/>
        <v>9343.75</v>
      </c>
      <c r="CY54" s="497">
        <f t="shared" si="76"/>
        <v>6229.1666666666679</v>
      </c>
      <c r="CZ54" s="497">
        <f t="shared" si="76"/>
        <v>3114.5833333333339</v>
      </c>
      <c r="DA54" s="342">
        <f t="shared" si="43"/>
        <v>2491.6666666666674</v>
      </c>
      <c r="DB54" s="342">
        <f t="shared" si="43"/>
        <v>1993.3333333333339</v>
      </c>
      <c r="DC54" s="342">
        <f t="shared" si="43"/>
        <v>1594.6666666666672</v>
      </c>
      <c r="DD54" s="342">
        <f t="shared" si="43"/>
        <v>1275.7333333333338</v>
      </c>
      <c r="DE54" s="342">
        <f t="shared" si="43"/>
        <v>1020.586666666667</v>
      </c>
      <c r="DF54" s="342">
        <f t="shared" si="51"/>
        <v>816.46933333333368</v>
      </c>
      <c r="DG54" s="342">
        <f t="shared" si="51"/>
        <v>653.17546666666703</v>
      </c>
      <c r="DH54" s="342">
        <f t="shared" si="51"/>
        <v>522.5403733333336</v>
      </c>
      <c r="DI54" s="727">
        <f t="shared" si="51"/>
        <v>418.03229866666692</v>
      </c>
      <c r="DJ54" s="342">
        <f t="shared" si="51"/>
        <v>334.42583893333358</v>
      </c>
      <c r="DK54" s="342">
        <f t="shared" si="51"/>
        <v>267.54067114666685</v>
      </c>
      <c r="DL54" s="342">
        <f t="shared" si="51"/>
        <v>214.03253691733349</v>
      </c>
      <c r="DM54" s="342">
        <f t="shared" si="51"/>
        <v>171.22602953386681</v>
      </c>
      <c r="DN54" s="342">
        <f t="shared" si="51"/>
        <v>136.98082362709346</v>
      </c>
      <c r="DO54" s="342">
        <f t="shared" si="51"/>
        <v>109.58465890167477</v>
      </c>
      <c r="DP54" s="342">
        <f t="shared" si="51"/>
        <v>87.667727121339823</v>
      </c>
      <c r="DQ54" s="342">
        <f t="shared" si="51"/>
        <v>70.134181697071867</v>
      </c>
      <c r="DR54" s="342">
        <f t="shared" si="51"/>
        <v>56.107345357657493</v>
      </c>
      <c r="DS54" s="342">
        <f t="shared" si="51"/>
        <v>44.885876286125999</v>
      </c>
      <c r="DT54" s="346">
        <f t="shared" si="51"/>
        <v>35.908701028900801</v>
      </c>
      <c r="DU54" s="342">
        <f t="shared" si="51"/>
        <v>28.726960823120642</v>
      </c>
      <c r="DV54" s="342">
        <f t="shared" si="70"/>
        <v>22.981568658496514</v>
      </c>
      <c r="DW54" s="342">
        <f t="shared" si="65"/>
        <v>18.385254926797213</v>
      </c>
      <c r="DX54" s="342">
        <f t="shared" si="65"/>
        <v>14.708203941437771</v>
      </c>
      <c r="DY54" s="342">
        <f t="shared" si="65"/>
        <v>11.766563153150218</v>
      </c>
      <c r="DZ54" s="342">
        <f t="shared" si="65"/>
        <v>9.4132505225201744</v>
      </c>
      <c r="EA54" s="342">
        <f t="shared" si="65"/>
        <v>7.5306004180161397</v>
      </c>
      <c r="EB54" s="342">
        <f t="shared" si="65"/>
        <v>6.0244803344129121</v>
      </c>
      <c r="EC54" s="342">
        <f t="shared" si="65"/>
        <v>4.8195842675303302</v>
      </c>
      <c r="ED54" s="342">
        <f t="shared" si="65"/>
        <v>3.8556674140242642</v>
      </c>
      <c r="EE54" s="342">
        <f t="shared" si="65"/>
        <v>3.0845339312194113</v>
      </c>
      <c r="EF54" s="342">
        <f t="shared" si="63"/>
        <v>2.4676271449755292</v>
      </c>
      <c r="EG54" s="727">
        <f t="shared" si="63"/>
        <v>1.9741017159804235</v>
      </c>
      <c r="EH54" s="342">
        <f t="shared" si="35"/>
        <v>1.5792813727843389</v>
      </c>
      <c r="EI54" s="342">
        <f t="shared" si="35"/>
        <v>1.2634250982274713</v>
      </c>
      <c r="EJ54" s="342">
        <f t="shared" si="35"/>
        <v>1.0107400785819771</v>
      </c>
      <c r="EK54" s="342">
        <f t="shared" si="35"/>
        <v>0.80859206286558172</v>
      </c>
      <c r="EL54" s="342">
        <f t="shared" si="35"/>
        <v>0.64687365029246546</v>
      </c>
      <c r="EM54" s="342">
        <f t="shared" si="35"/>
        <v>0.51749892023397237</v>
      </c>
      <c r="EN54" s="342">
        <f t="shared" si="35"/>
        <v>0.41399913618717793</v>
      </c>
      <c r="EO54" s="342">
        <f t="shared" si="35"/>
        <v>0.33119930894974237</v>
      </c>
      <c r="EP54" s="342">
        <f t="shared" si="35"/>
        <v>0.26495944715979391</v>
      </c>
      <c r="EQ54" s="342">
        <f t="shared" si="35"/>
        <v>0.21196755772783515</v>
      </c>
      <c r="ER54" s="346">
        <f t="shared" si="57"/>
        <v>0.16957404618226812</v>
      </c>
      <c r="ES54" s="342">
        <f t="shared" si="57"/>
        <v>0.1356592369458145</v>
      </c>
      <c r="ET54" s="342">
        <f t="shared" si="57"/>
        <v>0.1085273895566516</v>
      </c>
      <c r="EU54" s="342">
        <f t="shared" si="57"/>
        <v>8.6821911645321284E-2</v>
      </c>
      <c r="EV54" s="342">
        <f t="shared" si="57"/>
        <v>6.9457529316257025E-2</v>
      </c>
      <c r="EW54" s="342">
        <f t="shared" si="57"/>
        <v>5.5566023453005625E-2</v>
      </c>
      <c r="EX54" s="342">
        <f t="shared" si="57"/>
        <v>4.4452818762404506E-2</v>
      </c>
      <c r="EY54" s="342">
        <f t="shared" si="49"/>
        <v>3.5562255009923605E-2</v>
      </c>
      <c r="EZ54" s="342">
        <f t="shared" si="49"/>
        <v>2.8449804007938884E-2</v>
      </c>
      <c r="FA54" s="342">
        <f t="shared" si="49"/>
        <v>2.2759843206351108E-2</v>
      </c>
      <c r="FB54" s="342">
        <f t="shared" si="49"/>
        <v>1.8207874565080887E-2</v>
      </c>
      <c r="FC54" s="342">
        <f t="shared" si="49"/>
        <v>1.4566299652064711E-2</v>
      </c>
      <c r="FD54" s="342">
        <f t="shared" si="49"/>
        <v>1.165303972165177E-2</v>
      </c>
      <c r="FE54" s="727">
        <f t="shared" si="49"/>
        <v>9.3224317773214164E-3</v>
      </c>
      <c r="FF54" s="342">
        <f t="shared" si="49"/>
        <v>7.4579454218571331E-3</v>
      </c>
      <c r="FG54" s="342">
        <f t="shared" si="49"/>
        <v>5.9663563374857068E-3</v>
      </c>
      <c r="FH54" s="342">
        <f t="shared" si="49"/>
        <v>4.773085069988566E-3</v>
      </c>
      <c r="FI54" s="342">
        <f t="shared" si="49"/>
        <v>3.8184680559908528E-3</v>
      </c>
      <c r="FJ54" s="342">
        <f t="shared" si="49"/>
        <v>3.0547744447926824E-3</v>
      </c>
      <c r="FK54" s="342">
        <f t="shared" si="49"/>
        <v>2.4438195558341459E-3</v>
      </c>
      <c r="FL54" s="342">
        <f t="shared" si="49"/>
        <v>1.9550556446673167E-3</v>
      </c>
      <c r="FM54" s="342">
        <f t="shared" si="49"/>
        <v>1.5640445157338535E-3</v>
      </c>
      <c r="FN54" s="342">
        <f t="shared" si="49"/>
        <v>1.2512356125870829E-3</v>
      </c>
      <c r="FO54" s="342">
        <f t="shared" si="73"/>
        <v>1.0009884900696665E-3</v>
      </c>
      <c r="FP54" s="346">
        <f t="shared" si="73"/>
        <v>8.0079079205573318E-4</v>
      </c>
      <c r="FQ54" s="342">
        <f t="shared" si="73"/>
        <v>6.4063263364458659E-4</v>
      </c>
      <c r="FR54" s="342">
        <f t="shared" si="73"/>
        <v>5.1250610691566927E-4</v>
      </c>
      <c r="FS54" s="342">
        <f t="shared" si="73"/>
        <v>4.1000488553253543E-4</v>
      </c>
      <c r="FT54" s="342">
        <f t="shared" si="73"/>
        <v>3.2800390842602835E-4</v>
      </c>
      <c r="FU54" s="342">
        <f t="shared" si="73"/>
        <v>2.6240312674082267E-4</v>
      </c>
      <c r="FV54" s="342">
        <f t="shared" si="71"/>
        <v>2.0992250139265816E-4</v>
      </c>
      <c r="FW54" s="342">
        <f t="shared" si="71"/>
        <v>1.6793800111412655E-4</v>
      </c>
      <c r="FX54" s="342">
        <f t="shared" si="47"/>
        <v>1.3435040089130123E-4</v>
      </c>
      <c r="FY54" s="342">
        <f t="shared" si="21"/>
        <v>1.07480320713041E-4</v>
      </c>
      <c r="FZ54" s="342">
        <f t="shared" si="21"/>
        <v>8.5984256570432809E-5</v>
      </c>
      <c r="GA54" s="342">
        <f t="shared" si="21"/>
        <v>6.8787405256346253E-5</v>
      </c>
      <c r="GB54" s="342">
        <f t="shared" si="21"/>
        <v>5.5029924205077002E-5</v>
      </c>
      <c r="GC54" s="727">
        <f t="shared" si="21"/>
        <v>4.4023939364061602E-5</v>
      </c>
      <c r="GD54" s="342">
        <f t="shared" si="21"/>
        <v>3.5219151491249283E-5</v>
      </c>
      <c r="GE54" s="342">
        <f t="shared" si="21"/>
        <v>2.8175321192999427E-5</v>
      </c>
      <c r="GF54" s="342">
        <f t="shared" si="38"/>
        <v>2.2540256954399542E-5</v>
      </c>
      <c r="GG54" s="342">
        <f t="shared" si="38"/>
        <v>1.8032205563519633E-5</v>
      </c>
      <c r="GH54" s="342">
        <f t="shared" si="38"/>
        <v>1.4425764450815707E-5</v>
      </c>
      <c r="GI54" s="342">
        <f t="shared" si="38"/>
        <v>1.1540611560652566E-5</v>
      </c>
      <c r="GJ54" s="342">
        <f t="shared" si="38"/>
        <v>9.2324892485220536E-6</v>
      </c>
      <c r="GK54" s="342">
        <f t="shared" si="38"/>
        <v>7.385991398817643E-6</v>
      </c>
      <c r="GL54" s="342">
        <f t="shared" si="38"/>
        <v>5.9087931190541146E-6</v>
      </c>
      <c r="GM54" s="342">
        <f t="shared" si="38"/>
        <v>4.7270344952432917E-6</v>
      </c>
      <c r="GN54" s="346">
        <f t="shared" si="38"/>
        <v>3.7816275961946334E-6</v>
      </c>
      <c r="GO54" s="623">
        <f t="shared" si="39"/>
        <v>759958.33331820671</v>
      </c>
    </row>
    <row r="55" spans="1:198" ht="22" customHeight="1" x14ac:dyDescent="0.2">
      <c r="B55" s="399">
        <v>5</v>
      </c>
      <c r="C55" s="399"/>
      <c r="D55" s="399"/>
      <c r="E55" s="399">
        <v>1</v>
      </c>
      <c r="F55" s="399"/>
      <c r="G55" s="339" t="str">
        <f>$G$443</f>
        <v>Low Performing  Title / App</v>
      </c>
      <c r="H55" s="436"/>
      <c r="I55" s="384"/>
      <c r="J55" s="384"/>
      <c r="K55" s="384"/>
      <c r="L55" s="384"/>
      <c r="M55" s="384"/>
      <c r="N55" s="384"/>
      <c r="O55" s="384"/>
      <c r="P55" s="384"/>
      <c r="Q55" s="381"/>
      <c r="R55" s="384"/>
      <c r="S55" s="384"/>
      <c r="T55" s="384"/>
      <c r="U55" s="384"/>
      <c r="V55" s="384"/>
      <c r="W55" s="384"/>
      <c r="X55" s="384"/>
      <c r="Y55" s="384"/>
      <c r="Z55" s="384"/>
      <c r="AA55" s="384"/>
      <c r="AB55" s="385"/>
      <c r="AC55" s="384"/>
      <c r="AD55" s="384"/>
      <c r="AE55" s="384"/>
      <c r="AF55" s="384"/>
      <c r="AG55" s="384"/>
      <c r="AH55" s="384"/>
      <c r="AI55" s="384"/>
      <c r="AJ55" s="384"/>
      <c r="AK55" s="384"/>
      <c r="AL55" s="384"/>
      <c r="AM55" s="384"/>
      <c r="AN55" s="384"/>
      <c r="AO55" s="381"/>
      <c r="AP55" s="384"/>
      <c r="AQ55" s="384"/>
      <c r="AR55" s="384"/>
      <c r="AS55" s="384"/>
      <c r="AT55" s="384"/>
      <c r="AU55" s="384"/>
      <c r="AV55" s="384"/>
      <c r="AW55" s="384"/>
      <c r="AX55" s="384"/>
      <c r="AY55" s="384"/>
      <c r="AZ55" s="385"/>
      <c r="BA55" s="384"/>
      <c r="BB55" s="384"/>
      <c r="BC55" s="384"/>
      <c r="BD55" s="384"/>
      <c r="BE55" s="384"/>
      <c r="BF55" s="384"/>
      <c r="BG55" s="384"/>
      <c r="BH55" s="384"/>
      <c r="BI55" s="384"/>
      <c r="BJ55" s="384"/>
      <c r="BK55" s="384"/>
      <c r="BL55" s="384"/>
      <c r="BM55" s="381"/>
      <c r="BN55" s="384"/>
      <c r="BO55" s="384"/>
      <c r="BP55" s="384"/>
      <c r="BQ55" s="384"/>
      <c r="BR55" s="384"/>
      <c r="BS55" s="384"/>
      <c r="BT55" s="384"/>
      <c r="BU55" s="384"/>
      <c r="BV55" s="384"/>
      <c r="BW55" s="384"/>
      <c r="BX55" s="385"/>
      <c r="BY55" s="384"/>
      <c r="BZ55" s="384"/>
      <c r="CA55" s="384"/>
      <c r="CB55" s="384"/>
      <c r="CC55" s="384"/>
      <c r="CD55" s="384"/>
      <c r="CE55" s="382">
        <f t="shared" ref="CE55:DB55" si="77">$B$7*Q$443</f>
        <v>14621.099999999999</v>
      </c>
      <c r="CF55" s="382">
        <f t="shared" si="77"/>
        <v>53894.75</v>
      </c>
      <c r="CG55" s="382">
        <f t="shared" si="77"/>
        <v>98939.099999999991</v>
      </c>
      <c r="CH55" s="382">
        <f t="shared" si="77"/>
        <v>182390</v>
      </c>
      <c r="CI55" s="382">
        <f t="shared" si="77"/>
        <v>299732.55</v>
      </c>
      <c r="CJ55" s="382">
        <f t="shared" si="77"/>
        <v>204665.5</v>
      </c>
      <c r="CK55" s="736">
        <f t="shared" si="77"/>
        <v>175333.6</v>
      </c>
      <c r="CL55" s="382">
        <f t="shared" si="77"/>
        <v>194200.5</v>
      </c>
      <c r="CM55" s="382">
        <f t="shared" si="77"/>
        <v>156765.69999999998</v>
      </c>
      <c r="CN55" s="382">
        <f t="shared" si="77"/>
        <v>155674.35</v>
      </c>
      <c r="CO55" s="382">
        <f t="shared" si="77"/>
        <v>148274.1</v>
      </c>
      <c r="CP55" s="382">
        <f t="shared" si="77"/>
        <v>137061.6</v>
      </c>
      <c r="CQ55" s="382">
        <f t="shared" si="77"/>
        <v>120885.7</v>
      </c>
      <c r="CR55" s="382">
        <f t="shared" si="77"/>
        <v>141905.4</v>
      </c>
      <c r="CS55" s="382">
        <f t="shared" si="77"/>
        <v>111512.04999999999</v>
      </c>
      <c r="CT55" s="382">
        <f t="shared" si="77"/>
        <v>95410.9</v>
      </c>
      <c r="CU55" s="382">
        <f t="shared" si="77"/>
        <v>94349.45</v>
      </c>
      <c r="CV55" s="383">
        <f t="shared" si="77"/>
        <v>101525.45</v>
      </c>
      <c r="CW55" s="382">
        <f t="shared" si="77"/>
        <v>73598.849999999991</v>
      </c>
      <c r="CX55" s="382">
        <f t="shared" si="77"/>
        <v>73942.7</v>
      </c>
      <c r="CY55" s="382">
        <f t="shared" si="77"/>
        <v>52908.049999999996</v>
      </c>
      <c r="CZ55" s="382">
        <f t="shared" si="77"/>
        <v>36298.6</v>
      </c>
      <c r="DA55" s="382">
        <f t="shared" si="77"/>
        <v>23606.05</v>
      </c>
      <c r="DB55" s="382">
        <f t="shared" si="77"/>
        <v>10375.299999999999</v>
      </c>
      <c r="DC55" s="342">
        <f t="shared" si="43"/>
        <v>8300.24</v>
      </c>
      <c r="DD55" s="342">
        <f t="shared" si="43"/>
        <v>6640.192</v>
      </c>
      <c r="DE55" s="342">
        <f t="shared" si="43"/>
        <v>5312.1536000000006</v>
      </c>
      <c r="DF55" s="342">
        <f t="shared" si="51"/>
        <v>4249.7228800000003</v>
      </c>
      <c r="DG55" s="342">
        <f t="shared" si="51"/>
        <v>3399.7783040000004</v>
      </c>
      <c r="DH55" s="342">
        <f t="shared" si="51"/>
        <v>2719.8226432000006</v>
      </c>
      <c r="DI55" s="727">
        <f t="shared" si="51"/>
        <v>2175.8581145600006</v>
      </c>
      <c r="DJ55" s="342">
        <f t="shared" si="51"/>
        <v>1740.6864916480006</v>
      </c>
      <c r="DK55" s="342">
        <f t="shared" si="51"/>
        <v>1392.5491933184005</v>
      </c>
      <c r="DL55" s="342">
        <f t="shared" si="51"/>
        <v>1114.0393546547205</v>
      </c>
      <c r="DM55" s="342">
        <f t="shared" si="51"/>
        <v>891.23148372377636</v>
      </c>
      <c r="DN55" s="342">
        <f t="shared" si="51"/>
        <v>712.98518697902114</v>
      </c>
      <c r="DO55" s="342">
        <f t="shared" si="51"/>
        <v>570.38814958321689</v>
      </c>
      <c r="DP55" s="342">
        <f t="shared" si="51"/>
        <v>456.31051966657355</v>
      </c>
      <c r="DQ55" s="342">
        <f t="shared" si="51"/>
        <v>365.04841573325888</v>
      </c>
      <c r="DR55" s="342">
        <f t="shared" si="51"/>
        <v>292.03873258660713</v>
      </c>
      <c r="DS55" s="342">
        <f t="shared" si="51"/>
        <v>233.63098606928571</v>
      </c>
      <c r="DT55" s="346">
        <f t="shared" si="51"/>
        <v>186.90478885542859</v>
      </c>
      <c r="DU55" s="342">
        <f t="shared" si="51"/>
        <v>149.52383108434287</v>
      </c>
      <c r="DV55" s="342">
        <f t="shared" si="70"/>
        <v>119.61906486747431</v>
      </c>
      <c r="DW55" s="342">
        <f t="shared" si="65"/>
        <v>95.695251893979446</v>
      </c>
      <c r="DX55" s="342">
        <f t="shared" si="65"/>
        <v>76.55620151518356</v>
      </c>
      <c r="DY55" s="342">
        <f t="shared" si="65"/>
        <v>61.244961212146848</v>
      </c>
      <c r="DZ55" s="342">
        <f t="shared" si="65"/>
        <v>48.995968969717481</v>
      </c>
      <c r="EA55" s="342">
        <f t="shared" si="65"/>
        <v>39.196775175773986</v>
      </c>
      <c r="EB55" s="342">
        <f t="shared" si="65"/>
        <v>31.35742014061919</v>
      </c>
      <c r="EC55" s="342">
        <f t="shared" si="65"/>
        <v>25.085936112495354</v>
      </c>
      <c r="ED55" s="342">
        <f t="shared" si="65"/>
        <v>20.068748889996286</v>
      </c>
      <c r="EE55" s="342">
        <f t="shared" si="65"/>
        <v>16.054999111997031</v>
      </c>
      <c r="EF55" s="342">
        <f t="shared" si="63"/>
        <v>12.843999289597626</v>
      </c>
      <c r="EG55" s="727">
        <f t="shared" si="63"/>
        <v>10.275199431678102</v>
      </c>
      <c r="EH55" s="342">
        <f t="shared" si="35"/>
        <v>8.2201595453424812</v>
      </c>
      <c r="EI55" s="342">
        <f t="shared" si="35"/>
        <v>6.5761276362739851</v>
      </c>
      <c r="EJ55" s="342">
        <f t="shared" si="35"/>
        <v>5.2609021090191881</v>
      </c>
      <c r="EK55" s="342">
        <f t="shared" si="35"/>
        <v>4.208721687215351</v>
      </c>
      <c r="EL55" s="342">
        <f t="shared" si="35"/>
        <v>3.3669773497722808</v>
      </c>
      <c r="EM55" s="342">
        <f t="shared" si="35"/>
        <v>2.6935818798178248</v>
      </c>
      <c r="EN55" s="342">
        <f t="shared" si="35"/>
        <v>2.1548655038542601</v>
      </c>
      <c r="EO55" s="342">
        <f t="shared" si="35"/>
        <v>1.7238924030834082</v>
      </c>
      <c r="EP55" s="342">
        <f t="shared" si="35"/>
        <v>1.3791139224667266</v>
      </c>
      <c r="EQ55" s="342">
        <f t="shared" si="35"/>
        <v>1.1032911379733814</v>
      </c>
      <c r="ER55" s="346">
        <f t="shared" si="57"/>
        <v>0.88263291037870517</v>
      </c>
      <c r="ES55" s="342">
        <f t="shared" si="57"/>
        <v>0.70610632830296416</v>
      </c>
      <c r="ET55" s="342">
        <f t="shared" si="57"/>
        <v>0.56488506264237137</v>
      </c>
      <c r="EU55" s="342">
        <f t="shared" si="57"/>
        <v>0.45190805011389712</v>
      </c>
      <c r="EV55" s="342">
        <f t="shared" si="57"/>
        <v>0.36152644009111773</v>
      </c>
      <c r="EW55" s="342">
        <f t="shared" si="57"/>
        <v>0.28922115207289417</v>
      </c>
      <c r="EX55" s="342">
        <f t="shared" si="57"/>
        <v>0.23137692165831536</v>
      </c>
      <c r="EY55" s="342">
        <f t="shared" si="49"/>
        <v>0.1851015373266523</v>
      </c>
      <c r="EZ55" s="342">
        <f t="shared" si="49"/>
        <v>0.14808122986132186</v>
      </c>
      <c r="FA55" s="342">
        <f t="shared" si="49"/>
        <v>0.11846498388905749</v>
      </c>
      <c r="FB55" s="342">
        <f t="shared" si="49"/>
        <v>9.4771987111246001E-2</v>
      </c>
      <c r="FC55" s="342">
        <f t="shared" si="49"/>
        <v>7.5817589688996809E-2</v>
      </c>
      <c r="FD55" s="342">
        <f t="shared" si="49"/>
        <v>6.0654071751197448E-2</v>
      </c>
      <c r="FE55" s="727">
        <f t="shared" si="49"/>
        <v>4.8523257400957961E-2</v>
      </c>
      <c r="FF55" s="342">
        <f t="shared" si="49"/>
        <v>3.8818605920766372E-2</v>
      </c>
      <c r="FG55" s="342">
        <f t="shared" si="49"/>
        <v>3.1054884736613098E-2</v>
      </c>
      <c r="FH55" s="342">
        <f t="shared" si="49"/>
        <v>2.4843907789290479E-2</v>
      </c>
      <c r="FI55" s="342">
        <f t="shared" si="49"/>
        <v>1.9875126231432384E-2</v>
      </c>
      <c r="FJ55" s="342">
        <f t="shared" si="49"/>
        <v>1.5900100985145906E-2</v>
      </c>
      <c r="FK55" s="342">
        <f t="shared" si="49"/>
        <v>1.2720080788116726E-2</v>
      </c>
      <c r="FL55" s="342">
        <f t="shared" si="49"/>
        <v>1.0176064630493382E-2</v>
      </c>
      <c r="FM55" s="342">
        <f t="shared" si="49"/>
        <v>8.1408517043947051E-3</v>
      </c>
      <c r="FN55" s="342">
        <f t="shared" si="49"/>
        <v>6.5126813635157646E-3</v>
      </c>
      <c r="FO55" s="342">
        <f t="shared" si="73"/>
        <v>5.210145090812612E-3</v>
      </c>
      <c r="FP55" s="346">
        <f t="shared" si="73"/>
        <v>4.1681160726500894E-3</v>
      </c>
      <c r="FQ55" s="342">
        <f t="shared" si="73"/>
        <v>3.3344928581200716E-3</v>
      </c>
      <c r="FR55" s="342">
        <f t="shared" si="73"/>
        <v>2.6675942864960575E-3</v>
      </c>
      <c r="FS55" s="342">
        <f t="shared" si="73"/>
        <v>2.1340754291968461E-3</v>
      </c>
      <c r="FT55" s="342">
        <f t="shared" si="73"/>
        <v>1.7072603433574769E-3</v>
      </c>
      <c r="FU55" s="342">
        <f t="shared" si="73"/>
        <v>1.3658082746859817E-3</v>
      </c>
      <c r="FV55" s="342">
        <f t="shared" si="71"/>
        <v>1.0926466197487853E-3</v>
      </c>
      <c r="FW55" s="342">
        <f t="shared" si="71"/>
        <v>8.7411729579902828E-4</v>
      </c>
      <c r="FX55" s="342">
        <f t="shared" si="47"/>
        <v>6.9929383663922266E-4</v>
      </c>
      <c r="FY55" s="342">
        <f t="shared" si="21"/>
        <v>5.594350693113782E-4</v>
      </c>
      <c r="FZ55" s="342">
        <f t="shared" si="21"/>
        <v>4.4754805544910259E-4</v>
      </c>
      <c r="GA55" s="342">
        <f t="shared" si="21"/>
        <v>3.5803844435928209E-4</v>
      </c>
      <c r="GB55" s="342">
        <f t="shared" ref="GB55:GE118" si="78">GA55*0.8</f>
        <v>2.8643075548742566E-4</v>
      </c>
      <c r="GC55" s="727">
        <f t="shared" si="78"/>
        <v>2.2914460438994055E-4</v>
      </c>
      <c r="GD55" s="342">
        <f t="shared" si="78"/>
        <v>1.8331568351195244E-4</v>
      </c>
      <c r="GE55" s="342">
        <f t="shared" si="78"/>
        <v>1.4665254680956198E-4</v>
      </c>
      <c r="GF55" s="342">
        <f t="shared" si="38"/>
        <v>1.1732203744764958E-4</v>
      </c>
      <c r="GG55" s="342">
        <f t="shared" si="38"/>
        <v>9.3857629958119665E-5</v>
      </c>
      <c r="GH55" s="342">
        <f t="shared" si="38"/>
        <v>7.5086103966495737E-5</v>
      </c>
      <c r="GI55" s="342">
        <f t="shared" si="38"/>
        <v>6.0068883173196591E-5</v>
      </c>
      <c r="GJ55" s="342">
        <f t="shared" si="38"/>
        <v>4.8055106538557273E-5</v>
      </c>
      <c r="GK55" s="342">
        <f t="shared" si="38"/>
        <v>3.8444085230845818E-5</v>
      </c>
      <c r="GL55" s="342">
        <f t="shared" si="38"/>
        <v>3.0755268184676655E-5</v>
      </c>
      <c r="GM55" s="342">
        <f t="shared" si="38"/>
        <v>2.4604214547741325E-5</v>
      </c>
      <c r="GN55" s="346">
        <f t="shared" si="38"/>
        <v>1.968337163819306E-5</v>
      </c>
      <c r="GO55" s="397">
        <f t="shared" si="39"/>
        <v>2799372.5499212658</v>
      </c>
    </row>
    <row r="56" spans="1:198" ht="22" customHeight="1" x14ac:dyDescent="0.2">
      <c r="B56" s="399">
        <f t="shared" si="61"/>
        <v>6</v>
      </c>
      <c r="C56" s="399"/>
      <c r="D56" s="399">
        <v>1</v>
      </c>
      <c r="E56" s="399"/>
      <c r="F56" s="399"/>
      <c r="G56" s="340" t="str">
        <f>$G$442</f>
        <v>Avg Performing  Title / App</v>
      </c>
      <c r="H56" s="436"/>
      <c r="I56" s="384"/>
      <c r="J56" s="384"/>
      <c r="K56" s="384"/>
      <c r="L56" s="384"/>
      <c r="M56" s="384"/>
      <c r="N56" s="384"/>
      <c r="O56" s="384"/>
      <c r="P56" s="384"/>
      <c r="Q56" s="381"/>
      <c r="R56" s="384"/>
      <c r="S56" s="384"/>
      <c r="T56" s="384"/>
      <c r="U56" s="384"/>
      <c r="V56" s="384"/>
      <c r="W56" s="384"/>
      <c r="X56" s="384"/>
      <c r="Y56" s="384"/>
      <c r="Z56" s="384"/>
      <c r="AA56" s="384"/>
      <c r="AB56" s="385"/>
      <c r="AC56" s="384"/>
      <c r="AD56" s="384"/>
      <c r="AE56" s="384"/>
      <c r="AF56" s="384"/>
      <c r="AG56" s="384"/>
      <c r="AH56" s="384"/>
      <c r="AI56" s="384"/>
      <c r="AJ56" s="384"/>
      <c r="AK56" s="384"/>
      <c r="AL56" s="384"/>
      <c r="AM56" s="384"/>
      <c r="AN56" s="384"/>
      <c r="AO56" s="381"/>
      <c r="AP56" s="384"/>
      <c r="AQ56" s="384"/>
      <c r="AR56" s="384"/>
      <c r="AS56" s="384"/>
      <c r="AT56" s="384"/>
      <c r="AU56" s="384"/>
      <c r="AV56" s="384"/>
      <c r="AW56" s="384"/>
      <c r="AX56" s="384"/>
      <c r="AY56" s="384"/>
      <c r="AZ56" s="385"/>
      <c r="BA56" s="384"/>
      <c r="BB56" s="384"/>
      <c r="BC56" s="384"/>
      <c r="BD56" s="384"/>
      <c r="BE56" s="384"/>
      <c r="BF56" s="384"/>
      <c r="BG56" s="384"/>
      <c r="BH56" s="384"/>
      <c r="BI56" s="384"/>
      <c r="BJ56" s="384"/>
      <c r="BK56" s="384"/>
      <c r="BL56" s="384"/>
      <c r="BM56" s="381"/>
      <c r="BN56" s="384"/>
      <c r="BO56" s="384"/>
      <c r="BP56" s="384"/>
      <c r="BQ56" s="384"/>
      <c r="BR56" s="384"/>
      <c r="BS56" s="384"/>
      <c r="BT56" s="384"/>
      <c r="BU56" s="384"/>
      <c r="BV56" s="384"/>
      <c r="BW56" s="384"/>
      <c r="BX56" s="385"/>
      <c r="BY56" s="384"/>
      <c r="BZ56" s="384"/>
      <c r="CA56" s="384"/>
      <c r="CB56" s="384"/>
      <c r="CC56" s="384"/>
      <c r="CD56" s="384"/>
      <c r="CE56" s="384"/>
      <c r="CF56" s="384"/>
      <c r="CG56" s="379">
        <f t="shared" ref="CG56:DD56" si="79">$B$7*Q$442</f>
        <v>31125.899999999998</v>
      </c>
      <c r="CH56" s="379">
        <f t="shared" si="79"/>
        <v>100239.75</v>
      </c>
      <c r="CI56" s="379">
        <f t="shared" si="79"/>
        <v>284618.09999999998</v>
      </c>
      <c r="CJ56" s="379">
        <f t="shared" si="79"/>
        <v>556962.25</v>
      </c>
      <c r="CK56" s="735">
        <f t="shared" si="79"/>
        <v>680269.85</v>
      </c>
      <c r="CL56" s="379">
        <f t="shared" si="79"/>
        <v>661926.19999999995</v>
      </c>
      <c r="CM56" s="379">
        <f t="shared" si="79"/>
        <v>673632.04999999993</v>
      </c>
      <c r="CN56" s="379">
        <f t="shared" si="79"/>
        <v>661253.44999999995</v>
      </c>
      <c r="CO56" s="379">
        <f t="shared" si="79"/>
        <v>447274.1</v>
      </c>
      <c r="CP56" s="379">
        <f t="shared" si="79"/>
        <v>485426.5</v>
      </c>
      <c r="CQ56" s="379">
        <f t="shared" si="79"/>
        <v>373122.1</v>
      </c>
      <c r="CR56" s="379">
        <f t="shared" si="79"/>
        <v>318121.05</v>
      </c>
      <c r="CS56" s="379">
        <f t="shared" si="79"/>
        <v>411752.89999999997</v>
      </c>
      <c r="CT56" s="379">
        <f t="shared" si="79"/>
        <v>364780</v>
      </c>
      <c r="CU56" s="379">
        <f t="shared" si="79"/>
        <v>316356.95</v>
      </c>
      <c r="CV56" s="380">
        <f t="shared" si="79"/>
        <v>238153.5</v>
      </c>
      <c r="CW56" s="379">
        <f t="shared" si="79"/>
        <v>221125.44999999998</v>
      </c>
      <c r="CX56" s="379">
        <f t="shared" si="79"/>
        <v>247123.5</v>
      </c>
      <c r="CY56" s="379">
        <f t="shared" si="79"/>
        <v>221170.3</v>
      </c>
      <c r="CZ56" s="379">
        <f t="shared" si="79"/>
        <v>171895.1</v>
      </c>
      <c r="DA56" s="379">
        <f t="shared" si="79"/>
        <v>127732.79999999999</v>
      </c>
      <c r="DB56" s="379">
        <f t="shared" si="79"/>
        <v>74660.3</v>
      </c>
      <c r="DC56" s="379">
        <f t="shared" si="79"/>
        <v>65346.45</v>
      </c>
      <c r="DD56" s="379">
        <f t="shared" si="79"/>
        <v>36074.35</v>
      </c>
      <c r="DE56" s="342">
        <f t="shared" si="43"/>
        <v>28859.48</v>
      </c>
      <c r="DF56" s="342">
        <f t="shared" si="51"/>
        <v>23087.584000000003</v>
      </c>
      <c r="DG56" s="342">
        <f t="shared" si="51"/>
        <v>18470.067200000001</v>
      </c>
      <c r="DH56" s="342">
        <f t="shared" si="51"/>
        <v>14776.053760000003</v>
      </c>
      <c r="DI56" s="727">
        <f t="shared" si="51"/>
        <v>11820.843008000003</v>
      </c>
      <c r="DJ56" s="342">
        <f t="shared" si="51"/>
        <v>9456.6744064000031</v>
      </c>
      <c r="DK56" s="342">
        <f t="shared" si="51"/>
        <v>7565.3395251200027</v>
      </c>
      <c r="DL56" s="342">
        <f t="shared" si="51"/>
        <v>6052.2716200960022</v>
      </c>
      <c r="DM56" s="342">
        <f t="shared" si="51"/>
        <v>4841.8172960768015</v>
      </c>
      <c r="DN56" s="342">
        <f t="shared" si="51"/>
        <v>3873.4538368614412</v>
      </c>
      <c r="DO56" s="342">
        <f t="shared" si="51"/>
        <v>3098.7630694891532</v>
      </c>
      <c r="DP56" s="342">
        <f t="shared" si="51"/>
        <v>2479.0104555913226</v>
      </c>
      <c r="DQ56" s="342">
        <f t="shared" si="51"/>
        <v>1983.2083644730583</v>
      </c>
      <c r="DR56" s="342">
        <f t="shared" si="51"/>
        <v>1586.5666915784468</v>
      </c>
      <c r="DS56" s="342">
        <f t="shared" si="51"/>
        <v>1269.2533532627576</v>
      </c>
      <c r="DT56" s="346">
        <f t="shared" si="51"/>
        <v>1015.4026826102062</v>
      </c>
      <c r="DU56" s="342">
        <f t="shared" si="51"/>
        <v>812.32214608816503</v>
      </c>
      <c r="DV56" s="342">
        <f t="shared" si="70"/>
        <v>649.85771687053204</v>
      </c>
      <c r="DW56" s="342">
        <f t="shared" si="65"/>
        <v>519.88617349642561</v>
      </c>
      <c r="DX56" s="342">
        <f t="shared" si="65"/>
        <v>415.90893879714054</v>
      </c>
      <c r="DY56" s="342">
        <f t="shared" si="65"/>
        <v>332.72715103771247</v>
      </c>
      <c r="DZ56" s="342">
        <f t="shared" si="65"/>
        <v>266.18172083016998</v>
      </c>
      <c r="EA56" s="342">
        <f t="shared" si="65"/>
        <v>212.94537666413601</v>
      </c>
      <c r="EB56" s="342">
        <f t="shared" si="65"/>
        <v>170.35630133130883</v>
      </c>
      <c r="EC56" s="342">
        <f t="shared" si="65"/>
        <v>136.28504106504707</v>
      </c>
      <c r="ED56" s="342">
        <f t="shared" si="65"/>
        <v>109.02803285203765</v>
      </c>
      <c r="EE56" s="342">
        <f t="shared" si="65"/>
        <v>87.222426281630135</v>
      </c>
      <c r="EF56" s="342">
        <f t="shared" si="63"/>
        <v>69.777941025304116</v>
      </c>
      <c r="EG56" s="727">
        <f t="shared" si="63"/>
        <v>55.822352820243296</v>
      </c>
      <c r="EH56" s="342">
        <f t="shared" si="35"/>
        <v>44.65788225619464</v>
      </c>
      <c r="EI56" s="342">
        <f t="shared" si="35"/>
        <v>35.726305804955715</v>
      </c>
      <c r="EJ56" s="342">
        <f t="shared" si="35"/>
        <v>28.581044643964574</v>
      </c>
      <c r="EK56" s="342">
        <f t="shared" si="35"/>
        <v>22.864835715171662</v>
      </c>
      <c r="EL56" s="342">
        <f t="shared" si="35"/>
        <v>18.291868572137329</v>
      </c>
      <c r="EM56" s="342">
        <f t="shared" si="35"/>
        <v>14.633494857709863</v>
      </c>
      <c r="EN56" s="342">
        <f t="shared" si="35"/>
        <v>11.706795886167891</v>
      </c>
      <c r="EO56" s="342">
        <f t="shared" si="35"/>
        <v>9.3654367089343129</v>
      </c>
      <c r="EP56" s="342">
        <f t="shared" si="35"/>
        <v>7.492349367147451</v>
      </c>
      <c r="EQ56" s="342">
        <f t="shared" si="35"/>
        <v>5.9938794937179614</v>
      </c>
      <c r="ER56" s="346">
        <f t="shared" si="57"/>
        <v>4.7951035949743694</v>
      </c>
      <c r="ES56" s="342">
        <f t="shared" si="57"/>
        <v>3.8360828759794958</v>
      </c>
      <c r="ET56" s="342">
        <f t="shared" si="57"/>
        <v>3.068866300783597</v>
      </c>
      <c r="EU56" s="342">
        <f t="shared" si="57"/>
        <v>2.4550930406268776</v>
      </c>
      <c r="EV56" s="342">
        <f t="shared" si="57"/>
        <v>1.9640744325015023</v>
      </c>
      <c r="EW56" s="342">
        <f t="shared" si="57"/>
        <v>1.571259546001202</v>
      </c>
      <c r="EX56" s="342">
        <f t="shared" si="57"/>
        <v>1.2570076368009617</v>
      </c>
      <c r="EY56" s="342">
        <f t="shared" si="49"/>
        <v>1.0056061094407693</v>
      </c>
      <c r="EZ56" s="342">
        <f t="shared" si="49"/>
        <v>0.80448488755261549</v>
      </c>
      <c r="FA56" s="342">
        <f t="shared" si="49"/>
        <v>0.64358791004209248</v>
      </c>
      <c r="FB56" s="342">
        <f t="shared" si="49"/>
        <v>0.51487032803367405</v>
      </c>
      <c r="FC56" s="342">
        <f t="shared" si="49"/>
        <v>0.41189626242693927</v>
      </c>
      <c r="FD56" s="342">
        <f t="shared" si="49"/>
        <v>0.32951700994155142</v>
      </c>
      <c r="FE56" s="727">
        <f t="shared" si="49"/>
        <v>0.26361360795324112</v>
      </c>
      <c r="FF56" s="342">
        <f t="shared" si="49"/>
        <v>0.2108908863625929</v>
      </c>
      <c r="FG56" s="342">
        <f t="shared" si="49"/>
        <v>0.16871270909007433</v>
      </c>
      <c r="FH56" s="342">
        <f t="shared" si="49"/>
        <v>0.13497016727205946</v>
      </c>
      <c r="FI56" s="342">
        <f t="shared" si="49"/>
        <v>0.10797613381764758</v>
      </c>
      <c r="FJ56" s="342">
        <f t="shared" si="49"/>
        <v>8.6380907054118064E-2</v>
      </c>
      <c r="FK56" s="342">
        <f t="shared" si="49"/>
        <v>6.9104725643294451E-2</v>
      </c>
      <c r="FL56" s="342">
        <f t="shared" si="49"/>
        <v>5.5283780514635561E-2</v>
      </c>
      <c r="FM56" s="342">
        <f t="shared" si="49"/>
        <v>4.4227024411708449E-2</v>
      </c>
      <c r="FN56" s="342">
        <f t="shared" si="49"/>
        <v>3.5381619529366762E-2</v>
      </c>
      <c r="FO56" s="342">
        <f t="shared" si="73"/>
        <v>2.8305295623493411E-2</v>
      </c>
      <c r="FP56" s="346">
        <f t="shared" si="73"/>
        <v>2.2644236498794729E-2</v>
      </c>
      <c r="FQ56" s="342">
        <f t="shared" si="73"/>
        <v>1.8115389199035783E-2</v>
      </c>
      <c r="FR56" s="342">
        <f t="shared" si="73"/>
        <v>1.4492311359228627E-2</v>
      </c>
      <c r="FS56" s="342">
        <f t="shared" si="73"/>
        <v>1.1593849087382903E-2</v>
      </c>
      <c r="FT56" s="342">
        <f t="shared" si="73"/>
        <v>9.2750792699063233E-3</v>
      </c>
      <c r="FU56" s="342">
        <f t="shared" si="73"/>
        <v>7.4200634159250593E-3</v>
      </c>
      <c r="FV56" s="342">
        <f t="shared" si="71"/>
        <v>5.9360507327400475E-3</v>
      </c>
      <c r="FW56" s="342">
        <f t="shared" si="71"/>
        <v>4.7488405861920383E-3</v>
      </c>
      <c r="FX56" s="342">
        <f t="shared" si="47"/>
        <v>3.7990724689536308E-3</v>
      </c>
      <c r="FY56" s="342">
        <f t="shared" si="47"/>
        <v>3.0392579751629049E-3</v>
      </c>
      <c r="FZ56" s="342">
        <f t="shared" si="47"/>
        <v>2.431406380130324E-3</v>
      </c>
      <c r="GA56" s="342">
        <f t="shared" si="47"/>
        <v>1.9451251041042593E-3</v>
      </c>
      <c r="GB56" s="342">
        <f t="shared" si="78"/>
        <v>1.5561000832834074E-3</v>
      </c>
      <c r="GC56" s="727">
        <f t="shared" si="78"/>
        <v>1.2448800666267261E-3</v>
      </c>
      <c r="GD56" s="342">
        <f t="shared" si="78"/>
        <v>9.9590405330138103E-4</v>
      </c>
      <c r="GE56" s="342">
        <f t="shared" si="78"/>
        <v>7.9672324264110485E-4</v>
      </c>
      <c r="GF56" s="342">
        <f t="shared" si="38"/>
        <v>6.3737859411288397E-4</v>
      </c>
      <c r="GG56" s="342">
        <f t="shared" si="38"/>
        <v>5.0990287529030715E-4</v>
      </c>
      <c r="GH56" s="342">
        <f t="shared" si="38"/>
        <v>4.0792230023224576E-4</v>
      </c>
      <c r="GI56" s="342">
        <f t="shared" si="38"/>
        <v>3.2633784018579664E-4</v>
      </c>
      <c r="GJ56" s="342">
        <f t="shared" si="38"/>
        <v>2.610702721486373E-4</v>
      </c>
      <c r="GK56" s="342">
        <f t="shared" si="38"/>
        <v>2.0885621771890984E-4</v>
      </c>
      <c r="GL56" s="342">
        <f t="shared" si="38"/>
        <v>1.670849741751279E-4</v>
      </c>
      <c r="GM56" s="342">
        <f t="shared" si="38"/>
        <v>1.3366797934010233E-4</v>
      </c>
      <c r="GN56" s="346">
        <f t="shared" si="38"/>
        <v>1.0693438347208188E-4</v>
      </c>
      <c r="GO56" s="398">
        <f t="shared" si="39"/>
        <v>7914440.299572262</v>
      </c>
    </row>
    <row r="57" spans="1:198" ht="22" customHeight="1" x14ac:dyDescent="0.2">
      <c r="B57" s="399">
        <f t="shared" si="61"/>
        <v>7</v>
      </c>
      <c r="C57" s="399"/>
      <c r="D57" s="399"/>
      <c r="E57" s="399"/>
      <c r="F57" s="399">
        <v>1</v>
      </c>
      <c r="G57" s="495" t="str">
        <f>$G$444</f>
        <v>Even Performing Title / App</v>
      </c>
      <c r="H57" s="436"/>
      <c r="I57" s="384"/>
      <c r="J57" s="384"/>
      <c r="K57" s="384"/>
      <c r="L57" s="384"/>
      <c r="M57" s="384"/>
      <c r="N57" s="384"/>
      <c r="O57" s="384"/>
      <c r="P57" s="384"/>
      <c r="Q57" s="381"/>
      <c r="R57" s="384"/>
      <c r="S57" s="384"/>
      <c r="T57" s="384"/>
      <c r="U57" s="384"/>
      <c r="V57" s="384"/>
      <c r="W57" s="384"/>
      <c r="X57" s="384"/>
      <c r="Y57" s="384"/>
      <c r="Z57" s="384"/>
      <c r="AA57" s="384"/>
      <c r="AB57" s="385"/>
      <c r="AC57" s="384"/>
      <c r="AD57" s="384"/>
      <c r="AE57" s="384"/>
      <c r="AF57" s="384"/>
      <c r="AG57" s="384"/>
      <c r="AH57" s="384"/>
      <c r="AI57" s="384"/>
      <c r="AJ57" s="384"/>
      <c r="AK57" s="384"/>
      <c r="AL57" s="384"/>
      <c r="AM57" s="384"/>
      <c r="AN57" s="384"/>
      <c r="AO57" s="381"/>
      <c r="AP57" s="384"/>
      <c r="AQ57" s="384"/>
      <c r="AR57" s="384"/>
      <c r="AS57" s="384"/>
      <c r="AT57" s="384"/>
      <c r="AU57" s="384"/>
      <c r="AV57" s="384"/>
      <c r="AW57" s="384"/>
      <c r="AX57" s="384"/>
      <c r="AY57" s="384"/>
      <c r="AZ57" s="385"/>
      <c r="BA57" s="384"/>
      <c r="BB57" s="384"/>
      <c r="BC57" s="384"/>
      <c r="BD57" s="384"/>
      <c r="BE57" s="384"/>
      <c r="BF57" s="384"/>
      <c r="BG57" s="384"/>
      <c r="BH57" s="384"/>
      <c r="BI57" s="384"/>
      <c r="BJ57" s="384"/>
      <c r="BK57" s="384"/>
      <c r="BL57" s="384"/>
      <c r="BM57" s="381"/>
      <c r="BN57" s="384"/>
      <c r="BO57" s="384"/>
      <c r="BP57" s="384"/>
      <c r="BQ57" s="384"/>
      <c r="BR57" s="384"/>
      <c r="BS57" s="384"/>
      <c r="BT57" s="384"/>
      <c r="BU57" s="384"/>
      <c r="BV57" s="384"/>
      <c r="BW57" s="384"/>
      <c r="BX57" s="385"/>
      <c r="BY57" s="384"/>
      <c r="BZ57" s="384"/>
      <c r="CA57" s="384"/>
      <c r="CB57" s="384"/>
      <c r="CC57" s="384"/>
      <c r="CD57" s="384"/>
      <c r="CE57" s="384"/>
      <c r="CF57" s="384"/>
      <c r="CG57" s="384"/>
      <c r="CH57" s="497">
        <f t="shared" ref="CH57:DE57" si="80">$B$7*Q$444</f>
        <v>3114.5833333333339</v>
      </c>
      <c r="CI57" s="497">
        <f t="shared" si="80"/>
        <v>12458.333333333336</v>
      </c>
      <c r="CJ57" s="497">
        <f t="shared" si="80"/>
        <v>31145.833333333336</v>
      </c>
      <c r="CK57" s="737">
        <f t="shared" si="80"/>
        <v>46718.75</v>
      </c>
      <c r="CL57" s="497">
        <f t="shared" si="80"/>
        <v>62291.666666666672</v>
      </c>
      <c r="CM57" s="497">
        <f t="shared" si="80"/>
        <v>59177.083333333328</v>
      </c>
      <c r="CN57" s="497">
        <f t="shared" si="80"/>
        <v>56062.5</v>
      </c>
      <c r="CO57" s="497">
        <f t="shared" si="80"/>
        <v>52947.916666666664</v>
      </c>
      <c r="CP57" s="497">
        <f t="shared" si="80"/>
        <v>49833.333333333343</v>
      </c>
      <c r="CQ57" s="497">
        <f t="shared" si="80"/>
        <v>46718.75</v>
      </c>
      <c r="CR57" s="497">
        <f t="shared" si="80"/>
        <v>43604.166666666664</v>
      </c>
      <c r="CS57" s="497">
        <f t="shared" si="80"/>
        <v>40489.583333333336</v>
      </c>
      <c r="CT57" s="497">
        <f t="shared" si="80"/>
        <v>37375</v>
      </c>
      <c r="CU57" s="497">
        <f t="shared" si="80"/>
        <v>34260.416666666672</v>
      </c>
      <c r="CV57" s="621">
        <f t="shared" si="80"/>
        <v>31145.833333333299</v>
      </c>
      <c r="CW57" s="497">
        <f t="shared" si="80"/>
        <v>28031.249999999967</v>
      </c>
      <c r="CX57" s="497">
        <f t="shared" si="80"/>
        <v>24916.666666666672</v>
      </c>
      <c r="CY57" s="497">
        <f t="shared" si="80"/>
        <v>21802.083333333332</v>
      </c>
      <c r="CZ57" s="497">
        <f t="shared" si="80"/>
        <v>18687.5</v>
      </c>
      <c r="DA57" s="497">
        <f t="shared" si="80"/>
        <v>15572.916666666668</v>
      </c>
      <c r="DB57" s="497">
        <f t="shared" si="80"/>
        <v>12458.333333333336</v>
      </c>
      <c r="DC57" s="497">
        <f t="shared" si="80"/>
        <v>9343.75</v>
      </c>
      <c r="DD57" s="497">
        <f t="shared" si="80"/>
        <v>6229.1666666666679</v>
      </c>
      <c r="DE57" s="497">
        <f t="shared" si="80"/>
        <v>3114.5833333333339</v>
      </c>
      <c r="DF57" s="342">
        <f t="shared" si="51"/>
        <v>2491.6666666666674</v>
      </c>
      <c r="DG57" s="342">
        <f t="shared" si="51"/>
        <v>1993.3333333333339</v>
      </c>
      <c r="DH57" s="342">
        <f t="shared" si="51"/>
        <v>1594.6666666666672</v>
      </c>
      <c r="DI57" s="727">
        <f t="shared" si="51"/>
        <v>1275.7333333333338</v>
      </c>
      <c r="DJ57" s="342">
        <f t="shared" si="51"/>
        <v>1020.586666666667</v>
      </c>
      <c r="DK57" s="342">
        <f t="shared" si="51"/>
        <v>816.46933333333368</v>
      </c>
      <c r="DL57" s="342">
        <f t="shared" si="51"/>
        <v>653.17546666666703</v>
      </c>
      <c r="DM57" s="342">
        <f t="shared" si="51"/>
        <v>522.5403733333336</v>
      </c>
      <c r="DN57" s="342">
        <f t="shared" si="51"/>
        <v>418.03229866666692</v>
      </c>
      <c r="DO57" s="342">
        <f t="shared" si="51"/>
        <v>334.42583893333358</v>
      </c>
      <c r="DP57" s="342">
        <f t="shared" si="51"/>
        <v>267.54067114666685</v>
      </c>
      <c r="DQ57" s="342">
        <f t="shared" si="51"/>
        <v>214.03253691733349</v>
      </c>
      <c r="DR57" s="342">
        <f t="shared" si="51"/>
        <v>171.22602953386681</v>
      </c>
      <c r="DS57" s="342">
        <f t="shared" si="51"/>
        <v>136.98082362709346</v>
      </c>
      <c r="DT57" s="346">
        <f t="shared" si="51"/>
        <v>109.58465890167477</v>
      </c>
      <c r="DU57" s="342">
        <f t="shared" si="51"/>
        <v>87.667727121339823</v>
      </c>
      <c r="DV57" s="342">
        <f t="shared" si="70"/>
        <v>70.134181697071867</v>
      </c>
      <c r="DW57" s="342">
        <f t="shared" si="65"/>
        <v>56.107345357657493</v>
      </c>
      <c r="DX57" s="342">
        <f t="shared" si="65"/>
        <v>44.885876286125999</v>
      </c>
      <c r="DY57" s="342">
        <f t="shared" si="65"/>
        <v>35.908701028900801</v>
      </c>
      <c r="DZ57" s="342">
        <f t="shared" si="65"/>
        <v>28.726960823120642</v>
      </c>
      <c r="EA57" s="342">
        <f t="shared" si="65"/>
        <v>22.981568658496514</v>
      </c>
      <c r="EB57" s="342">
        <f t="shared" si="65"/>
        <v>18.385254926797213</v>
      </c>
      <c r="EC57" s="342">
        <f t="shared" si="65"/>
        <v>14.708203941437771</v>
      </c>
      <c r="ED57" s="342">
        <f t="shared" si="65"/>
        <v>11.766563153150218</v>
      </c>
      <c r="EE57" s="342">
        <f t="shared" si="65"/>
        <v>9.4132505225201744</v>
      </c>
      <c r="EF57" s="342">
        <f t="shared" si="63"/>
        <v>7.5306004180161397</v>
      </c>
      <c r="EG57" s="727">
        <f t="shared" si="63"/>
        <v>6.0244803344129121</v>
      </c>
      <c r="EH57" s="342">
        <f t="shared" si="35"/>
        <v>4.8195842675303302</v>
      </c>
      <c r="EI57" s="342">
        <f t="shared" si="35"/>
        <v>3.8556674140242642</v>
      </c>
      <c r="EJ57" s="342">
        <f t="shared" si="35"/>
        <v>3.0845339312194113</v>
      </c>
      <c r="EK57" s="342">
        <f t="shared" si="35"/>
        <v>2.4676271449755292</v>
      </c>
      <c r="EL57" s="342">
        <f t="shared" si="35"/>
        <v>1.9741017159804235</v>
      </c>
      <c r="EM57" s="342">
        <f t="shared" si="35"/>
        <v>1.5792813727843389</v>
      </c>
      <c r="EN57" s="342">
        <f t="shared" si="35"/>
        <v>1.2634250982274713</v>
      </c>
      <c r="EO57" s="342">
        <f t="shared" si="35"/>
        <v>1.0107400785819771</v>
      </c>
      <c r="EP57" s="342">
        <f t="shared" si="35"/>
        <v>0.80859206286558172</v>
      </c>
      <c r="EQ57" s="342">
        <f t="shared" si="35"/>
        <v>0.64687365029246546</v>
      </c>
      <c r="ER57" s="346">
        <f t="shared" si="57"/>
        <v>0.51749892023397237</v>
      </c>
      <c r="ES57" s="342">
        <f t="shared" si="57"/>
        <v>0.41399913618717793</v>
      </c>
      <c r="ET57" s="342">
        <f t="shared" si="57"/>
        <v>0.33119930894974237</v>
      </c>
      <c r="EU57" s="342">
        <f t="shared" si="57"/>
        <v>0.26495944715979391</v>
      </c>
      <c r="EV57" s="342">
        <f t="shared" si="57"/>
        <v>0.21196755772783515</v>
      </c>
      <c r="EW57" s="342">
        <f t="shared" si="57"/>
        <v>0.16957404618226812</v>
      </c>
      <c r="EX57" s="342">
        <f t="shared" si="57"/>
        <v>0.1356592369458145</v>
      </c>
      <c r="EY57" s="342">
        <f t="shared" si="49"/>
        <v>0.1085273895566516</v>
      </c>
      <c r="EZ57" s="342">
        <f t="shared" si="49"/>
        <v>8.6821911645321284E-2</v>
      </c>
      <c r="FA57" s="342">
        <f t="shared" si="49"/>
        <v>6.9457529316257025E-2</v>
      </c>
      <c r="FB57" s="342">
        <f t="shared" si="49"/>
        <v>5.5566023453005625E-2</v>
      </c>
      <c r="FC57" s="342">
        <f t="shared" si="49"/>
        <v>4.4452818762404506E-2</v>
      </c>
      <c r="FD57" s="342">
        <f t="shared" si="49"/>
        <v>3.5562255009923605E-2</v>
      </c>
      <c r="FE57" s="727">
        <f t="shared" si="49"/>
        <v>2.8449804007938884E-2</v>
      </c>
      <c r="FF57" s="342">
        <f t="shared" si="49"/>
        <v>2.2759843206351108E-2</v>
      </c>
      <c r="FG57" s="342">
        <f t="shared" si="49"/>
        <v>1.8207874565080887E-2</v>
      </c>
      <c r="FH57" s="342">
        <f t="shared" si="49"/>
        <v>1.4566299652064711E-2</v>
      </c>
      <c r="FI57" s="342">
        <f t="shared" si="49"/>
        <v>1.165303972165177E-2</v>
      </c>
      <c r="FJ57" s="342">
        <f t="shared" si="49"/>
        <v>9.3224317773214164E-3</v>
      </c>
      <c r="FK57" s="342">
        <f t="shared" si="49"/>
        <v>7.4579454218571331E-3</v>
      </c>
      <c r="FL57" s="342">
        <f t="shared" si="49"/>
        <v>5.9663563374857068E-3</v>
      </c>
      <c r="FM57" s="342">
        <f t="shared" si="49"/>
        <v>4.773085069988566E-3</v>
      </c>
      <c r="FN57" s="342">
        <f t="shared" ref="FN57:GC120" si="81">FM57*0.8</f>
        <v>3.8184680559908528E-3</v>
      </c>
      <c r="FO57" s="342">
        <f t="shared" si="73"/>
        <v>3.0547744447926824E-3</v>
      </c>
      <c r="FP57" s="346">
        <f t="shared" si="73"/>
        <v>2.4438195558341459E-3</v>
      </c>
      <c r="FQ57" s="342">
        <f t="shared" si="73"/>
        <v>1.9550556446673167E-3</v>
      </c>
      <c r="FR57" s="342">
        <f t="shared" si="73"/>
        <v>1.5640445157338535E-3</v>
      </c>
      <c r="FS57" s="342">
        <f t="shared" si="73"/>
        <v>1.2512356125870829E-3</v>
      </c>
      <c r="FT57" s="342">
        <f t="shared" si="73"/>
        <v>1.0009884900696665E-3</v>
      </c>
      <c r="FU57" s="342">
        <f t="shared" si="73"/>
        <v>8.0079079205573318E-4</v>
      </c>
      <c r="FV57" s="342">
        <f t="shared" si="71"/>
        <v>6.4063263364458659E-4</v>
      </c>
      <c r="FW57" s="342">
        <f t="shared" si="71"/>
        <v>5.1250610691566927E-4</v>
      </c>
      <c r="FX57" s="342">
        <f t="shared" si="47"/>
        <v>4.1000488553253543E-4</v>
      </c>
      <c r="FY57" s="342">
        <f t="shared" si="47"/>
        <v>3.2800390842602835E-4</v>
      </c>
      <c r="FZ57" s="342">
        <f t="shared" si="47"/>
        <v>2.6240312674082267E-4</v>
      </c>
      <c r="GA57" s="342">
        <f t="shared" si="47"/>
        <v>2.0992250139265816E-4</v>
      </c>
      <c r="GB57" s="342">
        <f t="shared" si="78"/>
        <v>1.6793800111412655E-4</v>
      </c>
      <c r="GC57" s="727">
        <f t="shared" si="78"/>
        <v>1.3435040089130123E-4</v>
      </c>
      <c r="GD57" s="342">
        <f t="shared" si="78"/>
        <v>1.07480320713041E-4</v>
      </c>
      <c r="GE57" s="342">
        <f t="shared" si="78"/>
        <v>8.5984256570432809E-5</v>
      </c>
      <c r="GF57" s="342">
        <f t="shared" si="38"/>
        <v>6.8787405256346253E-5</v>
      </c>
      <c r="GG57" s="342">
        <f t="shared" si="38"/>
        <v>5.5029924205077002E-5</v>
      </c>
      <c r="GH57" s="342">
        <f t="shared" si="38"/>
        <v>4.4023939364061602E-5</v>
      </c>
      <c r="GI57" s="342">
        <f t="shared" si="38"/>
        <v>3.5219151491249283E-5</v>
      </c>
      <c r="GJ57" s="342">
        <f t="shared" si="38"/>
        <v>2.8175321192999427E-5</v>
      </c>
      <c r="GK57" s="342">
        <f t="shared" si="38"/>
        <v>2.2540256954399542E-5</v>
      </c>
      <c r="GL57" s="342">
        <f t="shared" si="38"/>
        <v>1.8032205563519633E-5</v>
      </c>
      <c r="GM57" s="342">
        <f t="shared" si="38"/>
        <v>1.4425764450815707E-5</v>
      </c>
      <c r="GN57" s="346">
        <f t="shared" si="38"/>
        <v>1.1540611560652566E-5</v>
      </c>
      <c r="GO57" s="623">
        <f t="shared" si="39"/>
        <v>759958.33328717086</v>
      </c>
    </row>
    <row r="58" spans="1:198" ht="22" customHeight="1" x14ac:dyDescent="0.2">
      <c r="B58" s="399">
        <f t="shared" si="61"/>
        <v>8</v>
      </c>
      <c r="C58" s="399"/>
      <c r="D58" s="399">
        <v>1</v>
      </c>
      <c r="E58" s="399"/>
      <c r="F58" s="399"/>
      <c r="G58" s="340" t="str">
        <f>$G$442</f>
        <v>Avg Performing  Title / App</v>
      </c>
      <c r="H58" s="436"/>
      <c r="I58" s="384"/>
      <c r="J58" s="384"/>
      <c r="K58" s="384"/>
      <c r="L58" s="384"/>
      <c r="M58" s="384"/>
      <c r="N58" s="384"/>
      <c r="O58" s="384"/>
      <c r="P58" s="384"/>
      <c r="Q58" s="381"/>
      <c r="R58" s="384"/>
      <c r="S58" s="384"/>
      <c r="T58" s="384"/>
      <c r="U58" s="384"/>
      <c r="V58" s="384"/>
      <c r="W58" s="384"/>
      <c r="X58" s="384"/>
      <c r="Y58" s="384"/>
      <c r="Z58" s="384"/>
      <c r="AA58" s="384"/>
      <c r="AB58" s="385"/>
      <c r="AC58" s="384"/>
      <c r="AD58" s="384"/>
      <c r="AE58" s="384"/>
      <c r="AF58" s="384"/>
      <c r="AG58" s="384"/>
      <c r="AH58" s="384"/>
      <c r="AI58" s="384"/>
      <c r="AJ58" s="384"/>
      <c r="AK58" s="384"/>
      <c r="AL58" s="384"/>
      <c r="AM58" s="384"/>
      <c r="AN58" s="384"/>
      <c r="AO58" s="381"/>
      <c r="AP58" s="384"/>
      <c r="AQ58" s="384"/>
      <c r="AR58" s="384"/>
      <c r="AS58" s="384"/>
      <c r="AT58" s="384"/>
      <c r="AU58" s="384"/>
      <c r="AV58" s="384"/>
      <c r="AW58" s="384"/>
      <c r="AX58" s="384"/>
      <c r="AY58" s="384"/>
      <c r="AZ58" s="385"/>
      <c r="BA58" s="384"/>
      <c r="BB58" s="384"/>
      <c r="BC58" s="384"/>
      <c r="BD58" s="384"/>
      <c r="BE58" s="384"/>
      <c r="BF58" s="384"/>
      <c r="BG58" s="384"/>
      <c r="BH58" s="384"/>
      <c r="BI58" s="384"/>
      <c r="BJ58" s="384"/>
      <c r="BK58" s="384"/>
      <c r="BL58" s="384"/>
      <c r="BM58" s="381"/>
      <c r="BN58" s="384"/>
      <c r="BO58" s="384"/>
      <c r="BP58" s="384"/>
      <c r="BQ58" s="384"/>
      <c r="BR58" s="384"/>
      <c r="BS58" s="384"/>
      <c r="BT58" s="384"/>
      <c r="BU58" s="384"/>
      <c r="BV58" s="384"/>
      <c r="BW58" s="384"/>
      <c r="BX58" s="385"/>
      <c r="BY58" s="384"/>
      <c r="BZ58" s="384"/>
      <c r="CA58" s="384"/>
      <c r="CB58" s="384"/>
      <c r="CC58" s="384"/>
      <c r="CD58" s="384"/>
      <c r="CE58" s="384"/>
      <c r="CF58" s="384"/>
      <c r="CG58" s="384"/>
      <c r="CH58" s="384"/>
      <c r="CI58" s="384"/>
      <c r="CJ58" s="379">
        <f t="shared" ref="CJ58:DG58" si="82">$B$7*Q$442</f>
        <v>31125.899999999998</v>
      </c>
      <c r="CK58" s="735">
        <f t="shared" si="82"/>
        <v>100239.75</v>
      </c>
      <c r="CL58" s="379">
        <f t="shared" si="82"/>
        <v>284618.09999999998</v>
      </c>
      <c r="CM58" s="379">
        <f t="shared" si="82"/>
        <v>556962.25</v>
      </c>
      <c r="CN58" s="379">
        <f t="shared" si="82"/>
        <v>680269.85</v>
      </c>
      <c r="CO58" s="379">
        <f t="shared" si="82"/>
        <v>661926.19999999995</v>
      </c>
      <c r="CP58" s="379">
        <f t="shared" si="82"/>
        <v>673632.04999999993</v>
      </c>
      <c r="CQ58" s="379">
        <f t="shared" si="82"/>
        <v>661253.44999999995</v>
      </c>
      <c r="CR58" s="379">
        <f t="shared" si="82"/>
        <v>447274.1</v>
      </c>
      <c r="CS58" s="379">
        <f t="shared" si="82"/>
        <v>485426.5</v>
      </c>
      <c r="CT58" s="379">
        <f t="shared" si="82"/>
        <v>373122.1</v>
      </c>
      <c r="CU58" s="379">
        <f t="shared" si="82"/>
        <v>318121.05</v>
      </c>
      <c r="CV58" s="380">
        <f t="shared" si="82"/>
        <v>411752.89999999997</v>
      </c>
      <c r="CW58" s="379">
        <f t="shared" si="82"/>
        <v>364780</v>
      </c>
      <c r="CX58" s="379">
        <f t="shared" si="82"/>
        <v>316356.95</v>
      </c>
      <c r="CY58" s="379">
        <f t="shared" si="82"/>
        <v>238153.5</v>
      </c>
      <c r="CZ58" s="379">
        <f t="shared" si="82"/>
        <v>221125.44999999998</v>
      </c>
      <c r="DA58" s="379">
        <f t="shared" si="82"/>
        <v>247123.5</v>
      </c>
      <c r="DB58" s="379">
        <f t="shared" si="82"/>
        <v>221170.3</v>
      </c>
      <c r="DC58" s="379">
        <f t="shared" si="82"/>
        <v>171895.1</v>
      </c>
      <c r="DD58" s="379">
        <f t="shared" si="82"/>
        <v>127732.79999999999</v>
      </c>
      <c r="DE58" s="379">
        <f t="shared" si="82"/>
        <v>74660.3</v>
      </c>
      <c r="DF58" s="379">
        <f t="shared" si="82"/>
        <v>65346.45</v>
      </c>
      <c r="DG58" s="379">
        <f t="shared" si="82"/>
        <v>36074.35</v>
      </c>
      <c r="DH58" s="342">
        <f t="shared" si="51"/>
        <v>28859.48</v>
      </c>
      <c r="DI58" s="727">
        <f t="shared" si="51"/>
        <v>23087.584000000003</v>
      </c>
      <c r="DJ58" s="342">
        <f t="shared" si="51"/>
        <v>18470.067200000001</v>
      </c>
      <c r="DK58" s="342">
        <f t="shared" si="51"/>
        <v>14776.053760000003</v>
      </c>
      <c r="DL58" s="342">
        <f t="shared" si="51"/>
        <v>11820.843008000003</v>
      </c>
      <c r="DM58" s="342">
        <f t="shared" si="51"/>
        <v>9456.6744064000031</v>
      </c>
      <c r="DN58" s="342">
        <f t="shared" si="51"/>
        <v>7565.3395251200027</v>
      </c>
      <c r="DO58" s="342">
        <f t="shared" si="51"/>
        <v>6052.2716200960022</v>
      </c>
      <c r="DP58" s="342">
        <f t="shared" si="51"/>
        <v>4841.8172960768015</v>
      </c>
      <c r="DQ58" s="342">
        <f t="shared" si="51"/>
        <v>3873.4538368614412</v>
      </c>
      <c r="DR58" s="342">
        <f t="shared" si="51"/>
        <v>3098.7630694891532</v>
      </c>
      <c r="DS58" s="342">
        <f t="shared" si="51"/>
        <v>2479.0104555913226</v>
      </c>
      <c r="DT58" s="346">
        <f t="shared" si="51"/>
        <v>1983.2083644730583</v>
      </c>
      <c r="DU58" s="342">
        <f t="shared" si="51"/>
        <v>1586.5666915784468</v>
      </c>
      <c r="DV58" s="342">
        <f t="shared" si="70"/>
        <v>1269.2533532627576</v>
      </c>
      <c r="DW58" s="342">
        <f t="shared" si="65"/>
        <v>1015.4026826102062</v>
      </c>
      <c r="DX58" s="342">
        <f t="shared" si="65"/>
        <v>812.32214608816503</v>
      </c>
      <c r="DY58" s="342">
        <f t="shared" si="65"/>
        <v>649.85771687053204</v>
      </c>
      <c r="DZ58" s="342">
        <f t="shared" si="65"/>
        <v>519.88617349642561</v>
      </c>
      <c r="EA58" s="342">
        <f t="shared" si="65"/>
        <v>415.90893879714054</v>
      </c>
      <c r="EB58" s="342">
        <f t="shared" si="65"/>
        <v>332.72715103771247</v>
      </c>
      <c r="EC58" s="342">
        <f t="shared" si="65"/>
        <v>266.18172083016998</v>
      </c>
      <c r="ED58" s="342">
        <f t="shared" si="65"/>
        <v>212.94537666413601</v>
      </c>
      <c r="EE58" s="342">
        <f t="shared" si="65"/>
        <v>170.35630133130883</v>
      </c>
      <c r="EF58" s="342">
        <f t="shared" si="63"/>
        <v>136.28504106504707</v>
      </c>
      <c r="EG58" s="727">
        <f t="shared" si="63"/>
        <v>109.02803285203765</v>
      </c>
      <c r="EH58" s="342">
        <f t="shared" si="35"/>
        <v>87.222426281630135</v>
      </c>
      <c r="EI58" s="342">
        <f t="shared" si="35"/>
        <v>69.777941025304116</v>
      </c>
      <c r="EJ58" s="342">
        <f t="shared" si="35"/>
        <v>55.822352820243296</v>
      </c>
      <c r="EK58" s="342">
        <f t="shared" si="35"/>
        <v>44.65788225619464</v>
      </c>
      <c r="EL58" s="342">
        <f t="shared" si="35"/>
        <v>35.726305804955715</v>
      </c>
      <c r="EM58" s="342">
        <f t="shared" si="35"/>
        <v>28.581044643964574</v>
      </c>
      <c r="EN58" s="342">
        <f t="shared" si="35"/>
        <v>22.864835715171662</v>
      </c>
      <c r="EO58" s="342">
        <f t="shared" si="35"/>
        <v>18.291868572137329</v>
      </c>
      <c r="EP58" s="342">
        <f t="shared" si="35"/>
        <v>14.633494857709863</v>
      </c>
      <c r="EQ58" s="342">
        <f t="shared" si="35"/>
        <v>11.706795886167891</v>
      </c>
      <c r="ER58" s="346">
        <f t="shared" si="57"/>
        <v>9.3654367089343129</v>
      </c>
      <c r="ES58" s="342">
        <f t="shared" si="57"/>
        <v>7.492349367147451</v>
      </c>
      <c r="ET58" s="342">
        <f t="shared" si="57"/>
        <v>5.9938794937179614</v>
      </c>
      <c r="EU58" s="342">
        <f t="shared" si="57"/>
        <v>4.7951035949743694</v>
      </c>
      <c r="EV58" s="342">
        <f t="shared" si="57"/>
        <v>3.8360828759794958</v>
      </c>
      <c r="EW58" s="342">
        <f t="shared" si="57"/>
        <v>3.068866300783597</v>
      </c>
      <c r="EX58" s="342">
        <f t="shared" si="57"/>
        <v>2.4550930406268776</v>
      </c>
      <c r="EY58" s="342">
        <f t="shared" si="57"/>
        <v>1.9640744325015023</v>
      </c>
      <c r="EZ58" s="342">
        <f t="shared" si="57"/>
        <v>1.571259546001202</v>
      </c>
      <c r="FA58" s="342">
        <f t="shared" si="57"/>
        <v>1.2570076368009617</v>
      </c>
      <c r="FB58" s="342">
        <f t="shared" si="57"/>
        <v>1.0056061094407693</v>
      </c>
      <c r="FC58" s="342">
        <f t="shared" si="57"/>
        <v>0.80448488755261549</v>
      </c>
      <c r="FD58" s="342">
        <f t="shared" si="57"/>
        <v>0.64358791004209248</v>
      </c>
      <c r="FE58" s="727">
        <f t="shared" si="57"/>
        <v>0.51487032803367405</v>
      </c>
      <c r="FF58" s="342">
        <f t="shared" si="57"/>
        <v>0.41189626242693927</v>
      </c>
      <c r="FG58" s="342">
        <f t="shared" si="57"/>
        <v>0.32951700994155142</v>
      </c>
      <c r="FH58" s="342">
        <f t="shared" ref="FH58:FM101" si="83">FG58*0.8</f>
        <v>0.26361360795324112</v>
      </c>
      <c r="FI58" s="342">
        <f t="shared" si="83"/>
        <v>0.2108908863625929</v>
      </c>
      <c r="FJ58" s="342">
        <f t="shared" si="83"/>
        <v>0.16871270909007433</v>
      </c>
      <c r="FK58" s="342">
        <f t="shared" si="83"/>
        <v>0.13497016727205946</v>
      </c>
      <c r="FL58" s="342">
        <f t="shared" si="83"/>
        <v>0.10797613381764758</v>
      </c>
      <c r="FM58" s="342">
        <f t="shared" si="83"/>
        <v>8.6380907054118064E-2</v>
      </c>
      <c r="FN58" s="342">
        <f t="shared" si="81"/>
        <v>6.9104725643294451E-2</v>
      </c>
      <c r="FO58" s="342">
        <f t="shared" si="73"/>
        <v>5.5283780514635561E-2</v>
      </c>
      <c r="FP58" s="346">
        <f t="shared" si="73"/>
        <v>4.4227024411708449E-2</v>
      </c>
      <c r="FQ58" s="342">
        <f t="shared" si="73"/>
        <v>3.5381619529366762E-2</v>
      </c>
      <c r="FR58" s="342">
        <f t="shared" si="73"/>
        <v>2.8305295623493411E-2</v>
      </c>
      <c r="FS58" s="342">
        <f t="shared" si="73"/>
        <v>2.2644236498794729E-2</v>
      </c>
      <c r="FT58" s="342">
        <f t="shared" si="73"/>
        <v>1.8115389199035783E-2</v>
      </c>
      <c r="FU58" s="342">
        <f t="shared" si="73"/>
        <v>1.4492311359228627E-2</v>
      </c>
      <c r="FV58" s="342">
        <f t="shared" si="71"/>
        <v>1.1593849087382903E-2</v>
      </c>
      <c r="FW58" s="342">
        <f t="shared" si="71"/>
        <v>9.2750792699063233E-3</v>
      </c>
      <c r="FX58" s="342">
        <f t="shared" si="47"/>
        <v>7.4200634159250593E-3</v>
      </c>
      <c r="FY58" s="342">
        <f t="shared" si="47"/>
        <v>5.9360507327400475E-3</v>
      </c>
      <c r="FZ58" s="342">
        <f t="shared" si="47"/>
        <v>4.7488405861920383E-3</v>
      </c>
      <c r="GA58" s="342">
        <f t="shared" si="47"/>
        <v>3.7990724689536308E-3</v>
      </c>
      <c r="GB58" s="342">
        <f t="shared" si="78"/>
        <v>3.0392579751629049E-3</v>
      </c>
      <c r="GC58" s="727">
        <f t="shared" si="78"/>
        <v>2.431406380130324E-3</v>
      </c>
      <c r="GD58" s="342">
        <f t="shared" si="78"/>
        <v>1.9451251041042593E-3</v>
      </c>
      <c r="GE58" s="342">
        <f t="shared" si="78"/>
        <v>1.5561000832834074E-3</v>
      </c>
      <c r="GF58" s="342">
        <f t="shared" si="38"/>
        <v>1.2448800666267261E-3</v>
      </c>
      <c r="GG58" s="342">
        <f t="shared" si="38"/>
        <v>9.9590405330138103E-4</v>
      </c>
      <c r="GH58" s="342">
        <f t="shared" si="38"/>
        <v>7.9672324264110485E-4</v>
      </c>
      <c r="GI58" s="342">
        <f t="shared" ref="GF58:GN86" si="84">GH58*0.8</f>
        <v>6.3737859411288397E-4</v>
      </c>
      <c r="GJ58" s="342">
        <f t="shared" si="84"/>
        <v>5.0990287529030715E-4</v>
      </c>
      <c r="GK58" s="342">
        <f t="shared" si="84"/>
        <v>4.0792230023224576E-4</v>
      </c>
      <c r="GL58" s="342">
        <f t="shared" si="84"/>
        <v>3.2633784018579664E-4</v>
      </c>
      <c r="GM58" s="342">
        <f t="shared" si="84"/>
        <v>2.610702721486373E-4</v>
      </c>
      <c r="GN58" s="346">
        <f t="shared" si="84"/>
        <v>2.0885621771890984E-4</v>
      </c>
      <c r="GO58" s="398">
        <f t="shared" si="39"/>
        <v>7914440.2991645746</v>
      </c>
    </row>
    <row r="59" spans="1:198" ht="22" customHeight="1" x14ac:dyDescent="0.2">
      <c r="B59" s="399">
        <f>B58+1</f>
        <v>9</v>
      </c>
      <c r="C59" s="399"/>
      <c r="D59" s="399"/>
      <c r="E59" s="399">
        <v>1</v>
      </c>
      <c r="F59" s="399"/>
      <c r="G59" s="339" t="str">
        <f>$G$443</f>
        <v>Low Performing  Title / App</v>
      </c>
      <c r="H59" s="436"/>
      <c r="I59" s="384"/>
      <c r="J59" s="384"/>
      <c r="K59" s="384"/>
      <c r="L59" s="384"/>
      <c r="M59" s="384"/>
      <c r="N59" s="384"/>
      <c r="O59" s="384"/>
      <c r="P59" s="384"/>
      <c r="Q59" s="381"/>
      <c r="R59" s="384"/>
      <c r="S59" s="384"/>
      <c r="T59" s="384"/>
      <c r="U59" s="384"/>
      <c r="V59" s="384"/>
      <c r="W59" s="384"/>
      <c r="X59" s="384"/>
      <c r="Y59" s="384"/>
      <c r="Z59" s="384"/>
      <c r="AA59" s="384"/>
      <c r="AB59" s="385"/>
      <c r="AC59" s="384"/>
      <c r="AD59" s="384"/>
      <c r="AE59" s="384"/>
      <c r="AF59" s="384"/>
      <c r="AG59" s="384"/>
      <c r="AH59" s="384"/>
      <c r="AI59" s="384"/>
      <c r="AJ59" s="384"/>
      <c r="AK59" s="384"/>
      <c r="AL59" s="384"/>
      <c r="AM59" s="384"/>
      <c r="AN59" s="384"/>
      <c r="AO59" s="381"/>
      <c r="AP59" s="384"/>
      <c r="AQ59" s="384"/>
      <c r="AR59" s="384"/>
      <c r="AS59" s="384"/>
      <c r="AT59" s="384"/>
      <c r="AU59" s="384"/>
      <c r="AV59" s="384"/>
      <c r="AW59" s="384"/>
      <c r="AX59" s="384"/>
      <c r="AY59" s="384"/>
      <c r="AZ59" s="385"/>
      <c r="BA59" s="384"/>
      <c r="BB59" s="384"/>
      <c r="BC59" s="384"/>
      <c r="BD59" s="384"/>
      <c r="BE59" s="384"/>
      <c r="BF59" s="384"/>
      <c r="BG59" s="384"/>
      <c r="BH59" s="384"/>
      <c r="BI59" s="384"/>
      <c r="BJ59" s="384"/>
      <c r="BK59" s="384"/>
      <c r="BL59" s="384"/>
      <c r="BM59" s="381"/>
      <c r="BN59" s="384"/>
      <c r="BO59" s="384"/>
      <c r="BP59" s="384"/>
      <c r="BQ59" s="384"/>
      <c r="BR59" s="384"/>
      <c r="BS59" s="384"/>
      <c r="BT59" s="384"/>
      <c r="BU59" s="384"/>
      <c r="BV59" s="384"/>
      <c r="BW59" s="384"/>
      <c r="BX59" s="385"/>
      <c r="BY59" s="384"/>
      <c r="BZ59" s="384"/>
      <c r="CA59" s="384"/>
      <c r="CB59" s="384"/>
      <c r="CC59" s="384"/>
      <c r="CD59" s="384"/>
      <c r="CE59" s="384"/>
      <c r="CF59" s="384"/>
      <c r="CG59" s="384"/>
      <c r="CH59" s="384"/>
      <c r="CI59" s="384"/>
      <c r="CJ59" s="384"/>
      <c r="CK59" s="736">
        <f t="shared" ref="CK59:DH59" si="85">$B$7*Q$443</f>
        <v>14621.099999999999</v>
      </c>
      <c r="CL59" s="382">
        <f t="shared" si="85"/>
        <v>53894.75</v>
      </c>
      <c r="CM59" s="382">
        <f t="shared" si="85"/>
        <v>98939.099999999991</v>
      </c>
      <c r="CN59" s="382">
        <f t="shared" si="85"/>
        <v>182390</v>
      </c>
      <c r="CO59" s="382">
        <f t="shared" si="85"/>
        <v>299732.55</v>
      </c>
      <c r="CP59" s="382">
        <f t="shared" si="85"/>
        <v>204665.5</v>
      </c>
      <c r="CQ59" s="382">
        <f t="shared" si="85"/>
        <v>175333.6</v>
      </c>
      <c r="CR59" s="382">
        <f t="shared" si="85"/>
        <v>194200.5</v>
      </c>
      <c r="CS59" s="382">
        <f t="shared" si="85"/>
        <v>156765.69999999998</v>
      </c>
      <c r="CT59" s="382">
        <f t="shared" si="85"/>
        <v>155674.35</v>
      </c>
      <c r="CU59" s="382">
        <f t="shared" si="85"/>
        <v>148274.1</v>
      </c>
      <c r="CV59" s="383">
        <f t="shared" si="85"/>
        <v>137061.6</v>
      </c>
      <c r="CW59" s="382">
        <f t="shared" si="85"/>
        <v>120885.7</v>
      </c>
      <c r="CX59" s="382">
        <f t="shared" si="85"/>
        <v>141905.4</v>
      </c>
      <c r="CY59" s="382">
        <f t="shared" si="85"/>
        <v>111512.04999999999</v>
      </c>
      <c r="CZ59" s="382">
        <f t="shared" si="85"/>
        <v>95410.9</v>
      </c>
      <c r="DA59" s="382">
        <f t="shared" si="85"/>
        <v>94349.45</v>
      </c>
      <c r="DB59" s="382">
        <f t="shared" si="85"/>
        <v>101525.45</v>
      </c>
      <c r="DC59" s="382">
        <f t="shared" si="85"/>
        <v>73598.849999999991</v>
      </c>
      <c r="DD59" s="382">
        <f t="shared" si="85"/>
        <v>73942.7</v>
      </c>
      <c r="DE59" s="382">
        <f t="shared" si="85"/>
        <v>52908.049999999996</v>
      </c>
      <c r="DF59" s="382">
        <f t="shared" si="85"/>
        <v>36298.6</v>
      </c>
      <c r="DG59" s="382">
        <f t="shared" si="85"/>
        <v>23606.05</v>
      </c>
      <c r="DH59" s="382">
        <f t="shared" si="85"/>
        <v>10375.299999999999</v>
      </c>
      <c r="DI59" s="727">
        <f t="shared" si="51"/>
        <v>8300.24</v>
      </c>
      <c r="DJ59" s="342">
        <f t="shared" si="51"/>
        <v>6640.192</v>
      </c>
      <c r="DK59" s="342">
        <f t="shared" si="51"/>
        <v>5312.1536000000006</v>
      </c>
      <c r="DL59" s="342">
        <f t="shared" si="51"/>
        <v>4249.7228800000003</v>
      </c>
      <c r="DM59" s="342">
        <f t="shared" si="51"/>
        <v>3399.7783040000004</v>
      </c>
      <c r="DN59" s="342">
        <f t="shared" si="51"/>
        <v>2719.8226432000006</v>
      </c>
      <c r="DO59" s="342">
        <f t="shared" si="51"/>
        <v>2175.8581145600006</v>
      </c>
      <c r="DP59" s="342">
        <f t="shared" si="51"/>
        <v>1740.6864916480006</v>
      </c>
      <c r="DQ59" s="342">
        <f t="shared" si="51"/>
        <v>1392.5491933184005</v>
      </c>
      <c r="DR59" s="342">
        <f t="shared" si="51"/>
        <v>1114.0393546547205</v>
      </c>
      <c r="DS59" s="342">
        <f t="shared" si="51"/>
        <v>891.23148372377636</v>
      </c>
      <c r="DT59" s="346">
        <f t="shared" si="51"/>
        <v>712.98518697902114</v>
      </c>
      <c r="DU59" s="342">
        <f t="shared" si="51"/>
        <v>570.38814958321689</v>
      </c>
      <c r="DV59" s="342">
        <f t="shared" si="70"/>
        <v>456.31051966657355</v>
      </c>
      <c r="DW59" s="342">
        <f t="shared" si="65"/>
        <v>365.04841573325888</v>
      </c>
      <c r="DX59" s="342">
        <f t="shared" si="65"/>
        <v>292.03873258660713</v>
      </c>
      <c r="DY59" s="342">
        <f t="shared" si="65"/>
        <v>233.63098606928571</v>
      </c>
      <c r="DZ59" s="342">
        <f t="shared" si="65"/>
        <v>186.90478885542859</v>
      </c>
      <c r="EA59" s="342">
        <f t="shared" si="65"/>
        <v>149.52383108434287</v>
      </c>
      <c r="EB59" s="342">
        <f t="shared" si="65"/>
        <v>119.61906486747431</v>
      </c>
      <c r="EC59" s="342">
        <f t="shared" si="65"/>
        <v>95.695251893979446</v>
      </c>
      <c r="ED59" s="342">
        <f t="shared" si="65"/>
        <v>76.55620151518356</v>
      </c>
      <c r="EE59" s="342">
        <f t="shared" si="65"/>
        <v>61.244961212146848</v>
      </c>
      <c r="EF59" s="342">
        <f t="shared" si="63"/>
        <v>48.995968969717481</v>
      </c>
      <c r="EG59" s="727">
        <f t="shared" si="63"/>
        <v>39.196775175773986</v>
      </c>
      <c r="EH59" s="342">
        <f t="shared" si="35"/>
        <v>31.35742014061919</v>
      </c>
      <c r="EI59" s="342">
        <f t="shared" si="35"/>
        <v>25.085936112495354</v>
      </c>
      <c r="EJ59" s="342">
        <f t="shared" si="35"/>
        <v>20.068748889996286</v>
      </c>
      <c r="EK59" s="342">
        <f t="shared" si="35"/>
        <v>16.054999111997031</v>
      </c>
      <c r="EL59" s="342">
        <f t="shared" si="35"/>
        <v>12.843999289597626</v>
      </c>
      <c r="EM59" s="342">
        <f t="shared" si="35"/>
        <v>10.275199431678102</v>
      </c>
      <c r="EN59" s="342">
        <f t="shared" si="35"/>
        <v>8.2201595453424812</v>
      </c>
      <c r="EO59" s="342">
        <f t="shared" si="35"/>
        <v>6.5761276362739851</v>
      </c>
      <c r="EP59" s="342">
        <f t="shared" si="35"/>
        <v>5.2609021090191881</v>
      </c>
      <c r="EQ59" s="342">
        <f t="shared" si="35"/>
        <v>4.208721687215351</v>
      </c>
      <c r="ER59" s="346">
        <f t="shared" si="57"/>
        <v>3.3669773497722808</v>
      </c>
      <c r="ES59" s="342">
        <f t="shared" si="57"/>
        <v>2.6935818798178248</v>
      </c>
      <c r="ET59" s="342">
        <f t="shared" si="57"/>
        <v>2.1548655038542601</v>
      </c>
      <c r="EU59" s="342">
        <f t="shared" si="57"/>
        <v>1.7238924030834082</v>
      </c>
      <c r="EV59" s="342">
        <f t="shared" si="57"/>
        <v>1.3791139224667266</v>
      </c>
      <c r="EW59" s="342">
        <f t="shared" si="57"/>
        <v>1.1032911379733814</v>
      </c>
      <c r="EX59" s="342">
        <f t="shared" si="57"/>
        <v>0.88263291037870517</v>
      </c>
      <c r="EY59" s="342">
        <f t="shared" si="57"/>
        <v>0.70610632830296416</v>
      </c>
      <c r="EZ59" s="342">
        <f t="shared" si="57"/>
        <v>0.56488506264237137</v>
      </c>
      <c r="FA59" s="342">
        <f t="shared" si="57"/>
        <v>0.45190805011389712</v>
      </c>
      <c r="FB59" s="342">
        <f t="shared" si="57"/>
        <v>0.36152644009111773</v>
      </c>
      <c r="FC59" s="342">
        <f t="shared" si="57"/>
        <v>0.28922115207289417</v>
      </c>
      <c r="FD59" s="342">
        <f t="shared" si="57"/>
        <v>0.23137692165831536</v>
      </c>
      <c r="FE59" s="727">
        <f t="shared" si="57"/>
        <v>0.1851015373266523</v>
      </c>
      <c r="FF59" s="342">
        <f t="shared" si="57"/>
        <v>0.14808122986132186</v>
      </c>
      <c r="FG59" s="342">
        <f t="shared" si="57"/>
        <v>0.11846498388905749</v>
      </c>
      <c r="FH59" s="342">
        <f t="shared" si="83"/>
        <v>9.4771987111246001E-2</v>
      </c>
      <c r="FI59" s="342">
        <f t="shared" si="83"/>
        <v>7.5817589688996809E-2</v>
      </c>
      <c r="FJ59" s="342">
        <f t="shared" si="83"/>
        <v>6.0654071751197448E-2</v>
      </c>
      <c r="FK59" s="342">
        <f t="shared" si="83"/>
        <v>4.8523257400957961E-2</v>
      </c>
      <c r="FL59" s="342">
        <f t="shared" si="83"/>
        <v>3.8818605920766372E-2</v>
      </c>
      <c r="FM59" s="342">
        <f t="shared" si="83"/>
        <v>3.1054884736613098E-2</v>
      </c>
      <c r="FN59" s="342">
        <f t="shared" si="81"/>
        <v>2.4843907789290479E-2</v>
      </c>
      <c r="FO59" s="342">
        <f t="shared" si="73"/>
        <v>1.9875126231432384E-2</v>
      </c>
      <c r="FP59" s="346">
        <f t="shared" si="73"/>
        <v>1.5900100985145906E-2</v>
      </c>
      <c r="FQ59" s="342">
        <f t="shared" si="73"/>
        <v>1.2720080788116726E-2</v>
      </c>
      <c r="FR59" s="342">
        <f t="shared" si="73"/>
        <v>1.0176064630493382E-2</v>
      </c>
      <c r="FS59" s="342">
        <f t="shared" si="73"/>
        <v>8.1408517043947051E-3</v>
      </c>
      <c r="FT59" s="342">
        <f t="shared" si="73"/>
        <v>6.5126813635157646E-3</v>
      </c>
      <c r="FU59" s="342">
        <f t="shared" si="73"/>
        <v>5.210145090812612E-3</v>
      </c>
      <c r="FV59" s="342">
        <f t="shared" si="71"/>
        <v>4.1681160726500894E-3</v>
      </c>
      <c r="FW59" s="342">
        <f t="shared" si="71"/>
        <v>3.3344928581200716E-3</v>
      </c>
      <c r="FX59" s="342">
        <f t="shared" si="47"/>
        <v>2.6675942864960575E-3</v>
      </c>
      <c r="FY59" s="342">
        <f t="shared" si="47"/>
        <v>2.1340754291968461E-3</v>
      </c>
      <c r="FZ59" s="342">
        <f t="shared" si="47"/>
        <v>1.7072603433574769E-3</v>
      </c>
      <c r="GA59" s="342">
        <f t="shared" si="47"/>
        <v>1.3658082746859817E-3</v>
      </c>
      <c r="GB59" s="342">
        <f t="shared" si="78"/>
        <v>1.0926466197487853E-3</v>
      </c>
      <c r="GC59" s="727">
        <f t="shared" si="78"/>
        <v>8.7411729579902828E-4</v>
      </c>
      <c r="GD59" s="342">
        <f t="shared" si="78"/>
        <v>6.9929383663922266E-4</v>
      </c>
      <c r="GE59" s="342">
        <f t="shared" si="78"/>
        <v>5.594350693113782E-4</v>
      </c>
      <c r="GF59" s="342">
        <f t="shared" si="84"/>
        <v>4.4754805544910259E-4</v>
      </c>
      <c r="GG59" s="342">
        <f t="shared" si="84"/>
        <v>3.5803844435928209E-4</v>
      </c>
      <c r="GH59" s="342">
        <f t="shared" si="84"/>
        <v>2.8643075548742566E-4</v>
      </c>
      <c r="GI59" s="342">
        <f t="shared" si="84"/>
        <v>2.2914460438994055E-4</v>
      </c>
      <c r="GJ59" s="342">
        <f t="shared" si="84"/>
        <v>1.8331568351195244E-4</v>
      </c>
      <c r="GK59" s="342">
        <f t="shared" si="84"/>
        <v>1.4665254680956198E-4</v>
      </c>
      <c r="GL59" s="342">
        <f t="shared" si="84"/>
        <v>1.1732203744764958E-4</v>
      </c>
      <c r="GM59" s="342">
        <f t="shared" si="84"/>
        <v>9.3857629958119665E-5</v>
      </c>
      <c r="GN59" s="346">
        <f t="shared" si="84"/>
        <v>7.5086103966495737E-5</v>
      </c>
      <c r="GO59" s="397">
        <f t="shared" si="39"/>
        <v>2799372.5496996548</v>
      </c>
    </row>
    <row r="60" spans="1:198" ht="22" customHeight="1" thickBot="1" x14ac:dyDescent="0.25">
      <c r="B60" s="399">
        <f t="shared" si="61"/>
        <v>10</v>
      </c>
      <c r="C60" s="399"/>
      <c r="D60" s="399">
        <v>1</v>
      </c>
      <c r="E60" s="399"/>
      <c r="F60" s="399"/>
      <c r="G60" s="406" t="str">
        <f>$G$442</f>
        <v>Avg Performing  Title / App</v>
      </c>
      <c r="H60" s="436"/>
      <c r="I60" s="384"/>
      <c r="J60" s="384"/>
      <c r="K60" s="384"/>
      <c r="L60" s="384"/>
      <c r="M60" s="384"/>
      <c r="N60" s="384"/>
      <c r="O60" s="384"/>
      <c r="P60" s="384"/>
      <c r="Q60" s="381"/>
      <c r="R60" s="384"/>
      <c r="S60" s="384"/>
      <c r="T60" s="384"/>
      <c r="U60" s="384"/>
      <c r="V60" s="384"/>
      <c r="W60" s="384"/>
      <c r="X60" s="384"/>
      <c r="Y60" s="384"/>
      <c r="Z60" s="384"/>
      <c r="AA60" s="384"/>
      <c r="AB60" s="385"/>
      <c r="AC60" s="384"/>
      <c r="AD60" s="384"/>
      <c r="AE60" s="384"/>
      <c r="AF60" s="384"/>
      <c r="AG60" s="384"/>
      <c r="AH60" s="384"/>
      <c r="AI60" s="384"/>
      <c r="AJ60" s="384"/>
      <c r="AK60" s="384"/>
      <c r="AL60" s="384"/>
      <c r="AM60" s="384"/>
      <c r="AN60" s="384"/>
      <c r="AO60" s="381"/>
      <c r="AP60" s="384"/>
      <c r="AQ60" s="384"/>
      <c r="AR60" s="384"/>
      <c r="AS60" s="384"/>
      <c r="AT60" s="384"/>
      <c r="AU60" s="384"/>
      <c r="AV60" s="384"/>
      <c r="AW60" s="384"/>
      <c r="AX60" s="384"/>
      <c r="AY60" s="384"/>
      <c r="AZ60" s="385"/>
      <c r="BA60" s="384"/>
      <c r="BB60" s="384"/>
      <c r="BC60" s="384"/>
      <c r="BD60" s="384"/>
      <c r="BE60" s="384"/>
      <c r="BF60" s="384"/>
      <c r="BG60" s="384"/>
      <c r="BH60" s="384"/>
      <c r="BI60" s="384"/>
      <c r="BJ60" s="384"/>
      <c r="BK60" s="384"/>
      <c r="BL60" s="384"/>
      <c r="BM60" s="381"/>
      <c r="BN60" s="384"/>
      <c r="BO60" s="384"/>
      <c r="BP60" s="384"/>
      <c r="BQ60" s="384"/>
      <c r="BR60" s="384"/>
      <c r="BS60" s="384"/>
      <c r="BT60" s="384"/>
      <c r="BU60" s="384"/>
      <c r="BV60" s="384"/>
      <c r="BW60" s="384"/>
      <c r="BX60" s="385"/>
      <c r="BY60" s="384"/>
      <c r="BZ60" s="384"/>
      <c r="CA60" s="384"/>
      <c r="CB60" s="384"/>
      <c r="CC60" s="384"/>
      <c r="CD60" s="384"/>
      <c r="CE60" s="384"/>
      <c r="CF60" s="384"/>
      <c r="CG60" s="384"/>
      <c r="CH60" s="384"/>
      <c r="CI60" s="384"/>
      <c r="CJ60" s="384"/>
      <c r="CK60" s="381"/>
      <c r="CL60" s="379">
        <f t="shared" ref="CL60:DI60" si="86">$B$7*Q$442</f>
        <v>31125.899999999998</v>
      </c>
      <c r="CM60" s="379">
        <f t="shared" si="86"/>
        <v>100239.75</v>
      </c>
      <c r="CN60" s="379">
        <f t="shared" si="86"/>
        <v>284618.09999999998</v>
      </c>
      <c r="CO60" s="379">
        <f t="shared" si="86"/>
        <v>556962.25</v>
      </c>
      <c r="CP60" s="379">
        <f t="shared" si="86"/>
        <v>680269.85</v>
      </c>
      <c r="CQ60" s="379">
        <f t="shared" si="86"/>
        <v>661926.19999999995</v>
      </c>
      <c r="CR60" s="379">
        <f t="shared" si="86"/>
        <v>673632.04999999993</v>
      </c>
      <c r="CS60" s="379">
        <f t="shared" si="86"/>
        <v>661253.44999999995</v>
      </c>
      <c r="CT60" s="379">
        <f t="shared" si="86"/>
        <v>447274.1</v>
      </c>
      <c r="CU60" s="379">
        <f t="shared" si="86"/>
        <v>485426.5</v>
      </c>
      <c r="CV60" s="380">
        <f t="shared" si="86"/>
        <v>373122.1</v>
      </c>
      <c r="CW60" s="379">
        <f t="shared" si="86"/>
        <v>318121.05</v>
      </c>
      <c r="CX60" s="379">
        <f t="shared" si="86"/>
        <v>411752.89999999997</v>
      </c>
      <c r="CY60" s="379">
        <f t="shared" si="86"/>
        <v>364780</v>
      </c>
      <c r="CZ60" s="379">
        <f t="shared" si="86"/>
        <v>316356.95</v>
      </c>
      <c r="DA60" s="379">
        <f t="shared" si="86"/>
        <v>238153.5</v>
      </c>
      <c r="DB60" s="379">
        <f t="shared" si="86"/>
        <v>221125.44999999998</v>
      </c>
      <c r="DC60" s="379">
        <f t="shared" si="86"/>
        <v>247123.5</v>
      </c>
      <c r="DD60" s="379">
        <f t="shared" si="86"/>
        <v>221170.3</v>
      </c>
      <c r="DE60" s="379">
        <f t="shared" si="86"/>
        <v>171895.1</v>
      </c>
      <c r="DF60" s="379">
        <f t="shared" si="86"/>
        <v>127732.79999999999</v>
      </c>
      <c r="DG60" s="379">
        <f t="shared" si="86"/>
        <v>74660.3</v>
      </c>
      <c r="DH60" s="379">
        <f t="shared" si="86"/>
        <v>65346.45</v>
      </c>
      <c r="DI60" s="735">
        <f t="shared" si="86"/>
        <v>36074.35</v>
      </c>
      <c r="DJ60" s="342">
        <f t="shared" si="51"/>
        <v>28859.48</v>
      </c>
      <c r="DK60" s="342">
        <f t="shared" si="51"/>
        <v>23087.584000000003</v>
      </c>
      <c r="DL60" s="342">
        <f t="shared" si="51"/>
        <v>18470.067200000001</v>
      </c>
      <c r="DM60" s="342">
        <f t="shared" si="51"/>
        <v>14776.053760000003</v>
      </c>
      <c r="DN60" s="342">
        <f t="shared" si="51"/>
        <v>11820.843008000003</v>
      </c>
      <c r="DO60" s="342">
        <f t="shared" si="51"/>
        <v>9456.6744064000031</v>
      </c>
      <c r="DP60" s="342">
        <f t="shared" si="51"/>
        <v>7565.3395251200027</v>
      </c>
      <c r="DQ60" s="342">
        <f t="shared" si="51"/>
        <v>6052.2716200960022</v>
      </c>
      <c r="DR60" s="342">
        <f t="shared" si="51"/>
        <v>4841.8172960768015</v>
      </c>
      <c r="DS60" s="342">
        <f t="shared" si="51"/>
        <v>3873.4538368614412</v>
      </c>
      <c r="DT60" s="346">
        <f t="shared" si="51"/>
        <v>3098.7630694891532</v>
      </c>
      <c r="DU60" s="342">
        <f t="shared" si="51"/>
        <v>2479.0104555913226</v>
      </c>
      <c r="DV60" s="342">
        <f t="shared" si="70"/>
        <v>1983.2083644730583</v>
      </c>
      <c r="DW60" s="342">
        <f t="shared" si="65"/>
        <v>1586.5666915784468</v>
      </c>
      <c r="DX60" s="342">
        <f t="shared" si="65"/>
        <v>1269.2533532627576</v>
      </c>
      <c r="DY60" s="342">
        <f t="shared" si="65"/>
        <v>1015.4026826102062</v>
      </c>
      <c r="DZ60" s="342">
        <f t="shared" si="65"/>
        <v>812.32214608816503</v>
      </c>
      <c r="EA60" s="342">
        <f t="shared" si="65"/>
        <v>649.85771687053204</v>
      </c>
      <c r="EB60" s="342">
        <f t="shared" si="65"/>
        <v>519.88617349642561</v>
      </c>
      <c r="EC60" s="342">
        <f t="shared" si="65"/>
        <v>415.90893879714054</v>
      </c>
      <c r="ED60" s="342">
        <f t="shared" si="65"/>
        <v>332.72715103771247</v>
      </c>
      <c r="EE60" s="342">
        <f t="shared" si="65"/>
        <v>266.18172083016998</v>
      </c>
      <c r="EF60" s="342">
        <f t="shared" si="63"/>
        <v>212.94537666413601</v>
      </c>
      <c r="EG60" s="727">
        <f t="shared" si="63"/>
        <v>170.35630133130883</v>
      </c>
      <c r="EH60" s="342">
        <f t="shared" si="35"/>
        <v>136.28504106504707</v>
      </c>
      <c r="EI60" s="342">
        <f t="shared" si="35"/>
        <v>109.02803285203765</v>
      </c>
      <c r="EJ60" s="342">
        <f t="shared" si="35"/>
        <v>87.222426281630135</v>
      </c>
      <c r="EK60" s="342">
        <f t="shared" si="35"/>
        <v>69.777941025304116</v>
      </c>
      <c r="EL60" s="342">
        <f t="shared" si="35"/>
        <v>55.822352820243296</v>
      </c>
      <c r="EM60" s="342">
        <f t="shared" si="35"/>
        <v>44.65788225619464</v>
      </c>
      <c r="EN60" s="342">
        <f t="shared" si="35"/>
        <v>35.726305804955715</v>
      </c>
      <c r="EO60" s="342">
        <f t="shared" si="35"/>
        <v>28.581044643964574</v>
      </c>
      <c r="EP60" s="342">
        <f t="shared" si="35"/>
        <v>22.864835715171662</v>
      </c>
      <c r="EQ60" s="342">
        <f t="shared" si="35"/>
        <v>18.291868572137329</v>
      </c>
      <c r="ER60" s="346">
        <f t="shared" si="57"/>
        <v>14.633494857709863</v>
      </c>
      <c r="ES60" s="342">
        <f t="shared" si="57"/>
        <v>11.706795886167891</v>
      </c>
      <c r="ET60" s="342">
        <f t="shared" si="57"/>
        <v>9.3654367089343129</v>
      </c>
      <c r="EU60" s="342">
        <f t="shared" si="57"/>
        <v>7.492349367147451</v>
      </c>
      <c r="EV60" s="342">
        <f t="shared" si="57"/>
        <v>5.9938794937179614</v>
      </c>
      <c r="EW60" s="342">
        <f t="shared" si="57"/>
        <v>4.7951035949743694</v>
      </c>
      <c r="EX60" s="342">
        <f t="shared" si="57"/>
        <v>3.8360828759794958</v>
      </c>
      <c r="EY60" s="342">
        <f t="shared" si="57"/>
        <v>3.068866300783597</v>
      </c>
      <c r="EZ60" s="342">
        <f t="shared" si="57"/>
        <v>2.4550930406268776</v>
      </c>
      <c r="FA60" s="342">
        <f t="shared" si="57"/>
        <v>1.9640744325015023</v>
      </c>
      <c r="FB60" s="342">
        <f t="shared" si="57"/>
        <v>1.571259546001202</v>
      </c>
      <c r="FC60" s="342">
        <f t="shared" si="57"/>
        <v>1.2570076368009617</v>
      </c>
      <c r="FD60" s="342">
        <f t="shared" si="57"/>
        <v>1.0056061094407693</v>
      </c>
      <c r="FE60" s="727">
        <f t="shared" si="57"/>
        <v>0.80448488755261549</v>
      </c>
      <c r="FF60" s="342">
        <f t="shared" si="57"/>
        <v>0.64358791004209248</v>
      </c>
      <c r="FG60" s="342">
        <f t="shared" si="57"/>
        <v>0.51487032803367405</v>
      </c>
      <c r="FH60" s="342">
        <f t="shared" si="83"/>
        <v>0.41189626242693927</v>
      </c>
      <c r="FI60" s="342">
        <f t="shared" si="83"/>
        <v>0.32951700994155142</v>
      </c>
      <c r="FJ60" s="342">
        <f t="shared" si="83"/>
        <v>0.26361360795324112</v>
      </c>
      <c r="FK60" s="342">
        <f t="shared" si="83"/>
        <v>0.2108908863625929</v>
      </c>
      <c r="FL60" s="342">
        <f t="shared" si="83"/>
        <v>0.16871270909007433</v>
      </c>
      <c r="FM60" s="342">
        <f t="shared" si="83"/>
        <v>0.13497016727205946</v>
      </c>
      <c r="FN60" s="342">
        <f t="shared" si="81"/>
        <v>0.10797613381764758</v>
      </c>
      <c r="FO60" s="342">
        <f t="shared" si="73"/>
        <v>8.6380907054118064E-2</v>
      </c>
      <c r="FP60" s="346">
        <f t="shared" si="73"/>
        <v>6.9104725643294451E-2</v>
      </c>
      <c r="FQ60" s="342">
        <f t="shared" si="73"/>
        <v>5.5283780514635561E-2</v>
      </c>
      <c r="FR60" s="342">
        <f t="shared" si="73"/>
        <v>4.4227024411708449E-2</v>
      </c>
      <c r="FS60" s="342">
        <f t="shared" si="73"/>
        <v>3.5381619529366762E-2</v>
      </c>
      <c r="FT60" s="342">
        <f t="shared" si="73"/>
        <v>2.8305295623493411E-2</v>
      </c>
      <c r="FU60" s="342">
        <f t="shared" si="73"/>
        <v>2.2644236498794729E-2</v>
      </c>
      <c r="FV60" s="342">
        <f t="shared" si="71"/>
        <v>1.8115389199035783E-2</v>
      </c>
      <c r="FW60" s="342">
        <f t="shared" si="71"/>
        <v>1.4492311359228627E-2</v>
      </c>
      <c r="FX60" s="342">
        <f t="shared" si="47"/>
        <v>1.1593849087382903E-2</v>
      </c>
      <c r="FY60" s="342">
        <f t="shared" si="47"/>
        <v>9.2750792699063233E-3</v>
      </c>
      <c r="FZ60" s="342">
        <f t="shared" si="47"/>
        <v>7.4200634159250593E-3</v>
      </c>
      <c r="GA60" s="342">
        <f t="shared" si="47"/>
        <v>5.9360507327400475E-3</v>
      </c>
      <c r="GB60" s="342">
        <f t="shared" si="78"/>
        <v>4.7488405861920383E-3</v>
      </c>
      <c r="GC60" s="727">
        <f t="shared" si="78"/>
        <v>3.7990724689536308E-3</v>
      </c>
      <c r="GD60" s="342">
        <f t="shared" si="78"/>
        <v>3.0392579751629049E-3</v>
      </c>
      <c r="GE60" s="342">
        <f t="shared" si="78"/>
        <v>2.431406380130324E-3</v>
      </c>
      <c r="GF60" s="342">
        <f t="shared" si="84"/>
        <v>1.9451251041042593E-3</v>
      </c>
      <c r="GG60" s="342">
        <f t="shared" si="84"/>
        <v>1.5561000832834074E-3</v>
      </c>
      <c r="GH60" s="342">
        <f t="shared" si="84"/>
        <v>1.2448800666267261E-3</v>
      </c>
      <c r="GI60" s="342">
        <f t="shared" si="84"/>
        <v>9.9590405330138103E-4</v>
      </c>
      <c r="GJ60" s="342">
        <f t="shared" si="84"/>
        <v>7.9672324264110485E-4</v>
      </c>
      <c r="GK60" s="342">
        <f t="shared" si="84"/>
        <v>6.3737859411288397E-4</v>
      </c>
      <c r="GL60" s="342">
        <f t="shared" si="84"/>
        <v>5.0990287529030715E-4</v>
      </c>
      <c r="GM60" s="342">
        <f t="shared" si="84"/>
        <v>4.0792230023224576E-4</v>
      </c>
      <c r="GN60" s="346">
        <f t="shared" si="84"/>
        <v>3.2633784018579664E-4</v>
      </c>
      <c r="GO60" s="398">
        <f t="shared" si="39"/>
        <v>7914440.2986946478</v>
      </c>
    </row>
    <row r="61" spans="1:198" ht="22" customHeight="1" thickTop="1" x14ac:dyDescent="0.2">
      <c r="A61" s="413" t="s">
        <v>471</v>
      </c>
      <c r="B61" s="414">
        <v>1</v>
      </c>
      <c r="C61" s="414"/>
      <c r="D61" s="414"/>
      <c r="E61" s="414">
        <v>1</v>
      </c>
      <c r="F61" s="414"/>
      <c r="G61" s="407" t="str">
        <f>$G$443</f>
        <v>Low Performing  Title / App</v>
      </c>
      <c r="H61" s="436"/>
      <c r="I61" s="384"/>
      <c r="J61" s="384"/>
      <c r="K61" s="384"/>
      <c r="L61" s="384"/>
      <c r="M61" s="384"/>
      <c r="N61" s="384"/>
      <c r="O61" s="384"/>
      <c r="P61" s="384"/>
      <c r="Q61" s="381"/>
      <c r="R61" s="384"/>
      <c r="S61" s="384"/>
      <c r="T61" s="384"/>
      <c r="U61" s="384"/>
      <c r="V61" s="384"/>
      <c r="W61" s="384"/>
      <c r="X61" s="384"/>
      <c r="Y61" s="384"/>
      <c r="Z61" s="384"/>
      <c r="AA61" s="384"/>
      <c r="AB61" s="385"/>
      <c r="AC61" s="384"/>
      <c r="AD61" s="384"/>
      <c r="AE61" s="384"/>
      <c r="AF61" s="384"/>
      <c r="AG61" s="384"/>
      <c r="AH61" s="384"/>
      <c r="AI61" s="384"/>
      <c r="AJ61" s="384"/>
      <c r="AK61" s="384"/>
      <c r="AL61" s="384"/>
      <c r="AM61" s="384"/>
      <c r="AN61" s="384"/>
      <c r="AO61" s="381"/>
      <c r="AP61" s="384"/>
      <c r="AQ61" s="384"/>
      <c r="AR61" s="384"/>
      <c r="AS61" s="384"/>
      <c r="AT61" s="384"/>
      <c r="AU61" s="384"/>
      <c r="AV61" s="384"/>
      <c r="AW61" s="384"/>
      <c r="AX61" s="384"/>
      <c r="AY61" s="384"/>
      <c r="AZ61" s="385"/>
      <c r="BA61" s="384"/>
      <c r="BB61" s="384"/>
      <c r="BC61" s="384"/>
      <c r="BD61" s="384"/>
      <c r="BE61" s="384"/>
      <c r="BF61" s="384"/>
      <c r="BG61" s="384"/>
      <c r="BH61" s="384"/>
      <c r="BI61" s="384"/>
      <c r="BJ61" s="384"/>
      <c r="BK61" s="384"/>
      <c r="BL61" s="384"/>
      <c r="BM61" s="381"/>
      <c r="BN61" s="384"/>
      <c r="BO61" s="384"/>
      <c r="BP61" s="384"/>
      <c r="BQ61" s="384"/>
      <c r="BR61" s="384"/>
      <c r="BS61" s="384"/>
      <c r="BT61" s="384"/>
      <c r="BU61" s="384"/>
      <c r="BV61" s="384"/>
      <c r="BW61" s="384"/>
      <c r="BX61" s="385"/>
      <c r="BY61" s="384"/>
      <c r="BZ61" s="384"/>
      <c r="CA61" s="384"/>
      <c r="CB61" s="384"/>
      <c r="CC61" s="384"/>
      <c r="CD61" s="384"/>
      <c r="CE61" s="384"/>
      <c r="CF61" s="384"/>
      <c r="CG61" s="384"/>
      <c r="CH61" s="384"/>
      <c r="CI61" s="384"/>
      <c r="CJ61" s="384"/>
      <c r="CK61" s="381"/>
      <c r="CL61" s="384"/>
      <c r="CM61" s="384"/>
      <c r="CN61" s="382">
        <f t="shared" ref="CN61:DK61" si="87">$B$7*Q$443</f>
        <v>14621.099999999999</v>
      </c>
      <c r="CO61" s="382">
        <f t="shared" si="87"/>
        <v>53894.75</v>
      </c>
      <c r="CP61" s="382">
        <f t="shared" si="87"/>
        <v>98939.099999999991</v>
      </c>
      <c r="CQ61" s="382">
        <f t="shared" si="87"/>
        <v>182390</v>
      </c>
      <c r="CR61" s="382">
        <f t="shared" si="87"/>
        <v>299732.55</v>
      </c>
      <c r="CS61" s="382">
        <f t="shared" si="87"/>
        <v>204665.5</v>
      </c>
      <c r="CT61" s="382">
        <f t="shared" si="87"/>
        <v>175333.6</v>
      </c>
      <c r="CU61" s="382">
        <f t="shared" si="87"/>
        <v>194200.5</v>
      </c>
      <c r="CV61" s="383">
        <f t="shared" si="87"/>
        <v>156765.69999999998</v>
      </c>
      <c r="CW61" s="382">
        <f t="shared" si="87"/>
        <v>155674.35</v>
      </c>
      <c r="CX61" s="382">
        <f t="shared" si="87"/>
        <v>148274.1</v>
      </c>
      <c r="CY61" s="382">
        <f t="shared" si="87"/>
        <v>137061.6</v>
      </c>
      <c r="CZ61" s="382">
        <f t="shared" si="87"/>
        <v>120885.7</v>
      </c>
      <c r="DA61" s="382">
        <f t="shared" si="87"/>
        <v>141905.4</v>
      </c>
      <c r="DB61" s="382">
        <f t="shared" si="87"/>
        <v>111512.04999999999</v>
      </c>
      <c r="DC61" s="382">
        <f t="shared" si="87"/>
        <v>95410.9</v>
      </c>
      <c r="DD61" s="382">
        <f t="shared" si="87"/>
        <v>94349.45</v>
      </c>
      <c r="DE61" s="382">
        <f t="shared" si="87"/>
        <v>101525.45</v>
      </c>
      <c r="DF61" s="382">
        <f t="shared" si="87"/>
        <v>73598.849999999991</v>
      </c>
      <c r="DG61" s="382">
        <f t="shared" si="87"/>
        <v>73942.7</v>
      </c>
      <c r="DH61" s="382">
        <f t="shared" si="87"/>
        <v>52908.049999999996</v>
      </c>
      <c r="DI61" s="736">
        <f t="shared" si="87"/>
        <v>36298.6</v>
      </c>
      <c r="DJ61" s="382">
        <f t="shared" si="87"/>
        <v>23606.05</v>
      </c>
      <c r="DK61" s="382">
        <f t="shared" si="87"/>
        <v>10375.299999999999</v>
      </c>
      <c r="DL61" s="342">
        <f t="shared" si="51"/>
        <v>8300.24</v>
      </c>
      <c r="DM61" s="342">
        <f t="shared" si="51"/>
        <v>6640.192</v>
      </c>
      <c r="DN61" s="342">
        <f t="shared" si="51"/>
        <v>5312.1536000000006</v>
      </c>
      <c r="DO61" s="342">
        <f t="shared" si="51"/>
        <v>4249.7228800000003</v>
      </c>
      <c r="DP61" s="342">
        <f t="shared" si="51"/>
        <v>3399.7783040000004</v>
      </c>
      <c r="DQ61" s="342">
        <f t="shared" si="51"/>
        <v>2719.8226432000006</v>
      </c>
      <c r="DR61" s="342">
        <f t="shared" si="51"/>
        <v>2175.8581145600006</v>
      </c>
      <c r="DS61" s="342">
        <f t="shared" si="51"/>
        <v>1740.6864916480006</v>
      </c>
      <c r="DT61" s="346">
        <f t="shared" si="51"/>
        <v>1392.5491933184005</v>
      </c>
      <c r="DU61" s="342">
        <f t="shared" si="51"/>
        <v>1114.0393546547205</v>
      </c>
      <c r="DV61" s="342">
        <f t="shared" si="70"/>
        <v>891.23148372377636</v>
      </c>
      <c r="DW61" s="342">
        <f t="shared" si="65"/>
        <v>712.98518697902114</v>
      </c>
      <c r="DX61" s="342">
        <f t="shared" si="65"/>
        <v>570.38814958321689</v>
      </c>
      <c r="DY61" s="342">
        <f t="shared" si="65"/>
        <v>456.31051966657355</v>
      </c>
      <c r="DZ61" s="342">
        <f t="shared" si="65"/>
        <v>365.04841573325888</v>
      </c>
      <c r="EA61" s="342">
        <f t="shared" si="65"/>
        <v>292.03873258660713</v>
      </c>
      <c r="EB61" s="342">
        <f t="shared" si="65"/>
        <v>233.63098606928571</v>
      </c>
      <c r="EC61" s="342">
        <f t="shared" si="65"/>
        <v>186.90478885542859</v>
      </c>
      <c r="ED61" s="342">
        <f t="shared" si="65"/>
        <v>149.52383108434287</v>
      </c>
      <c r="EE61" s="342">
        <f t="shared" si="65"/>
        <v>119.61906486747431</v>
      </c>
      <c r="EF61" s="342">
        <f t="shared" si="63"/>
        <v>95.695251893979446</v>
      </c>
      <c r="EG61" s="727">
        <f t="shared" si="63"/>
        <v>76.55620151518356</v>
      </c>
      <c r="EH61" s="342">
        <f t="shared" si="35"/>
        <v>61.244961212146848</v>
      </c>
      <c r="EI61" s="342">
        <f t="shared" si="35"/>
        <v>48.995968969717481</v>
      </c>
      <c r="EJ61" s="342">
        <f t="shared" si="35"/>
        <v>39.196775175773986</v>
      </c>
      <c r="EK61" s="342">
        <f t="shared" si="35"/>
        <v>31.35742014061919</v>
      </c>
      <c r="EL61" s="342">
        <f t="shared" si="35"/>
        <v>25.085936112495354</v>
      </c>
      <c r="EM61" s="342">
        <f t="shared" si="35"/>
        <v>20.068748889996286</v>
      </c>
      <c r="EN61" s="342">
        <f t="shared" si="35"/>
        <v>16.054999111997031</v>
      </c>
      <c r="EO61" s="342">
        <f t="shared" si="35"/>
        <v>12.843999289597626</v>
      </c>
      <c r="EP61" s="342">
        <f t="shared" si="35"/>
        <v>10.275199431678102</v>
      </c>
      <c r="EQ61" s="342">
        <f t="shared" si="35"/>
        <v>8.2201595453424812</v>
      </c>
      <c r="ER61" s="346">
        <f t="shared" si="57"/>
        <v>6.5761276362739851</v>
      </c>
      <c r="ES61" s="342">
        <f t="shared" si="57"/>
        <v>5.2609021090191881</v>
      </c>
      <c r="ET61" s="342">
        <f t="shared" si="57"/>
        <v>4.208721687215351</v>
      </c>
      <c r="EU61" s="342">
        <f t="shared" si="57"/>
        <v>3.3669773497722808</v>
      </c>
      <c r="EV61" s="342">
        <f t="shared" si="57"/>
        <v>2.6935818798178248</v>
      </c>
      <c r="EW61" s="342">
        <f t="shared" si="57"/>
        <v>2.1548655038542601</v>
      </c>
      <c r="EX61" s="342">
        <f t="shared" si="57"/>
        <v>1.7238924030834082</v>
      </c>
      <c r="EY61" s="342">
        <f t="shared" si="57"/>
        <v>1.3791139224667266</v>
      </c>
      <c r="EZ61" s="342">
        <f t="shared" si="57"/>
        <v>1.1032911379733814</v>
      </c>
      <c r="FA61" s="342">
        <f t="shared" si="57"/>
        <v>0.88263291037870517</v>
      </c>
      <c r="FB61" s="342">
        <f t="shared" si="57"/>
        <v>0.70610632830296416</v>
      </c>
      <c r="FC61" s="342">
        <f t="shared" si="57"/>
        <v>0.56488506264237137</v>
      </c>
      <c r="FD61" s="342">
        <f t="shared" si="57"/>
        <v>0.45190805011389712</v>
      </c>
      <c r="FE61" s="727">
        <f t="shared" si="57"/>
        <v>0.36152644009111773</v>
      </c>
      <c r="FF61" s="342">
        <f t="shared" si="57"/>
        <v>0.28922115207289417</v>
      </c>
      <c r="FG61" s="342">
        <f t="shared" si="57"/>
        <v>0.23137692165831536</v>
      </c>
      <c r="FH61" s="342">
        <f t="shared" si="83"/>
        <v>0.1851015373266523</v>
      </c>
      <c r="FI61" s="342">
        <f t="shared" si="83"/>
        <v>0.14808122986132186</v>
      </c>
      <c r="FJ61" s="342">
        <f t="shared" si="83"/>
        <v>0.11846498388905749</v>
      </c>
      <c r="FK61" s="342">
        <f t="shared" si="83"/>
        <v>9.4771987111246001E-2</v>
      </c>
      <c r="FL61" s="342">
        <f t="shared" si="83"/>
        <v>7.5817589688996809E-2</v>
      </c>
      <c r="FM61" s="342">
        <f t="shared" si="83"/>
        <v>6.0654071751197448E-2</v>
      </c>
      <c r="FN61" s="342">
        <f t="shared" si="81"/>
        <v>4.8523257400957961E-2</v>
      </c>
      <c r="FO61" s="342">
        <f t="shared" si="73"/>
        <v>3.8818605920766372E-2</v>
      </c>
      <c r="FP61" s="346">
        <f t="shared" si="73"/>
        <v>3.1054884736613098E-2</v>
      </c>
      <c r="FQ61" s="342">
        <f t="shared" si="73"/>
        <v>2.4843907789290479E-2</v>
      </c>
      <c r="FR61" s="342">
        <f t="shared" si="73"/>
        <v>1.9875126231432384E-2</v>
      </c>
      <c r="FS61" s="342">
        <f t="shared" si="73"/>
        <v>1.5900100985145906E-2</v>
      </c>
      <c r="FT61" s="342">
        <f t="shared" si="73"/>
        <v>1.2720080788116726E-2</v>
      </c>
      <c r="FU61" s="342">
        <f t="shared" si="73"/>
        <v>1.0176064630493382E-2</v>
      </c>
      <c r="FV61" s="342">
        <f t="shared" si="71"/>
        <v>8.1408517043947051E-3</v>
      </c>
      <c r="FW61" s="342">
        <f t="shared" si="71"/>
        <v>6.5126813635157646E-3</v>
      </c>
      <c r="FX61" s="342">
        <f t="shared" si="47"/>
        <v>5.210145090812612E-3</v>
      </c>
      <c r="FY61" s="342">
        <f t="shared" si="47"/>
        <v>4.1681160726500894E-3</v>
      </c>
      <c r="FZ61" s="342">
        <f t="shared" si="47"/>
        <v>3.3344928581200716E-3</v>
      </c>
      <c r="GA61" s="342">
        <f t="shared" si="47"/>
        <v>2.6675942864960575E-3</v>
      </c>
      <c r="GB61" s="342">
        <f t="shared" si="78"/>
        <v>2.1340754291968461E-3</v>
      </c>
      <c r="GC61" s="727">
        <f t="shared" si="78"/>
        <v>1.7072603433574769E-3</v>
      </c>
      <c r="GD61" s="342">
        <f t="shared" si="78"/>
        <v>1.3658082746859817E-3</v>
      </c>
      <c r="GE61" s="342">
        <f t="shared" si="78"/>
        <v>1.0926466197487853E-3</v>
      </c>
      <c r="GF61" s="342">
        <f t="shared" si="84"/>
        <v>8.7411729579902828E-4</v>
      </c>
      <c r="GG61" s="342">
        <f t="shared" si="84"/>
        <v>6.9929383663922266E-4</v>
      </c>
      <c r="GH61" s="342">
        <f t="shared" si="84"/>
        <v>5.594350693113782E-4</v>
      </c>
      <c r="GI61" s="342">
        <f t="shared" si="84"/>
        <v>4.4754805544910259E-4</v>
      </c>
      <c r="GJ61" s="342">
        <f t="shared" si="84"/>
        <v>3.5803844435928209E-4</v>
      </c>
      <c r="GK61" s="342">
        <f t="shared" si="84"/>
        <v>2.8643075548742566E-4</v>
      </c>
      <c r="GL61" s="342">
        <f t="shared" si="84"/>
        <v>2.2914460438994055E-4</v>
      </c>
      <c r="GM61" s="342">
        <f t="shared" si="84"/>
        <v>1.8331568351195244E-4</v>
      </c>
      <c r="GN61" s="346">
        <f t="shared" si="84"/>
        <v>1.4665254680956198E-4</v>
      </c>
      <c r="GO61" s="397">
        <f t="shared" si="39"/>
        <v>2799372.5494133891</v>
      </c>
    </row>
    <row r="62" spans="1:198" ht="22" customHeight="1" x14ac:dyDescent="0.2">
      <c r="B62" s="399">
        <v>2</v>
      </c>
      <c r="C62" s="399"/>
      <c r="D62" s="399"/>
      <c r="E62" s="399"/>
      <c r="F62" s="399">
        <v>1</v>
      </c>
      <c r="G62" s="495" t="str">
        <f>$G$444</f>
        <v>Even Performing Title / App</v>
      </c>
      <c r="H62" s="436"/>
      <c r="I62" s="384"/>
      <c r="J62" s="384"/>
      <c r="K62" s="384"/>
      <c r="L62" s="384"/>
      <c r="M62" s="384"/>
      <c r="N62" s="384"/>
      <c r="O62" s="384"/>
      <c r="P62" s="384"/>
      <c r="Q62" s="381"/>
      <c r="R62" s="384"/>
      <c r="S62" s="384"/>
      <c r="T62" s="384"/>
      <c r="U62" s="384"/>
      <c r="V62" s="384"/>
      <c r="W62" s="384"/>
      <c r="X62" s="384"/>
      <c r="Y62" s="384"/>
      <c r="Z62" s="384"/>
      <c r="AA62" s="384"/>
      <c r="AB62" s="385"/>
      <c r="AC62" s="384"/>
      <c r="AD62" s="384"/>
      <c r="AE62" s="384"/>
      <c r="AF62" s="384"/>
      <c r="AG62" s="384"/>
      <c r="AH62" s="384"/>
      <c r="AI62" s="384"/>
      <c r="AJ62" s="384"/>
      <c r="AK62" s="384"/>
      <c r="AL62" s="384"/>
      <c r="AM62" s="384"/>
      <c r="AN62" s="384"/>
      <c r="AO62" s="381"/>
      <c r="AP62" s="384"/>
      <c r="AQ62" s="384"/>
      <c r="AR62" s="384"/>
      <c r="AS62" s="384"/>
      <c r="AT62" s="384"/>
      <c r="AU62" s="384"/>
      <c r="AV62" s="384"/>
      <c r="AW62" s="384"/>
      <c r="AX62" s="384"/>
      <c r="AY62" s="384"/>
      <c r="AZ62" s="385"/>
      <c r="BA62" s="384"/>
      <c r="BB62" s="384"/>
      <c r="BC62" s="384"/>
      <c r="BD62" s="384"/>
      <c r="BE62" s="384"/>
      <c r="BF62" s="384"/>
      <c r="BG62" s="384"/>
      <c r="BH62" s="384"/>
      <c r="BI62" s="384"/>
      <c r="BJ62" s="384"/>
      <c r="BK62" s="384"/>
      <c r="BL62" s="384"/>
      <c r="BM62" s="381"/>
      <c r="BN62" s="384"/>
      <c r="BO62" s="384"/>
      <c r="BP62" s="384"/>
      <c r="BQ62" s="384"/>
      <c r="BR62" s="384"/>
      <c r="BS62" s="384"/>
      <c r="BT62" s="384"/>
      <c r="BU62" s="384"/>
      <c r="BV62" s="384"/>
      <c r="BW62" s="384"/>
      <c r="BX62" s="385"/>
      <c r="BY62" s="384"/>
      <c r="BZ62" s="384"/>
      <c r="CA62" s="384"/>
      <c r="CB62" s="384"/>
      <c r="CC62" s="384"/>
      <c r="CD62" s="384"/>
      <c r="CE62" s="384"/>
      <c r="CF62" s="384"/>
      <c r="CG62" s="384"/>
      <c r="CH62" s="384"/>
      <c r="CI62" s="384"/>
      <c r="CJ62" s="384"/>
      <c r="CK62" s="381"/>
      <c r="CL62" s="384"/>
      <c r="CM62" s="384"/>
      <c r="CN62" s="497">
        <f t="shared" ref="CN62:DK62" si="88">$B$7*Q$444</f>
        <v>3114.5833333333339</v>
      </c>
      <c r="CO62" s="497">
        <f t="shared" si="88"/>
        <v>12458.333333333336</v>
      </c>
      <c r="CP62" s="497">
        <f t="shared" si="88"/>
        <v>31145.833333333336</v>
      </c>
      <c r="CQ62" s="497">
        <f t="shared" si="88"/>
        <v>46718.75</v>
      </c>
      <c r="CR62" s="497">
        <f t="shared" si="88"/>
        <v>62291.666666666672</v>
      </c>
      <c r="CS62" s="497">
        <f t="shared" si="88"/>
        <v>59177.083333333328</v>
      </c>
      <c r="CT62" s="497">
        <f t="shared" si="88"/>
        <v>56062.5</v>
      </c>
      <c r="CU62" s="497">
        <f t="shared" si="88"/>
        <v>52947.916666666664</v>
      </c>
      <c r="CV62" s="621">
        <f t="shared" si="88"/>
        <v>49833.333333333343</v>
      </c>
      <c r="CW62" s="497">
        <f t="shared" si="88"/>
        <v>46718.75</v>
      </c>
      <c r="CX62" s="497">
        <f t="shared" si="88"/>
        <v>43604.166666666664</v>
      </c>
      <c r="CY62" s="497">
        <f t="shared" si="88"/>
        <v>40489.583333333336</v>
      </c>
      <c r="CZ62" s="497">
        <f t="shared" si="88"/>
        <v>37375</v>
      </c>
      <c r="DA62" s="497">
        <f t="shared" si="88"/>
        <v>34260.416666666672</v>
      </c>
      <c r="DB62" s="497">
        <f t="shared" si="88"/>
        <v>31145.833333333299</v>
      </c>
      <c r="DC62" s="497">
        <f t="shared" si="88"/>
        <v>28031.249999999967</v>
      </c>
      <c r="DD62" s="497">
        <f t="shared" si="88"/>
        <v>24916.666666666672</v>
      </c>
      <c r="DE62" s="497">
        <f t="shared" si="88"/>
        <v>21802.083333333332</v>
      </c>
      <c r="DF62" s="497">
        <f t="shared" si="88"/>
        <v>18687.5</v>
      </c>
      <c r="DG62" s="497">
        <f t="shared" si="88"/>
        <v>15572.916666666668</v>
      </c>
      <c r="DH62" s="497">
        <f t="shared" si="88"/>
        <v>12458.333333333336</v>
      </c>
      <c r="DI62" s="737">
        <f t="shared" si="88"/>
        <v>9343.75</v>
      </c>
      <c r="DJ62" s="497">
        <f t="shared" si="88"/>
        <v>6229.1666666666679</v>
      </c>
      <c r="DK62" s="497">
        <f t="shared" si="88"/>
        <v>3114.5833333333339</v>
      </c>
      <c r="DL62" s="342">
        <f t="shared" si="51"/>
        <v>2491.6666666666674</v>
      </c>
      <c r="DM62" s="342">
        <f t="shared" si="51"/>
        <v>1993.3333333333339</v>
      </c>
      <c r="DN62" s="342">
        <f t="shared" si="51"/>
        <v>1594.6666666666672</v>
      </c>
      <c r="DO62" s="342">
        <f t="shared" si="51"/>
        <v>1275.7333333333338</v>
      </c>
      <c r="DP62" s="342">
        <f t="shared" si="51"/>
        <v>1020.586666666667</v>
      </c>
      <c r="DQ62" s="342">
        <f t="shared" si="51"/>
        <v>816.46933333333368</v>
      </c>
      <c r="DR62" s="342">
        <f t="shared" si="51"/>
        <v>653.17546666666703</v>
      </c>
      <c r="DS62" s="342">
        <f t="shared" si="51"/>
        <v>522.5403733333336</v>
      </c>
      <c r="DT62" s="346">
        <f t="shared" si="51"/>
        <v>418.03229866666692</v>
      </c>
      <c r="DU62" s="342">
        <f t="shared" si="51"/>
        <v>334.42583893333358</v>
      </c>
      <c r="DV62" s="342">
        <f t="shared" si="70"/>
        <v>267.54067114666685</v>
      </c>
      <c r="DW62" s="342">
        <f t="shared" si="65"/>
        <v>214.03253691733349</v>
      </c>
      <c r="DX62" s="342">
        <f t="shared" si="65"/>
        <v>171.22602953386681</v>
      </c>
      <c r="DY62" s="342">
        <f t="shared" si="65"/>
        <v>136.98082362709346</v>
      </c>
      <c r="DZ62" s="342">
        <f t="shared" si="65"/>
        <v>109.58465890167477</v>
      </c>
      <c r="EA62" s="342">
        <f t="shared" si="65"/>
        <v>87.667727121339823</v>
      </c>
      <c r="EB62" s="342">
        <f t="shared" si="65"/>
        <v>70.134181697071867</v>
      </c>
      <c r="EC62" s="342">
        <f t="shared" si="65"/>
        <v>56.107345357657493</v>
      </c>
      <c r="ED62" s="342">
        <f t="shared" si="65"/>
        <v>44.885876286125999</v>
      </c>
      <c r="EE62" s="342">
        <f t="shared" si="65"/>
        <v>35.908701028900801</v>
      </c>
      <c r="EF62" s="342">
        <f t="shared" si="63"/>
        <v>28.726960823120642</v>
      </c>
      <c r="EG62" s="727">
        <f t="shared" si="63"/>
        <v>22.981568658496514</v>
      </c>
      <c r="EH62" s="342">
        <f t="shared" si="35"/>
        <v>18.385254926797213</v>
      </c>
      <c r="EI62" s="342">
        <f t="shared" si="35"/>
        <v>14.708203941437771</v>
      </c>
      <c r="EJ62" s="342">
        <f t="shared" si="35"/>
        <v>11.766563153150218</v>
      </c>
      <c r="EK62" s="342">
        <f t="shared" si="35"/>
        <v>9.4132505225201744</v>
      </c>
      <c r="EL62" s="342">
        <f t="shared" si="35"/>
        <v>7.5306004180161397</v>
      </c>
      <c r="EM62" s="342">
        <f t="shared" si="35"/>
        <v>6.0244803344129121</v>
      </c>
      <c r="EN62" s="342">
        <f t="shared" si="35"/>
        <v>4.8195842675303302</v>
      </c>
      <c r="EO62" s="342">
        <f t="shared" si="35"/>
        <v>3.8556674140242642</v>
      </c>
      <c r="EP62" s="342">
        <f t="shared" si="35"/>
        <v>3.0845339312194113</v>
      </c>
      <c r="EQ62" s="342">
        <f t="shared" si="35"/>
        <v>2.4676271449755292</v>
      </c>
      <c r="ER62" s="346">
        <f t="shared" si="57"/>
        <v>1.9741017159804235</v>
      </c>
      <c r="ES62" s="342">
        <f t="shared" si="57"/>
        <v>1.5792813727843389</v>
      </c>
      <c r="ET62" s="342">
        <f t="shared" si="57"/>
        <v>1.2634250982274713</v>
      </c>
      <c r="EU62" s="342">
        <f t="shared" si="57"/>
        <v>1.0107400785819771</v>
      </c>
      <c r="EV62" s="342">
        <f t="shared" si="57"/>
        <v>0.80859206286558172</v>
      </c>
      <c r="EW62" s="342">
        <f t="shared" si="57"/>
        <v>0.64687365029246546</v>
      </c>
      <c r="EX62" s="342">
        <f t="shared" si="57"/>
        <v>0.51749892023397237</v>
      </c>
      <c r="EY62" s="342">
        <f t="shared" si="57"/>
        <v>0.41399913618717793</v>
      </c>
      <c r="EZ62" s="342">
        <f t="shared" si="57"/>
        <v>0.33119930894974237</v>
      </c>
      <c r="FA62" s="342">
        <f t="shared" si="57"/>
        <v>0.26495944715979391</v>
      </c>
      <c r="FB62" s="342">
        <f t="shared" si="57"/>
        <v>0.21196755772783515</v>
      </c>
      <c r="FC62" s="342">
        <f t="shared" si="57"/>
        <v>0.16957404618226812</v>
      </c>
      <c r="FD62" s="342">
        <f t="shared" si="57"/>
        <v>0.1356592369458145</v>
      </c>
      <c r="FE62" s="727">
        <f t="shared" si="57"/>
        <v>0.1085273895566516</v>
      </c>
      <c r="FF62" s="342">
        <f t="shared" si="57"/>
        <v>8.6821911645321284E-2</v>
      </c>
      <c r="FG62" s="342">
        <f t="shared" si="57"/>
        <v>6.9457529316257025E-2</v>
      </c>
      <c r="FH62" s="342">
        <f t="shared" si="83"/>
        <v>5.5566023453005625E-2</v>
      </c>
      <c r="FI62" s="342">
        <f t="shared" si="83"/>
        <v>4.4452818762404506E-2</v>
      </c>
      <c r="FJ62" s="342">
        <f t="shared" si="83"/>
        <v>3.5562255009923605E-2</v>
      </c>
      <c r="FK62" s="342">
        <f t="shared" si="83"/>
        <v>2.8449804007938884E-2</v>
      </c>
      <c r="FL62" s="342">
        <f t="shared" si="83"/>
        <v>2.2759843206351108E-2</v>
      </c>
      <c r="FM62" s="342">
        <f t="shared" si="83"/>
        <v>1.8207874565080887E-2</v>
      </c>
      <c r="FN62" s="342">
        <f t="shared" si="81"/>
        <v>1.4566299652064711E-2</v>
      </c>
      <c r="FO62" s="342">
        <f t="shared" si="73"/>
        <v>1.165303972165177E-2</v>
      </c>
      <c r="FP62" s="346">
        <f t="shared" si="73"/>
        <v>9.3224317773214164E-3</v>
      </c>
      <c r="FQ62" s="342">
        <f t="shared" si="73"/>
        <v>7.4579454218571331E-3</v>
      </c>
      <c r="FR62" s="342">
        <f t="shared" si="73"/>
        <v>5.9663563374857068E-3</v>
      </c>
      <c r="FS62" s="342">
        <f t="shared" si="73"/>
        <v>4.773085069988566E-3</v>
      </c>
      <c r="FT62" s="342">
        <f t="shared" si="73"/>
        <v>3.8184680559908528E-3</v>
      </c>
      <c r="FU62" s="342">
        <f t="shared" si="73"/>
        <v>3.0547744447926824E-3</v>
      </c>
      <c r="FV62" s="342">
        <f t="shared" si="71"/>
        <v>2.4438195558341459E-3</v>
      </c>
      <c r="FW62" s="342">
        <f t="shared" si="71"/>
        <v>1.9550556446673167E-3</v>
      </c>
      <c r="FX62" s="342">
        <f t="shared" si="47"/>
        <v>1.5640445157338535E-3</v>
      </c>
      <c r="FY62" s="342">
        <f t="shared" si="47"/>
        <v>1.2512356125870829E-3</v>
      </c>
      <c r="FZ62" s="342">
        <f t="shared" si="47"/>
        <v>1.0009884900696665E-3</v>
      </c>
      <c r="GA62" s="342">
        <f t="shared" si="47"/>
        <v>8.0079079205573318E-4</v>
      </c>
      <c r="GB62" s="342">
        <f t="shared" si="78"/>
        <v>6.4063263364458659E-4</v>
      </c>
      <c r="GC62" s="727">
        <f t="shared" si="78"/>
        <v>5.1250610691566927E-4</v>
      </c>
      <c r="GD62" s="342">
        <f t="shared" si="78"/>
        <v>4.1000488553253543E-4</v>
      </c>
      <c r="GE62" s="342">
        <f t="shared" si="78"/>
        <v>3.2800390842602835E-4</v>
      </c>
      <c r="GF62" s="342">
        <f t="shared" si="84"/>
        <v>2.6240312674082267E-4</v>
      </c>
      <c r="GG62" s="342">
        <f t="shared" si="84"/>
        <v>2.0992250139265816E-4</v>
      </c>
      <c r="GH62" s="342">
        <f t="shared" si="84"/>
        <v>1.6793800111412655E-4</v>
      </c>
      <c r="GI62" s="342">
        <f t="shared" si="84"/>
        <v>1.3435040089130123E-4</v>
      </c>
      <c r="GJ62" s="342">
        <f t="shared" si="84"/>
        <v>1.07480320713041E-4</v>
      </c>
      <c r="GK62" s="342">
        <f t="shared" si="84"/>
        <v>8.5984256570432809E-5</v>
      </c>
      <c r="GL62" s="342">
        <f t="shared" si="84"/>
        <v>6.8787405256346253E-5</v>
      </c>
      <c r="GM62" s="342">
        <f t="shared" si="84"/>
        <v>5.5029924205077002E-5</v>
      </c>
      <c r="GN62" s="346">
        <f t="shared" si="84"/>
        <v>4.4023939364061602E-5</v>
      </c>
      <c r="GO62" s="623">
        <f t="shared" ref="GO62:GO93" si="89">SUM(H62:GN62)</f>
        <v>759958.33315723774</v>
      </c>
    </row>
    <row r="63" spans="1:198" ht="22" customHeight="1" x14ac:dyDescent="0.2">
      <c r="B63" s="399">
        <v>3</v>
      </c>
      <c r="C63" s="399"/>
      <c r="D63" s="399"/>
      <c r="E63" s="399"/>
      <c r="F63" s="399">
        <v>1</v>
      </c>
      <c r="G63" s="495" t="str">
        <f>$G$444</f>
        <v>Even Performing Title / App</v>
      </c>
      <c r="H63" s="436"/>
      <c r="I63" s="384"/>
      <c r="J63" s="384"/>
      <c r="K63" s="384"/>
      <c r="L63" s="384"/>
      <c r="M63" s="384"/>
      <c r="N63" s="384"/>
      <c r="O63" s="384"/>
      <c r="P63" s="384"/>
      <c r="Q63" s="381"/>
      <c r="R63" s="384"/>
      <c r="S63" s="384"/>
      <c r="T63" s="384"/>
      <c r="U63" s="384"/>
      <c r="V63" s="384"/>
      <c r="W63" s="384"/>
      <c r="X63" s="384"/>
      <c r="Y63" s="384"/>
      <c r="Z63" s="384"/>
      <c r="AA63" s="384"/>
      <c r="AB63" s="385"/>
      <c r="AC63" s="384"/>
      <c r="AD63" s="384"/>
      <c r="AE63" s="384"/>
      <c r="AF63" s="384"/>
      <c r="AG63" s="384"/>
      <c r="AH63" s="384"/>
      <c r="AI63" s="384"/>
      <c r="AJ63" s="384"/>
      <c r="AK63" s="384"/>
      <c r="AL63" s="384"/>
      <c r="AM63" s="384"/>
      <c r="AN63" s="384"/>
      <c r="AO63" s="381"/>
      <c r="AP63" s="384"/>
      <c r="AQ63" s="384"/>
      <c r="AR63" s="384"/>
      <c r="AS63" s="384"/>
      <c r="AT63" s="384"/>
      <c r="AU63" s="384"/>
      <c r="AV63" s="384"/>
      <c r="AW63" s="384"/>
      <c r="AX63" s="384"/>
      <c r="AY63" s="384"/>
      <c r="AZ63" s="385"/>
      <c r="BA63" s="384"/>
      <c r="BB63" s="384"/>
      <c r="BC63" s="384"/>
      <c r="BD63" s="384"/>
      <c r="BE63" s="384"/>
      <c r="BF63" s="384"/>
      <c r="BG63" s="384"/>
      <c r="BH63" s="384"/>
      <c r="BI63" s="384"/>
      <c r="BJ63" s="384"/>
      <c r="BK63" s="384"/>
      <c r="BL63" s="384"/>
      <c r="BM63" s="381"/>
      <c r="BN63" s="384"/>
      <c r="BO63" s="384"/>
      <c r="BP63" s="384"/>
      <c r="BQ63" s="384"/>
      <c r="BR63" s="384"/>
      <c r="BS63" s="384"/>
      <c r="BT63" s="384"/>
      <c r="BU63" s="384"/>
      <c r="BV63" s="384"/>
      <c r="BW63" s="384"/>
      <c r="BX63" s="385"/>
      <c r="BY63" s="384"/>
      <c r="BZ63" s="384"/>
      <c r="CA63" s="384"/>
      <c r="CB63" s="384"/>
      <c r="CC63" s="384"/>
      <c r="CD63" s="384"/>
      <c r="CE63" s="384"/>
      <c r="CF63" s="384"/>
      <c r="CG63" s="384"/>
      <c r="CH63" s="384"/>
      <c r="CI63" s="384"/>
      <c r="CJ63" s="384"/>
      <c r="CK63" s="381"/>
      <c r="CL63" s="384"/>
      <c r="CM63" s="384"/>
      <c r="CN63" s="384"/>
      <c r="CO63" s="497">
        <f t="shared" ref="CO63:DL63" si="90">$B$7*Q$444</f>
        <v>3114.5833333333339</v>
      </c>
      <c r="CP63" s="497">
        <f t="shared" si="90"/>
        <v>12458.333333333336</v>
      </c>
      <c r="CQ63" s="497">
        <f t="shared" si="90"/>
        <v>31145.833333333336</v>
      </c>
      <c r="CR63" s="497">
        <f t="shared" si="90"/>
        <v>46718.75</v>
      </c>
      <c r="CS63" s="497">
        <f t="shared" si="90"/>
        <v>62291.666666666672</v>
      </c>
      <c r="CT63" s="497">
        <f t="shared" si="90"/>
        <v>59177.083333333328</v>
      </c>
      <c r="CU63" s="497">
        <f t="shared" si="90"/>
        <v>56062.5</v>
      </c>
      <c r="CV63" s="621">
        <f t="shared" si="90"/>
        <v>52947.916666666664</v>
      </c>
      <c r="CW63" s="497">
        <f t="shared" si="90"/>
        <v>49833.333333333343</v>
      </c>
      <c r="CX63" s="497">
        <f t="shared" si="90"/>
        <v>46718.75</v>
      </c>
      <c r="CY63" s="497">
        <f t="shared" si="90"/>
        <v>43604.166666666664</v>
      </c>
      <c r="CZ63" s="497">
        <f t="shared" si="90"/>
        <v>40489.583333333336</v>
      </c>
      <c r="DA63" s="497">
        <f t="shared" si="90"/>
        <v>37375</v>
      </c>
      <c r="DB63" s="497">
        <f t="shared" si="90"/>
        <v>34260.416666666672</v>
      </c>
      <c r="DC63" s="497">
        <f t="shared" si="90"/>
        <v>31145.833333333299</v>
      </c>
      <c r="DD63" s="497">
        <f t="shared" si="90"/>
        <v>28031.249999999967</v>
      </c>
      <c r="DE63" s="497">
        <f t="shared" si="90"/>
        <v>24916.666666666672</v>
      </c>
      <c r="DF63" s="497">
        <f t="shared" si="90"/>
        <v>21802.083333333332</v>
      </c>
      <c r="DG63" s="497">
        <f t="shared" si="90"/>
        <v>18687.5</v>
      </c>
      <c r="DH63" s="497">
        <f t="shared" si="90"/>
        <v>15572.916666666668</v>
      </c>
      <c r="DI63" s="737">
        <f t="shared" si="90"/>
        <v>12458.333333333336</v>
      </c>
      <c r="DJ63" s="497">
        <f t="shared" si="90"/>
        <v>9343.75</v>
      </c>
      <c r="DK63" s="497">
        <f t="shared" si="90"/>
        <v>6229.1666666666679</v>
      </c>
      <c r="DL63" s="497">
        <f t="shared" si="90"/>
        <v>3114.5833333333339</v>
      </c>
      <c r="DM63" s="342">
        <f t="shared" si="51"/>
        <v>2491.6666666666674</v>
      </c>
      <c r="DN63" s="342">
        <f t="shared" si="51"/>
        <v>1993.3333333333339</v>
      </c>
      <c r="DO63" s="342">
        <f t="shared" si="51"/>
        <v>1594.6666666666672</v>
      </c>
      <c r="DP63" s="342">
        <f t="shared" si="51"/>
        <v>1275.7333333333338</v>
      </c>
      <c r="DQ63" s="342">
        <f t="shared" si="51"/>
        <v>1020.586666666667</v>
      </c>
      <c r="DR63" s="342">
        <f t="shared" si="51"/>
        <v>816.46933333333368</v>
      </c>
      <c r="DS63" s="342">
        <f t="shared" si="51"/>
        <v>653.17546666666703</v>
      </c>
      <c r="DT63" s="346">
        <f t="shared" si="51"/>
        <v>522.5403733333336</v>
      </c>
      <c r="DU63" s="342">
        <f t="shared" si="51"/>
        <v>418.03229866666692</v>
      </c>
      <c r="DV63" s="342">
        <f t="shared" si="70"/>
        <v>334.42583893333358</v>
      </c>
      <c r="DW63" s="342">
        <f t="shared" si="65"/>
        <v>267.54067114666685</v>
      </c>
      <c r="DX63" s="342">
        <f t="shared" si="65"/>
        <v>214.03253691733349</v>
      </c>
      <c r="DY63" s="342">
        <f t="shared" si="65"/>
        <v>171.22602953386681</v>
      </c>
      <c r="DZ63" s="342">
        <f t="shared" si="65"/>
        <v>136.98082362709346</v>
      </c>
      <c r="EA63" s="342">
        <f t="shared" si="65"/>
        <v>109.58465890167477</v>
      </c>
      <c r="EB63" s="342">
        <f t="shared" si="65"/>
        <v>87.667727121339823</v>
      </c>
      <c r="EC63" s="342">
        <f t="shared" si="65"/>
        <v>70.134181697071867</v>
      </c>
      <c r="ED63" s="342">
        <f t="shared" si="65"/>
        <v>56.107345357657493</v>
      </c>
      <c r="EE63" s="342">
        <f t="shared" si="65"/>
        <v>44.885876286125999</v>
      </c>
      <c r="EF63" s="342">
        <f t="shared" si="63"/>
        <v>35.908701028900801</v>
      </c>
      <c r="EG63" s="727">
        <f t="shared" si="63"/>
        <v>28.726960823120642</v>
      </c>
      <c r="EH63" s="342">
        <f t="shared" si="35"/>
        <v>22.981568658496514</v>
      </c>
      <c r="EI63" s="342">
        <f t="shared" si="35"/>
        <v>18.385254926797213</v>
      </c>
      <c r="EJ63" s="342">
        <f t="shared" si="35"/>
        <v>14.708203941437771</v>
      </c>
      <c r="EK63" s="342">
        <f t="shared" si="35"/>
        <v>11.766563153150218</v>
      </c>
      <c r="EL63" s="342">
        <f t="shared" si="35"/>
        <v>9.4132505225201744</v>
      </c>
      <c r="EM63" s="342">
        <f t="shared" si="35"/>
        <v>7.5306004180161397</v>
      </c>
      <c r="EN63" s="342">
        <f t="shared" si="35"/>
        <v>6.0244803344129121</v>
      </c>
      <c r="EO63" s="342">
        <f t="shared" si="35"/>
        <v>4.8195842675303302</v>
      </c>
      <c r="EP63" s="342">
        <f t="shared" si="35"/>
        <v>3.8556674140242642</v>
      </c>
      <c r="EQ63" s="342">
        <f t="shared" si="35"/>
        <v>3.0845339312194113</v>
      </c>
      <c r="ER63" s="346">
        <f t="shared" si="57"/>
        <v>2.4676271449755292</v>
      </c>
      <c r="ES63" s="342">
        <f t="shared" si="57"/>
        <v>1.9741017159804235</v>
      </c>
      <c r="ET63" s="342">
        <f t="shared" si="57"/>
        <v>1.5792813727843389</v>
      </c>
      <c r="EU63" s="342">
        <f t="shared" si="57"/>
        <v>1.2634250982274713</v>
      </c>
      <c r="EV63" s="342">
        <f t="shared" si="57"/>
        <v>1.0107400785819771</v>
      </c>
      <c r="EW63" s="342">
        <f t="shared" si="57"/>
        <v>0.80859206286558172</v>
      </c>
      <c r="EX63" s="342">
        <f t="shared" si="57"/>
        <v>0.64687365029246546</v>
      </c>
      <c r="EY63" s="342">
        <f t="shared" si="57"/>
        <v>0.51749892023397237</v>
      </c>
      <c r="EZ63" s="342">
        <f t="shared" si="57"/>
        <v>0.41399913618717793</v>
      </c>
      <c r="FA63" s="342">
        <f t="shared" si="57"/>
        <v>0.33119930894974237</v>
      </c>
      <c r="FB63" s="342">
        <f t="shared" si="57"/>
        <v>0.26495944715979391</v>
      </c>
      <c r="FC63" s="342">
        <f t="shared" si="57"/>
        <v>0.21196755772783515</v>
      </c>
      <c r="FD63" s="342">
        <f t="shared" si="57"/>
        <v>0.16957404618226812</v>
      </c>
      <c r="FE63" s="727">
        <f t="shared" si="57"/>
        <v>0.1356592369458145</v>
      </c>
      <c r="FF63" s="342">
        <f t="shared" si="57"/>
        <v>0.1085273895566516</v>
      </c>
      <c r="FG63" s="342">
        <f t="shared" si="57"/>
        <v>8.6821911645321284E-2</v>
      </c>
      <c r="FH63" s="342">
        <f t="shared" si="83"/>
        <v>6.9457529316257025E-2</v>
      </c>
      <c r="FI63" s="342">
        <f t="shared" si="83"/>
        <v>5.5566023453005625E-2</v>
      </c>
      <c r="FJ63" s="342">
        <f t="shared" si="83"/>
        <v>4.4452818762404506E-2</v>
      </c>
      <c r="FK63" s="342">
        <f t="shared" si="83"/>
        <v>3.5562255009923605E-2</v>
      </c>
      <c r="FL63" s="342">
        <f t="shared" si="83"/>
        <v>2.8449804007938884E-2</v>
      </c>
      <c r="FM63" s="342">
        <f t="shared" si="83"/>
        <v>2.2759843206351108E-2</v>
      </c>
      <c r="FN63" s="342">
        <f t="shared" si="81"/>
        <v>1.8207874565080887E-2</v>
      </c>
      <c r="FO63" s="342">
        <f t="shared" si="73"/>
        <v>1.4566299652064711E-2</v>
      </c>
      <c r="FP63" s="346">
        <f t="shared" si="73"/>
        <v>1.165303972165177E-2</v>
      </c>
      <c r="FQ63" s="342">
        <f t="shared" si="73"/>
        <v>9.3224317773214164E-3</v>
      </c>
      <c r="FR63" s="342">
        <f t="shared" si="73"/>
        <v>7.4579454218571331E-3</v>
      </c>
      <c r="FS63" s="342">
        <f t="shared" si="73"/>
        <v>5.9663563374857068E-3</v>
      </c>
      <c r="FT63" s="342">
        <f t="shared" si="73"/>
        <v>4.773085069988566E-3</v>
      </c>
      <c r="FU63" s="342">
        <f t="shared" si="73"/>
        <v>3.8184680559908528E-3</v>
      </c>
      <c r="FV63" s="342">
        <f t="shared" si="71"/>
        <v>3.0547744447926824E-3</v>
      </c>
      <c r="FW63" s="342">
        <f t="shared" si="71"/>
        <v>2.4438195558341459E-3</v>
      </c>
      <c r="FX63" s="342">
        <f t="shared" si="47"/>
        <v>1.9550556446673167E-3</v>
      </c>
      <c r="FY63" s="342">
        <f t="shared" si="47"/>
        <v>1.5640445157338535E-3</v>
      </c>
      <c r="FZ63" s="342">
        <f t="shared" si="47"/>
        <v>1.2512356125870829E-3</v>
      </c>
      <c r="GA63" s="342">
        <f t="shared" si="47"/>
        <v>1.0009884900696665E-3</v>
      </c>
      <c r="GB63" s="342">
        <f t="shared" si="78"/>
        <v>8.0079079205573318E-4</v>
      </c>
      <c r="GC63" s="727">
        <f t="shared" si="78"/>
        <v>6.4063263364458659E-4</v>
      </c>
      <c r="GD63" s="342">
        <f t="shared" si="78"/>
        <v>5.1250610691566927E-4</v>
      </c>
      <c r="GE63" s="342">
        <f t="shared" si="78"/>
        <v>4.1000488553253543E-4</v>
      </c>
      <c r="GF63" s="342">
        <f t="shared" si="84"/>
        <v>3.2800390842602835E-4</v>
      </c>
      <c r="GG63" s="342">
        <f t="shared" si="84"/>
        <v>2.6240312674082267E-4</v>
      </c>
      <c r="GH63" s="342">
        <f t="shared" si="84"/>
        <v>2.0992250139265816E-4</v>
      </c>
      <c r="GI63" s="342">
        <f t="shared" si="84"/>
        <v>1.6793800111412655E-4</v>
      </c>
      <c r="GJ63" s="342">
        <f t="shared" si="84"/>
        <v>1.3435040089130123E-4</v>
      </c>
      <c r="GK63" s="342">
        <f t="shared" si="84"/>
        <v>1.07480320713041E-4</v>
      </c>
      <c r="GL63" s="342">
        <f t="shared" si="84"/>
        <v>8.5984256570432809E-5</v>
      </c>
      <c r="GM63" s="342">
        <f t="shared" si="84"/>
        <v>6.8787405256346253E-5</v>
      </c>
      <c r="GN63" s="346">
        <f t="shared" si="84"/>
        <v>5.5029924205077002E-5</v>
      </c>
      <c r="GO63" s="623">
        <f t="shared" si="89"/>
        <v>759958.33311321377</v>
      </c>
    </row>
    <row r="64" spans="1:198" ht="22" customHeight="1" x14ac:dyDescent="0.2">
      <c r="B64" s="399">
        <f t="shared" si="61"/>
        <v>4</v>
      </c>
      <c r="C64" s="399"/>
      <c r="D64" s="399"/>
      <c r="E64" s="399">
        <v>1</v>
      </c>
      <c r="F64" s="399"/>
      <c r="G64" s="339" t="str">
        <f>$G$443</f>
        <v>Low Performing  Title / App</v>
      </c>
      <c r="H64" s="436"/>
      <c r="I64" s="384"/>
      <c r="J64" s="384"/>
      <c r="K64" s="384"/>
      <c r="L64" s="384"/>
      <c r="M64" s="384"/>
      <c r="N64" s="384"/>
      <c r="O64" s="384"/>
      <c r="P64" s="384"/>
      <c r="Q64" s="381"/>
      <c r="R64" s="384"/>
      <c r="S64" s="384"/>
      <c r="T64" s="384"/>
      <c r="U64" s="384"/>
      <c r="V64" s="384"/>
      <c r="W64" s="384"/>
      <c r="X64" s="384"/>
      <c r="Y64" s="384"/>
      <c r="Z64" s="384"/>
      <c r="AA64" s="384"/>
      <c r="AB64" s="385"/>
      <c r="AC64" s="384"/>
      <c r="AD64" s="384"/>
      <c r="AE64" s="384"/>
      <c r="AF64" s="384"/>
      <c r="AG64" s="384"/>
      <c r="AH64" s="384"/>
      <c r="AI64" s="384"/>
      <c r="AJ64" s="384"/>
      <c r="AK64" s="384"/>
      <c r="AL64" s="384"/>
      <c r="AM64" s="384"/>
      <c r="AN64" s="384"/>
      <c r="AO64" s="381"/>
      <c r="AP64" s="384"/>
      <c r="AQ64" s="384"/>
      <c r="AR64" s="384"/>
      <c r="AS64" s="384"/>
      <c r="AT64" s="384"/>
      <c r="AU64" s="384"/>
      <c r="AV64" s="384"/>
      <c r="AW64" s="384"/>
      <c r="AX64" s="384"/>
      <c r="AY64" s="384"/>
      <c r="AZ64" s="385"/>
      <c r="BA64" s="384"/>
      <c r="BB64" s="384"/>
      <c r="BC64" s="384"/>
      <c r="BD64" s="384"/>
      <c r="BE64" s="384"/>
      <c r="BF64" s="384"/>
      <c r="BG64" s="384"/>
      <c r="BH64" s="384"/>
      <c r="BI64" s="384"/>
      <c r="BJ64" s="384"/>
      <c r="BK64" s="384"/>
      <c r="BL64" s="384"/>
      <c r="BM64" s="381"/>
      <c r="BN64" s="384"/>
      <c r="BO64" s="384"/>
      <c r="BP64" s="384"/>
      <c r="BQ64" s="384"/>
      <c r="BR64" s="384"/>
      <c r="BS64" s="384"/>
      <c r="BT64" s="384"/>
      <c r="BU64" s="384"/>
      <c r="BV64" s="384"/>
      <c r="BW64" s="384"/>
      <c r="BX64" s="385"/>
      <c r="BY64" s="384"/>
      <c r="BZ64" s="384"/>
      <c r="CA64" s="384"/>
      <c r="CB64" s="384"/>
      <c r="CC64" s="384"/>
      <c r="CD64" s="384"/>
      <c r="CE64" s="384"/>
      <c r="CF64" s="384"/>
      <c r="CG64" s="384"/>
      <c r="CH64" s="384"/>
      <c r="CI64" s="384"/>
      <c r="CJ64" s="384"/>
      <c r="CK64" s="381"/>
      <c r="CL64" s="384"/>
      <c r="CM64" s="384"/>
      <c r="CN64" s="384"/>
      <c r="CO64" s="384"/>
      <c r="CP64" s="384"/>
      <c r="CQ64" s="382">
        <f t="shared" ref="CQ64:DN64" si="91">$B$7*Q$443</f>
        <v>14621.099999999999</v>
      </c>
      <c r="CR64" s="382">
        <f t="shared" si="91"/>
        <v>53894.75</v>
      </c>
      <c r="CS64" s="382">
        <f t="shared" si="91"/>
        <v>98939.099999999991</v>
      </c>
      <c r="CT64" s="382">
        <f t="shared" si="91"/>
        <v>182390</v>
      </c>
      <c r="CU64" s="382">
        <f t="shared" si="91"/>
        <v>299732.55</v>
      </c>
      <c r="CV64" s="383">
        <f t="shared" si="91"/>
        <v>204665.5</v>
      </c>
      <c r="CW64" s="382">
        <f t="shared" si="91"/>
        <v>175333.6</v>
      </c>
      <c r="CX64" s="382">
        <f t="shared" si="91"/>
        <v>194200.5</v>
      </c>
      <c r="CY64" s="382">
        <f t="shared" si="91"/>
        <v>156765.69999999998</v>
      </c>
      <c r="CZ64" s="382">
        <f t="shared" si="91"/>
        <v>155674.35</v>
      </c>
      <c r="DA64" s="382">
        <f t="shared" si="91"/>
        <v>148274.1</v>
      </c>
      <c r="DB64" s="382">
        <f t="shared" si="91"/>
        <v>137061.6</v>
      </c>
      <c r="DC64" s="382">
        <f t="shared" si="91"/>
        <v>120885.7</v>
      </c>
      <c r="DD64" s="382">
        <f t="shared" si="91"/>
        <v>141905.4</v>
      </c>
      <c r="DE64" s="382">
        <f t="shared" si="91"/>
        <v>111512.04999999999</v>
      </c>
      <c r="DF64" s="382">
        <f t="shared" si="91"/>
        <v>95410.9</v>
      </c>
      <c r="DG64" s="382">
        <f t="shared" si="91"/>
        <v>94349.45</v>
      </c>
      <c r="DH64" s="382">
        <f t="shared" si="91"/>
        <v>101525.45</v>
      </c>
      <c r="DI64" s="736">
        <f t="shared" si="91"/>
        <v>73598.849999999991</v>
      </c>
      <c r="DJ64" s="382">
        <f t="shared" si="91"/>
        <v>73942.7</v>
      </c>
      <c r="DK64" s="382">
        <f t="shared" si="91"/>
        <v>52908.049999999996</v>
      </c>
      <c r="DL64" s="382">
        <f t="shared" si="91"/>
        <v>36298.6</v>
      </c>
      <c r="DM64" s="382">
        <f t="shared" si="91"/>
        <v>23606.05</v>
      </c>
      <c r="DN64" s="382">
        <f t="shared" si="91"/>
        <v>10375.299999999999</v>
      </c>
      <c r="DO64" s="342">
        <f t="shared" si="51"/>
        <v>8300.24</v>
      </c>
      <c r="DP64" s="342">
        <f t="shared" si="51"/>
        <v>6640.192</v>
      </c>
      <c r="DQ64" s="342">
        <f t="shared" si="51"/>
        <v>5312.1536000000006</v>
      </c>
      <c r="DR64" s="342">
        <f t="shared" si="51"/>
        <v>4249.7228800000003</v>
      </c>
      <c r="DS64" s="342">
        <f t="shared" si="51"/>
        <v>3399.7783040000004</v>
      </c>
      <c r="DT64" s="346">
        <f t="shared" si="51"/>
        <v>2719.8226432000006</v>
      </c>
      <c r="DU64" s="342">
        <f t="shared" si="51"/>
        <v>2175.8581145600006</v>
      </c>
      <c r="DV64" s="342">
        <f t="shared" si="70"/>
        <v>1740.6864916480006</v>
      </c>
      <c r="DW64" s="342">
        <f t="shared" si="65"/>
        <v>1392.5491933184005</v>
      </c>
      <c r="DX64" s="342">
        <f t="shared" si="65"/>
        <v>1114.0393546547205</v>
      </c>
      <c r="DY64" s="342">
        <f t="shared" si="65"/>
        <v>891.23148372377636</v>
      </c>
      <c r="DZ64" s="342">
        <f t="shared" si="65"/>
        <v>712.98518697902114</v>
      </c>
      <c r="EA64" s="342">
        <f t="shared" si="65"/>
        <v>570.38814958321689</v>
      </c>
      <c r="EB64" s="342">
        <f t="shared" si="65"/>
        <v>456.31051966657355</v>
      </c>
      <c r="EC64" s="342">
        <f t="shared" si="65"/>
        <v>365.04841573325888</v>
      </c>
      <c r="ED64" s="342">
        <f t="shared" si="65"/>
        <v>292.03873258660713</v>
      </c>
      <c r="EE64" s="342">
        <f t="shared" si="65"/>
        <v>233.63098606928571</v>
      </c>
      <c r="EF64" s="342">
        <f t="shared" si="63"/>
        <v>186.90478885542859</v>
      </c>
      <c r="EG64" s="727">
        <f t="shared" si="63"/>
        <v>149.52383108434287</v>
      </c>
      <c r="EH64" s="342">
        <f t="shared" si="35"/>
        <v>119.61906486747431</v>
      </c>
      <c r="EI64" s="342">
        <f t="shared" si="35"/>
        <v>95.695251893979446</v>
      </c>
      <c r="EJ64" s="342">
        <f t="shared" si="35"/>
        <v>76.55620151518356</v>
      </c>
      <c r="EK64" s="342">
        <f t="shared" si="35"/>
        <v>61.244961212146848</v>
      </c>
      <c r="EL64" s="342">
        <f t="shared" si="35"/>
        <v>48.995968969717481</v>
      </c>
      <c r="EM64" s="342">
        <f t="shared" si="35"/>
        <v>39.196775175773986</v>
      </c>
      <c r="EN64" s="342">
        <f t="shared" si="35"/>
        <v>31.35742014061919</v>
      </c>
      <c r="EO64" s="342">
        <f t="shared" si="35"/>
        <v>25.085936112495354</v>
      </c>
      <c r="EP64" s="342">
        <f t="shared" si="35"/>
        <v>20.068748889996286</v>
      </c>
      <c r="EQ64" s="342">
        <f t="shared" si="35"/>
        <v>16.054999111997031</v>
      </c>
      <c r="ER64" s="346">
        <f t="shared" si="57"/>
        <v>12.843999289597626</v>
      </c>
      <c r="ES64" s="342">
        <f t="shared" si="57"/>
        <v>10.275199431678102</v>
      </c>
      <c r="ET64" s="342">
        <f t="shared" si="57"/>
        <v>8.2201595453424812</v>
      </c>
      <c r="EU64" s="342">
        <f t="shared" si="57"/>
        <v>6.5761276362739851</v>
      </c>
      <c r="EV64" s="342">
        <f t="shared" si="57"/>
        <v>5.2609021090191881</v>
      </c>
      <c r="EW64" s="342">
        <f t="shared" si="57"/>
        <v>4.208721687215351</v>
      </c>
      <c r="EX64" s="342">
        <f t="shared" si="57"/>
        <v>3.3669773497722808</v>
      </c>
      <c r="EY64" s="342">
        <f t="shared" si="57"/>
        <v>2.6935818798178248</v>
      </c>
      <c r="EZ64" s="342">
        <f t="shared" si="57"/>
        <v>2.1548655038542601</v>
      </c>
      <c r="FA64" s="342">
        <f t="shared" si="57"/>
        <v>1.7238924030834082</v>
      </c>
      <c r="FB64" s="342">
        <f t="shared" si="57"/>
        <v>1.3791139224667266</v>
      </c>
      <c r="FC64" s="342">
        <f t="shared" si="57"/>
        <v>1.1032911379733814</v>
      </c>
      <c r="FD64" s="342">
        <f t="shared" si="57"/>
        <v>0.88263291037870517</v>
      </c>
      <c r="FE64" s="727">
        <f t="shared" si="57"/>
        <v>0.70610632830296416</v>
      </c>
      <c r="FF64" s="342">
        <f t="shared" si="57"/>
        <v>0.56488506264237137</v>
      </c>
      <c r="FG64" s="342">
        <f t="shared" si="57"/>
        <v>0.45190805011389712</v>
      </c>
      <c r="FH64" s="342">
        <f t="shared" si="83"/>
        <v>0.36152644009111773</v>
      </c>
      <c r="FI64" s="342">
        <f t="shared" si="83"/>
        <v>0.28922115207289417</v>
      </c>
      <c r="FJ64" s="342">
        <f t="shared" si="83"/>
        <v>0.23137692165831536</v>
      </c>
      <c r="FK64" s="342">
        <f t="shared" si="83"/>
        <v>0.1851015373266523</v>
      </c>
      <c r="FL64" s="342">
        <f t="shared" si="83"/>
        <v>0.14808122986132186</v>
      </c>
      <c r="FM64" s="342">
        <f t="shared" si="83"/>
        <v>0.11846498388905749</v>
      </c>
      <c r="FN64" s="342">
        <f t="shared" si="81"/>
        <v>9.4771987111246001E-2</v>
      </c>
      <c r="FO64" s="342">
        <f t="shared" si="73"/>
        <v>7.5817589688996809E-2</v>
      </c>
      <c r="FP64" s="346">
        <f t="shared" si="73"/>
        <v>6.0654071751197448E-2</v>
      </c>
      <c r="FQ64" s="342">
        <f t="shared" si="73"/>
        <v>4.8523257400957961E-2</v>
      </c>
      <c r="FR64" s="342">
        <f t="shared" si="73"/>
        <v>3.8818605920766372E-2</v>
      </c>
      <c r="FS64" s="342">
        <f t="shared" si="73"/>
        <v>3.1054884736613098E-2</v>
      </c>
      <c r="FT64" s="342">
        <f t="shared" si="73"/>
        <v>2.4843907789290479E-2</v>
      </c>
      <c r="FU64" s="342">
        <f t="shared" si="73"/>
        <v>1.9875126231432384E-2</v>
      </c>
      <c r="FV64" s="342">
        <f t="shared" si="71"/>
        <v>1.5900100985145906E-2</v>
      </c>
      <c r="FW64" s="342">
        <f t="shared" si="71"/>
        <v>1.2720080788116726E-2</v>
      </c>
      <c r="FX64" s="342">
        <f t="shared" si="47"/>
        <v>1.0176064630493382E-2</v>
      </c>
      <c r="FY64" s="342">
        <f t="shared" si="47"/>
        <v>8.1408517043947051E-3</v>
      </c>
      <c r="FZ64" s="342">
        <f t="shared" si="47"/>
        <v>6.5126813635157646E-3</v>
      </c>
      <c r="GA64" s="342">
        <f t="shared" si="47"/>
        <v>5.210145090812612E-3</v>
      </c>
      <c r="GB64" s="342">
        <f t="shared" si="78"/>
        <v>4.1681160726500894E-3</v>
      </c>
      <c r="GC64" s="727">
        <f t="shared" si="78"/>
        <v>3.3344928581200716E-3</v>
      </c>
      <c r="GD64" s="342">
        <f t="shared" si="78"/>
        <v>2.6675942864960575E-3</v>
      </c>
      <c r="GE64" s="342">
        <f t="shared" si="78"/>
        <v>2.1340754291968461E-3</v>
      </c>
      <c r="GF64" s="342">
        <f t="shared" si="84"/>
        <v>1.7072603433574769E-3</v>
      </c>
      <c r="GG64" s="342">
        <f t="shared" si="84"/>
        <v>1.3658082746859817E-3</v>
      </c>
      <c r="GH64" s="342">
        <f t="shared" si="84"/>
        <v>1.0926466197487853E-3</v>
      </c>
      <c r="GI64" s="342">
        <f t="shared" si="84"/>
        <v>8.7411729579902828E-4</v>
      </c>
      <c r="GJ64" s="342">
        <f t="shared" si="84"/>
        <v>6.9929383663922266E-4</v>
      </c>
      <c r="GK64" s="342">
        <f t="shared" si="84"/>
        <v>5.594350693113782E-4</v>
      </c>
      <c r="GL64" s="342">
        <f t="shared" si="84"/>
        <v>4.4754805544910259E-4</v>
      </c>
      <c r="GM64" s="342">
        <f t="shared" si="84"/>
        <v>3.5803844435928209E-4</v>
      </c>
      <c r="GN64" s="346">
        <f t="shared" si="84"/>
        <v>2.8643075548742566E-4</v>
      </c>
      <c r="GO64" s="397">
        <f t="shared" si="89"/>
        <v>2799372.5488542765</v>
      </c>
    </row>
    <row r="65" spans="1:198" ht="22" customHeight="1" x14ac:dyDescent="0.2">
      <c r="B65" s="399">
        <f t="shared" si="61"/>
        <v>5</v>
      </c>
      <c r="C65" s="399">
        <v>1</v>
      </c>
      <c r="D65" s="399"/>
      <c r="E65" s="399"/>
      <c r="F65" s="399"/>
      <c r="G65" s="341" t="str">
        <f>$G$441</f>
        <v>High Performing Title / App</v>
      </c>
      <c r="H65" s="436"/>
      <c r="I65" s="384"/>
      <c r="J65" s="384"/>
      <c r="K65" s="384"/>
      <c r="L65" s="384"/>
      <c r="M65" s="384"/>
      <c r="N65" s="384"/>
      <c r="O65" s="384"/>
      <c r="P65" s="384"/>
      <c r="Q65" s="381"/>
      <c r="R65" s="384"/>
      <c r="S65" s="384"/>
      <c r="T65" s="384"/>
      <c r="U65" s="384"/>
      <c r="V65" s="384"/>
      <c r="W65" s="384"/>
      <c r="X65" s="384"/>
      <c r="Y65" s="384"/>
      <c r="Z65" s="384"/>
      <c r="AA65" s="384"/>
      <c r="AB65" s="385"/>
      <c r="AC65" s="384"/>
      <c r="AD65" s="384"/>
      <c r="AE65" s="384"/>
      <c r="AF65" s="384"/>
      <c r="AG65" s="384"/>
      <c r="AH65" s="384"/>
      <c r="AI65" s="384"/>
      <c r="AJ65" s="384"/>
      <c r="AK65" s="384"/>
      <c r="AL65" s="384"/>
      <c r="AM65" s="384"/>
      <c r="AN65" s="384"/>
      <c r="AO65" s="381"/>
      <c r="AP65" s="384"/>
      <c r="AQ65" s="384"/>
      <c r="AR65" s="384"/>
      <c r="AS65" s="384"/>
      <c r="AT65" s="384"/>
      <c r="AU65" s="384"/>
      <c r="AV65" s="384"/>
      <c r="AW65" s="384"/>
      <c r="AX65" s="384"/>
      <c r="AY65" s="384"/>
      <c r="AZ65" s="385"/>
      <c r="BA65" s="384"/>
      <c r="BB65" s="384"/>
      <c r="BC65" s="384"/>
      <c r="BD65" s="384"/>
      <c r="BE65" s="384"/>
      <c r="BF65" s="384"/>
      <c r="BG65" s="384"/>
      <c r="BH65" s="384"/>
      <c r="BI65" s="384"/>
      <c r="BJ65" s="384"/>
      <c r="BK65" s="384"/>
      <c r="BL65" s="384"/>
      <c r="BM65" s="381"/>
      <c r="BN65" s="384"/>
      <c r="BO65" s="384"/>
      <c r="BP65" s="384"/>
      <c r="BQ65" s="384"/>
      <c r="BR65" s="384"/>
      <c r="BS65" s="384"/>
      <c r="BT65" s="384"/>
      <c r="BU65" s="384"/>
      <c r="BV65" s="384"/>
      <c r="BW65" s="384"/>
      <c r="BX65" s="385"/>
      <c r="BY65" s="384"/>
      <c r="BZ65" s="384"/>
      <c r="CA65" s="384"/>
      <c r="CB65" s="384"/>
      <c r="CC65" s="384"/>
      <c r="CD65" s="384"/>
      <c r="CE65" s="384"/>
      <c r="CF65" s="384"/>
      <c r="CG65" s="384"/>
      <c r="CH65" s="384"/>
      <c r="CI65" s="384"/>
      <c r="CJ65" s="384"/>
      <c r="CK65" s="381"/>
      <c r="CL65" s="384"/>
      <c r="CM65" s="384"/>
      <c r="CN65" s="384"/>
      <c r="CO65" s="384"/>
      <c r="CP65" s="384"/>
      <c r="CQ65" s="384"/>
      <c r="CR65" s="384"/>
      <c r="CS65" s="389">
        <f t="shared" ref="CS65:DP65" si="92">$B$7*Q$441</f>
        <v>289304.92499999999</v>
      </c>
      <c r="CT65" s="389">
        <f t="shared" si="92"/>
        <v>965956.875</v>
      </c>
      <c r="CU65" s="389">
        <f t="shared" si="92"/>
        <v>1834880.7749999999</v>
      </c>
      <c r="CV65" s="390">
        <f t="shared" si="92"/>
        <v>3106602.5249999999</v>
      </c>
      <c r="CW65" s="389">
        <f t="shared" si="92"/>
        <v>3859006.125</v>
      </c>
      <c r="CX65" s="389">
        <f t="shared" si="92"/>
        <v>4525028.625</v>
      </c>
      <c r="CY65" s="389">
        <f t="shared" si="92"/>
        <v>3728021.6999999997</v>
      </c>
      <c r="CZ65" s="389">
        <f t="shared" si="92"/>
        <v>3186637.3499999996</v>
      </c>
      <c r="DA65" s="389">
        <f t="shared" si="92"/>
        <v>4099648.8</v>
      </c>
      <c r="DB65" s="389">
        <f t="shared" si="92"/>
        <v>3381331.1999999997</v>
      </c>
      <c r="DC65" s="389">
        <f t="shared" si="92"/>
        <v>2932337.85</v>
      </c>
      <c r="DD65" s="389">
        <f t="shared" si="92"/>
        <v>3693307.8</v>
      </c>
      <c r="DE65" s="389">
        <f t="shared" si="92"/>
        <v>3246624.2249999996</v>
      </c>
      <c r="DF65" s="389">
        <f t="shared" si="92"/>
        <v>3039394.8</v>
      </c>
      <c r="DG65" s="389">
        <f t="shared" si="92"/>
        <v>1945772.4</v>
      </c>
      <c r="DH65" s="389">
        <f t="shared" si="92"/>
        <v>2192738.9249999998</v>
      </c>
      <c r="DI65" s="738">
        <f t="shared" si="92"/>
        <v>1824834.375</v>
      </c>
      <c r="DJ65" s="389">
        <f t="shared" si="92"/>
        <v>1913368.2749999999</v>
      </c>
      <c r="DK65" s="389">
        <f t="shared" si="92"/>
        <v>1054782.3</v>
      </c>
      <c r="DL65" s="389">
        <f t="shared" si="92"/>
        <v>940235.39999999991</v>
      </c>
      <c r="DM65" s="389">
        <f t="shared" si="92"/>
        <v>733858.125</v>
      </c>
      <c r="DN65" s="389">
        <f t="shared" si="92"/>
        <v>804519.29999999993</v>
      </c>
      <c r="DO65" s="389">
        <f t="shared" si="92"/>
        <v>509339.02499999997</v>
      </c>
      <c r="DP65" s="389">
        <f t="shared" si="92"/>
        <v>284864.77499999997</v>
      </c>
      <c r="DQ65" s="342">
        <f t="shared" si="51"/>
        <v>227891.81999999998</v>
      </c>
      <c r="DR65" s="342">
        <f t="shared" si="51"/>
        <v>182313.45600000001</v>
      </c>
      <c r="DS65" s="342">
        <f t="shared" si="51"/>
        <v>145850.7648</v>
      </c>
      <c r="DT65" s="346">
        <f t="shared" si="51"/>
        <v>116680.61184000001</v>
      </c>
      <c r="DU65" s="342">
        <f t="shared" si="51"/>
        <v>93344.489472000016</v>
      </c>
      <c r="DV65" s="342">
        <f t="shared" si="70"/>
        <v>74675.591577600018</v>
      </c>
      <c r="DW65" s="342">
        <f t="shared" si="65"/>
        <v>59740.473262080021</v>
      </c>
      <c r="DX65" s="342">
        <f t="shared" si="65"/>
        <v>47792.378609664018</v>
      </c>
      <c r="DY65" s="342">
        <f t="shared" si="65"/>
        <v>38233.902887731216</v>
      </c>
      <c r="DZ65" s="342">
        <f t="shared" si="65"/>
        <v>30587.122310184976</v>
      </c>
      <c r="EA65" s="342">
        <f t="shared" si="65"/>
        <v>24469.697848147982</v>
      </c>
      <c r="EB65" s="342">
        <f t="shared" si="65"/>
        <v>19575.758278518388</v>
      </c>
      <c r="EC65" s="342">
        <f t="shared" si="65"/>
        <v>15660.60662281471</v>
      </c>
      <c r="ED65" s="342">
        <f t="shared" si="65"/>
        <v>12528.48529825177</v>
      </c>
      <c r="EE65" s="342">
        <f t="shared" si="65"/>
        <v>10022.788238601417</v>
      </c>
      <c r="EF65" s="342">
        <f t="shared" si="63"/>
        <v>8018.230590881134</v>
      </c>
      <c r="EG65" s="727">
        <f t="shared" si="63"/>
        <v>6414.584472704908</v>
      </c>
      <c r="EH65" s="342">
        <f t="shared" si="35"/>
        <v>5131.6675781639269</v>
      </c>
      <c r="EI65" s="342">
        <f t="shared" si="35"/>
        <v>4105.3340625311421</v>
      </c>
      <c r="EJ65" s="342">
        <f t="shared" si="35"/>
        <v>3284.2672500249137</v>
      </c>
      <c r="EK65" s="342">
        <f t="shared" si="35"/>
        <v>2627.4138000199309</v>
      </c>
      <c r="EL65" s="342">
        <f t="shared" si="35"/>
        <v>2101.9310400159447</v>
      </c>
      <c r="EM65" s="342">
        <f t="shared" si="35"/>
        <v>1681.5448320127559</v>
      </c>
      <c r="EN65" s="342">
        <f t="shared" si="35"/>
        <v>1345.2358656102049</v>
      </c>
      <c r="EO65" s="342">
        <f t="shared" si="35"/>
        <v>1076.188692488164</v>
      </c>
      <c r="EP65" s="342">
        <f t="shared" si="35"/>
        <v>860.95095399053116</v>
      </c>
      <c r="EQ65" s="342">
        <f t="shared" si="35"/>
        <v>688.76076319242497</v>
      </c>
      <c r="ER65" s="346">
        <f t="shared" si="57"/>
        <v>551.00861055394</v>
      </c>
      <c r="ES65" s="342">
        <f t="shared" si="57"/>
        <v>440.80688844315205</v>
      </c>
      <c r="ET65" s="342">
        <f t="shared" si="57"/>
        <v>352.64551075452164</v>
      </c>
      <c r="EU65" s="342">
        <f t="shared" si="57"/>
        <v>282.11640860361734</v>
      </c>
      <c r="EV65" s="342">
        <f t="shared" si="57"/>
        <v>225.69312688289389</v>
      </c>
      <c r="EW65" s="342">
        <f t="shared" si="57"/>
        <v>180.55450150631512</v>
      </c>
      <c r="EX65" s="342">
        <f t="shared" si="57"/>
        <v>144.44360120505209</v>
      </c>
      <c r="EY65" s="342">
        <f t="shared" si="57"/>
        <v>115.55488096404167</v>
      </c>
      <c r="EZ65" s="342">
        <f t="shared" si="57"/>
        <v>92.443904771233349</v>
      </c>
      <c r="FA65" s="342">
        <f t="shared" si="57"/>
        <v>73.955123816986685</v>
      </c>
      <c r="FB65" s="342">
        <f t="shared" si="57"/>
        <v>59.164099053589354</v>
      </c>
      <c r="FC65" s="342">
        <f t="shared" si="57"/>
        <v>47.331279242871489</v>
      </c>
      <c r="FD65" s="342">
        <f t="shared" si="57"/>
        <v>37.865023394297189</v>
      </c>
      <c r="FE65" s="727">
        <f t="shared" si="57"/>
        <v>30.292018715437752</v>
      </c>
      <c r="FF65" s="342">
        <f t="shared" si="57"/>
        <v>24.233614972350203</v>
      </c>
      <c r="FG65" s="342">
        <f t="shared" si="57"/>
        <v>19.386891977880165</v>
      </c>
      <c r="FH65" s="342">
        <f t="shared" si="83"/>
        <v>15.509513582304132</v>
      </c>
      <c r="FI65" s="342">
        <f t="shared" si="83"/>
        <v>12.407610865843306</v>
      </c>
      <c r="FJ65" s="342">
        <f t="shared" si="83"/>
        <v>9.9260886926746466</v>
      </c>
      <c r="FK65" s="342">
        <f t="shared" si="83"/>
        <v>7.9408709541397178</v>
      </c>
      <c r="FL65" s="342">
        <f t="shared" si="83"/>
        <v>6.3526967633117746</v>
      </c>
      <c r="FM65" s="342">
        <f t="shared" si="83"/>
        <v>5.0821574106494198</v>
      </c>
      <c r="FN65" s="342">
        <f t="shared" si="81"/>
        <v>4.0657259285195364</v>
      </c>
      <c r="FO65" s="342">
        <f t="shared" si="73"/>
        <v>3.2525807428156295</v>
      </c>
      <c r="FP65" s="346">
        <f t="shared" si="73"/>
        <v>2.6020645942525036</v>
      </c>
      <c r="FQ65" s="342">
        <f t="shared" si="73"/>
        <v>2.0816516754020031</v>
      </c>
      <c r="FR65" s="342">
        <f t="shared" si="73"/>
        <v>1.6653213403216025</v>
      </c>
      <c r="FS65" s="342">
        <f t="shared" si="73"/>
        <v>1.3322570722572822</v>
      </c>
      <c r="FT65" s="342">
        <f t="shared" si="73"/>
        <v>1.0658056578058257</v>
      </c>
      <c r="FU65" s="342">
        <f t="shared" si="73"/>
        <v>0.85264452624466058</v>
      </c>
      <c r="FV65" s="342">
        <f t="shared" si="71"/>
        <v>0.68211562099572853</v>
      </c>
      <c r="FW65" s="342">
        <f t="shared" si="71"/>
        <v>0.54569249679658283</v>
      </c>
      <c r="FX65" s="342">
        <f t="shared" si="47"/>
        <v>0.43655399743726631</v>
      </c>
      <c r="FY65" s="342">
        <f t="shared" si="47"/>
        <v>0.34924319794981307</v>
      </c>
      <c r="FZ65" s="342">
        <f t="shared" si="47"/>
        <v>0.27939455835985044</v>
      </c>
      <c r="GA65" s="342">
        <f t="shared" si="47"/>
        <v>0.22351564668788038</v>
      </c>
      <c r="GB65" s="342">
        <f t="shared" si="78"/>
        <v>0.17881251735030432</v>
      </c>
      <c r="GC65" s="727">
        <f t="shared" si="78"/>
        <v>0.14305001388024347</v>
      </c>
      <c r="GD65" s="342">
        <f t="shared" si="78"/>
        <v>0.11444001110419477</v>
      </c>
      <c r="GE65" s="342">
        <f t="shared" si="78"/>
        <v>9.1552008883355823E-2</v>
      </c>
      <c r="GF65" s="342">
        <f t="shared" si="84"/>
        <v>7.3241607106684661E-2</v>
      </c>
      <c r="GG65" s="342">
        <f t="shared" si="84"/>
        <v>5.8593285685347732E-2</v>
      </c>
      <c r="GH65" s="342">
        <f t="shared" si="84"/>
        <v>4.6874628548278188E-2</v>
      </c>
      <c r="GI65" s="342">
        <f t="shared" si="84"/>
        <v>3.7499702838622549E-2</v>
      </c>
      <c r="GJ65" s="342">
        <f t="shared" si="84"/>
        <v>2.9999762270898039E-2</v>
      </c>
      <c r="GK65" s="342">
        <f t="shared" si="84"/>
        <v>2.3999809816718433E-2</v>
      </c>
      <c r="GL65" s="342">
        <f t="shared" si="84"/>
        <v>1.9199847853374748E-2</v>
      </c>
      <c r="GM65" s="342">
        <f t="shared" si="84"/>
        <v>1.53598782826998E-2</v>
      </c>
      <c r="GN65" s="346">
        <f t="shared" si="84"/>
        <v>1.2287902626159841E-2</v>
      </c>
      <c r="GO65" s="396">
        <f t="shared" si="89"/>
        <v>55231855.525848366</v>
      </c>
      <c r="GP65" s="989">
        <f>(GO65*$B$11)*$B$10</f>
        <v>248543349.86631766</v>
      </c>
    </row>
    <row r="66" spans="1:198" ht="22" customHeight="1" x14ac:dyDescent="0.2">
      <c r="B66" s="399">
        <f t="shared" si="61"/>
        <v>6</v>
      </c>
      <c r="C66" s="399"/>
      <c r="D66" s="399"/>
      <c r="E66" s="399">
        <v>1</v>
      </c>
      <c r="F66" s="399"/>
      <c r="G66" s="339" t="str">
        <f>$G$443</f>
        <v>Low Performing  Title / App</v>
      </c>
      <c r="H66" s="436"/>
      <c r="I66" s="384"/>
      <c r="J66" s="384"/>
      <c r="K66" s="384"/>
      <c r="L66" s="384"/>
      <c r="M66" s="384"/>
      <c r="N66" s="384"/>
      <c r="O66" s="384"/>
      <c r="P66" s="384"/>
      <c r="Q66" s="381"/>
      <c r="R66" s="384"/>
      <c r="S66" s="384"/>
      <c r="T66" s="384"/>
      <c r="U66" s="384"/>
      <c r="V66" s="384"/>
      <c r="W66" s="384"/>
      <c r="X66" s="384"/>
      <c r="Y66" s="384"/>
      <c r="Z66" s="384"/>
      <c r="AA66" s="384"/>
      <c r="AB66" s="385"/>
      <c r="AC66" s="384"/>
      <c r="AD66" s="384"/>
      <c r="AE66" s="384"/>
      <c r="AF66" s="384"/>
      <c r="AG66" s="384"/>
      <c r="AH66" s="384"/>
      <c r="AI66" s="384"/>
      <c r="AJ66" s="384"/>
      <c r="AK66" s="384"/>
      <c r="AL66" s="384"/>
      <c r="AM66" s="384"/>
      <c r="AN66" s="384"/>
      <c r="AO66" s="381"/>
      <c r="AP66" s="384"/>
      <c r="AQ66" s="384"/>
      <c r="AR66" s="384"/>
      <c r="AS66" s="384"/>
      <c r="AT66" s="384"/>
      <c r="AU66" s="384"/>
      <c r="AV66" s="384"/>
      <c r="AW66" s="384"/>
      <c r="AX66" s="384"/>
      <c r="AY66" s="384"/>
      <c r="AZ66" s="385"/>
      <c r="BA66" s="384"/>
      <c r="BB66" s="384"/>
      <c r="BC66" s="384"/>
      <c r="BD66" s="384"/>
      <c r="BE66" s="384"/>
      <c r="BF66" s="384"/>
      <c r="BG66" s="384"/>
      <c r="BH66" s="384"/>
      <c r="BI66" s="384"/>
      <c r="BJ66" s="384"/>
      <c r="BK66" s="384"/>
      <c r="BL66" s="384"/>
      <c r="BM66" s="381"/>
      <c r="BN66" s="384"/>
      <c r="BO66" s="384"/>
      <c r="BP66" s="384"/>
      <c r="BQ66" s="384"/>
      <c r="BR66" s="384"/>
      <c r="BS66" s="384"/>
      <c r="BT66" s="384"/>
      <c r="BU66" s="384"/>
      <c r="BV66" s="384"/>
      <c r="BW66" s="384"/>
      <c r="BX66" s="385"/>
      <c r="BY66" s="384"/>
      <c r="BZ66" s="384"/>
      <c r="CA66" s="384"/>
      <c r="CB66" s="384"/>
      <c r="CC66" s="384"/>
      <c r="CD66" s="384"/>
      <c r="CE66" s="384"/>
      <c r="CF66" s="384"/>
      <c r="CG66" s="384"/>
      <c r="CH66" s="384"/>
      <c r="CI66" s="384"/>
      <c r="CJ66" s="384"/>
      <c r="CK66" s="381"/>
      <c r="CL66" s="384"/>
      <c r="CM66" s="384"/>
      <c r="CN66" s="384"/>
      <c r="CO66" s="384"/>
      <c r="CP66" s="384"/>
      <c r="CQ66" s="384"/>
      <c r="CR66" s="384"/>
      <c r="CS66" s="384"/>
      <c r="CT66" s="382">
        <f t="shared" ref="CT66:DQ66" si="93">$B$7*Q$443</f>
        <v>14621.099999999999</v>
      </c>
      <c r="CU66" s="382">
        <f t="shared" si="93"/>
        <v>53894.75</v>
      </c>
      <c r="CV66" s="383">
        <f t="shared" si="93"/>
        <v>98939.099999999991</v>
      </c>
      <c r="CW66" s="382">
        <f t="shared" si="93"/>
        <v>182390</v>
      </c>
      <c r="CX66" s="382">
        <f t="shared" si="93"/>
        <v>299732.55</v>
      </c>
      <c r="CY66" s="382">
        <f t="shared" si="93"/>
        <v>204665.5</v>
      </c>
      <c r="CZ66" s="382">
        <f t="shared" si="93"/>
        <v>175333.6</v>
      </c>
      <c r="DA66" s="382">
        <f t="shared" si="93"/>
        <v>194200.5</v>
      </c>
      <c r="DB66" s="382">
        <f t="shared" si="93"/>
        <v>156765.69999999998</v>
      </c>
      <c r="DC66" s="382">
        <f t="shared" si="93"/>
        <v>155674.35</v>
      </c>
      <c r="DD66" s="382">
        <f t="shared" si="93"/>
        <v>148274.1</v>
      </c>
      <c r="DE66" s="382">
        <f t="shared" si="93"/>
        <v>137061.6</v>
      </c>
      <c r="DF66" s="382">
        <f t="shared" si="93"/>
        <v>120885.7</v>
      </c>
      <c r="DG66" s="382">
        <f t="shared" si="93"/>
        <v>141905.4</v>
      </c>
      <c r="DH66" s="382">
        <f t="shared" si="93"/>
        <v>111512.04999999999</v>
      </c>
      <c r="DI66" s="736">
        <f t="shared" si="93"/>
        <v>95410.9</v>
      </c>
      <c r="DJ66" s="382">
        <f t="shared" si="93"/>
        <v>94349.45</v>
      </c>
      <c r="DK66" s="382">
        <f t="shared" si="93"/>
        <v>101525.45</v>
      </c>
      <c r="DL66" s="382">
        <f t="shared" si="93"/>
        <v>73598.849999999991</v>
      </c>
      <c r="DM66" s="382">
        <f t="shared" si="93"/>
        <v>73942.7</v>
      </c>
      <c r="DN66" s="382">
        <f t="shared" si="93"/>
        <v>52908.049999999996</v>
      </c>
      <c r="DO66" s="382">
        <f t="shared" si="93"/>
        <v>36298.6</v>
      </c>
      <c r="DP66" s="382">
        <f t="shared" si="93"/>
        <v>23606.05</v>
      </c>
      <c r="DQ66" s="382">
        <f t="shared" si="93"/>
        <v>10375.299999999999</v>
      </c>
      <c r="DR66" s="342">
        <f t="shared" si="51"/>
        <v>8300.24</v>
      </c>
      <c r="DS66" s="342">
        <f t="shared" si="51"/>
        <v>6640.192</v>
      </c>
      <c r="DT66" s="346">
        <f t="shared" si="51"/>
        <v>5312.1536000000006</v>
      </c>
      <c r="DU66" s="342">
        <f t="shared" si="51"/>
        <v>4249.7228800000003</v>
      </c>
      <c r="DV66" s="342">
        <f t="shared" si="70"/>
        <v>3399.7783040000004</v>
      </c>
      <c r="DW66" s="342">
        <f t="shared" si="65"/>
        <v>2719.8226432000006</v>
      </c>
      <c r="DX66" s="342">
        <f t="shared" si="65"/>
        <v>2175.8581145600006</v>
      </c>
      <c r="DY66" s="342">
        <f t="shared" si="65"/>
        <v>1740.6864916480006</v>
      </c>
      <c r="DZ66" s="342">
        <f t="shared" si="65"/>
        <v>1392.5491933184005</v>
      </c>
      <c r="EA66" s="342">
        <f t="shared" si="65"/>
        <v>1114.0393546547205</v>
      </c>
      <c r="EB66" s="342">
        <f t="shared" si="65"/>
        <v>891.23148372377636</v>
      </c>
      <c r="EC66" s="342">
        <f t="shared" si="65"/>
        <v>712.98518697902114</v>
      </c>
      <c r="ED66" s="342">
        <f t="shared" si="65"/>
        <v>570.38814958321689</v>
      </c>
      <c r="EE66" s="342">
        <f t="shared" si="65"/>
        <v>456.31051966657355</v>
      </c>
      <c r="EF66" s="342">
        <f t="shared" si="63"/>
        <v>365.04841573325888</v>
      </c>
      <c r="EG66" s="727">
        <f t="shared" si="63"/>
        <v>292.03873258660713</v>
      </c>
      <c r="EH66" s="342">
        <f t="shared" si="35"/>
        <v>233.63098606928571</v>
      </c>
      <c r="EI66" s="342">
        <f t="shared" si="35"/>
        <v>186.90478885542859</v>
      </c>
      <c r="EJ66" s="342">
        <f t="shared" ref="EJ66:EY82" si="94">EI66*0.8</f>
        <v>149.52383108434287</v>
      </c>
      <c r="EK66" s="342">
        <f t="shared" si="94"/>
        <v>119.61906486747431</v>
      </c>
      <c r="EL66" s="342">
        <f t="shared" si="94"/>
        <v>95.695251893979446</v>
      </c>
      <c r="EM66" s="342">
        <f t="shared" si="94"/>
        <v>76.55620151518356</v>
      </c>
      <c r="EN66" s="342">
        <f t="shared" si="94"/>
        <v>61.244961212146848</v>
      </c>
      <c r="EO66" s="342">
        <f t="shared" si="94"/>
        <v>48.995968969717481</v>
      </c>
      <c r="EP66" s="342">
        <f t="shared" si="94"/>
        <v>39.196775175773986</v>
      </c>
      <c r="EQ66" s="342">
        <f t="shared" si="94"/>
        <v>31.35742014061919</v>
      </c>
      <c r="ER66" s="346">
        <f t="shared" si="57"/>
        <v>25.085936112495354</v>
      </c>
      <c r="ES66" s="342">
        <f t="shared" si="57"/>
        <v>20.068748889996286</v>
      </c>
      <c r="ET66" s="342">
        <f t="shared" si="57"/>
        <v>16.054999111997031</v>
      </c>
      <c r="EU66" s="342">
        <f t="shared" si="57"/>
        <v>12.843999289597626</v>
      </c>
      <c r="EV66" s="342">
        <f t="shared" si="57"/>
        <v>10.275199431678102</v>
      </c>
      <c r="EW66" s="342">
        <f t="shared" si="57"/>
        <v>8.2201595453424812</v>
      </c>
      <c r="EX66" s="342">
        <f t="shared" si="57"/>
        <v>6.5761276362739851</v>
      </c>
      <c r="EY66" s="342">
        <f t="shared" si="57"/>
        <v>5.2609021090191881</v>
      </c>
      <c r="EZ66" s="342">
        <f t="shared" ref="EZ66:FG97" si="95">EY66*0.8</f>
        <v>4.208721687215351</v>
      </c>
      <c r="FA66" s="342">
        <f t="shared" si="95"/>
        <v>3.3669773497722808</v>
      </c>
      <c r="FB66" s="342">
        <f t="shared" si="95"/>
        <v>2.6935818798178248</v>
      </c>
      <c r="FC66" s="342">
        <f t="shared" si="95"/>
        <v>2.1548655038542601</v>
      </c>
      <c r="FD66" s="342">
        <f t="shared" si="95"/>
        <v>1.7238924030834082</v>
      </c>
      <c r="FE66" s="727">
        <f t="shared" si="95"/>
        <v>1.3791139224667266</v>
      </c>
      <c r="FF66" s="342">
        <f t="shared" si="95"/>
        <v>1.1032911379733814</v>
      </c>
      <c r="FG66" s="342">
        <f t="shared" si="95"/>
        <v>0.88263291037870517</v>
      </c>
      <c r="FH66" s="342">
        <f t="shared" si="83"/>
        <v>0.70610632830296416</v>
      </c>
      <c r="FI66" s="342">
        <f t="shared" si="83"/>
        <v>0.56488506264237137</v>
      </c>
      <c r="FJ66" s="342">
        <f t="shared" si="83"/>
        <v>0.45190805011389712</v>
      </c>
      <c r="FK66" s="342">
        <f t="shared" si="83"/>
        <v>0.36152644009111773</v>
      </c>
      <c r="FL66" s="342">
        <f t="shared" si="83"/>
        <v>0.28922115207289417</v>
      </c>
      <c r="FM66" s="342">
        <f t="shared" si="83"/>
        <v>0.23137692165831536</v>
      </c>
      <c r="FN66" s="342">
        <f t="shared" si="81"/>
        <v>0.1851015373266523</v>
      </c>
      <c r="FO66" s="342">
        <f t="shared" si="73"/>
        <v>0.14808122986132186</v>
      </c>
      <c r="FP66" s="346">
        <f t="shared" si="73"/>
        <v>0.11846498388905749</v>
      </c>
      <c r="FQ66" s="342">
        <f t="shared" si="73"/>
        <v>9.4771987111246001E-2</v>
      </c>
      <c r="FR66" s="342">
        <f t="shared" si="73"/>
        <v>7.5817589688996809E-2</v>
      </c>
      <c r="FS66" s="342">
        <f t="shared" si="73"/>
        <v>6.0654071751197448E-2</v>
      </c>
      <c r="FT66" s="342">
        <f t="shared" si="73"/>
        <v>4.8523257400957961E-2</v>
      </c>
      <c r="FU66" s="342">
        <f t="shared" si="73"/>
        <v>3.8818605920766372E-2</v>
      </c>
      <c r="FV66" s="342">
        <f t="shared" si="71"/>
        <v>3.1054884736613098E-2</v>
      </c>
      <c r="FW66" s="342">
        <f t="shared" si="71"/>
        <v>2.4843907789290479E-2</v>
      </c>
      <c r="FX66" s="342">
        <f t="shared" si="47"/>
        <v>1.9875126231432384E-2</v>
      </c>
      <c r="FY66" s="342">
        <f t="shared" si="47"/>
        <v>1.5900100985145906E-2</v>
      </c>
      <c r="FZ66" s="342">
        <f t="shared" si="47"/>
        <v>1.2720080788116726E-2</v>
      </c>
      <c r="GA66" s="342">
        <f t="shared" si="47"/>
        <v>1.0176064630493382E-2</v>
      </c>
      <c r="GB66" s="342">
        <f t="shared" si="78"/>
        <v>8.1408517043947051E-3</v>
      </c>
      <c r="GC66" s="727">
        <f t="shared" si="78"/>
        <v>6.5126813635157646E-3</v>
      </c>
      <c r="GD66" s="342">
        <f t="shared" si="78"/>
        <v>5.210145090812612E-3</v>
      </c>
      <c r="GE66" s="342">
        <f t="shared" si="78"/>
        <v>4.1681160726500894E-3</v>
      </c>
      <c r="GF66" s="342">
        <f t="shared" si="84"/>
        <v>3.3344928581200716E-3</v>
      </c>
      <c r="GG66" s="342">
        <f t="shared" si="84"/>
        <v>2.6675942864960575E-3</v>
      </c>
      <c r="GH66" s="342">
        <f t="shared" si="84"/>
        <v>2.1340754291968461E-3</v>
      </c>
      <c r="GI66" s="342">
        <f t="shared" si="84"/>
        <v>1.7072603433574769E-3</v>
      </c>
      <c r="GJ66" s="342">
        <f t="shared" si="84"/>
        <v>1.3658082746859817E-3</v>
      </c>
      <c r="GK66" s="342">
        <f t="shared" si="84"/>
        <v>1.0926466197487853E-3</v>
      </c>
      <c r="GL66" s="342">
        <f t="shared" si="84"/>
        <v>8.7411729579902828E-4</v>
      </c>
      <c r="GM66" s="342">
        <f t="shared" si="84"/>
        <v>6.9929383663922266E-4</v>
      </c>
      <c r="GN66" s="346">
        <f t="shared" si="84"/>
        <v>5.594350693113782E-4</v>
      </c>
      <c r="GO66" s="397">
        <f t="shared" si="89"/>
        <v>2799372.5477622594</v>
      </c>
    </row>
    <row r="67" spans="1:198" ht="22" customHeight="1" x14ac:dyDescent="0.2">
      <c r="B67" s="399">
        <f t="shared" si="61"/>
        <v>7</v>
      </c>
      <c r="C67" s="399"/>
      <c r="D67" s="399">
        <v>1</v>
      </c>
      <c r="E67" s="399"/>
      <c r="F67" s="399"/>
      <c r="G67" s="340" t="str">
        <f>$G$442</f>
        <v>Avg Performing  Title / App</v>
      </c>
      <c r="H67" s="436"/>
      <c r="I67" s="384"/>
      <c r="J67" s="384"/>
      <c r="K67" s="384"/>
      <c r="L67" s="384"/>
      <c r="M67" s="384"/>
      <c r="N67" s="384"/>
      <c r="O67" s="384"/>
      <c r="P67" s="384"/>
      <c r="Q67" s="381"/>
      <c r="R67" s="384"/>
      <c r="S67" s="384"/>
      <c r="T67" s="384"/>
      <c r="U67" s="384"/>
      <c r="V67" s="384"/>
      <c r="W67" s="384"/>
      <c r="X67" s="384"/>
      <c r="Y67" s="384"/>
      <c r="Z67" s="384"/>
      <c r="AA67" s="384"/>
      <c r="AB67" s="385"/>
      <c r="AC67" s="384"/>
      <c r="AD67" s="384"/>
      <c r="AE67" s="384"/>
      <c r="AF67" s="384"/>
      <c r="AG67" s="384"/>
      <c r="AH67" s="384"/>
      <c r="AI67" s="384"/>
      <c r="AJ67" s="384"/>
      <c r="AK67" s="384"/>
      <c r="AL67" s="384"/>
      <c r="AM67" s="384"/>
      <c r="AN67" s="384"/>
      <c r="AO67" s="381"/>
      <c r="AP67" s="384"/>
      <c r="AQ67" s="384"/>
      <c r="AR67" s="384"/>
      <c r="AS67" s="384"/>
      <c r="AT67" s="384"/>
      <c r="AU67" s="384"/>
      <c r="AV67" s="384"/>
      <c r="AW67" s="384"/>
      <c r="AX67" s="384"/>
      <c r="AY67" s="384"/>
      <c r="AZ67" s="385"/>
      <c r="BA67" s="384"/>
      <c r="BB67" s="384"/>
      <c r="BC67" s="384"/>
      <c r="BD67" s="384"/>
      <c r="BE67" s="384"/>
      <c r="BF67" s="384"/>
      <c r="BG67" s="384"/>
      <c r="BH67" s="384"/>
      <c r="BI67" s="384"/>
      <c r="BJ67" s="384"/>
      <c r="BK67" s="384"/>
      <c r="BL67" s="384"/>
      <c r="BM67" s="381"/>
      <c r="BN67" s="384"/>
      <c r="BO67" s="384"/>
      <c r="BP67" s="384"/>
      <c r="BQ67" s="384"/>
      <c r="BR67" s="384"/>
      <c r="BS67" s="384"/>
      <c r="BT67" s="384"/>
      <c r="BU67" s="384"/>
      <c r="BV67" s="384"/>
      <c r="BW67" s="384"/>
      <c r="BX67" s="385"/>
      <c r="BY67" s="384"/>
      <c r="BZ67" s="384"/>
      <c r="CA67" s="384"/>
      <c r="CB67" s="384"/>
      <c r="CC67" s="384"/>
      <c r="CD67" s="384"/>
      <c r="CE67" s="384"/>
      <c r="CF67" s="384"/>
      <c r="CG67" s="384"/>
      <c r="CH67" s="384"/>
      <c r="CI67" s="384"/>
      <c r="CJ67" s="384"/>
      <c r="CK67" s="381"/>
      <c r="CL67" s="384"/>
      <c r="CM67" s="384"/>
      <c r="CN67" s="384"/>
      <c r="CO67" s="384"/>
      <c r="CP67" s="384"/>
      <c r="CQ67" s="384"/>
      <c r="CR67" s="384"/>
      <c r="CS67" s="384"/>
      <c r="CT67" s="384"/>
      <c r="CU67" s="379">
        <f t="shared" ref="CU67:DR67" si="96">$B$7*Q$442</f>
        <v>31125.899999999998</v>
      </c>
      <c r="CV67" s="380">
        <f t="shared" si="96"/>
        <v>100239.75</v>
      </c>
      <c r="CW67" s="379">
        <f t="shared" si="96"/>
        <v>284618.09999999998</v>
      </c>
      <c r="CX67" s="379">
        <f t="shared" si="96"/>
        <v>556962.25</v>
      </c>
      <c r="CY67" s="379">
        <f t="shared" si="96"/>
        <v>680269.85</v>
      </c>
      <c r="CZ67" s="379">
        <f t="shared" si="96"/>
        <v>661926.19999999995</v>
      </c>
      <c r="DA67" s="379">
        <f t="shared" si="96"/>
        <v>673632.04999999993</v>
      </c>
      <c r="DB67" s="379">
        <f t="shared" si="96"/>
        <v>661253.44999999995</v>
      </c>
      <c r="DC67" s="379">
        <f t="shared" si="96"/>
        <v>447274.1</v>
      </c>
      <c r="DD67" s="379">
        <f t="shared" si="96"/>
        <v>485426.5</v>
      </c>
      <c r="DE67" s="379">
        <f t="shared" si="96"/>
        <v>373122.1</v>
      </c>
      <c r="DF67" s="379">
        <f t="shared" si="96"/>
        <v>318121.05</v>
      </c>
      <c r="DG67" s="379">
        <f t="shared" si="96"/>
        <v>411752.89999999997</v>
      </c>
      <c r="DH67" s="379">
        <f t="shared" si="96"/>
        <v>364780</v>
      </c>
      <c r="DI67" s="735">
        <f t="shared" si="96"/>
        <v>316356.95</v>
      </c>
      <c r="DJ67" s="379">
        <f t="shared" si="96"/>
        <v>238153.5</v>
      </c>
      <c r="DK67" s="379">
        <f t="shared" si="96"/>
        <v>221125.44999999998</v>
      </c>
      <c r="DL67" s="379">
        <f t="shared" si="96"/>
        <v>247123.5</v>
      </c>
      <c r="DM67" s="379">
        <f t="shared" si="96"/>
        <v>221170.3</v>
      </c>
      <c r="DN67" s="379">
        <f t="shared" si="96"/>
        <v>171895.1</v>
      </c>
      <c r="DO67" s="379">
        <f t="shared" si="96"/>
        <v>127732.79999999999</v>
      </c>
      <c r="DP67" s="379">
        <f t="shared" si="96"/>
        <v>74660.3</v>
      </c>
      <c r="DQ67" s="379">
        <f t="shared" si="96"/>
        <v>65346.45</v>
      </c>
      <c r="DR67" s="379">
        <f t="shared" si="96"/>
        <v>36074.35</v>
      </c>
      <c r="DS67" s="342">
        <f t="shared" si="51"/>
        <v>28859.48</v>
      </c>
      <c r="DT67" s="346">
        <f t="shared" si="51"/>
        <v>23087.584000000003</v>
      </c>
      <c r="DU67" s="342">
        <f t="shared" si="51"/>
        <v>18470.067200000001</v>
      </c>
      <c r="DV67" s="342">
        <f t="shared" si="70"/>
        <v>14776.053760000003</v>
      </c>
      <c r="DW67" s="342">
        <f t="shared" si="65"/>
        <v>11820.843008000003</v>
      </c>
      <c r="DX67" s="342">
        <f t="shared" si="65"/>
        <v>9456.6744064000031</v>
      </c>
      <c r="DY67" s="342">
        <f t="shared" si="65"/>
        <v>7565.3395251200027</v>
      </c>
      <c r="DZ67" s="342">
        <f t="shared" si="65"/>
        <v>6052.2716200960022</v>
      </c>
      <c r="EA67" s="342">
        <f t="shared" si="65"/>
        <v>4841.8172960768015</v>
      </c>
      <c r="EB67" s="342">
        <f t="shared" si="65"/>
        <v>3873.4538368614412</v>
      </c>
      <c r="EC67" s="342">
        <f t="shared" si="65"/>
        <v>3098.7630694891532</v>
      </c>
      <c r="ED67" s="342">
        <f t="shared" si="65"/>
        <v>2479.0104555913226</v>
      </c>
      <c r="EE67" s="342">
        <f t="shared" si="65"/>
        <v>1983.2083644730583</v>
      </c>
      <c r="EF67" s="342">
        <f t="shared" si="63"/>
        <v>1586.5666915784468</v>
      </c>
      <c r="EG67" s="727">
        <f t="shared" si="63"/>
        <v>1269.2533532627576</v>
      </c>
      <c r="EH67" s="342">
        <f t="shared" si="63"/>
        <v>1015.4026826102062</v>
      </c>
      <c r="EI67" s="342">
        <f t="shared" si="63"/>
        <v>812.32214608816503</v>
      </c>
      <c r="EJ67" s="342">
        <f t="shared" si="94"/>
        <v>649.85771687053204</v>
      </c>
      <c r="EK67" s="342">
        <f t="shared" si="94"/>
        <v>519.88617349642561</v>
      </c>
      <c r="EL67" s="342">
        <f t="shared" si="94"/>
        <v>415.90893879714054</v>
      </c>
      <c r="EM67" s="342">
        <f t="shared" si="94"/>
        <v>332.72715103771247</v>
      </c>
      <c r="EN67" s="342">
        <f t="shared" si="94"/>
        <v>266.18172083016998</v>
      </c>
      <c r="EO67" s="342">
        <f t="shared" si="94"/>
        <v>212.94537666413601</v>
      </c>
      <c r="EP67" s="342">
        <f t="shared" si="94"/>
        <v>170.35630133130883</v>
      </c>
      <c r="EQ67" s="342">
        <f t="shared" si="94"/>
        <v>136.28504106504707</v>
      </c>
      <c r="ER67" s="346">
        <f t="shared" si="94"/>
        <v>109.02803285203765</v>
      </c>
      <c r="ES67" s="342">
        <f t="shared" si="94"/>
        <v>87.222426281630135</v>
      </c>
      <c r="ET67" s="342">
        <f t="shared" si="94"/>
        <v>69.777941025304116</v>
      </c>
      <c r="EU67" s="342">
        <f t="shared" si="94"/>
        <v>55.822352820243296</v>
      </c>
      <c r="EV67" s="342">
        <f t="shared" si="94"/>
        <v>44.65788225619464</v>
      </c>
      <c r="EW67" s="342">
        <f t="shared" si="94"/>
        <v>35.726305804955715</v>
      </c>
      <c r="EX67" s="342">
        <f t="shared" si="94"/>
        <v>28.581044643964574</v>
      </c>
      <c r="EY67" s="342">
        <f t="shared" si="94"/>
        <v>22.864835715171662</v>
      </c>
      <c r="EZ67" s="342">
        <f t="shared" si="95"/>
        <v>18.291868572137329</v>
      </c>
      <c r="FA67" s="342">
        <f t="shared" si="95"/>
        <v>14.633494857709863</v>
      </c>
      <c r="FB67" s="342">
        <f t="shared" si="95"/>
        <v>11.706795886167891</v>
      </c>
      <c r="FC67" s="342">
        <f t="shared" si="95"/>
        <v>9.3654367089343129</v>
      </c>
      <c r="FD67" s="342">
        <f t="shared" si="95"/>
        <v>7.492349367147451</v>
      </c>
      <c r="FE67" s="727">
        <f t="shared" si="95"/>
        <v>5.9938794937179614</v>
      </c>
      <c r="FF67" s="342">
        <f t="shared" si="95"/>
        <v>4.7951035949743694</v>
      </c>
      <c r="FG67" s="342">
        <f t="shared" si="95"/>
        <v>3.8360828759794958</v>
      </c>
      <c r="FH67" s="342">
        <f t="shared" si="83"/>
        <v>3.068866300783597</v>
      </c>
      <c r="FI67" s="342">
        <f t="shared" si="83"/>
        <v>2.4550930406268776</v>
      </c>
      <c r="FJ67" s="342">
        <f t="shared" si="83"/>
        <v>1.9640744325015023</v>
      </c>
      <c r="FK67" s="342">
        <f t="shared" si="83"/>
        <v>1.571259546001202</v>
      </c>
      <c r="FL67" s="342">
        <f t="shared" si="83"/>
        <v>1.2570076368009617</v>
      </c>
      <c r="FM67" s="342">
        <f t="shared" si="83"/>
        <v>1.0056061094407693</v>
      </c>
      <c r="FN67" s="342">
        <f t="shared" si="81"/>
        <v>0.80448488755261549</v>
      </c>
      <c r="FO67" s="342">
        <f t="shared" si="73"/>
        <v>0.64358791004209248</v>
      </c>
      <c r="FP67" s="346">
        <f t="shared" si="73"/>
        <v>0.51487032803367405</v>
      </c>
      <c r="FQ67" s="342">
        <f t="shared" si="73"/>
        <v>0.41189626242693927</v>
      </c>
      <c r="FR67" s="342">
        <f t="shared" si="73"/>
        <v>0.32951700994155142</v>
      </c>
      <c r="FS67" s="342">
        <f t="shared" si="73"/>
        <v>0.26361360795324112</v>
      </c>
      <c r="FT67" s="342">
        <f t="shared" si="73"/>
        <v>0.2108908863625929</v>
      </c>
      <c r="FU67" s="342">
        <f t="shared" si="73"/>
        <v>0.16871270909007433</v>
      </c>
      <c r="FV67" s="342">
        <f t="shared" si="71"/>
        <v>0.13497016727205946</v>
      </c>
      <c r="FW67" s="342">
        <f t="shared" si="71"/>
        <v>0.10797613381764758</v>
      </c>
      <c r="FX67" s="342">
        <f t="shared" si="47"/>
        <v>8.6380907054118064E-2</v>
      </c>
      <c r="FY67" s="342">
        <f t="shared" si="47"/>
        <v>6.9104725643294451E-2</v>
      </c>
      <c r="FZ67" s="342">
        <f t="shared" si="47"/>
        <v>5.5283780514635561E-2</v>
      </c>
      <c r="GA67" s="342">
        <f t="shared" si="47"/>
        <v>4.4227024411708449E-2</v>
      </c>
      <c r="GB67" s="342">
        <f t="shared" si="78"/>
        <v>3.5381619529366762E-2</v>
      </c>
      <c r="GC67" s="727">
        <f t="shared" si="78"/>
        <v>2.8305295623493411E-2</v>
      </c>
      <c r="GD67" s="342">
        <f t="shared" si="78"/>
        <v>2.2644236498794729E-2</v>
      </c>
      <c r="GE67" s="342">
        <f t="shared" si="78"/>
        <v>1.8115389199035783E-2</v>
      </c>
      <c r="GF67" s="342">
        <f t="shared" si="84"/>
        <v>1.4492311359228627E-2</v>
      </c>
      <c r="GG67" s="342">
        <f t="shared" si="84"/>
        <v>1.1593849087382903E-2</v>
      </c>
      <c r="GH67" s="342">
        <f t="shared" si="84"/>
        <v>9.2750792699063233E-3</v>
      </c>
      <c r="GI67" s="342">
        <f t="shared" si="84"/>
        <v>7.4200634159250593E-3</v>
      </c>
      <c r="GJ67" s="342">
        <f t="shared" si="84"/>
        <v>5.9360507327400475E-3</v>
      </c>
      <c r="GK67" s="342">
        <f t="shared" si="84"/>
        <v>4.7488405861920383E-3</v>
      </c>
      <c r="GL67" s="342">
        <f t="shared" si="84"/>
        <v>3.7990724689536308E-3</v>
      </c>
      <c r="GM67" s="342">
        <f t="shared" si="84"/>
        <v>3.0392579751629049E-3</v>
      </c>
      <c r="GN67" s="346">
        <f t="shared" si="84"/>
        <v>2.431406380130324E-3</v>
      </c>
      <c r="GO67" s="398">
        <f t="shared" si="89"/>
        <v>7914440.2902743733</v>
      </c>
    </row>
    <row r="68" spans="1:198" ht="22" customHeight="1" x14ac:dyDescent="0.2">
      <c r="B68" s="399">
        <f t="shared" si="61"/>
        <v>8</v>
      </c>
      <c r="C68" s="399"/>
      <c r="D68" s="399">
        <v>1</v>
      </c>
      <c r="E68" s="399"/>
      <c r="F68" s="399"/>
      <c r="G68" s="340" t="str">
        <f>$G$442</f>
        <v>Avg Performing  Title / App</v>
      </c>
      <c r="H68" s="436"/>
      <c r="I68" s="384"/>
      <c r="J68" s="384"/>
      <c r="K68" s="384"/>
      <c r="L68" s="384"/>
      <c r="M68" s="384"/>
      <c r="N68" s="384"/>
      <c r="O68" s="384"/>
      <c r="P68" s="384"/>
      <c r="Q68" s="381"/>
      <c r="R68" s="384"/>
      <c r="S68" s="384"/>
      <c r="T68" s="384"/>
      <c r="U68" s="384"/>
      <c r="V68" s="384"/>
      <c r="W68" s="384"/>
      <c r="X68" s="384"/>
      <c r="Y68" s="384"/>
      <c r="Z68" s="384"/>
      <c r="AA68" s="384"/>
      <c r="AB68" s="385"/>
      <c r="AC68" s="384"/>
      <c r="AD68" s="384"/>
      <c r="AE68" s="384"/>
      <c r="AF68" s="384"/>
      <c r="AG68" s="384"/>
      <c r="AH68" s="384"/>
      <c r="AI68" s="384"/>
      <c r="AJ68" s="384"/>
      <c r="AK68" s="384"/>
      <c r="AL68" s="384"/>
      <c r="AM68" s="384"/>
      <c r="AN68" s="384"/>
      <c r="AO68" s="381"/>
      <c r="AP68" s="384"/>
      <c r="AQ68" s="384"/>
      <c r="AR68" s="384"/>
      <c r="AS68" s="384"/>
      <c r="AT68" s="384"/>
      <c r="AU68" s="384"/>
      <c r="AV68" s="384"/>
      <c r="AW68" s="384"/>
      <c r="AX68" s="384"/>
      <c r="AY68" s="384"/>
      <c r="AZ68" s="385"/>
      <c r="BA68" s="384"/>
      <c r="BB68" s="384"/>
      <c r="BC68" s="384"/>
      <c r="BD68" s="384"/>
      <c r="BE68" s="384"/>
      <c r="BF68" s="384"/>
      <c r="BG68" s="384"/>
      <c r="BH68" s="384"/>
      <c r="BI68" s="384"/>
      <c r="BJ68" s="384"/>
      <c r="BK68" s="384"/>
      <c r="BL68" s="384"/>
      <c r="BM68" s="381"/>
      <c r="BN68" s="384"/>
      <c r="BO68" s="384"/>
      <c r="BP68" s="384"/>
      <c r="BQ68" s="384"/>
      <c r="BR68" s="384"/>
      <c r="BS68" s="384"/>
      <c r="BT68" s="384"/>
      <c r="BU68" s="384"/>
      <c r="BV68" s="384"/>
      <c r="BW68" s="384"/>
      <c r="BX68" s="385"/>
      <c r="BY68" s="384"/>
      <c r="BZ68" s="384"/>
      <c r="CA68" s="384"/>
      <c r="CB68" s="384"/>
      <c r="CC68" s="384"/>
      <c r="CD68" s="384"/>
      <c r="CE68" s="384"/>
      <c r="CF68" s="384"/>
      <c r="CG68" s="384"/>
      <c r="CH68" s="384"/>
      <c r="CI68" s="384"/>
      <c r="CJ68" s="384"/>
      <c r="CK68" s="381"/>
      <c r="CL68" s="384"/>
      <c r="CM68" s="384"/>
      <c r="CN68" s="384"/>
      <c r="CO68" s="384"/>
      <c r="CP68" s="384"/>
      <c r="CQ68" s="384"/>
      <c r="CR68" s="384"/>
      <c r="CS68" s="384"/>
      <c r="CT68" s="384"/>
      <c r="CU68" s="384"/>
      <c r="CV68" s="385"/>
      <c r="CW68" s="379">
        <f t="shared" ref="CW68:DT68" si="97">$B$7*Q$442</f>
        <v>31125.899999999998</v>
      </c>
      <c r="CX68" s="379">
        <f t="shared" si="97"/>
        <v>100239.75</v>
      </c>
      <c r="CY68" s="379">
        <f t="shared" si="97"/>
        <v>284618.09999999998</v>
      </c>
      <c r="CZ68" s="379">
        <f t="shared" si="97"/>
        <v>556962.25</v>
      </c>
      <c r="DA68" s="379">
        <f t="shared" si="97"/>
        <v>680269.85</v>
      </c>
      <c r="DB68" s="379">
        <f t="shared" si="97"/>
        <v>661926.19999999995</v>
      </c>
      <c r="DC68" s="379">
        <f t="shared" si="97"/>
        <v>673632.04999999993</v>
      </c>
      <c r="DD68" s="379">
        <f t="shared" si="97"/>
        <v>661253.44999999995</v>
      </c>
      <c r="DE68" s="379">
        <f t="shared" si="97"/>
        <v>447274.1</v>
      </c>
      <c r="DF68" s="379">
        <f t="shared" si="97"/>
        <v>485426.5</v>
      </c>
      <c r="DG68" s="379">
        <f t="shared" si="97"/>
        <v>373122.1</v>
      </c>
      <c r="DH68" s="379">
        <f t="shared" si="97"/>
        <v>318121.05</v>
      </c>
      <c r="DI68" s="735">
        <f t="shared" si="97"/>
        <v>411752.89999999997</v>
      </c>
      <c r="DJ68" s="379">
        <f t="shared" si="97"/>
        <v>364780</v>
      </c>
      <c r="DK68" s="379">
        <f t="shared" si="97"/>
        <v>316356.95</v>
      </c>
      <c r="DL68" s="379">
        <f t="shared" si="97"/>
        <v>238153.5</v>
      </c>
      <c r="DM68" s="379">
        <f t="shared" si="97"/>
        <v>221125.44999999998</v>
      </c>
      <c r="DN68" s="379">
        <f t="shared" si="97"/>
        <v>247123.5</v>
      </c>
      <c r="DO68" s="379">
        <f t="shared" si="97"/>
        <v>221170.3</v>
      </c>
      <c r="DP68" s="379">
        <f t="shared" si="97"/>
        <v>171895.1</v>
      </c>
      <c r="DQ68" s="379">
        <f t="shared" si="97"/>
        <v>127732.79999999999</v>
      </c>
      <c r="DR68" s="379">
        <f t="shared" si="97"/>
        <v>74660.3</v>
      </c>
      <c r="DS68" s="379">
        <f t="shared" si="97"/>
        <v>65346.45</v>
      </c>
      <c r="DT68" s="380">
        <f t="shared" si="97"/>
        <v>36074.35</v>
      </c>
      <c r="DU68" s="342">
        <f t="shared" si="51"/>
        <v>28859.48</v>
      </c>
      <c r="DV68" s="342">
        <f t="shared" si="70"/>
        <v>23087.584000000003</v>
      </c>
      <c r="DW68" s="342">
        <f t="shared" si="65"/>
        <v>18470.067200000001</v>
      </c>
      <c r="DX68" s="342">
        <f t="shared" si="65"/>
        <v>14776.053760000003</v>
      </c>
      <c r="DY68" s="342">
        <f t="shared" si="65"/>
        <v>11820.843008000003</v>
      </c>
      <c r="DZ68" s="342">
        <f t="shared" si="65"/>
        <v>9456.6744064000031</v>
      </c>
      <c r="EA68" s="342">
        <f t="shared" si="65"/>
        <v>7565.3395251200027</v>
      </c>
      <c r="EB68" s="342">
        <f t="shared" si="65"/>
        <v>6052.2716200960022</v>
      </c>
      <c r="EC68" s="342">
        <f t="shared" si="65"/>
        <v>4841.8172960768015</v>
      </c>
      <c r="ED68" s="342">
        <f t="shared" si="65"/>
        <v>3873.4538368614412</v>
      </c>
      <c r="EE68" s="342">
        <f t="shared" si="65"/>
        <v>3098.7630694891532</v>
      </c>
      <c r="EF68" s="342">
        <f t="shared" si="63"/>
        <v>2479.0104555913226</v>
      </c>
      <c r="EG68" s="727">
        <f t="shared" si="63"/>
        <v>1983.2083644730583</v>
      </c>
      <c r="EH68" s="342">
        <f t="shared" si="63"/>
        <v>1586.5666915784468</v>
      </c>
      <c r="EI68" s="342">
        <f t="shared" si="63"/>
        <v>1269.2533532627576</v>
      </c>
      <c r="EJ68" s="342">
        <f t="shared" si="94"/>
        <v>1015.4026826102062</v>
      </c>
      <c r="EK68" s="342">
        <f t="shared" si="94"/>
        <v>812.32214608816503</v>
      </c>
      <c r="EL68" s="342">
        <f t="shared" si="94"/>
        <v>649.85771687053204</v>
      </c>
      <c r="EM68" s="342">
        <f t="shared" si="94"/>
        <v>519.88617349642561</v>
      </c>
      <c r="EN68" s="342">
        <f t="shared" si="94"/>
        <v>415.90893879714054</v>
      </c>
      <c r="EO68" s="342">
        <f t="shared" si="94"/>
        <v>332.72715103771247</v>
      </c>
      <c r="EP68" s="342">
        <f t="shared" si="94"/>
        <v>266.18172083016998</v>
      </c>
      <c r="EQ68" s="342">
        <f t="shared" si="94"/>
        <v>212.94537666413601</v>
      </c>
      <c r="ER68" s="346">
        <f t="shared" si="94"/>
        <v>170.35630133130883</v>
      </c>
      <c r="ES68" s="342">
        <f t="shared" si="94"/>
        <v>136.28504106504707</v>
      </c>
      <c r="ET68" s="342">
        <f t="shared" si="94"/>
        <v>109.02803285203765</v>
      </c>
      <c r="EU68" s="342">
        <f t="shared" si="94"/>
        <v>87.222426281630135</v>
      </c>
      <c r="EV68" s="342">
        <f t="shared" si="94"/>
        <v>69.777941025304116</v>
      </c>
      <c r="EW68" s="342">
        <f t="shared" si="94"/>
        <v>55.822352820243296</v>
      </c>
      <c r="EX68" s="342">
        <f t="shared" si="94"/>
        <v>44.65788225619464</v>
      </c>
      <c r="EY68" s="342">
        <f t="shared" si="94"/>
        <v>35.726305804955715</v>
      </c>
      <c r="EZ68" s="342">
        <f t="shared" si="95"/>
        <v>28.581044643964574</v>
      </c>
      <c r="FA68" s="342">
        <f t="shared" si="95"/>
        <v>22.864835715171662</v>
      </c>
      <c r="FB68" s="342">
        <f t="shared" si="95"/>
        <v>18.291868572137329</v>
      </c>
      <c r="FC68" s="342">
        <f t="shared" si="95"/>
        <v>14.633494857709863</v>
      </c>
      <c r="FD68" s="342">
        <f t="shared" si="95"/>
        <v>11.706795886167891</v>
      </c>
      <c r="FE68" s="727">
        <f t="shared" si="95"/>
        <v>9.3654367089343129</v>
      </c>
      <c r="FF68" s="342">
        <f t="shared" si="95"/>
        <v>7.492349367147451</v>
      </c>
      <c r="FG68" s="342">
        <f t="shared" si="95"/>
        <v>5.9938794937179614</v>
      </c>
      <c r="FH68" s="342">
        <f t="shared" si="83"/>
        <v>4.7951035949743694</v>
      </c>
      <c r="FI68" s="342">
        <f t="shared" si="83"/>
        <v>3.8360828759794958</v>
      </c>
      <c r="FJ68" s="342">
        <f t="shared" si="83"/>
        <v>3.068866300783597</v>
      </c>
      <c r="FK68" s="342">
        <f t="shared" si="83"/>
        <v>2.4550930406268776</v>
      </c>
      <c r="FL68" s="342">
        <f t="shared" si="83"/>
        <v>1.9640744325015023</v>
      </c>
      <c r="FM68" s="342">
        <f t="shared" si="83"/>
        <v>1.571259546001202</v>
      </c>
      <c r="FN68" s="342">
        <f t="shared" si="81"/>
        <v>1.2570076368009617</v>
      </c>
      <c r="FO68" s="342">
        <f t="shared" si="73"/>
        <v>1.0056061094407693</v>
      </c>
      <c r="FP68" s="346">
        <f t="shared" si="73"/>
        <v>0.80448488755261549</v>
      </c>
      <c r="FQ68" s="342">
        <f t="shared" si="73"/>
        <v>0.64358791004209248</v>
      </c>
      <c r="FR68" s="342">
        <f t="shared" si="73"/>
        <v>0.51487032803367405</v>
      </c>
      <c r="FS68" s="342">
        <f t="shared" si="73"/>
        <v>0.41189626242693927</v>
      </c>
      <c r="FT68" s="342">
        <f t="shared" si="73"/>
        <v>0.32951700994155142</v>
      </c>
      <c r="FU68" s="342">
        <f t="shared" si="73"/>
        <v>0.26361360795324112</v>
      </c>
      <c r="FV68" s="342">
        <f t="shared" si="71"/>
        <v>0.2108908863625929</v>
      </c>
      <c r="FW68" s="342">
        <f t="shared" si="71"/>
        <v>0.16871270909007433</v>
      </c>
      <c r="FX68" s="342">
        <f t="shared" si="47"/>
        <v>0.13497016727205946</v>
      </c>
      <c r="FY68" s="342">
        <f t="shared" si="47"/>
        <v>0.10797613381764758</v>
      </c>
      <c r="FZ68" s="342">
        <f t="shared" si="47"/>
        <v>8.6380907054118064E-2</v>
      </c>
      <c r="GA68" s="342">
        <f t="shared" si="47"/>
        <v>6.9104725643294451E-2</v>
      </c>
      <c r="GB68" s="342">
        <f t="shared" si="78"/>
        <v>5.5283780514635561E-2</v>
      </c>
      <c r="GC68" s="727">
        <f t="shared" si="78"/>
        <v>4.4227024411708449E-2</v>
      </c>
      <c r="GD68" s="342">
        <f t="shared" si="78"/>
        <v>3.5381619529366762E-2</v>
      </c>
      <c r="GE68" s="342">
        <f t="shared" si="78"/>
        <v>2.8305295623493411E-2</v>
      </c>
      <c r="GF68" s="342">
        <f t="shared" si="84"/>
        <v>2.2644236498794729E-2</v>
      </c>
      <c r="GG68" s="342">
        <f t="shared" si="84"/>
        <v>1.8115389199035783E-2</v>
      </c>
      <c r="GH68" s="342">
        <f t="shared" si="84"/>
        <v>1.4492311359228627E-2</v>
      </c>
      <c r="GI68" s="342">
        <f t="shared" si="84"/>
        <v>1.1593849087382903E-2</v>
      </c>
      <c r="GJ68" s="342">
        <f t="shared" si="84"/>
        <v>9.2750792699063233E-3</v>
      </c>
      <c r="GK68" s="342">
        <f t="shared" si="84"/>
        <v>7.4200634159250593E-3</v>
      </c>
      <c r="GL68" s="342">
        <f t="shared" si="84"/>
        <v>5.9360507327400475E-3</v>
      </c>
      <c r="GM68" s="342">
        <f t="shared" si="84"/>
        <v>4.7488405861920383E-3</v>
      </c>
      <c r="GN68" s="346">
        <f t="shared" si="84"/>
        <v>3.7990724689536308E-3</v>
      </c>
      <c r="GO68" s="398">
        <f t="shared" si="89"/>
        <v>7914440.284803709</v>
      </c>
    </row>
    <row r="69" spans="1:198" ht="22" customHeight="1" x14ac:dyDescent="0.2">
      <c r="B69" s="399">
        <f t="shared" si="61"/>
        <v>9</v>
      </c>
      <c r="C69" s="399"/>
      <c r="D69" s="399"/>
      <c r="E69" s="399"/>
      <c r="F69" s="399">
        <v>1</v>
      </c>
      <c r="G69" s="495" t="str">
        <f>$G$444</f>
        <v>Even Performing Title / App</v>
      </c>
      <c r="H69" s="436"/>
      <c r="I69" s="384"/>
      <c r="J69" s="384"/>
      <c r="K69" s="384"/>
      <c r="L69" s="384"/>
      <c r="M69" s="384"/>
      <c r="N69" s="384"/>
      <c r="O69" s="384"/>
      <c r="P69" s="384"/>
      <c r="Q69" s="381"/>
      <c r="R69" s="384"/>
      <c r="S69" s="384"/>
      <c r="T69" s="384"/>
      <c r="U69" s="384"/>
      <c r="V69" s="384"/>
      <c r="W69" s="384"/>
      <c r="X69" s="384"/>
      <c r="Y69" s="384"/>
      <c r="Z69" s="384"/>
      <c r="AA69" s="384"/>
      <c r="AB69" s="385"/>
      <c r="AC69" s="384"/>
      <c r="AD69" s="384"/>
      <c r="AE69" s="384"/>
      <c r="AF69" s="384"/>
      <c r="AG69" s="384"/>
      <c r="AH69" s="384"/>
      <c r="AI69" s="384"/>
      <c r="AJ69" s="384"/>
      <c r="AK69" s="384"/>
      <c r="AL69" s="384"/>
      <c r="AM69" s="384"/>
      <c r="AN69" s="384"/>
      <c r="AO69" s="381"/>
      <c r="AP69" s="384"/>
      <c r="AQ69" s="384"/>
      <c r="AR69" s="384"/>
      <c r="AS69" s="384"/>
      <c r="AT69" s="384"/>
      <c r="AU69" s="384"/>
      <c r="AV69" s="384"/>
      <c r="AW69" s="384"/>
      <c r="AX69" s="384"/>
      <c r="AY69" s="384"/>
      <c r="AZ69" s="385"/>
      <c r="BA69" s="384"/>
      <c r="BB69" s="384"/>
      <c r="BC69" s="384"/>
      <c r="BD69" s="384"/>
      <c r="BE69" s="384"/>
      <c r="BF69" s="384"/>
      <c r="BG69" s="384"/>
      <c r="BH69" s="384"/>
      <c r="BI69" s="384"/>
      <c r="BJ69" s="384"/>
      <c r="BK69" s="384"/>
      <c r="BL69" s="384"/>
      <c r="BM69" s="381"/>
      <c r="BN69" s="384"/>
      <c r="BO69" s="384"/>
      <c r="BP69" s="384"/>
      <c r="BQ69" s="384"/>
      <c r="BR69" s="384"/>
      <c r="BS69" s="384"/>
      <c r="BT69" s="384"/>
      <c r="BU69" s="384"/>
      <c r="BV69" s="384"/>
      <c r="BW69" s="384"/>
      <c r="BX69" s="385"/>
      <c r="BY69" s="384"/>
      <c r="BZ69" s="384"/>
      <c r="CA69" s="384"/>
      <c r="CB69" s="384"/>
      <c r="CC69" s="384"/>
      <c r="CD69" s="384"/>
      <c r="CE69" s="384"/>
      <c r="CF69" s="384"/>
      <c r="CG69" s="384"/>
      <c r="CH69" s="384"/>
      <c r="CI69" s="384"/>
      <c r="CJ69" s="384"/>
      <c r="CK69" s="381"/>
      <c r="CL69" s="384"/>
      <c r="CM69" s="384"/>
      <c r="CN69" s="384"/>
      <c r="CO69" s="384"/>
      <c r="CP69" s="384"/>
      <c r="CQ69" s="384"/>
      <c r="CR69" s="384"/>
      <c r="CS69" s="384"/>
      <c r="CT69" s="384"/>
      <c r="CU69" s="384"/>
      <c r="CV69" s="385"/>
      <c r="CW69" s="384"/>
      <c r="CX69" s="497">
        <f t="shared" ref="CX69:DU69" si="98">$B$7*Q$444</f>
        <v>3114.5833333333339</v>
      </c>
      <c r="CY69" s="497">
        <f t="shared" si="98"/>
        <v>12458.333333333336</v>
      </c>
      <c r="CZ69" s="497">
        <f t="shared" si="98"/>
        <v>31145.833333333336</v>
      </c>
      <c r="DA69" s="497">
        <f t="shared" si="98"/>
        <v>46718.75</v>
      </c>
      <c r="DB69" s="497">
        <f t="shared" si="98"/>
        <v>62291.666666666672</v>
      </c>
      <c r="DC69" s="497">
        <f t="shared" si="98"/>
        <v>59177.083333333328</v>
      </c>
      <c r="DD69" s="497">
        <f t="shared" si="98"/>
        <v>56062.5</v>
      </c>
      <c r="DE69" s="497">
        <f t="shared" si="98"/>
        <v>52947.916666666664</v>
      </c>
      <c r="DF69" s="497">
        <f t="shared" si="98"/>
        <v>49833.333333333343</v>
      </c>
      <c r="DG69" s="497">
        <f t="shared" si="98"/>
        <v>46718.75</v>
      </c>
      <c r="DH69" s="497">
        <f t="shared" si="98"/>
        <v>43604.166666666664</v>
      </c>
      <c r="DI69" s="737">
        <f t="shared" si="98"/>
        <v>40489.583333333336</v>
      </c>
      <c r="DJ69" s="497">
        <f t="shared" si="98"/>
        <v>37375</v>
      </c>
      <c r="DK69" s="497">
        <f t="shared" si="98"/>
        <v>34260.416666666672</v>
      </c>
      <c r="DL69" s="497">
        <f t="shared" si="98"/>
        <v>31145.833333333299</v>
      </c>
      <c r="DM69" s="497">
        <f t="shared" si="98"/>
        <v>28031.249999999967</v>
      </c>
      <c r="DN69" s="497">
        <f t="shared" si="98"/>
        <v>24916.666666666672</v>
      </c>
      <c r="DO69" s="497">
        <f t="shared" si="98"/>
        <v>21802.083333333332</v>
      </c>
      <c r="DP69" s="497">
        <f t="shared" si="98"/>
        <v>18687.5</v>
      </c>
      <c r="DQ69" s="497">
        <f t="shared" si="98"/>
        <v>15572.916666666668</v>
      </c>
      <c r="DR69" s="497">
        <f t="shared" si="98"/>
        <v>12458.333333333336</v>
      </c>
      <c r="DS69" s="497">
        <f t="shared" si="98"/>
        <v>9343.75</v>
      </c>
      <c r="DT69" s="621">
        <f t="shared" si="98"/>
        <v>6229.1666666666679</v>
      </c>
      <c r="DU69" s="497">
        <f t="shared" si="98"/>
        <v>3114.5833333333339</v>
      </c>
      <c r="DV69" s="342">
        <f t="shared" si="70"/>
        <v>2491.6666666666674</v>
      </c>
      <c r="DW69" s="342">
        <f t="shared" si="70"/>
        <v>1993.3333333333339</v>
      </c>
      <c r="DX69" s="342">
        <f t="shared" si="65"/>
        <v>1594.6666666666672</v>
      </c>
      <c r="DY69" s="342">
        <f t="shared" si="65"/>
        <v>1275.7333333333338</v>
      </c>
      <c r="DZ69" s="342">
        <f t="shared" si="65"/>
        <v>1020.586666666667</v>
      </c>
      <c r="EA69" s="342">
        <f t="shared" si="65"/>
        <v>816.46933333333368</v>
      </c>
      <c r="EB69" s="342">
        <f t="shared" si="65"/>
        <v>653.17546666666703</v>
      </c>
      <c r="EC69" s="342">
        <f t="shared" si="65"/>
        <v>522.5403733333336</v>
      </c>
      <c r="ED69" s="342">
        <f t="shared" si="65"/>
        <v>418.03229866666692</v>
      </c>
      <c r="EE69" s="342">
        <f t="shared" si="65"/>
        <v>334.42583893333358</v>
      </c>
      <c r="EF69" s="342">
        <f t="shared" si="63"/>
        <v>267.54067114666685</v>
      </c>
      <c r="EG69" s="727">
        <f t="shared" si="63"/>
        <v>214.03253691733349</v>
      </c>
      <c r="EH69" s="342">
        <f t="shared" si="63"/>
        <v>171.22602953386681</v>
      </c>
      <c r="EI69" s="342">
        <f t="shared" si="63"/>
        <v>136.98082362709346</v>
      </c>
      <c r="EJ69" s="342">
        <f t="shared" si="94"/>
        <v>109.58465890167477</v>
      </c>
      <c r="EK69" s="342">
        <f t="shared" si="94"/>
        <v>87.667727121339823</v>
      </c>
      <c r="EL69" s="342">
        <f t="shared" si="94"/>
        <v>70.134181697071867</v>
      </c>
      <c r="EM69" s="342">
        <f t="shared" si="94"/>
        <v>56.107345357657493</v>
      </c>
      <c r="EN69" s="342">
        <f t="shared" si="94"/>
        <v>44.885876286125999</v>
      </c>
      <c r="EO69" s="342">
        <f t="shared" si="94"/>
        <v>35.908701028900801</v>
      </c>
      <c r="EP69" s="342">
        <f t="shared" si="94"/>
        <v>28.726960823120642</v>
      </c>
      <c r="EQ69" s="342">
        <f t="shared" si="94"/>
        <v>22.981568658496514</v>
      </c>
      <c r="ER69" s="346">
        <f t="shared" si="94"/>
        <v>18.385254926797213</v>
      </c>
      <c r="ES69" s="342">
        <f t="shared" si="94"/>
        <v>14.708203941437771</v>
      </c>
      <c r="ET69" s="342">
        <f t="shared" si="94"/>
        <v>11.766563153150218</v>
      </c>
      <c r="EU69" s="342">
        <f t="shared" si="94"/>
        <v>9.4132505225201744</v>
      </c>
      <c r="EV69" s="342">
        <f t="shared" si="94"/>
        <v>7.5306004180161397</v>
      </c>
      <c r="EW69" s="342">
        <f t="shared" si="94"/>
        <v>6.0244803344129121</v>
      </c>
      <c r="EX69" s="342">
        <f t="shared" si="94"/>
        <v>4.8195842675303302</v>
      </c>
      <c r="EY69" s="342">
        <f t="shared" si="94"/>
        <v>3.8556674140242642</v>
      </c>
      <c r="EZ69" s="342">
        <f t="shared" si="95"/>
        <v>3.0845339312194113</v>
      </c>
      <c r="FA69" s="342">
        <f t="shared" si="95"/>
        <v>2.4676271449755292</v>
      </c>
      <c r="FB69" s="342">
        <f t="shared" si="95"/>
        <v>1.9741017159804235</v>
      </c>
      <c r="FC69" s="342">
        <f t="shared" si="95"/>
        <v>1.5792813727843389</v>
      </c>
      <c r="FD69" s="342">
        <f t="shared" si="95"/>
        <v>1.2634250982274713</v>
      </c>
      <c r="FE69" s="727">
        <f t="shared" si="95"/>
        <v>1.0107400785819771</v>
      </c>
      <c r="FF69" s="342">
        <f t="shared" si="95"/>
        <v>0.80859206286558172</v>
      </c>
      <c r="FG69" s="342">
        <f t="shared" si="95"/>
        <v>0.64687365029246546</v>
      </c>
      <c r="FH69" s="342">
        <f t="shared" si="83"/>
        <v>0.51749892023397237</v>
      </c>
      <c r="FI69" s="342">
        <f t="shared" si="83"/>
        <v>0.41399913618717793</v>
      </c>
      <c r="FJ69" s="342">
        <f t="shared" si="83"/>
        <v>0.33119930894974237</v>
      </c>
      <c r="FK69" s="342">
        <f t="shared" si="83"/>
        <v>0.26495944715979391</v>
      </c>
      <c r="FL69" s="342">
        <f t="shared" si="83"/>
        <v>0.21196755772783515</v>
      </c>
      <c r="FM69" s="342">
        <f t="shared" si="83"/>
        <v>0.16957404618226812</v>
      </c>
      <c r="FN69" s="342">
        <f t="shared" si="81"/>
        <v>0.1356592369458145</v>
      </c>
      <c r="FO69" s="342">
        <f t="shared" si="73"/>
        <v>0.1085273895566516</v>
      </c>
      <c r="FP69" s="346">
        <f t="shared" si="73"/>
        <v>8.6821911645321284E-2</v>
      </c>
      <c r="FQ69" s="342">
        <f t="shared" si="73"/>
        <v>6.9457529316257025E-2</v>
      </c>
      <c r="FR69" s="342">
        <f t="shared" si="73"/>
        <v>5.5566023453005625E-2</v>
      </c>
      <c r="FS69" s="342">
        <f t="shared" si="73"/>
        <v>4.4452818762404506E-2</v>
      </c>
      <c r="FT69" s="342">
        <f t="shared" si="73"/>
        <v>3.5562255009923605E-2</v>
      </c>
      <c r="FU69" s="342">
        <f t="shared" si="73"/>
        <v>2.8449804007938884E-2</v>
      </c>
      <c r="FV69" s="342">
        <f t="shared" si="71"/>
        <v>2.2759843206351108E-2</v>
      </c>
      <c r="FW69" s="342">
        <f t="shared" si="71"/>
        <v>1.8207874565080887E-2</v>
      </c>
      <c r="FX69" s="342">
        <f t="shared" si="47"/>
        <v>1.4566299652064711E-2</v>
      </c>
      <c r="FY69" s="342">
        <f t="shared" si="47"/>
        <v>1.165303972165177E-2</v>
      </c>
      <c r="FZ69" s="342">
        <f t="shared" si="47"/>
        <v>9.3224317773214164E-3</v>
      </c>
      <c r="GA69" s="342">
        <f t="shared" si="47"/>
        <v>7.4579454218571331E-3</v>
      </c>
      <c r="GB69" s="342">
        <f t="shared" si="78"/>
        <v>5.9663563374857068E-3</v>
      </c>
      <c r="GC69" s="727">
        <f t="shared" si="78"/>
        <v>4.773085069988566E-3</v>
      </c>
      <c r="GD69" s="342">
        <f t="shared" si="78"/>
        <v>3.8184680559908528E-3</v>
      </c>
      <c r="GE69" s="342">
        <f t="shared" si="78"/>
        <v>3.0547744447926824E-3</v>
      </c>
      <c r="GF69" s="342">
        <f t="shared" si="84"/>
        <v>2.4438195558341459E-3</v>
      </c>
      <c r="GG69" s="342">
        <f t="shared" si="84"/>
        <v>1.9550556446673167E-3</v>
      </c>
      <c r="GH69" s="342">
        <f t="shared" si="84"/>
        <v>1.5640445157338535E-3</v>
      </c>
      <c r="GI69" s="342">
        <f t="shared" si="84"/>
        <v>1.2512356125870829E-3</v>
      </c>
      <c r="GJ69" s="342">
        <f t="shared" si="84"/>
        <v>1.0009884900696665E-3</v>
      </c>
      <c r="GK69" s="342">
        <f t="shared" si="84"/>
        <v>8.0079079205573318E-4</v>
      </c>
      <c r="GL69" s="342">
        <f t="shared" si="84"/>
        <v>6.4063263364458659E-4</v>
      </c>
      <c r="GM69" s="342">
        <f t="shared" si="84"/>
        <v>5.1250610691566927E-4</v>
      </c>
      <c r="GN69" s="346">
        <f t="shared" si="84"/>
        <v>4.1000488553253543E-4</v>
      </c>
      <c r="GO69" s="623">
        <f t="shared" si="89"/>
        <v>759958.33169331402</v>
      </c>
    </row>
    <row r="70" spans="1:198" ht="22" customHeight="1" x14ac:dyDescent="0.2">
      <c r="B70" s="399">
        <f t="shared" si="61"/>
        <v>10</v>
      </c>
      <c r="C70" s="399"/>
      <c r="D70" s="399">
        <v>1</v>
      </c>
      <c r="E70" s="399"/>
      <c r="F70" s="399"/>
      <c r="G70" s="406" t="str">
        <f>$G$442</f>
        <v>Avg Performing  Title / App</v>
      </c>
      <c r="H70" s="436"/>
      <c r="I70" s="384"/>
      <c r="J70" s="384"/>
      <c r="K70" s="384"/>
      <c r="L70" s="384"/>
      <c r="M70" s="384"/>
      <c r="N70" s="384"/>
      <c r="O70" s="384"/>
      <c r="P70" s="384"/>
      <c r="Q70" s="381"/>
      <c r="R70" s="384"/>
      <c r="S70" s="384"/>
      <c r="T70" s="384"/>
      <c r="U70" s="384"/>
      <c r="V70" s="384"/>
      <c r="W70" s="384"/>
      <c r="X70" s="384"/>
      <c r="Y70" s="384"/>
      <c r="Z70" s="384"/>
      <c r="AA70" s="384"/>
      <c r="AB70" s="385"/>
      <c r="AC70" s="384"/>
      <c r="AD70" s="384"/>
      <c r="AE70" s="384"/>
      <c r="AF70" s="384"/>
      <c r="AG70" s="384"/>
      <c r="AH70" s="384"/>
      <c r="AI70" s="384"/>
      <c r="AJ70" s="384"/>
      <c r="AK70" s="384"/>
      <c r="AL70" s="384"/>
      <c r="AM70" s="384"/>
      <c r="AN70" s="384"/>
      <c r="AO70" s="381"/>
      <c r="AP70" s="384"/>
      <c r="AQ70" s="384"/>
      <c r="AR70" s="384"/>
      <c r="AS70" s="384"/>
      <c r="AT70" s="384"/>
      <c r="AU70" s="384"/>
      <c r="AV70" s="384"/>
      <c r="AW70" s="384"/>
      <c r="AX70" s="384"/>
      <c r="AY70" s="384"/>
      <c r="AZ70" s="385"/>
      <c r="BA70" s="384"/>
      <c r="BB70" s="384"/>
      <c r="BC70" s="384"/>
      <c r="BD70" s="384"/>
      <c r="BE70" s="384"/>
      <c r="BF70" s="384"/>
      <c r="BG70" s="384"/>
      <c r="BH70" s="384"/>
      <c r="BI70" s="384"/>
      <c r="BJ70" s="384"/>
      <c r="BK70" s="384"/>
      <c r="BL70" s="384"/>
      <c r="BM70" s="381"/>
      <c r="BN70" s="384"/>
      <c r="BO70" s="384"/>
      <c r="BP70" s="384"/>
      <c r="BQ70" s="384"/>
      <c r="BR70" s="384"/>
      <c r="BS70" s="384"/>
      <c r="BT70" s="384"/>
      <c r="BU70" s="384"/>
      <c r="BV70" s="384"/>
      <c r="BW70" s="384"/>
      <c r="BX70" s="385"/>
      <c r="BY70" s="384"/>
      <c r="BZ70" s="384"/>
      <c r="CA70" s="384"/>
      <c r="CB70" s="384"/>
      <c r="CC70" s="384"/>
      <c r="CD70" s="384"/>
      <c r="CE70" s="384"/>
      <c r="CF70" s="384"/>
      <c r="CG70" s="384"/>
      <c r="CH70" s="384"/>
      <c r="CI70" s="384"/>
      <c r="CJ70" s="384"/>
      <c r="CK70" s="381"/>
      <c r="CL70" s="384"/>
      <c r="CM70" s="384"/>
      <c r="CN70" s="384"/>
      <c r="CO70" s="384"/>
      <c r="CP70" s="384"/>
      <c r="CQ70" s="384"/>
      <c r="CR70" s="384"/>
      <c r="CS70" s="384"/>
      <c r="CT70" s="384"/>
      <c r="CU70" s="384"/>
      <c r="CV70" s="385"/>
      <c r="CW70" s="384"/>
      <c r="CX70" s="379">
        <f t="shared" ref="CX70:DU70" si="99">$B$7*Q$442</f>
        <v>31125.899999999998</v>
      </c>
      <c r="CY70" s="379">
        <f t="shared" si="99"/>
        <v>100239.75</v>
      </c>
      <c r="CZ70" s="379">
        <f t="shared" si="99"/>
        <v>284618.09999999998</v>
      </c>
      <c r="DA70" s="379">
        <f t="shared" si="99"/>
        <v>556962.25</v>
      </c>
      <c r="DB70" s="379">
        <f t="shared" si="99"/>
        <v>680269.85</v>
      </c>
      <c r="DC70" s="379">
        <f t="shared" si="99"/>
        <v>661926.19999999995</v>
      </c>
      <c r="DD70" s="379">
        <f t="shared" si="99"/>
        <v>673632.04999999993</v>
      </c>
      <c r="DE70" s="379">
        <f t="shared" si="99"/>
        <v>661253.44999999995</v>
      </c>
      <c r="DF70" s="379">
        <f t="shared" si="99"/>
        <v>447274.1</v>
      </c>
      <c r="DG70" s="379">
        <f t="shared" si="99"/>
        <v>485426.5</v>
      </c>
      <c r="DH70" s="379">
        <f t="shared" si="99"/>
        <v>373122.1</v>
      </c>
      <c r="DI70" s="735">
        <f t="shared" si="99"/>
        <v>318121.05</v>
      </c>
      <c r="DJ70" s="379">
        <f t="shared" si="99"/>
        <v>411752.89999999997</v>
      </c>
      <c r="DK70" s="379">
        <f t="shared" si="99"/>
        <v>364780</v>
      </c>
      <c r="DL70" s="379">
        <f t="shared" si="99"/>
        <v>316356.95</v>
      </c>
      <c r="DM70" s="379">
        <f t="shared" si="99"/>
        <v>238153.5</v>
      </c>
      <c r="DN70" s="379">
        <f t="shared" si="99"/>
        <v>221125.44999999998</v>
      </c>
      <c r="DO70" s="379">
        <f t="shared" si="99"/>
        <v>247123.5</v>
      </c>
      <c r="DP70" s="379">
        <f t="shared" si="99"/>
        <v>221170.3</v>
      </c>
      <c r="DQ70" s="379">
        <f t="shared" si="99"/>
        <v>171895.1</v>
      </c>
      <c r="DR70" s="379">
        <f t="shared" si="99"/>
        <v>127732.79999999999</v>
      </c>
      <c r="DS70" s="379">
        <f t="shared" si="99"/>
        <v>74660.3</v>
      </c>
      <c r="DT70" s="380">
        <f t="shared" si="99"/>
        <v>65346.45</v>
      </c>
      <c r="DU70" s="379">
        <f t="shared" si="99"/>
        <v>36074.35</v>
      </c>
      <c r="DV70" s="342">
        <f t="shared" si="70"/>
        <v>28859.48</v>
      </c>
      <c r="DW70" s="342">
        <f t="shared" si="70"/>
        <v>23087.584000000003</v>
      </c>
      <c r="DX70" s="342">
        <f t="shared" si="65"/>
        <v>18470.067200000001</v>
      </c>
      <c r="DY70" s="342">
        <f t="shared" si="65"/>
        <v>14776.053760000003</v>
      </c>
      <c r="DZ70" s="342">
        <f t="shared" si="65"/>
        <v>11820.843008000003</v>
      </c>
      <c r="EA70" s="342">
        <f t="shared" si="65"/>
        <v>9456.6744064000031</v>
      </c>
      <c r="EB70" s="342">
        <f t="shared" si="65"/>
        <v>7565.3395251200027</v>
      </c>
      <c r="EC70" s="342">
        <f t="shared" si="65"/>
        <v>6052.2716200960022</v>
      </c>
      <c r="ED70" s="342">
        <f t="shared" si="65"/>
        <v>4841.8172960768015</v>
      </c>
      <c r="EE70" s="342">
        <f t="shared" si="65"/>
        <v>3873.4538368614412</v>
      </c>
      <c r="EF70" s="342">
        <f t="shared" si="63"/>
        <v>3098.7630694891532</v>
      </c>
      <c r="EG70" s="727">
        <f t="shared" si="63"/>
        <v>2479.0104555913226</v>
      </c>
      <c r="EH70" s="342">
        <f t="shared" si="63"/>
        <v>1983.2083644730583</v>
      </c>
      <c r="EI70" s="342">
        <f t="shared" si="63"/>
        <v>1586.5666915784468</v>
      </c>
      <c r="EJ70" s="342">
        <f t="shared" si="94"/>
        <v>1269.2533532627576</v>
      </c>
      <c r="EK70" s="342">
        <f t="shared" si="94"/>
        <v>1015.4026826102062</v>
      </c>
      <c r="EL70" s="342">
        <f t="shared" si="94"/>
        <v>812.32214608816503</v>
      </c>
      <c r="EM70" s="342">
        <f t="shared" si="94"/>
        <v>649.85771687053204</v>
      </c>
      <c r="EN70" s="342">
        <f t="shared" si="94"/>
        <v>519.88617349642561</v>
      </c>
      <c r="EO70" s="342">
        <f t="shared" si="94"/>
        <v>415.90893879714054</v>
      </c>
      <c r="EP70" s="342">
        <f t="shared" si="94"/>
        <v>332.72715103771247</v>
      </c>
      <c r="EQ70" s="342">
        <f t="shared" si="94"/>
        <v>266.18172083016998</v>
      </c>
      <c r="ER70" s="346">
        <f t="shared" si="94"/>
        <v>212.94537666413601</v>
      </c>
      <c r="ES70" s="342">
        <f t="shared" si="94"/>
        <v>170.35630133130883</v>
      </c>
      <c r="ET70" s="342">
        <f t="shared" si="94"/>
        <v>136.28504106504707</v>
      </c>
      <c r="EU70" s="342">
        <f t="shared" si="94"/>
        <v>109.02803285203765</v>
      </c>
      <c r="EV70" s="342">
        <f t="shared" si="94"/>
        <v>87.222426281630135</v>
      </c>
      <c r="EW70" s="342">
        <f t="shared" si="94"/>
        <v>69.777941025304116</v>
      </c>
      <c r="EX70" s="342">
        <f t="shared" si="94"/>
        <v>55.822352820243296</v>
      </c>
      <c r="EY70" s="342">
        <f t="shared" si="94"/>
        <v>44.65788225619464</v>
      </c>
      <c r="EZ70" s="342">
        <f t="shared" si="95"/>
        <v>35.726305804955715</v>
      </c>
      <c r="FA70" s="342">
        <f t="shared" si="95"/>
        <v>28.581044643964574</v>
      </c>
      <c r="FB70" s="342">
        <f t="shared" si="95"/>
        <v>22.864835715171662</v>
      </c>
      <c r="FC70" s="342">
        <f t="shared" si="95"/>
        <v>18.291868572137329</v>
      </c>
      <c r="FD70" s="342">
        <f t="shared" si="95"/>
        <v>14.633494857709863</v>
      </c>
      <c r="FE70" s="727">
        <f t="shared" si="95"/>
        <v>11.706795886167891</v>
      </c>
      <c r="FF70" s="342">
        <f t="shared" si="95"/>
        <v>9.3654367089343129</v>
      </c>
      <c r="FG70" s="342">
        <f t="shared" si="95"/>
        <v>7.492349367147451</v>
      </c>
      <c r="FH70" s="342">
        <f t="shared" si="83"/>
        <v>5.9938794937179614</v>
      </c>
      <c r="FI70" s="342">
        <f t="shared" si="83"/>
        <v>4.7951035949743694</v>
      </c>
      <c r="FJ70" s="342">
        <f t="shared" si="83"/>
        <v>3.8360828759794958</v>
      </c>
      <c r="FK70" s="342">
        <f t="shared" si="83"/>
        <v>3.068866300783597</v>
      </c>
      <c r="FL70" s="342">
        <f t="shared" si="83"/>
        <v>2.4550930406268776</v>
      </c>
      <c r="FM70" s="342">
        <f t="shared" si="83"/>
        <v>1.9640744325015023</v>
      </c>
      <c r="FN70" s="342">
        <f t="shared" si="81"/>
        <v>1.571259546001202</v>
      </c>
      <c r="FO70" s="342">
        <f t="shared" si="73"/>
        <v>1.2570076368009617</v>
      </c>
      <c r="FP70" s="346">
        <f t="shared" si="73"/>
        <v>1.0056061094407693</v>
      </c>
      <c r="FQ70" s="342">
        <f t="shared" si="73"/>
        <v>0.80448488755261549</v>
      </c>
      <c r="FR70" s="342">
        <f t="shared" si="73"/>
        <v>0.64358791004209248</v>
      </c>
      <c r="FS70" s="342">
        <f t="shared" si="73"/>
        <v>0.51487032803367405</v>
      </c>
      <c r="FT70" s="342">
        <f t="shared" si="73"/>
        <v>0.41189626242693927</v>
      </c>
      <c r="FU70" s="342">
        <f t="shared" si="73"/>
        <v>0.32951700994155142</v>
      </c>
      <c r="FV70" s="342">
        <f t="shared" si="71"/>
        <v>0.26361360795324112</v>
      </c>
      <c r="FW70" s="342">
        <f t="shared" si="71"/>
        <v>0.2108908863625929</v>
      </c>
      <c r="FX70" s="342">
        <f t="shared" si="47"/>
        <v>0.16871270909007433</v>
      </c>
      <c r="FY70" s="342">
        <f t="shared" si="47"/>
        <v>0.13497016727205946</v>
      </c>
      <c r="FZ70" s="342">
        <f t="shared" si="47"/>
        <v>0.10797613381764758</v>
      </c>
      <c r="GA70" s="342">
        <f t="shared" si="47"/>
        <v>8.6380907054118064E-2</v>
      </c>
      <c r="GB70" s="342">
        <f t="shared" si="78"/>
        <v>6.9104725643294451E-2</v>
      </c>
      <c r="GC70" s="727">
        <f t="shared" si="78"/>
        <v>5.5283780514635561E-2</v>
      </c>
      <c r="GD70" s="342">
        <f t="shared" si="78"/>
        <v>4.4227024411708449E-2</v>
      </c>
      <c r="GE70" s="342">
        <f t="shared" si="78"/>
        <v>3.5381619529366762E-2</v>
      </c>
      <c r="GF70" s="342">
        <f t="shared" si="84"/>
        <v>2.8305295623493411E-2</v>
      </c>
      <c r="GG70" s="342">
        <f t="shared" si="84"/>
        <v>2.2644236498794729E-2</v>
      </c>
      <c r="GH70" s="342">
        <f t="shared" si="84"/>
        <v>1.8115389199035783E-2</v>
      </c>
      <c r="GI70" s="342">
        <f t="shared" si="84"/>
        <v>1.4492311359228627E-2</v>
      </c>
      <c r="GJ70" s="342">
        <f t="shared" si="84"/>
        <v>1.1593849087382903E-2</v>
      </c>
      <c r="GK70" s="342">
        <f t="shared" si="84"/>
        <v>9.2750792699063233E-3</v>
      </c>
      <c r="GL70" s="342">
        <f t="shared" si="84"/>
        <v>7.4200634159250593E-3</v>
      </c>
      <c r="GM70" s="342">
        <f t="shared" si="84"/>
        <v>5.9360507327400475E-3</v>
      </c>
      <c r="GN70" s="346">
        <f t="shared" si="84"/>
        <v>4.7488405861920383E-3</v>
      </c>
      <c r="GO70" s="398">
        <f t="shared" si="89"/>
        <v>7914440.2810046365</v>
      </c>
    </row>
    <row r="71" spans="1:198" ht="22" customHeight="1" thickBot="1" x14ac:dyDescent="0.25">
      <c r="B71" s="399">
        <v>11</v>
      </c>
      <c r="C71" s="399"/>
      <c r="D71" s="399"/>
      <c r="E71" s="399">
        <v>1</v>
      </c>
      <c r="F71" s="399"/>
      <c r="G71" s="404" t="str">
        <f>$G$443</f>
        <v>Low Performing  Title / App</v>
      </c>
      <c r="H71" s="436"/>
      <c r="I71" s="384"/>
      <c r="J71" s="384"/>
      <c r="K71" s="384"/>
      <c r="L71" s="384"/>
      <c r="M71" s="384"/>
      <c r="N71" s="384"/>
      <c r="O71" s="384"/>
      <c r="P71" s="384"/>
      <c r="Q71" s="381"/>
      <c r="R71" s="384"/>
      <c r="S71" s="384"/>
      <c r="T71" s="384"/>
      <c r="U71" s="384"/>
      <c r="V71" s="384"/>
      <c r="W71" s="384"/>
      <c r="X71" s="384"/>
      <c r="Y71" s="384"/>
      <c r="Z71" s="384"/>
      <c r="AA71" s="384"/>
      <c r="AB71" s="385"/>
      <c r="AC71" s="384"/>
      <c r="AD71" s="384"/>
      <c r="AE71" s="384"/>
      <c r="AF71" s="384"/>
      <c r="AG71" s="384"/>
      <c r="AH71" s="384"/>
      <c r="AI71" s="384"/>
      <c r="AJ71" s="384"/>
      <c r="AK71" s="384"/>
      <c r="AL71" s="384"/>
      <c r="AM71" s="384"/>
      <c r="AN71" s="384"/>
      <c r="AO71" s="381"/>
      <c r="AP71" s="384"/>
      <c r="AQ71" s="384"/>
      <c r="AR71" s="384"/>
      <c r="AS71" s="384"/>
      <c r="AT71" s="384"/>
      <c r="AU71" s="384"/>
      <c r="AV71" s="384"/>
      <c r="AW71" s="384"/>
      <c r="AX71" s="384"/>
      <c r="AY71" s="384"/>
      <c r="AZ71" s="385"/>
      <c r="BA71" s="384"/>
      <c r="BB71" s="384"/>
      <c r="BC71" s="384"/>
      <c r="BD71" s="384"/>
      <c r="BE71" s="384"/>
      <c r="BF71" s="384"/>
      <c r="BG71" s="384"/>
      <c r="BH71" s="384"/>
      <c r="BI71" s="384"/>
      <c r="BJ71" s="384"/>
      <c r="BK71" s="384"/>
      <c r="BL71" s="384"/>
      <c r="BM71" s="381"/>
      <c r="BN71" s="384"/>
      <c r="BO71" s="384"/>
      <c r="BP71" s="384"/>
      <c r="BQ71" s="384"/>
      <c r="BR71" s="384"/>
      <c r="BS71" s="384"/>
      <c r="BT71" s="384"/>
      <c r="BU71" s="384"/>
      <c r="BV71" s="384"/>
      <c r="BW71" s="384"/>
      <c r="BX71" s="385"/>
      <c r="BY71" s="384"/>
      <c r="BZ71" s="384"/>
      <c r="CA71" s="384"/>
      <c r="CB71" s="384"/>
      <c r="CC71" s="384"/>
      <c r="CD71" s="384"/>
      <c r="CE71" s="384"/>
      <c r="CF71" s="384"/>
      <c r="CG71" s="384"/>
      <c r="CH71" s="384"/>
      <c r="CI71" s="384"/>
      <c r="CJ71" s="384"/>
      <c r="CK71" s="381"/>
      <c r="CL71" s="384"/>
      <c r="CM71" s="384"/>
      <c r="CN71" s="384"/>
      <c r="CO71" s="384"/>
      <c r="CP71" s="384"/>
      <c r="CQ71" s="384"/>
      <c r="CR71" s="384"/>
      <c r="CS71" s="384"/>
      <c r="CT71" s="384"/>
      <c r="CU71" s="384"/>
      <c r="CV71" s="385"/>
      <c r="CW71" s="384"/>
      <c r="CX71" s="384"/>
      <c r="CY71" s="382">
        <f t="shared" ref="CY71:DV71" si="100">$B$7*Q$443</f>
        <v>14621.099999999999</v>
      </c>
      <c r="CZ71" s="382">
        <f t="shared" si="100"/>
        <v>53894.75</v>
      </c>
      <c r="DA71" s="382">
        <f t="shared" si="100"/>
        <v>98939.099999999991</v>
      </c>
      <c r="DB71" s="382">
        <f t="shared" si="100"/>
        <v>182390</v>
      </c>
      <c r="DC71" s="382">
        <f t="shared" si="100"/>
        <v>299732.55</v>
      </c>
      <c r="DD71" s="382">
        <f t="shared" si="100"/>
        <v>204665.5</v>
      </c>
      <c r="DE71" s="382">
        <f t="shared" si="100"/>
        <v>175333.6</v>
      </c>
      <c r="DF71" s="382">
        <f t="shared" si="100"/>
        <v>194200.5</v>
      </c>
      <c r="DG71" s="382">
        <f t="shared" si="100"/>
        <v>156765.69999999998</v>
      </c>
      <c r="DH71" s="382">
        <f t="shared" si="100"/>
        <v>155674.35</v>
      </c>
      <c r="DI71" s="736">
        <f t="shared" si="100"/>
        <v>148274.1</v>
      </c>
      <c r="DJ71" s="382">
        <f t="shared" si="100"/>
        <v>137061.6</v>
      </c>
      <c r="DK71" s="382">
        <f t="shared" si="100"/>
        <v>120885.7</v>
      </c>
      <c r="DL71" s="382">
        <f t="shared" si="100"/>
        <v>141905.4</v>
      </c>
      <c r="DM71" s="382">
        <f t="shared" si="100"/>
        <v>111512.04999999999</v>
      </c>
      <c r="DN71" s="382">
        <f t="shared" si="100"/>
        <v>95410.9</v>
      </c>
      <c r="DO71" s="382">
        <f t="shared" si="100"/>
        <v>94349.45</v>
      </c>
      <c r="DP71" s="382">
        <f t="shared" si="100"/>
        <v>101525.45</v>
      </c>
      <c r="DQ71" s="382">
        <f t="shared" si="100"/>
        <v>73598.849999999991</v>
      </c>
      <c r="DR71" s="382">
        <f t="shared" si="100"/>
        <v>73942.7</v>
      </c>
      <c r="DS71" s="382">
        <f t="shared" si="100"/>
        <v>52908.049999999996</v>
      </c>
      <c r="DT71" s="383">
        <f t="shared" si="100"/>
        <v>36298.6</v>
      </c>
      <c r="DU71" s="382">
        <f t="shared" si="100"/>
        <v>23606.05</v>
      </c>
      <c r="DV71" s="382">
        <f t="shared" si="100"/>
        <v>10375.299999999999</v>
      </c>
      <c r="DW71" s="342">
        <f t="shared" si="70"/>
        <v>8300.24</v>
      </c>
      <c r="DX71" s="342">
        <f t="shared" si="65"/>
        <v>6640.192</v>
      </c>
      <c r="DY71" s="342">
        <f t="shared" si="65"/>
        <v>5312.1536000000006</v>
      </c>
      <c r="DZ71" s="342">
        <f t="shared" si="65"/>
        <v>4249.7228800000003</v>
      </c>
      <c r="EA71" s="342">
        <f t="shared" si="65"/>
        <v>3399.7783040000004</v>
      </c>
      <c r="EB71" s="342">
        <f t="shared" si="65"/>
        <v>2719.8226432000006</v>
      </c>
      <c r="EC71" s="342">
        <f t="shared" si="65"/>
        <v>2175.8581145600006</v>
      </c>
      <c r="ED71" s="342">
        <f t="shared" si="65"/>
        <v>1740.6864916480006</v>
      </c>
      <c r="EE71" s="342">
        <f t="shared" si="65"/>
        <v>1392.5491933184005</v>
      </c>
      <c r="EF71" s="342">
        <f t="shared" si="63"/>
        <v>1114.0393546547205</v>
      </c>
      <c r="EG71" s="727">
        <f t="shared" si="63"/>
        <v>891.23148372377636</v>
      </c>
      <c r="EH71" s="342">
        <f t="shared" si="63"/>
        <v>712.98518697902114</v>
      </c>
      <c r="EI71" s="342">
        <f t="shared" si="63"/>
        <v>570.38814958321689</v>
      </c>
      <c r="EJ71" s="342">
        <f t="shared" si="94"/>
        <v>456.31051966657355</v>
      </c>
      <c r="EK71" s="342">
        <f t="shared" si="94"/>
        <v>365.04841573325888</v>
      </c>
      <c r="EL71" s="342">
        <f t="shared" si="94"/>
        <v>292.03873258660713</v>
      </c>
      <c r="EM71" s="342">
        <f t="shared" si="94"/>
        <v>233.63098606928571</v>
      </c>
      <c r="EN71" s="342">
        <f t="shared" si="94"/>
        <v>186.90478885542859</v>
      </c>
      <c r="EO71" s="342">
        <f t="shared" si="94"/>
        <v>149.52383108434287</v>
      </c>
      <c r="EP71" s="342">
        <f t="shared" si="94"/>
        <v>119.61906486747431</v>
      </c>
      <c r="EQ71" s="342">
        <f t="shared" si="94"/>
        <v>95.695251893979446</v>
      </c>
      <c r="ER71" s="346">
        <f t="shared" si="94"/>
        <v>76.55620151518356</v>
      </c>
      <c r="ES71" s="342">
        <f t="shared" si="94"/>
        <v>61.244961212146848</v>
      </c>
      <c r="ET71" s="342">
        <f t="shared" si="94"/>
        <v>48.995968969717481</v>
      </c>
      <c r="EU71" s="342">
        <f t="shared" si="94"/>
        <v>39.196775175773986</v>
      </c>
      <c r="EV71" s="342">
        <f t="shared" si="94"/>
        <v>31.35742014061919</v>
      </c>
      <c r="EW71" s="342">
        <f t="shared" si="94"/>
        <v>25.085936112495354</v>
      </c>
      <c r="EX71" s="342">
        <f t="shared" si="94"/>
        <v>20.068748889996286</v>
      </c>
      <c r="EY71" s="342">
        <f t="shared" si="94"/>
        <v>16.054999111997031</v>
      </c>
      <c r="EZ71" s="342">
        <f t="shared" si="95"/>
        <v>12.843999289597626</v>
      </c>
      <c r="FA71" s="342">
        <f t="shared" si="95"/>
        <v>10.275199431678102</v>
      </c>
      <c r="FB71" s="342">
        <f t="shared" si="95"/>
        <v>8.2201595453424812</v>
      </c>
      <c r="FC71" s="342">
        <f t="shared" si="95"/>
        <v>6.5761276362739851</v>
      </c>
      <c r="FD71" s="342">
        <f t="shared" si="95"/>
        <v>5.2609021090191881</v>
      </c>
      <c r="FE71" s="727">
        <f t="shared" si="95"/>
        <v>4.208721687215351</v>
      </c>
      <c r="FF71" s="342">
        <f t="shared" si="95"/>
        <v>3.3669773497722808</v>
      </c>
      <c r="FG71" s="342">
        <f t="shared" si="95"/>
        <v>2.6935818798178248</v>
      </c>
      <c r="FH71" s="342">
        <f t="shared" si="83"/>
        <v>2.1548655038542601</v>
      </c>
      <c r="FI71" s="342">
        <f t="shared" si="83"/>
        <v>1.7238924030834082</v>
      </c>
      <c r="FJ71" s="342">
        <f t="shared" si="83"/>
        <v>1.3791139224667266</v>
      </c>
      <c r="FK71" s="342">
        <f t="shared" si="83"/>
        <v>1.1032911379733814</v>
      </c>
      <c r="FL71" s="342">
        <f t="shared" si="83"/>
        <v>0.88263291037870517</v>
      </c>
      <c r="FM71" s="342">
        <f t="shared" si="83"/>
        <v>0.70610632830296416</v>
      </c>
      <c r="FN71" s="342">
        <f t="shared" si="81"/>
        <v>0.56488506264237137</v>
      </c>
      <c r="FO71" s="342">
        <f t="shared" si="73"/>
        <v>0.45190805011389712</v>
      </c>
      <c r="FP71" s="346">
        <f t="shared" si="73"/>
        <v>0.36152644009111773</v>
      </c>
      <c r="FQ71" s="342">
        <f t="shared" si="73"/>
        <v>0.28922115207289417</v>
      </c>
      <c r="FR71" s="342">
        <f t="shared" si="73"/>
        <v>0.23137692165831536</v>
      </c>
      <c r="FS71" s="342">
        <f t="shared" si="73"/>
        <v>0.1851015373266523</v>
      </c>
      <c r="FT71" s="342">
        <f t="shared" si="73"/>
        <v>0.14808122986132186</v>
      </c>
      <c r="FU71" s="342">
        <f t="shared" si="73"/>
        <v>0.11846498388905749</v>
      </c>
      <c r="FV71" s="342">
        <f t="shared" si="71"/>
        <v>9.4771987111246001E-2</v>
      </c>
      <c r="FW71" s="342">
        <f t="shared" si="71"/>
        <v>7.5817589688996809E-2</v>
      </c>
      <c r="FX71" s="342">
        <f t="shared" si="47"/>
        <v>6.0654071751197448E-2</v>
      </c>
      <c r="FY71" s="342">
        <f t="shared" si="47"/>
        <v>4.8523257400957961E-2</v>
      </c>
      <c r="FZ71" s="342">
        <f t="shared" si="47"/>
        <v>3.8818605920766372E-2</v>
      </c>
      <c r="GA71" s="342">
        <f t="shared" si="47"/>
        <v>3.1054884736613098E-2</v>
      </c>
      <c r="GB71" s="342">
        <f t="shared" si="78"/>
        <v>2.4843907789290479E-2</v>
      </c>
      <c r="GC71" s="727">
        <f t="shared" si="78"/>
        <v>1.9875126231432384E-2</v>
      </c>
      <c r="GD71" s="342">
        <f t="shared" si="78"/>
        <v>1.5900100985145906E-2</v>
      </c>
      <c r="GE71" s="342">
        <f t="shared" si="78"/>
        <v>1.2720080788116726E-2</v>
      </c>
      <c r="GF71" s="342">
        <f t="shared" si="84"/>
        <v>1.0176064630493382E-2</v>
      </c>
      <c r="GG71" s="342">
        <f t="shared" si="84"/>
        <v>8.1408517043947051E-3</v>
      </c>
      <c r="GH71" s="342">
        <f t="shared" si="84"/>
        <v>6.5126813635157646E-3</v>
      </c>
      <c r="GI71" s="342">
        <f t="shared" si="84"/>
        <v>5.210145090812612E-3</v>
      </c>
      <c r="GJ71" s="342">
        <f t="shared" si="84"/>
        <v>4.1681160726500894E-3</v>
      </c>
      <c r="GK71" s="342">
        <f t="shared" si="84"/>
        <v>3.3344928581200716E-3</v>
      </c>
      <c r="GL71" s="342">
        <f t="shared" si="84"/>
        <v>2.6675942864960575E-3</v>
      </c>
      <c r="GM71" s="342">
        <f t="shared" si="84"/>
        <v>2.1340754291968461E-3</v>
      </c>
      <c r="GN71" s="346">
        <f t="shared" si="84"/>
        <v>1.7072603433574769E-3</v>
      </c>
      <c r="GO71" s="397">
        <f t="shared" si="89"/>
        <v>2799372.5431709578</v>
      </c>
    </row>
    <row r="72" spans="1:198" ht="22" customHeight="1" thickTop="1" x14ac:dyDescent="0.2">
      <c r="A72" s="413" t="s">
        <v>470</v>
      </c>
      <c r="B72" s="414">
        <v>1</v>
      </c>
      <c r="C72" s="414"/>
      <c r="D72" s="414">
        <v>1</v>
      </c>
      <c r="E72" s="414"/>
      <c r="F72" s="414"/>
      <c r="G72" s="405" t="str">
        <f>$G$442</f>
        <v>Avg Performing  Title / App</v>
      </c>
      <c r="H72" s="436"/>
      <c r="I72" s="384"/>
      <c r="J72" s="384"/>
      <c r="K72" s="384"/>
      <c r="L72" s="384"/>
      <c r="M72" s="384"/>
      <c r="N72" s="384"/>
      <c r="O72" s="384"/>
      <c r="P72" s="384"/>
      <c r="Q72" s="381"/>
      <c r="R72" s="384"/>
      <c r="S72" s="384"/>
      <c r="T72" s="384"/>
      <c r="U72" s="384"/>
      <c r="V72" s="384"/>
      <c r="W72" s="384"/>
      <c r="X72" s="384"/>
      <c r="Y72" s="384"/>
      <c r="Z72" s="384"/>
      <c r="AA72" s="384"/>
      <c r="AB72" s="385"/>
      <c r="AC72" s="384"/>
      <c r="AD72" s="384"/>
      <c r="AE72" s="384"/>
      <c r="AF72" s="384"/>
      <c r="AG72" s="384"/>
      <c r="AH72" s="384"/>
      <c r="AI72" s="384"/>
      <c r="AJ72" s="384"/>
      <c r="AK72" s="384"/>
      <c r="AL72" s="384"/>
      <c r="AM72" s="384"/>
      <c r="AN72" s="384"/>
      <c r="AO72" s="381"/>
      <c r="AP72" s="384"/>
      <c r="AQ72" s="384"/>
      <c r="AR72" s="384"/>
      <c r="AS72" s="384"/>
      <c r="AT72" s="384"/>
      <c r="AU72" s="384"/>
      <c r="AV72" s="384"/>
      <c r="AW72" s="384"/>
      <c r="AX72" s="384"/>
      <c r="AY72" s="384"/>
      <c r="AZ72" s="385"/>
      <c r="BA72" s="384"/>
      <c r="BB72" s="384"/>
      <c r="BC72" s="384"/>
      <c r="BD72" s="384"/>
      <c r="BE72" s="384"/>
      <c r="BF72" s="384"/>
      <c r="BG72" s="384"/>
      <c r="BH72" s="384"/>
      <c r="BI72" s="384"/>
      <c r="BJ72" s="384"/>
      <c r="BK72" s="384"/>
      <c r="BL72" s="384"/>
      <c r="BM72" s="381"/>
      <c r="BN72" s="384"/>
      <c r="BO72" s="384"/>
      <c r="BP72" s="384"/>
      <c r="BQ72" s="384"/>
      <c r="BR72" s="384"/>
      <c r="BS72" s="384"/>
      <c r="BT72" s="384"/>
      <c r="BU72" s="384"/>
      <c r="BV72" s="384"/>
      <c r="BW72" s="384"/>
      <c r="BX72" s="385"/>
      <c r="BY72" s="384"/>
      <c r="BZ72" s="384"/>
      <c r="CA72" s="384"/>
      <c r="CB72" s="384"/>
      <c r="CC72" s="384"/>
      <c r="CD72" s="384"/>
      <c r="CE72" s="384"/>
      <c r="CF72" s="384"/>
      <c r="CG72" s="384"/>
      <c r="CH72" s="384"/>
      <c r="CI72" s="384"/>
      <c r="CJ72" s="384"/>
      <c r="CK72" s="381"/>
      <c r="CL72" s="384"/>
      <c r="CM72" s="384"/>
      <c r="CN72" s="384"/>
      <c r="CO72" s="384"/>
      <c r="CP72" s="384"/>
      <c r="CQ72" s="384"/>
      <c r="CR72" s="384"/>
      <c r="CS72" s="384"/>
      <c r="CT72" s="384"/>
      <c r="CU72" s="384"/>
      <c r="CV72" s="385"/>
      <c r="CW72" s="384"/>
      <c r="CX72" s="384"/>
      <c r="CY72" s="384"/>
      <c r="CZ72" s="379">
        <f t="shared" ref="CZ72:DW72" si="101">$B$7*Q$442</f>
        <v>31125.899999999998</v>
      </c>
      <c r="DA72" s="379">
        <f t="shared" si="101"/>
        <v>100239.75</v>
      </c>
      <c r="DB72" s="379">
        <f t="shared" si="101"/>
        <v>284618.09999999998</v>
      </c>
      <c r="DC72" s="379">
        <f t="shared" si="101"/>
        <v>556962.25</v>
      </c>
      <c r="DD72" s="379">
        <f t="shared" si="101"/>
        <v>680269.85</v>
      </c>
      <c r="DE72" s="379">
        <f t="shared" si="101"/>
        <v>661926.19999999995</v>
      </c>
      <c r="DF72" s="379">
        <f t="shared" si="101"/>
        <v>673632.04999999993</v>
      </c>
      <c r="DG72" s="379">
        <f t="shared" si="101"/>
        <v>661253.44999999995</v>
      </c>
      <c r="DH72" s="379">
        <f t="shared" si="101"/>
        <v>447274.1</v>
      </c>
      <c r="DI72" s="735">
        <f t="shared" si="101"/>
        <v>485426.5</v>
      </c>
      <c r="DJ72" s="379">
        <f t="shared" si="101"/>
        <v>373122.1</v>
      </c>
      <c r="DK72" s="379">
        <f t="shared" si="101"/>
        <v>318121.05</v>
      </c>
      <c r="DL72" s="379">
        <f t="shared" si="101"/>
        <v>411752.89999999997</v>
      </c>
      <c r="DM72" s="379">
        <f t="shared" si="101"/>
        <v>364780</v>
      </c>
      <c r="DN72" s="379">
        <f t="shared" si="101"/>
        <v>316356.95</v>
      </c>
      <c r="DO72" s="379">
        <f t="shared" si="101"/>
        <v>238153.5</v>
      </c>
      <c r="DP72" s="379">
        <f t="shared" si="101"/>
        <v>221125.44999999998</v>
      </c>
      <c r="DQ72" s="379">
        <f t="shared" si="101"/>
        <v>247123.5</v>
      </c>
      <c r="DR72" s="379">
        <f t="shared" si="101"/>
        <v>221170.3</v>
      </c>
      <c r="DS72" s="379">
        <f t="shared" si="101"/>
        <v>171895.1</v>
      </c>
      <c r="DT72" s="380">
        <f t="shared" si="101"/>
        <v>127732.79999999999</v>
      </c>
      <c r="DU72" s="379">
        <f t="shared" si="101"/>
        <v>74660.3</v>
      </c>
      <c r="DV72" s="379">
        <f t="shared" si="101"/>
        <v>65346.45</v>
      </c>
      <c r="DW72" s="379">
        <f t="shared" si="101"/>
        <v>36074.35</v>
      </c>
      <c r="DX72" s="342">
        <f t="shared" si="65"/>
        <v>28859.48</v>
      </c>
      <c r="DY72" s="342">
        <f t="shared" si="65"/>
        <v>23087.584000000003</v>
      </c>
      <c r="DZ72" s="342">
        <f t="shared" si="65"/>
        <v>18470.067200000001</v>
      </c>
      <c r="EA72" s="342">
        <f t="shared" si="65"/>
        <v>14776.053760000003</v>
      </c>
      <c r="EB72" s="342">
        <f t="shared" si="65"/>
        <v>11820.843008000003</v>
      </c>
      <c r="EC72" s="342">
        <f t="shared" si="65"/>
        <v>9456.6744064000031</v>
      </c>
      <c r="ED72" s="342">
        <f t="shared" si="65"/>
        <v>7565.3395251200027</v>
      </c>
      <c r="EE72" s="342">
        <f t="shared" si="65"/>
        <v>6052.2716200960022</v>
      </c>
      <c r="EF72" s="342">
        <f t="shared" si="63"/>
        <v>4841.8172960768015</v>
      </c>
      <c r="EG72" s="727">
        <f t="shared" si="63"/>
        <v>3873.4538368614412</v>
      </c>
      <c r="EH72" s="342">
        <f t="shared" si="63"/>
        <v>3098.7630694891532</v>
      </c>
      <c r="EI72" s="342">
        <f t="shared" si="63"/>
        <v>2479.0104555913226</v>
      </c>
      <c r="EJ72" s="342">
        <f t="shared" si="94"/>
        <v>1983.2083644730583</v>
      </c>
      <c r="EK72" s="342">
        <f t="shared" si="94"/>
        <v>1586.5666915784468</v>
      </c>
      <c r="EL72" s="342">
        <f t="shared" si="94"/>
        <v>1269.2533532627576</v>
      </c>
      <c r="EM72" s="342">
        <f t="shared" si="94"/>
        <v>1015.4026826102062</v>
      </c>
      <c r="EN72" s="342">
        <f t="shared" si="94"/>
        <v>812.32214608816503</v>
      </c>
      <c r="EO72" s="342">
        <f t="shared" si="94"/>
        <v>649.85771687053204</v>
      </c>
      <c r="EP72" s="342">
        <f t="shared" si="94"/>
        <v>519.88617349642561</v>
      </c>
      <c r="EQ72" s="342">
        <f t="shared" si="94"/>
        <v>415.90893879714054</v>
      </c>
      <c r="ER72" s="346">
        <f t="shared" si="94"/>
        <v>332.72715103771247</v>
      </c>
      <c r="ES72" s="342">
        <f t="shared" si="94"/>
        <v>266.18172083016998</v>
      </c>
      <c r="ET72" s="342">
        <f t="shared" si="94"/>
        <v>212.94537666413601</v>
      </c>
      <c r="EU72" s="342">
        <f t="shared" si="94"/>
        <v>170.35630133130883</v>
      </c>
      <c r="EV72" s="342">
        <f t="shared" si="94"/>
        <v>136.28504106504707</v>
      </c>
      <c r="EW72" s="342">
        <f t="shared" si="94"/>
        <v>109.02803285203765</v>
      </c>
      <c r="EX72" s="342">
        <f t="shared" si="94"/>
        <v>87.222426281630135</v>
      </c>
      <c r="EY72" s="342">
        <f t="shared" si="94"/>
        <v>69.777941025304116</v>
      </c>
      <c r="EZ72" s="342">
        <f t="shared" si="95"/>
        <v>55.822352820243296</v>
      </c>
      <c r="FA72" s="342">
        <f t="shared" si="95"/>
        <v>44.65788225619464</v>
      </c>
      <c r="FB72" s="342">
        <f t="shared" si="95"/>
        <v>35.726305804955715</v>
      </c>
      <c r="FC72" s="342">
        <f t="shared" si="95"/>
        <v>28.581044643964574</v>
      </c>
      <c r="FD72" s="342">
        <f t="shared" si="95"/>
        <v>22.864835715171662</v>
      </c>
      <c r="FE72" s="727">
        <f t="shared" si="95"/>
        <v>18.291868572137329</v>
      </c>
      <c r="FF72" s="342">
        <f t="shared" si="95"/>
        <v>14.633494857709863</v>
      </c>
      <c r="FG72" s="342">
        <f t="shared" si="95"/>
        <v>11.706795886167891</v>
      </c>
      <c r="FH72" s="342">
        <f t="shared" si="83"/>
        <v>9.3654367089343129</v>
      </c>
      <c r="FI72" s="342">
        <f t="shared" si="83"/>
        <v>7.492349367147451</v>
      </c>
      <c r="FJ72" s="342">
        <f t="shared" si="83"/>
        <v>5.9938794937179614</v>
      </c>
      <c r="FK72" s="342">
        <f t="shared" si="83"/>
        <v>4.7951035949743694</v>
      </c>
      <c r="FL72" s="342">
        <f t="shared" si="83"/>
        <v>3.8360828759794958</v>
      </c>
      <c r="FM72" s="342">
        <f t="shared" si="83"/>
        <v>3.068866300783597</v>
      </c>
      <c r="FN72" s="342">
        <f t="shared" si="81"/>
        <v>2.4550930406268776</v>
      </c>
      <c r="FO72" s="342">
        <f t="shared" si="73"/>
        <v>1.9640744325015023</v>
      </c>
      <c r="FP72" s="346">
        <f t="shared" si="73"/>
        <v>1.571259546001202</v>
      </c>
      <c r="FQ72" s="342">
        <f t="shared" si="73"/>
        <v>1.2570076368009617</v>
      </c>
      <c r="FR72" s="342">
        <f t="shared" si="73"/>
        <v>1.0056061094407693</v>
      </c>
      <c r="FS72" s="342">
        <f t="shared" si="73"/>
        <v>0.80448488755261549</v>
      </c>
      <c r="FT72" s="342">
        <f t="shared" si="73"/>
        <v>0.64358791004209248</v>
      </c>
      <c r="FU72" s="342">
        <f t="shared" si="73"/>
        <v>0.51487032803367405</v>
      </c>
      <c r="FV72" s="342">
        <f t="shared" si="71"/>
        <v>0.41189626242693927</v>
      </c>
      <c r="FW72" s="342">
        <f t="shared" si="71"/>
        <v>0.32951700994155142</v>
      </c>
      <c r="FX72" s="342">
        <f t="shared" si="47"/>
        <v>0.26361360795324112</v>
      </c>
      <c r="FY72" s="342">
        <f t="shared" si="47"/>
        <v>0.2108908863625929</v>
      </c>
      <c r="FZ72" s="342">
        <f t="shared" si="47"/>
        <v>0.16871270909007433</v>
      </c>
      <c r="GA72" s="342">
        <f t="shared" si="47"/>
        <v>0.13497016727205946</v>
      </c>
      <c r="GB72" s="342">
        <f t="shared" si="78"/>
        <v>0.10797613381764758</v>
      </c>
      <c r="GC72" s="727">
        <f t="shared" si="78"/>
        <v>8.6380907054118064E-2</v>
      </c>
      <c r="GD72" s="342">
        <f t="shared" si="78"/>
        <v>6.9104725643294451E-2</v>
      </c>
      <c r="GE72" s="342">
        <f t="shared" si="78"/>
        <v>5.5283780514635561E-2</v>
      </c>
      <c r="GF72" s="342">
        <f t="shared" si="84"/>
        <v>4.4227024411708449E-2</v>
      </c>
      <c r="GG72" s="342">
        <f t="shared" si="84"/>
        <v>3.5381619529366762E-2</v>
      </c>
      <c r="GH72" s="342">
        <f t="shared" si="84"/>
        <v>2.8305295623493411E-2</v>
      </c>
      <c r="GI72" s="342">
        <f t="shared" si="84"/>
        <v>2.2644236498794729E-2</v>
      </c>
      <c r="GJ72" s="342">
        <f t="shared" si="84"/>
        <v>1.8115389199035783E-2</v>
      </c>
      <c r="GK72" s="342">
        <f t="shared" si="84"/>
        <v>1.4492311359228627E-2</v>
      </c>
      <c r="GL72" s="342">
        <f t="shared" si="84"/>
        <v>1.1593849087382903E-2</v>
      </c>
      <c r="GM72" s="342">
        <f t="shared" si="84"/>
        <v>9.2750792699063233E-3</v>
      </c>
      <c r="GN72" s="346">
        <f t="shared" si="84"/>
        <v>7.4200634159250593E-3</v>
      </c>
      <c r="GO72" s="398">
        <f t="shared" si="89"/>
        <v>7914440.2703197449</v>
      </c>
    </row>
    <row r="73" spans="1:198" ht="22" customHeight="1" x14ac:dyDescent="0.2">
      <c r="B73" s="399">
        <v>2</v>
      </c>
      <c r="C73" s="399"/>
      <c r="D73" s="399"/>
      <c r="E73" s="399">
        <v>1</v>
      </c>
      <c r="F73" s="399"/>
      <c r="G73" s="339" t="str">
        <f>$G$443</f>
        <v>Low Performing  Title / App</v>
      </c>
      <c r="H73" s="436"/>
      <c r="I73" s="384"/>
      <c r="J73" s="384"/>
      <c r="K73" s="384"/>
      <c r="L73" s="384"/>
      <c r="M73" s="384"/>
      <c r="N73" s="384"/>
      <c r="O73" s="384"/>
      <c r="P73" s="384"/>
      <c r="Q73" s="381"/>
      <c r="R73" s="384"/>
      <c r="S73" s="384"/>
      <c r="T73" s="384"/>
      <c r="U73" s="384"/>
      <c r="V73" s="384"/>
      <c r="W73" s="384"/>
      <c r="X73" s="384"/>
      <c r="Y73" s="384"/>
      <c r="Z73" s="384"/>
      <c r="AA73" s="384"/>
      <c r="AB73" s="385"/>
      <c r="AC73" s="384"/>
      <c r="AD73" s="384"/>
      <c r="AE73" s="384"/>
      <c r="AF73" s="384"/>
      <c r="AG73" s="384"/>
      <c r="AH73" s="384"/>
      <c r="AI73" s="384"/>
      <c r="AJ73" s="384"/>
      <c r="AK73" s="384"/>
      <c r="AL73" s="384"/>
      <c r="AM73" s="384"/>
      <c r="AN73" s="384"/>
      <c r="AO73" s="381"/>
      <c r="AP73" s="384"/>
      <c r="AQ73" s="384"/>
      <c r="AR73" s="384"/>
      <c r="AS73" s="384"/>
      <c r="AT73" s="384"/>
      <c r="AU73" s="384"/>
      <c r="AV73" s="384"/>
      <c r="AW73" s="384"/>
      <c r="AX73" s="384"/>
      <c r="AY73" s="384"/>
      <c r="AZ73" s="385"/>
      <c r="BA73" s="384"/>
      <c r="BB73" s="384"/>
      <c r="BC73" s="384"/>
      <c r="BD73" s="384"/>
      <c r="BE73" s="384"/>
      <c r="BF73" s="384"/>
      <c r="BG73" s="384"/>
      <c r="BH73" s="384"/>
      <c r="BI73" s="384"/>
      <c r="BJ73" s="384"/>
      <c r="BK73" s="384"/>
      <c r="BL73" s="384"/>
      <c r="BM73" s="381"/>
      <c r="BN73" s="384"/>
      <c r="BO73" s="384"/>
      <c r="BP73" s="384"/>
      <c r="BQ73" s="384"/>
      <c r="BR73" s="384"/>
      <c r="BS73" s="384"/>
      <c r="BT73" s="384"/>
      <c r="BU73" s="384"/>
      <c r="BV73" s="384"/>
      <c r="BW73" s="384"/>
      <c r="BX73" s="385"/>
      <c r="BY73" s="384"/>
      <c r="BZ73" s="384"/>
      <c r="CA73" s="384"/>
      <c r="CB73" s="384"/>
      <c r="CC73" s="384"/>
      <c r="CD73" s="384"/>
      <c r="CE73" s="384"/>
      <c r="CF73" s="384"/>
      <c r="CG73" s="384"/>
      <c r="CH73" s="384"/>
      <c r="CI73" s="384"/>
      <c r="CJ73" s="384"/>
      <c r="CK73" s="381"/>
      <c r="CL73" s="384"/>
      <c r="CM73" s="384"/>
      <c r="CN73" s="384"/>
      <c r="CO73" s="384"/>
      <c r="CP73" s="384"/>
      <c r="CQ73" s="384"/>
      <c r="CR73" s="384"/>
      <c r="CS73" s="384"/>
      <c r="CT73" s="384"/>
      <c r="CU73" s="384"/>
      <c r="CV73" s="385"/>
      <c r="CW73" s="384"/>
      <c r="CX73" s="384"/>
      <c r="CY73" s="384"/>
      <c r="CZ73" s="382">
        <f t="shared" ref="CZ73:DW73" si="102">$B$7*Q$443</f>
        <v>14621.099999999999</v>
      </c>
      <c r="DA73" s="382">
        <f t="shared" si="102"/>
        <v>53894.75</v>
      </c>
      <c r="DB73" s="382">
        <f t="shared" si="102"/>
        <v>98939.099999999991</v>
      </c>
      <c r="DC73" s="382">
        <f t="shared" si="102"/>
        <v>182390</v>
      </c>
      <c r="DD73" s="382">
        <f t="shared" si="102"/>
        <v>299732.55</v>
      </c>
      <c r="DE73" s="382">
        <f t="shared" si="102"/>
        <v>204665.5</v>
      </c>
      <c r="DF73" s="382">
        <f t="shared" si="102"/>
        <v>175333.6</v>
      </c>
      <c r="DG73" s="382">
        <f t="shared" si="102"/>
        <v>194200.5</v>
      </c>
      <c r="DH73" s="382">
        <f t="shared" si="102"/>
        <v>156765.69999999998</v>
      </c>
      <c r="DI73" s="736">
        <f t="shared" si="102"/>
        <v>155674.35</v>
      </c>
      <c r="DJ73" s="382">
        <f t="shared" si="102"/>
        <v>148274.1</v>
      </c>
      <c r="DK73" s="382">
        <f t="shared" si="102"/>
        <v>137061.6</v>
      </c>
      <c r="DL73" s="382">
        <f t="shared" si="102"/>
        <v>120885.7</v>
      </c>
      <c r="DM73" s="382">
        <f t="shared" si="102"/>
        <v>141905.4</v>
      </c>
      <c r="DN73" s="382">
        <f t="shared" si="102"/>
        <v>111512.04999999999</v>
      </c>
      <c r="DO73" s="382">
        <f t="shared" si="102"/>
        <v>95410.9</v>
      </c>
      <c r="DP73" s="382">
        <f t="shared" si="102"/>
        <v>94349.45</v>
      </c>
      <c r="DQ73" s="382">
        <f t="shared" si="102"/>
        <v>101525.45</v>
      </c>
      <c r="DR73" s="382">
        <f t="shared" si="102"/>
        <v>73598.849999999991</v>
      </c>
      <c r="DS73" s="382">
        <f t="shared" si="102"/>
        <v>73942.7</v>
      </c>
      <c r="DT73" s="383">
        <f t="shared" si="102"/>
        <v>52908.049999999996</v>
      </c>
      <c r="DU73" s="382">
        <f t="shared" si="102"/>
        <v>36298.6</v>
      </c>
      <c r="DV73" s="382">
        <f t="shared" si="102"/>
        <v>23606.05</v>
      </c>
      <c r="DW73" s="382">
        <f t="shared" si="102"/>
        <v>10375.299999999999</v>
      </c>
      <c r="DX73" s="342">
        <f t="shared" si="65"/>
        <v>8300.24</v>
      </c>
      <c r="DY73" s="342">
        <f t="shared" si="65"/>
        <v>6640.192</v>
      </c>
      <c r="DZ73" s="342">
        <f t="shared" si="65"/>
        <v>5312.1536000000006</v>
      </c>
      <c r="EA73" s="342">
        <f t="shared" si="65"/>
        <v>4249.7228800000003</v>
      </c>
      <c r="EB73" s="342">
        <f t="shared" si="65"/>
        <v>3399.7783040000004</v>
      </c>
      <c r="EC73" s="342">
        <f t="shared" si="65"/>
        <v>2719.8226432000006</v>
      </c>
      <c r="ED73" s="342">
        <f t="shared" si="65"/>
        <v>2175.8581145600006</v>
      </c>
      <c r="EE73" s="342">
        <f t="shared" si="65"/>
        <v>1740.6864916480006</v>
      </c>
      <c r="EF73" s="342">
        <f t="shared" si="63"/>
        <v>1392.5491933184005</v>
      </c>
      <c r="EG73" s="727">
        <f t="shared" si="63"/>
        <v>1114.0393546547205</v>
      </c>
      <c r="EH73" s="342">
        <f t="shared" si="63"/>
        <v>891.23148372377636</v>
      </c>
      <c r="EI73" s="342">
        <f t="shared" si="63"/>
        <v>712.98518697902114</v>
      </c>
      <c r="EJ73" s="342">
        <f t="shared" si="94"/>
        <v>570.38814958321689</v>
      </c>
      <c r="EK73" s="342">
        <f t="shared" si="94"/>
        <v>456.31051966657355</v>
      </c>
      <c r="EL73" s="342">
        <f t="shared" si="94"/>
        <v>365.04841573325888</v>
      </c>
      <c r="EM73" s="342">
        <f t="shared" si="94"/>
        <v>292.03873258660713</v>
      </c>
      <c r="EN73" s="342">
        <f t="shared" si="94"/>
        <v>233.63098606928571</v>
      </c>
      <c r="EO73" s="342">
        <f t="shared" si="94"/>
        <v>186.90478885542859</v>
      </c>
      <c r="EP73" s="342">
        <f t="shared" si="94"/>
        <v>149.52383108434287</v>
      </c>
      <c r="EQ73" s="342">
        <f t="shared" si="94"/>
        <v>119.61906486747431</v>
      </c>
      <c r="ER73" s="346">
        <f t="shared" si="94"/>
        <v>95.695251893979446</v>
      </c>
      <c r="ES73" s="342">
        <f t="shared" si="94"/>
        <v>76.55620151518356</v>
      </c>
      <c r="ET73" s="342">
        <f t="shared" si="94"/>
        <v>61.244961212146848</v>
      </c>
      <c r="EU73" s="342">
        <f t="shared" si="94"/>
        <v>48.995968969717481</v>
      </c>
      <c r="EV73" s="342">
        <f t="shared" si="94"/>
        <v>39.196775175773986</v>
      </c>
      <c r="EW73" s="342">
        <f t="shared" si="94"/>
        <v>31.35742014061919</v>
      </c>
      <c r="EX73" s="342">
        <f t="shared" si="94"/>
        <v>25.085936112495354</v>
      </c>
      <c r="EY73" s="342">
        <f t="shared" si="94"/>
        <v>20.068748889996286</v>
      </c>
      <c r="EZ73" s="342">
        <f t="shared" si="95"/>
        <v>16.054999111997031</v>
      </c>
      <c r="FA73" s="342">
        <f t="shared" si="95"/>
        <v>12.843999289597626</v>
      </c>
      <c r="FB73" s="342">
        <f t="shared" si="95"/>
        <v>10.275199431678102</v>
      </c>
      <c r="FC73" s="342">
        <f t="shared" si="95"/>
        <v>8.2201595453424812</v>
      </c>
      <c r="FD73" s="342">
        <f t="shared" si="95"/>
        <v>6.5761276362739851</v>
      </c>
      <c r="FE73" s="727">
        <f t="shared" si="95"/>
        <v>5.2609021090191881</v>
      </c>
      <c r="FF73" s="342">
        <f t="shared" si="95"/>
        <v>4.208721687215351</v>
      </c>
      <c r="FG73" s="342">
        <f t="shared" si="95"/>
        <v>3.3669773497722808</v>
      </c>
      <c r="FH73" s="342">
        <f t="shared" si="83"/>
        <v>2.6935818798178248</v>
      </c>
      <c r="FI73" s="342">
        <f t="shared" si="83"/>
        <v>2.1548655038542601</v>
      </c>
      <c r="FJ73" s="342">
        <f t="shared" si="83"/>
        <v>1.7238924030834082</v>
      </c>
      <c r="FK73" s="342">
        <f t="shared" si="83"/>
        <v>1.3791139224667266</v>
      </c>
      <c r="FL73" s="342">
        <f t="shared" si="83"/>
        <v>1.1032911379733814</v>
      </c>
      <c r="FM73" s="342">
        <f t="shared" si="83"/>
        <v>0.88263291037870517</v>
      </c>
      <c r="FN73" s="342">
        <f t="shared" si="81"/>
        <v>0.70610632830296416</v>
      </c>
      <c r="FO73" s="342">
        <f t="shared" si="73"/>
        <v>0.56488506264237137</v>
      </c>
      <c r="FP73" s="346">
        <f t="shared" si="73"/>
        <v>0.45190805011389712</v>
      </c>
      <c r="FQ73" s="342">
        <f t="shared" si="73"/>
        <v>0.36152644009111773</v>
      </c>
      <c r="FR73" s="342">
        <f t="shared" si="73"/>
        <v>0.28922115207289417</v>
      </c>
      <c r="FS73" s="342">
        <f t="shared" si="73"/>
        <v>0.23137692165831536</v>
      </c>
      <c r="FT73" s="342">
        <f t="shared" si="73"/>
        <v>0.1851015373266523</v>
      </c>
      <c r="FU73" s="342">
        <f t="shared" si="73"/>
        <v>0.14808122986132186</v>
      </c>
      <c r="FV73" s="342">
        <f t="shared" si="71"/>
        <v>0.11846498388905749</v>
      </c>
      <c r="FW73" s="342">
        <f t="shared" si="71"/>
        <v>9.4771987111246001E-2</v>
      </c>
      <c r="FX73" s="342">
        <f t="shared" si="47"/>
        <v>7.5817589688996809E-2</v>
      </c>
      <c r="FY73" s="342">
        <f t="shared" si="47"/>
        <v>6.0654071751197448E-2</v>
      </c>
      <c r="FZ73" s="342">
        <f t="shared" si="47"/>
        <v>4.8523257400957961E-2</v>
      </c>
      <c r="GA73" s="342">
        <f t="shared" si="47"/>
        <v>3.8818605920766372E-2</v>
      </c>
      <c r="GB73" s="342">
        <f t="shared" si="78"/>
        <v>3.1054884736613098E-2</v>
      </c>
      <c r="GC73" s="727">
        <f t="shared" si="78"/>
        <v>2.4843907789290479E-2</v>
      </c>
      <c r="GD73" s="342">
        <f t="shared" si="78"/>
        <v>1.9875126231432384E-2</v>
      </c>
      <c r="GE73" s="342">
        <f t="shared" si="78"/>
        <v>1.5900100985145906E-2</v>
      </c>
      <c r="GF73" s="342">
        <f t="shared" si="84"/>
        <v>1.2720080788116726E-2</v>
      </c>
      <c r="GG73" s="342">
        <f t="shared" si="84"/>
        <v>1.0176064630493382E-2</v>
      </c>
      <c r="GH73" s="342">
        <f t="shared" si="84"/>
        <v>8.1408517043947051E-3</v>
      </c>
      <c r="GI73" s="342">
        <f t="shared" si="84"/>
        <v>6.5126813635157646E-3</v>
      </c>
      <c r="GJ73" s="342">
        <f t="shared" si="84"/>
        <v>5.210145090812612E-3</v>
      </c>
      <c r="GK73" s="342">
        <f t="shared" si="84"/>
        <v>4.1681160726500894E-3</v>
      </c>
      <c r="GL73" s="342">
        <f t="shared" si="84"/>
        <v>3.3344928581200716E-3</v>
      </c>
      <c r="GM73" s="342">
        <f t="shared" si="84"/>
        <v>2.6675942864960575E-3</v>
      </c>
      <c r="GN73" s="346">
        <f t="shared" si="84"/>
        <v>2.1340754291968461E-3</v>
      </c>
      <c r="GO73" s="397">
        <f t="shared" si="89"/>
        <v>2799372.5414636973</v>
      </c>
    </row>
    <row r="74" spans="1:198" ht="22" customHeight="1" x14ac:dyDescent="0.2">
      <c r="B74" s="399">
        <v>3</v>
      </c>
      <c r="C74" s="399">
        <v>1</v>
      </c>
      <c r="D74" s="399"/>
      <c r="E74" s="399"/>
      <c r="F74" s="399"/>
      <c r="G74" s="341" t="str">
        <f>$G$441</f>
        <v>High Performing Title / App</v>
      </c>
      <c r="H74" s="436"/>
      <c r="I74" s="384"/>
      <c r="J74" s="384"/>
      <c r="K74" s="384"/>
      <c r="L74" s="384"/>
      <c r="M74" s="384"/>
      <c r="N74" s="384"/>
      <c r="O74" s="384"/>
      <c r="P74" s="384"/>
      <c r="Q74" s="381"/>
      <c r="R74" s="384"/>
      <c r="S74" s="384"/>
      <c r="T74" s="384"/>
      <c r="U74" s="384"/>
      <c r="V74" s="384"/>
      <c r="W74" s="384"/>
      <c r="X74" s="384"/>
      <c r="Y74" s="384"/>
      <c r="Z74" s="384"/>
      <c r="AA74" s="384"/>
      <c r="AB74" s="385"/>
      <c r="AC74" s="384"/>
      <c r="AD74" s="384"/>
      <c r="AE74" s="384"/>
      <c r="AF74" s="384"/>
      <c r="AG74" s="384"/>
      <c r="AH74" s="384"/>
      <c r="AI74" s="384"/>
      <c r="AJ74" s="384"/>
      <c r="AK74" s="384"/>
      <c r="AL74" s="384"/>
      <c r="AM74" s="384"/>
      <c r="AN74" s="384"/>
      <c r="AO74" s="381"/>
      <c r="AP74" s="384"/>
      <c r="AQ74" s="384"/>
      <c r="AR74" s="384"/>
      <c r="AS74" s="384"/>
      <c r="AT74" s="384"/>
      <c r="AU74" s="384"/>
      <c r="AV74" s="384"/>
      <c r="AW74" s="384"/>
      <c r="AX74" s="384"/>
      <c r="AY74" s="384"/>
      <c r="AZ74" s="385"/>
      <c r="BA74" s="384"/>
      <c r="BB74" s="384"/>
      <c r="BC74" s="384"/>
      <c r="BD74" s="384"/>
      <c r="BE74" s="384"/>
      <c r="BF74" s="384"/>
      <c r="BG74" s="384"/>
      <c r="BH74" s="384"/>
      <c r="BI74" s="384"/>
      <c r="BJ74" s="384"/>
      <c r="BK74" s="384"/>
      <c r="BL74" s="384"/>
      <c r="BM74" s="381"/>
      <c r="BN74" s="384"/>
      <c r="BO74" s="384"/>
      <c r="BP74" s="384"/>
      <c r="BQ74" s="384"/>
      <c r="BR74" s="384"/>
      <c r="BS74" s="384"/>
      <c r="BT74" s="384"/>
      <c r="BU74" s="384"/>
      <c r="BV74" s="384"/>
      <c r="BW74" s="384"/>
      <c r="BX74" s="385"/>
      <c r="BY74" s="384"/>
      <c r="BZ74" s="384"/>
      <c r="CA74" s="384"/>
      <c r="CB74" s="384"/>
      <c r="CC74" s="384"/>
      <c r="CD74" s="384"/>
      <c r="CE74" s="384"/>
      <c r="CF74" s="384"/>
      <c r="CG74" s="384"/>
      <c r="CH74" s="384"/>
      <c r="CI74" s="384"/>
      <c r="CJ74" s="384"/>
      <c r="CK74" s="381"/>
      <c r="CL74" s="384"/>
      <c r="CM74" s="384"/>
      <c r="CN74" s="384"/>
      <c r="CO74" s="384"/>
      <c r="CP74" s="384"/>
      <c r="CQ74" s="384"/>
      <c r="CR74" s="384"/>
      <c r="CS74" s="384"/>
      <c r="CT74" s="384"/>
      <c r="CU74" s="384"/>
      <c r="CV74" s="385"/>
      <c r="CW74" s="384"/>
      <c r="CX74" s="384"/>
      <c r="CY74" s="384"/>
      <c r="CZ74" s="384"/>
      <c r="DA74" s="389">
        <f t="shared" ref="DA74:DX74" si="103">$B$7*Q$441</f>
        <v>289304.92499999999</v>
      </c>
      <c r="DB74" s="389">
        <f t="shared" si="103"/>
        <v>965956.875</v>
      </c>
      <c r="DC74" s="389">
        <f t="shared" si="103"/>
        <v>1834880.7749999999</v>
      </c>
      <c r="DD74" s="389">
        <f t="shared" si="103"/>
        <v>3106602.5249999999</v>
      </c>
      <c r="DE74" s="389">
        <f t="shared" si="103"/>
        <v>3859006.125</v>
      </c>
      <c r="DF74" s="389">
        <f t="shared" si="103"/>
        <v>4525028.625</v>
      </c>
      <c r="DG74" s="389">
        <f t="shared" si="103"/>
        <v>3728021.6999999997</v>
      </c>
      <c r="DH74" s="389">
        <f t="shared" si="103"/>
        <v>3186637.3499999996</v>
      </c>
      <c r="DI74" s="738">
        <f t="shared" si="103"/>
        <v>4099648.8</v>
      </c>
      <c r="DJ74" s="389">
        <f t="shared" si="103"/>
        <v>3381331.1999999997</v>
      </c>
      <c r="DK74" s="389">
        <f t="shared" si="103"/>
        <v>2932337.85</v>
      </c>
      <c r="DL74" s="389">
        <f t="shared" si="103"/>
        <v>3693307.8</v>
      </c>
      <c r="DM74" s="389">
        <f t="shared" si="103"/>
        <v>3246624.2249999996</v>
      </c>
      <c r="DN74" s="389">
        <f t="shared" si="103"/>
        <v>3039394.8</v>
      </c>
      <c r="DO74" s="389">
        <f t="shared" si="103"/>
        <v>1945772.4</v>
      </c>
      <c r="DP74" s="389">
        <f t="shared" si="103"/>
        <v>2192738.9249999998</v>
      </c>
      <c r="DQ74" s="389">
        <f t="shared" si="103"/>
        <v>1824834.375</v>
      </c>
      <c r="DR74" s="389">
        <f t="shared" si="103"/>
        <v>1913368.2749999999</v>
      </c>
      <c r="DS74" s="389">
        <f t="shared" si="103"/>
        <v>1054782.3</v>
      </c>
      <c r="DT74" s="390">
        <f t="shared" si="103"/>
        <v>940235.39999999991</v>
      </c>
      <c r="DU74" s="389">
        <f t="shared" si="103"/>
        <v>733858.125</v>
      </c>
      <c r="DV74" s="389">
        <f t="shared" si="103"/>
        <v>804519.29999999993</v>
      </c>
      <c r="DW74" s="389">
        <f t="shared" si="103"/>
        <v>509339.02499999997</v>
      </c>
      <c r="DX74" s="389">
        <f t="shared" si="103"/>
        <v>284864.77499999997</v>
      </c>
      <c r="DY74" s="342">
        <f t="shared" si="65"/>
        <v>227891.81999999998</v>
      </c>
      <c r="DZ74" s="342">
        <f t="shared" si="65"/>
        <v>182313.45600000001</v>
      </c>
      <c r="EA74" s="342">
        <f t="shared" si="65"/>
        <v>145850.7648</v>
      </c>
      <c r="EB74" s="342">
        <f t="shared" si="65"/>
        <v>116680.61184000001</v>
      </c>
      <c r="EC74" s="342">
        <f t="shared" si="65"/>
        <v>93344.489472000016</v>
      </c>
      <c r="ED74" s="342">
        <f t="shared" si="65"/>
        <v>74675.591577600018</v>
      </c>
      <c r="EE74" s="342">
        <f t="shared" si="65"/>
        <v>59740.473262080021</v>
      </c>
      <c r="EF74" s="342">
        <f t="shared" si="63"/>
        <v>47792.378609664018</v>
      </c>
      <c r="EG74" s="727">
        <f t="shared" si="63"/>
        <v>38233.902887731216</v>
      </c>
      <c r="EH74" s="342">
        <f t="shared" si="63"/>
        <v>30587.122310184976</v>
      </c>
      <c r="EI74" s="342">
        <f t="shared" si="63"/>
        <v>24469.697848147982</v>
      </c>
      <c r="EJ74" s="342">
        <f t="shared" si="94"/>
        <v>19575.758278518388</v>
      </c>
      <c r="EK74" s="342">
        <f t="shared" si="94"/>
        <v>15660.60662281471</v>
      </c>
      <c r="EL74" s="342">
        <f t="shared" si="94"/>
        <v>12528.48529825177</v>
      </c>
      <c r="EM74" s="342">
        <f t="shared" si="94"/>
        <v>10022.788238601417</v>
      </c>
      <c r="EN74" s="342">
        <f t="shared" si="94"/>
        <v>8018.230590881134</v>
      </c>
      <c r="EO74" s="342">
        <f t="shared" si="94"/>
        <v>6414.584472704908</v>
      </c>
      <c r="EP74" s="342">
        <f t="shared" si="94"/>
        <v>5131.6675781639269</v>
      </c>
      <c r="EQ74" s="342">
        <f t="shared" si="94"/>
        <v>4105.3340625311421</v>
      </c>
      <c r="ER74" s="346">
        <f t="shared" si="94"/>
        <v>3284.2672500249137</v>
      </c>
      <c r="ES74" s="342">
        <f t="shared" si="94"/>
        <v>2627.4138000199309</v>
      </c>
      <c r="ET74" s="342">
        <f t="shared" si="94"/>
        <v>2101.9310400159447</v>
      </c>
      <c r="EU74" s="342">
        <f t="shared" si="94"/>
        <v>1681.5448320127559</v>
      </c>
      <c r="EV74" s="342">
        <f t="shared" si="94"/>
        <v>1345.2358656102049</v>
      </c>
      <c r="EW74" s="342">
        <f t="shared" si="94"/>
        <v>1076.188692488164</v>
      </c>
      <c r="EX74" s="342">
        <f t="shared" si="94"/>
        <v>860.95095399053116</v>
      </c>
      <c r="EY74" s="342">
        <f t="shared" si="94"/>
        <v>688.76076319242497</v>
      </c>
      <c r="EZ74" s="342">
        <f t="shared" si="95"/>
        <v>551.00861055394</v>
      </c>
      <c r="FA74" s="342">
        <f t="shared" si="95"/>
        <v>440.80688844315205</v>
      </c>
      <c r="FB74" s="342">
        <f t="shared" si="95"/>
        <v>352.64551075452164</v>
      </c>
      <c r="FC74" s="342">
        <f t="shared" si="95"/>
        <v>282.11640860361734</v>
      </c>
      <c r="FD74" s="342">
        <f t="shared" si="95"/>
        <v>225.69312688289389</v>
      </c>
      <c r="FE74" s="727">
        <f t="shared" si="95"/>
        <v>180.55450150631512</v>
      </c>
      <c r="FF74" s="342">
        <f t="shared" si="95"/>
        <v>144.44360120505209</v>
      </c>
      <c r="FG74" s="342">
        <f t="shared" si="95"/>
        <v>115.55488096404167</v>
      </c>
      <c r="FH74" s="342">
        <f t="shared" si="83"/>
        <v>92.443904771233349</v>
      </c>
      <c r="FI74" s="342">
        <f t="shared" si="83"/>
        <v>73.955123816986685</v>
      </c>
      <c r="FJ74" s="342">
        <f t="shared" si="83"/>
        <v>59.164099053589354</v>
      </c>
      <c r="FK74" s="342">
        <f t="shared" si="83"/>
        <v>47.331279242871489</v>
      </c>
      <c r="FL74" s="342">
        <f t="shared" si="83"/>
        <v>37.865023394297189</v>
      </c>
      <c r="FM74" s="342">
        <f t="shared" si="83"/>
        <v>30.292018715437752</v>
      </c>
      <c r="FN74" s="342">
        <f t="shared" si="81"/>
        <v>24.233614972350203</v>
      </c>
      <c r="FO74" s="342">
        <f t="shared" si="73"/>
        <v>19.386891977880165</v>
      </c>
      <c r="FP74" s="346">
        <f t="shared" si="73"/>
        <v>15.509513582304132</v>
      </c>
      <c r="FQ74" s="342">
        <f t="shared" si="73"/>
        <v>12.407610865843306</v>
      </c>
      <c r="FR74" s="342">
        <f t="shared" si="73"/>
        <v>9.9260886926746466</v>
      </c>
      <c r="FS74" s="342">
        <f t="shared" si="73"/>
        <v>7.9408709541397178</v>
      </c>
      <c r="FT74" s="342">
        <f t="shared" si="73"/>
        <v>6.3526967633117746</v>
      </c>
      <c r="FU74" s="342">
        <f t="shared" si="73"/>
        <v>5.0821574106494198</v>
      </c>
      <c r="FV74" s="342">
        <f t="shared" si="71"/>
        <v>4.0657259285195364</v>
      </c>
      <c r="FW74" s="342">
        <f t="shared" si="71"/>
        <v>3.2525807428156295</v>
      </c>
      <c r="FX74" s="342">
        <f t="shared" si="47"/>
        <v>2.6020645942525036</v>
      </c>
      <c r="FY74" s="342">
        <f t="shared" si="47"/>
        <v>2.0816516754020031</v>
      </c>
      <c r="FZ74" s="342">
        <f t="shared" si="47"/>
        <v>1.6653213403216025</v>
      </c>
      <c r="GA74" s="342">
        <f t="shared" si="47"/>
        <v>1.3322570722572822</v>
      </c>
      <c r="GB74" s="342">
        <f t="shared" si="78"/>
        <v>1.0658056578058257</v>
      </c>
      <c r="GC74" s="727">
        <f t="shared" si="78"/>
        <v>0.85264452624466058</v>
      </c>
      <c r="GD74" s="342">
        <f t="shared" si="78"/>
        <v>0.68211562099572853</v>
      </c>
      <c r="GE74" s="342">
        <f t="shared" si="78"/>
        <v>0.54569249679658283</v>
      </c>
      <c r="GF74" s="342">
        <f t="shared" si="84"/>
        <v>0.43655399743726631</v>
      </c>
      <c r="GG74" s="342">
        <f t="shared" si="84"/>
        <v>0.34924319794981307</v>
      </c>
      <c r="GH74" s="342">
        <f t="shared" si="84"/>
        <v>0.27939455835985044</v>
      </c>
      <c r="GI74" s="342">
        <f t="shared" si="84"/>
        <v>0.22351564668788038</v>
      </c>
      <c r="GJ74" s="342">
        <f t="shared" si="84"/>
        <v>0.17881251735030432</v>
      </c>
      <c r="GK74" s="342">
        <f t="shared" si="84"/>
        <v>0.14305001388024347</v>
      </c>
      <c r="GL74" s="342">
        <f t="shared" si="84"/>
        <v>0.11444001110419477</v>
      </c>
      <c r="GM74" s="342">
        <f t="shared" si="84"/>
        <v>9.1552008883355823E-2</v>
      </c>
      <c r="GN74" s="346">
        <f t="shared" si="84"/>
        <v>7.3241607106684661E-2</v>
      </c>
      <c r="GO74" s="396">
        <f t="shared" si="89"/>
        <v>55231855.282033548</v>
      </c>
      <c r="GP74" s="989">
        <f>(GO74*$B$11)*$B$10</f>
        <v>248543348.76915097</v>
      </c>
    </row>
    <row r="75" spans="1:198" ht="22" customHeight="1" x14ac:dyDescent="0.2">
      <c r="B75" s="399">
        <v>4</v>
      </c>
      <c r="C75" s="399"/>
      <c r="D75" s="399"/>
      <c r="E75" s="399"/>
      <c r="F75" s="399">
        <v>1</v>
      </c>
      <c r="G75" s="495" t="str">
        <f>$G$444</f>
        <v>Even Performing Title / App</v>
      </c>
      <c r="H75" s="436"/>
      <c r="I75" s="384"/>
      <c r="J75" s="384"/>
      <c r="K75" s="384"/>
      <c r="L75" s="384"/>
      <c r="M75" s="384"/>
      <c r="N75" s="384"/>
      <c r="O75" s="384"/>
      <c r="P75" s="384"/>
      <c r="Q75" s="381"/>
      <c r="R75" s="384"/>
      <c r="S75" s="384"/>
      <c r="T75" s="384"/>
      <c r="U75" s="384"/>
      <c r="V75" s="384"/>
      <c r="W75" s="384"/>
      <c r="X75" s="384"/>
      <c r="Y75" s="384"/>
      <c r="Z75" s="384"/>
      <c r="AA75" s="384"/>
      <c r="AB75" s="385"/>
      <c r="AC75" s="384"/>
      <c r="AD75" s="384"/>
      <c r="AE75" s="384"/>
      <c r="AF75" s="384"/>
      <c r="AG75" s="384"/>
      <c r="AH75" s="384"/>
      <c r="AI75" s="384"/>
      <c r="AJ75" s="384"/>
      <c r="AK75" s="384"/>
      <c r="AL75" s="384"/>
      <c r="AM75" s="384"/>
      <c r="AN75" s="384"/>
      <c r="AO75" s="381"/>
      <c r="AP75" s="384"/>
      <c r="AQ75" s="384"/>
      <c r="AR75" s="384"/>
      <c r="AS75" s="384"/>
      <c r="AT75" s="384"/>
      <c r="AU75" s="384"/>
      <c r="AV75" s="384"/>
      <c r="AW75" s="384"/>
      <c r="AX75" s="384"/>
      <c r="AY75" s="384"/>
      <c r="AZ75" s="385"/>
      <c r="BA75" s="384"/>
      <c r="BB75" s="384"/>
      <c r="BC75" s="384"/>
      <c r="BD75" s="384"/>
      <c r="BE75" s="384"/>
      <c r="BF75" s="384"/>
      <c r="BG75" s="384"/>
      <c r="BH75" s="384"/>
      <c r="BI75" s="384"/>
      <c r="BJ75" s="384"/>
      <c r="BK75" s="384"/>
      <c r="BL75" s="384"/>
      <c r="BM75" s="381"/>
      <c r="BN75" s="384"/>
      <c r="BO75" s="384"/>
      <c r="BP75" s="384"/>
      <c r="BQ75" s="384"/>
      <c r="BR75" s="384"/>
      <c r="BS75" s="384"/>
      <c r="BT75" s="384"/>
      <c r="BU75" s="384"/>
      <c r="BV75" s="384"/>
      <c r="BW75" s="384"/>
      <c r="BX75" s="385"/>
      <c r="BY75" s="384"/>
      <c r="BZ75" s="384"/>
      <c r="CA75" s="384"/>
      <c r="CB75" s="384"/>
      <c r="CC75" s="384"/>
      <c r="CD75" s="384"/>
      <c r="CE75" s="384"/>
      <c r="CF75" s="384"/>
      <c r="CG75" s="384"/>
      <c r="CH75" s="384"/>
      <c r="CI75" s="384"/>
      <c r="CJ75" s="384"/>
      <c r="CK75" s="381"/>
      <c r="CL75" s="384"/>
      <c r="CM75" s="384"/>
      <c r="CN75" s="384"/>
      <c r="CO75" s="384"/>
      <c r="CP75" s="384"/>
      <c r="CQ75" s="384"/>
      <c r="CR75" s="384"/>
      <c r="CS75" s="384"/>
      <c r="CT75" s="384"/>
      <c r="CU75" s="384"/>
      <c r="CV75" s="385"/>
      <c r="CW75" s="384"/>
      <c r="CX75" s="384"/>
      <c r="CY75" s="384"/>
      <c r="CZ75" s="384"/>
      <c r="DA75" s="497">
        <f t="shared" ref="DA75:DX75" si="104">$B$7*Q$444</f>
        <v>3114.5833333333339</v>
      </c>
      <c r="DB75" s="497">
        <f t="shared" si="104"/>
        <v>12458.333333333336</v>
      </c>
      <c r="DC75" s="497">
        <f t="shared" si="104"/>
        <v>31145.833333333336</v>
      </c>
      <c r="DD75" s="497">
        <f t="shared" si="104"/>
        <v>46718.75</v>
      </c>
      <c r="DE75" s="497">
        <f t="shared" si="104"/>
        <v>62291.666666666672</v>
      </c>
      <c r="DF75" s="497">
        <f t="shared" si="104"/>
        <v>59177.083333333328</v>
      </c>
      <c r="DG75" s="497">
        <f t="shared" si="104"/>
        <v>56062.5</v>
      </c>
      <c r="DH75" s="497">
        <f t="shared" si="104"/>
        <v>52947.916666666664</v>
      </c>
      <c r="DI75" s="737">
        <f t="shared" si="104"/>
        <v>49833.333333333343</v>
      </c>
      <c r="DJ75" s="497">
        <f t="shared" si="104"/>
        <v>46718.75</v>
      </c>
      <c r="DK75" s="497">
        <f t="shared" si="104"/>
        <v>43604.166666666664</v>
      </c>
      <c r="DL75" s="497">
        <f t="shared" si="104"/>
        <v>40489.583333333336</v>
      </c>
      <c r="DM75" s="497">
        <f t="shared" si="104"/>
        <v>37375</v>
      </c>
      <c r="DN75" s="497">
        <f t="shared" si="104"/>
        <v>34260.416666666672</v>
      </c>
      <c r="DO75" s="497">
        <f t="shared" si="104"/>
        <v>31145.833333333299</v>
      </c>
      <c r="DP75" s="497">
        <f t="shared" si="104"/>
        <v>28031.249999999967</v>
      </c>
      <c r="DQ75" s="497">
        <f t="shared" si="104"/>
        <v>24916.666666666672</v>
      </c>
      <c r="DR75" s="497">
        <f t="shared" si="104"/>
        <v>21802.083333333332</v>
      </c>
      <c r="DS75" s="497">
        <f t="shared" si="104"/>
        <v>18687.5</v>
      </c>
      <c r="DT75" s="621">
        <f t="shared" si="104"/>
        <v>15572.916666666668</v>
      </c>
      <c r="DU75" s="497">
        <f t="shared" si="104"/>
        <v>12458.333333333336</v>
      </c>
      <c r="DV75" s="497">
        <f t="shared" si="104"/>
        <v>9343.75</v>
      </c>
      <c r="DW75" s="497">
        <f t="shared" si="104"/>
        <v>6229.1666666666679</v>
      </c>
      <c r="DX75" s="497">
        <f t="shared" si="104"/>
        <v>3114.5833333333339</v>
      </c>
      <c r="DY75" s="342">
        <f t="shared" si="65"/>
        <v>2491.6666666666674</v>
      </c>
      <c r="DZ75" s="342">
        <f t="shared" ref="DY75:EE79" si="105">DY75*0.8</f>
        <v>1993.3333333333339</v>
      </c>
      <c r="EA75" s="342">
        <f t="shared" si="105"/>
        <v>1594.6666666666672</v>
      </c>
      <c r="EB75" s="342">
        <f t="shared" si="105"/>
        <v>1275.7333333333338</v>
      </c>
      <c r="EC75" s="342">
        <f t="shared" si="105"/>
        <v>1020.586666666667</v>
      </c>
      <c r="ED75" s="342">
        <f t="shared" si="105"/>
        <v>816.46933333333368</v>
      </c>
      <c r="EE75" s="342">
        <f t="shared" si="105"/>
        <v>653.17546666666703</v>
      </c>
      <c r="EF75" s="342">
        <f t="shared" si="63"/>
        <v>522.5403733333336</v>
      </c>
      <c r="EG75" s="727">
        <f t="shared" si="63"/>
        <v>418.03229866666692</v>
      </c>
      <c r="EH75" s="342">
        <f t="shared" si="63"/>
        <v>334.42583893333358</v>
      </c>
      <c r="EI75" s="342">
        <f t="shared" si="63"/>
        <v>267.54067114666685</v>
      </c>
      <c r="EJ75" s="342">
        <f t="shared" si="94"/>
        <v>214.03253691733349</v>
      </c>
      <c r="EK75" s="342">
        <f t="shared" si="94"/>
        <v>171.22602953386681</v>
      </c>
      <c r="EL75" s="342">
        <f t="shared" si="94"/>
        <v>136.98082362709346</v>
      </c>
      <c r="EM75" s="342">
        <f t="shared" si="94"/>
        <v>109.58465890167477</v>
      </c>
      <c r="EN75" s="342">
        <f t="shared" si="94"/>
        <v>87.667727121339823</v>
      </c>
      <c r="EO75" s="342">
        <f t="shared" si="94"/>
        <v>70.134181697071867</v>
      </c>
      <c r="EP75" s="342">
        <f t="shared" si="94"/>
        <v>56.107345357657493</v>
      </c>
      <c r="EQ75" s="342">
        <f t="shared" si="94"/>
        <v>44.885876286125999</v>
      </c>
      <c r="ER75" s="346">
        <f t="shared" si="94"/>
        <v>35.908701028900801</v>
      </c>
      <c r="ES75" s="342">
        <f t="shared" si="94"/>
        <v>28.726960823120642</v>
      </c>
      <c r="ET75" s="342">
        <f t="shared" si="94"/>
        <v>22.981568658496514</v>
      </c>
      <c r="EU75" s="342">
        <f t="shared" si="94"/>
        <v>18.385254926797213</v>
      </c>
      <c r="EV75" s="342">
        <f t="shared" si="94"/>
        <v>14.708203941437771</v>
      </c>
      <c r="EW75" s="342">
        <f t="shared" si="94"/>
        <v>11.766563153150218</v>
      </c>
      <c r="EX75" s="342">
        <f t="shared" si="94"/>
        <v>9.4132505225201744</v>
      </c>
      <c r="EY75" s="342">
        <f t="shared" si="94"/>
        <v>7.5306004180161397</v>
      </c>
      <c r="EZ75" s="342">
        <f t="shared" si="95"/>
        <v>6.0244803344129121</v>
      </c>
      <c r="FA75" s="342">
        <f t="shared" si="95"/>
        <v>4.8195842675303302</v>
      </c>
      <c r="FB75" s="342">
        <f t="shared" si="95"/>
        <v>3.8556674140242642</v>
      </c>
      <c r="FC75" s="342">
        <f t="shared" si="95"/>
        <v>3.0845339312194113</v>
      </c>
      <c r="FD75" s="342">
        <f t="shared" si="95"/>
        <v>2.4676271449755292</v>
      </c>
      <c r="FE75" s="727">
        <f t="shared" si="95"/>
        <v>1.9741017159804235</v>
      </c>
      <c r="FF75" s="342">
        <f t="shared" si="95"/>
        <v>1.5792813727843389</v>
      </c>
      <c r="FG75" s="342">
        <f t="shared" si="95"/>
        <v>1.2634250982274713</v>
      </c>
      <c r="FH75" s="342">
        <f t="shared" si="83"/>
        <v>1.0107400785819771</v>
      </c>
      <c r="FI75" s="342">
        <f t="shared" si="83"/>
        <v>0.80859206286558172</v>
      </c>
      <c r="FJ75" s="342">
        <f t="shared" si="83"/>
        <v>0.64687365029246546</v>
      </c>
      <c r="FK75" s="342">
        <f t="shared" si="83"/>
        <v>0.51749892023397237</v>
      </c>
      <c r="FL75" s="342">
        <f t="shared" si="83"/>
        <v>0.41399913618717793</v>
      </c>
      <c r="FM75" s="342">
        <f t="shared" si="83"/>
        <v>0.33119930894974237</v>
      </c>
      <c r="FN75" s="342">
        <f t="shared" si="81"/>
        <v>0.26495944715979391</v>
      </c>
      <c r="FO75" s="342">
        <f t="shared" si="73"/>
        <v>0.21196755772783515</v>
      </c>
      <c r="FP75" s="346">
        <f t="shared" si="73"/>
        <v>0.16957404618226812</v>
      </c>
      <c r="FQ75" s="342">
        <f t="shared" si="73"/>
        <v>0.1356592369458145</v>
      </c>
      <c r="FR75" s="342">
        <f t="shared" si="73"/>
        <v>0.1085273895566516</v>
      </c>
      <c r="FS75" s="342">
        <f t="shared" si="73"/>
        <v>8.6821911645321284E-2</v>
      </c>
      <c r="FT75" s="342">
        <f t="shared" si="73"/>
        <v>6.9457529316257025E-2</v>
      </c>
      <c r="FU75" s="342">
        <f t="shared" si="73"/>
        <v>5.5566023453005625E-2</v>
      </c>
      <c r="FV75" s="342">
        <f t="shared" si="71"/>
        <v>4.4452818762404506E-2</v>
      </c>
      <c r="FW75" s="342">
        <f t="shared" si="71"/>
        <v>3.5562255009923605E-2</v>
      </c>
      <c r="FX75" s="342">
        <f t="shared" si="47"/>
        <v>2.8449804007938884E-2</v>
      </c>
      <c r="FY75" s="342">
        <f t="shared" si="47"/>
        <v>2.2759843206351108E-2</v>
      </c>
      <c r="FZ75" s="342">
        <f t="shared" si="47"/>
        <v>1.8207874565080887E-2</v>
      </c>
      <c r="GA75" s="342">
        <f t="shared" si="47"/>
        <v>1.4566299652064711E-2</v>
      </c>
      <c r="GB75" s="342">
        <f t="shared" si="78"/>
        <v>1.165303972165177E-2</v>
      </c>
      <c r="GC75" s="727">
        <f t="shared" si="78"/>
        <v>9.3224317773214164E-3</v>
      </c>
      <c r="GD75" s="342">
        <f t="shared" si="78"/>
        <v>7.4579454218571331E-3</v>
      </c>
      <c r="GE75" s="342">
        <f t="shared" si="78"/>
        <v>5.9663563374857068E-3</v>
      </c>
      <c r="GF75" s="342">
        <f t="shared" si="84"/>
        <v>4.773085069988566E-3</v>
      </c>
      <c r="GG75" s="342">
        <f t="shared" si="84"/>
        <v>3.8184680559908528E-3</v>
      </c>
      <c r="GH75" s="342">
        <f t="shared" si="84"/>
        <v>3.0547744447926824E-3</v>
      </c>
      <c r="GI75" s="342">
        <f t="shared" si="84"/>
        <v>2.4438195558341459E-3</v>
      </c>
      <c r="GJ75" s="342">
        <f t="shared" si="84"/>
        <v>1.9550556446673167E-3</v>
      </c>
      <c r="GK75" s="342">
        <f t="shared" si="84"/>
        <v>1.5640445157338535E-3</v>
      </c>
      <c r="GL75" s="342">
        <f t="shared" si="84"/>
        <v>1.2512356125870829E-3</v>
      </c>
      <c r="GM75" s="342">
        <f t="shared" si="84"/>
        <v>1.0009884900696665E-3</v>
      </c>
      <c r="GN75" s="346">
        <f t="shared" si="84"/>
        <v>8.0079079205573318E-4</v>
      </c>
      <c r="GO75" s="623">
        <f t="shared" si="89"/>
        <v>759958.33013017045</v>
      </c>
    </row>
    <row r="76" spans="1:198" ht="22" customHeight="1" x14ac:dyDescent="0.2">
      <c r="B76" s="399">
        <v>5</v>
      </c>
      <c r="C76" s="399"/>
      <c r="D76" s="399"/>
      <c r="E76" s="399">
        <v>1</v>
      </c>
      <c r="F76" s="399"/>
      <c r="G76" s="339" t="str">
        <f>$G$443</f>
        <v>Low Performing  Title / App</v>
      </c>
      <c r="H76" s="436"/>
      <c r="I76" s="384"/>
      <c r="J76" s="384"/>
      <c r="K76" s="384"/>
      <c r="L76" s="384"/>
      <c r="M76" s="384"/>
      <c r="N76" s="384"/>
      <c r="O76" s="384"/>
      <c r="P76" s="384"/>
      <c r="Q76" s="381"/>
      <c r="R76" s="384"/>
      <c r="S76" s="384"/>
      <c r="T76" s="384"/>
      <c r="U76" s="384"/>
      <c r="V76" s="384"/>
      <c r="W76" s="384"/>
      <c r="X76" s="384"/>
      <c r="Y76" s="384"/>
      <c r="Z76" s="384"/>
      <c r="AA76" s="384"/>
      <c r="AB76" s="385"/>
      <c r="AC76" s="384"/>
      <c r="AD76" s="384"/>
      <c r="AE76" s="384"/>
      <c r="AF76" s="384"/>
      <c r="AG76" s="384"/>
      <c r="AH76" s="384"/>
      <c r="AI76" s="384"/>
      <c r="AJ76" s="384"/>
      <c r="AK76" s="384"/>
      <c r="AL76" s="384"/>
      <c r="AM76" s="384"/>
      <c r="AN76" s="384"/>
      <c r="AO76" s="381"/>
      <c r="AP76" s="384"/>
      <c r="AQ76" s="384"/>
      <c r="AR76" s="384"/>
      <c r="AS76" s="384"/>
      <c r="AT76" s="384"/>
      <c r="AU76" s="384"/>
      <c r="AV76" s="384"/>
      <c r="AW76" s="384"/>
      <c r="AX76" s="384"/>
      <c r="AY76" s="384"/>
      <c r="AZ76" s="385"/>
      <c r="BA76" s="384"/>
      <c r="BB76" s="384"/>
      <c r="BC76" s="384"/>
      <c r="BD76" s="384"/>
      <c r="BE76" s="384"/>
      <c r="BF76" s="384"/>
      <c r="BG76" s="384"/>
      <c r="BH76" s="384"/>
      <c r="BI76" s="384"/>
      <c r="BJ76" s="384"/>
      <c r="BK76" s="384"/>
      <c r="BL76" s="384"/>
      <c r="BM76" s="381"/>
      <c r="BN76" s="384"/>
      <c r="BO76" s="384"/>
      <c r="BP76" s="384"/>
      <c r="BQ76" s="384"/>
      <c r="BR76" s="384"/>
      <c r="BS76" s="384"/>
      <c r="BT76" s="384"/>
      <c r="BU76" s="384"/>
      <c r="BV76" s="384"/>
      <c r="BW76" s="384"/>
      <c r="BX76" s="385"/>
      <c r="BY76" s="384"/>
      <c r="BZ76" s="384"/>
      <c r="CA76" s="384"/>
      <c r="CB76" s="384"/>
      <c r="CC76" s="384"/>
      <c r="CD76" s="384"/>
      <c r="CE76" s="384"/>
      <c r="CF76" s="384"/>
      <c r="CG76" s="384"/>
      <c r="CH76" s="384"/>
      <c r="CI76" s="384"/>
      <c r="CJ76" s="384"/>
      <c r="CK76" s="381"/>
      <c r="CL76" s="384"/>
      <c r="CM76" s="384"/>
      <c r="CN76" s="384"/>
      <c r="CO76" s="384"/>
      <c r="CP76" s="384"/>
      <c r="CQ76" s="384"/>
      <c r="CR76" s="384"/>
      <c r="CS76" s="384"/>
      <c r="CT76" s="384"/>
      <c r="CU76" s="384"/>
      <c r="CV76" s="385"/>
      <c r="CW76" s="384"/>
      <c r="CX76" s="384"/>
      <c r="CY76" s="384"/>
      <c r="CZ76" s="384"/>
      <c r="DA76" s="382">
        <f t="shared" ref="DA76:DX76" si="106">$B$7*Q$443</f>
        <v>14621.099999999999</v>
      </c>
      <c r="DB76" s="382">
        <f t="shared" si="106"/>
        <v>53894.75</v>
      </c>
      <c r="DC76" s="382">
        <f t="shared" si="106"/>
        <v>98939.099999999991</v>
      </c>
      <c r="DD76" s="382">
        <f t="shared" si="106"/>
        <v>182390</v>
      </c>
      <c r="DE76" s="382">
        <f t="shared" si="106"/>
        <v>299732.55</v>
      </c>
      <c r="DF76" s="382">
        <f t="shared" si="106"/>
        <v>204665.5</v>
      </c>
      <c r="DG76" s="382">
        <f t="shared" si="106"/>
        <v>175333.6</v>
      </c>
      <c r="DH76" s="382">
        <f t="shared" si="106"/>
        <v>194200.5</v>
      </c>
      <c r="DI76" s="736">
        <f t="shared" si="106"/>
        <v>156765.69999999998</v>
      </c>
      <c r="DJ76" s="382">
        <f t="shared" si="106"/>
        <v>155674.35</v>
      </c>
      <c r="DK76" s="382">
        <f t="shared" si="106"/>
        <v>148274.1</v>
      </c>
      <c r="DL76" s="382">
        <f t="shared" si="106"/>
        <v>137061.6</v>
      </c>
      <c r="DM76" s="382">
        <f t="shared" si="106"/>
        <v>120885.7</v>
      </c>
      <c r="DN76" s="382">
        <f t="shared" si="106"/>
        <v>141905.4</v>
      </c>
      <c r="DO76" s="382">
        <f t="shared" si="106"/>
        <v>111512.04999999999</v>
      </c>
      <c r="DP76" s="382">
        <f t="shared" si="106"/>
        <v>95410.9</v>
      </c>
      <c r="DQ76" s="382">
        <f t="shared" si="106"/>
        <v>94349.45</v>
      </c>
      <c r="DR76" s="382">
        <f t="shared" si="106"/>
        <v>101525.45</v>
      </c>
      <c r="DS76" s="382">
        <f t="shared" si="106"/>
        <v>73598.849999999991</v>
      </c>
      <c r="DT76" s="383">
        <f t="shared" si="106"/>
        <v>73942.7</v>
      </c>
      <c r="DU76" s="382">
        <f t="shared" si="106"/>
        <v>52908.049999999996</v>
      </c>
      <c r="DV76" s="382">
        <f t="shared" si="106"/>
        <v>36298.6</v>
      </c>
      <c r="DW76" s="382">
        <f t="shared" si="106"/>
        <v>23606.05</v>
      </c>
      <c r="DX76" s="382">
        <f t="shared" si="106"/>
        <v>10375.299999999999</v>
      </c>
      <c r="DY76" s="342">
        <f t="shared" si="105"/>
        <v>8300.24</v>
      </c>
      <c r="DZ76" s="342">
        <f t="shared" si="105"/>
        <v>6640.192</v>
      </c>
      <c r="EA76" s="342">
        <f t="shared" si="105"/>
        <v>5312.1536000000006</v>
      </c>
      <c r="EB76" s="342">
        <f t="shared" si="105"/>
        <v>4249.7228800000003</v>
      </c>
      <c r="EC76" s="342">
        <f t="shared" si="105"/>
        <v>3399.7783040000004</v>
      </c>
      <c r="ED76" s="342">
        <f t="shared" si="105"/>
        <v>2719.8226432000006</v>
      </c>
      <c r="EE76" s="342">
        <f t="shared" si="105"/>
        <v>2175.8581145600006</v>
      </c>
      <c r="EF76" s="342">
        <f t="shared" si="63"/>
        <v>1740.6864916480006</v>
      </c>
      <c r="EG76" s="727">
        <f t="shared" si="63"/>
        <v>1392.5491933184005</v>
      </c>
      <c r="EH76" s="342">
        <f t="shared" si="63"/>
        <v>1114.0393546547205</v>
      </c>
      <c r="EI76" s="342">
        <f t="shared" si="63"/>
        <v>891.23148372377636</v>
      </c>
      <c r="EJ76" s="342">
        <f t="shared" si="94"/>
        <v>712.98518697902114</v>
      </c>
      <c r="EK76" s="342">
        <f t="shared" si="94"/>
        <v>570.38814958321689</v>
      </c>
      <c r="EL76" s="342">
        <f t="shared" si="94"/>
        <v>456.31051966657355</v>
      </c>
      <c r="EM76" s="342">
        <f t="shared" si="94"/>
        <v>365.04841573325888</v>
      </c>
      <c r="EN76" s="342">
        <f t="shared" si="94"/>
        <v>292.03873258660713</v>
      </c>
      <c r="EO76" s="342">
        <f t="shared" si="94"/>
        <v>233.63098606928571</v>
      </c>
      <c r="EP76" s="342">
        <f t="shared" si="94"/>
        <v>186.90478885542859</v>
      </c>
      <c r="EQ76" s="342">
        <f t="shared" si="94"/>
        <v>149.52383108434287</v>
      </c>
      <c r="ER76" s="346">
        <f t="shared" si="94"/>
        <v>119.61906486747431</v>
      </c>
      <c r="ES76" s="342">
        <f t="shared" si="94"/>
        <v>95.695251893979446</v>
      </c>
      <c r="ET76" s="342">
        <f t="shared" si="94"/>
        <v>76.55620151518356</v>
      </c>
      <c r="EU76" s="342">
        <f t="shared" si="94"/>
        <v>61.244961212146848</v>
      </c>
      <c r="EV76" s="342">
        <f t="shared" si="94"/>
        <v>48.995968969717481</v>
      </c>
      <c r="EW76" s="342">
        <f t="shared" si="94"/>
        <v>39.196775175773986</v>
      </c>
      <c r="EX76" s="342">
        <f t="shared" si="94"/>
        <v>31.35742014061919</v>
      </c>
      <c r="EY76" s="342">
        <f t="shared" si="94"/>
        <v>25.085936112495354</v>
      </c>
      <c r="EZ76" s="342">
        <f t="shared" si="95"/>
        <v>20.068748889996286</v>
      </c>
      <c r="FA76" s="342">
        <f t="shared" si="95"/>
        <v>16.054999111997031</v>
      </c>
      <c r="FB76" s="342">
        <f t="shared" si="95"/>
        <v>12.843999289597626</v>
      </c>
      <c r="FC76" s="342">
        <f t="shared" si="95"/>
        <v>10.275199431678102</v>
      </c>
      <c r="FD76" s="342">
        <f t="shared" si="95"/>
        <v>8.2201595453424812</v>
      </c>
      <c r="FE76" s="727">
        <f t="shared" si="95"/>
        <v>6.5761276362739851</v>
      </c>
      <c r="FF76" s="342">
        <f t="shared" si="95"/>
        <v>5.2609021090191881</v>
      </c>
      <c r="FG76" s="342">
        <f t="shared" si="95"/>
        <v>4.208721687215351</v>
      </c>
      <c r="FH76" s="342">
        <f t="shared" si="83"/>
        <v>3.3669773497722808</v>
      </c>
      <c r="FI76" s="342">
        <f t="shared" si="83"/>
        <v>2.6935818798178248</v>
      </c>
      <c r="FJ76" s="342">
        <f t="shared" si="83"/>
        <v>2.1548655038542601</v>
      </c>
      <c r="FK76" s="342">
        <f t="shared" si="83"/>
        <v>1.7238924030834082</v>
      </c>
      <c r="FL76" s="342">
        <f t="shared" si="83"/>
        <v>1.3791139224667266</v>
      </c>
      <c r="FM76" s="342">
        <f t="shared" si="83"/>
        <v>1.1032911379733814</v>
      </c>
      <c r="FN76" s="342">
        <f t="shared" si="81"/>
        <v>0.88263291037870517</v>
      </c>
      <c r="FO76" s="342">
        <f t="shared" si="73"/>
        <v>0.70610632830296416</v>
      </c>
      <c r="FP76" s="346">
        <f t="shared" si="73"/>
        <v>0.56488506264237137</v>
      </c>
      <c r="FQ76" s="342">
        <f t="shared" si="73"/>
        <v>0.45190805011389712</v>
      </c>
      <c r="FR76" s="342">
        <f t="shared" si="73"/>
        <v>0.36152644009111773</v>
      </c>
      <c r="FS76" s="342">
        <f t="shared" si="73"/>
        <v>0.28922115207289417</v>
      </c>
      <c r="FT76" s="342">
        <f t="shared" si="73"/>
        <v>0.23137692165831536</v>
      </c>
      <c r="FU76" s="342">
        <f t="shared" si="73"/>
        <v>0.1851015373266523</v>
      </c>
      <c r="FV76" s="342">
        <f t="shared" si="71"/>
        <v>0.14808122986132186</v>
      </c>
      <c r="FW76" s="342">
        <f t="shared" si="71"/>
        <v>0.11846498388905749</v>
      </c>
      <c r="FX76" s="342">
        <f t="shared" si="47"/>
        <v>9.4771987111246001E-2</v>
      </c>
      <c r="FY76" s="342">
        <f t="shared" si="47"/>
        <v>7.5817589688996809E-2</v>
      </c>
      <c r="FZ76" s="342">
        <f t="shared" si="47"/>
        <v>6.0654071751197448E-2</v>
      </c>
      <c r="GA76" s="342">
        <f t="shared" si="47"/>
        <v>4.8523257400957961E-2</v>
      </c>
      <c r="GB76" s="342">
        <f t="shared" si="78"/>
        <v>3.8818605920766372E-2</v>
      </c>
      <c r="GC76" s="727">
        <f t="shared" si="78"/>
        <v>3.1054884736613098E-2</v>
      </c>
      <c r="GD76" s="342">
        <f t="shared" si="78"/>
        <v>2.4843907789290479E-2</v>
      </c>
      <c r="GE76" s="342">
        <f t="shared" si="78"/>
        <v>1.9875126231432384E-2</v>
      </c>
      <c r="GF76" s="342">
        <f t="shared" si="84"/>
        <v>1.5900100985145906E-2</v>
      </c>
      <c r="GG76" s="342">
        <f t="shared" si="84"/>
        <v>1.2720080788116726E-2</v>
      </c>
      <c r="GH76" s="342">
        <f t="shared" si="84"/>
        <v>1.0176064630493382E-2</v>
      </c>
      <c r="GI76" s="342">
        <f t="shared" si="84"/>
        <v>8.1408517043947051E-3</v>
      </c>
      <c r="GJ76" s="342">
        <f t="shared" si="84"/>
        <v>6.5126813635157646E-3</v>
      </c>
      <c r="GK76" s="342">
        <f t="shared" si="84"/>
        <v>5.210145090812612E-3</v>
      </c>
      <c r="GL76" s="342">
        <f t="shared" si="84"/>
        <v>4.1681160726500894E-3</v>
      </c>
      <c r="GM76" s="342">
        <f t="shared" si="84"/>
        <v>3.3344928581200716E-3</v>
      </c>
      <c r="GN76" s="346">
        <f t="shared" si="84"/>
        <v>2.6675942864960575E-3</v>
      </c>
      <c r="GO76" s="397">
        <f t="shared" si="89"/>
        <v>2799372.5393296219</v>
      </c>
    </row>
    <row r="77" spans="1:198" ht="22" customHeight="1" x14ac:dyDescent="0.2">
      <c r="B77" s="399">
        <v>6</v>
      </c>
      <c r="C77" s="399"/>
      <c r="D77" s="399">
        <v>1</v>
      </c>
      <c r="E77" s="399"/>
      <c r="F77" s="399"/>
      <c r="G77" s="340" t="str">
        <f>$G$442</f>
        <v>Avg Performing  Title / App</v>
      </c>
      <c r="H77" s="436"/>
      <c r="I77" s="384"/>
      <c r="J77" s="384"/>
      <c r="K77" s="384"/>
      <c r="L77" s="384"/>
      <c r="M77" s="384"/>
      <c r="N77" s="384"/>
      <c r="O77" s="384"/>
      <c r="P77" s="384"/>
      <c r="Q77" s="381"/>
      <c r="R77" s="384"/>
      <c r="S77" s="384"/>
      <c r="T77" s="384"/>
      <c r="U77" s="384"/>
      <c r="V77" s="384"/>
      <c r="W77" s="384"/>
      <c r="X77" s="384"/>
      <c r="Y77" s="384"/>
      <c r="Z77" s="384"/>
      <c r="AA77" s="384"/>
      <c r="AB77" s="385"/>
      <c r="AC77" s="384"/>
      <c r="AD77" s="384"/>
      <c r="AE77" s="384"/>
      <c r="AF77" s="384"/>
      <c r="AG77" s="384"/>
      <c r="AH77" s="384"/>
      <c r="AI77" s="384"/>
      <c r="AJ77" s="384"/>
      <c r="AK77" s="384"/>
      <c r="AL77" s="384"/>
      <c r="AM77" s="384"/>
      <c r="AN77" s="384"/>
      <c r="AO77" s="381"/>
      <c r="AP77" s="384"/>
      <c r="AQ77" s="384"/>
      <c r="AR77" s="384"/>
      <c r="AS77" s="384"/>
      <c r="AT77" s="384"/>
      <c r="AU77" s="384"/>
      <c r="AV77" s="384"/>
      <c r="AW77" s="384"/>
      <c r="AX77" s="384"/>
      <c r="AY77" s="384"/>
      <c r="AZ77" s="385"/>
      <c r="BA77" s="384"/>
      <c r="BB77" s="384"/>
      <c r="BC77" s="384"/>
      <c r="BD77" s="384"/>
      <c r="BE77" s="384"/>
      <c r="BF77" s="384"/>
      <c r="BG77" s="384"/>
      <c r="BH77" s="384"/>
      <c r="BI77" s="384"/>
      <c r="BJ77" s="384"/>
      <c r="BK77" s="384"/>
      <c r="BL77" s="384"/>
      <c r="BM77" s="381"/>
      <c r="BN77" s="384"/>
      <c r="BO77" s="384"/>
      <c r="BP77" s="384"/>
      <c r="BQ77" s="384"/>
      <c r="BR77" s="384"/>
      <c r="BS77" s="384"/>
      <c r="BT77" s="384"/>
      <c r="BU77" s="384"/>
      <c r="BV77" s="384"/>
      <c r="BW77" s="384"/>
      <c r="BX77" s="385"/>
      <c r="BY77" s="384"/>
      <c r="BZ77" s="384"/>
      <c r="CA77" s="384"/>
      <c r="CB77" s="384"/>
      <c r="CC77" s="384"/>
      <c r="CD77" s="384"/>
      <c r="CE77" s="384"/>
      <c r="CF77" s="384"/>
      <c r="CG77" s="384"/>
      <c r="CH77" s="384"/>
      <c r="CI77" s="384"/>
      <c r="CJ77" s="384"/>
      <c r="CK77" s="381"/>
      <c r="CL77" s="384"/>
      <c r="CM77" s="384"/>
      <c r="CN77" s="384"/>
      <c r="CO77" s="384"/>
      <c r="CP77" s="384"/>
      <c r="CQ77" s="384"/>
      <c r="CR77" s="384"/>
      <c r="CS77" s="384"/>
      <c r="CT77" s="384"/>
      <c r="CU77" s="384"/>
      <c r="CV77" s="385"/>
      <c r="CW77" s="384"/>
      <c r="CX77" s="384"/>
      <c r="CY77" s="384"/>
      <c r="CZ77" s="384"/>
      <c r="DA77" s="384"/>
      <c r="DB77" s="384"/>
      <c r="DC77" s="379">
        <f t="shared" ref="DC77:DZ77" si="107">$B$7*Q$442</f>
        <v>31125.899999999998</v>
      </c>
      <c r="DD77" s="379">
        <f t="shared" si="107"/>
        <v>100239.75</v>
      </c>
      <c r="DE77" s="379">
        <f t="shared" si="107"/>
        <v>284618.09999999998</v>
      </c>
      <c r="DF77" s="379">
        <f t="shared" si="107"/>
        <v>556962.25</v>
      </c>
      <c r="DG77" s="379">
        <f t="shared" si="107"/>
        <v>680269.85</v>
      </c>
      <c r="DH77" s="379">
        <f t="shared" si="107"/>
        <v>661926.19999999995</v>
      </c>
      <c r="DI77" s="735">
        <f t="shared" si="107"/>
        <v>673632.04999999993</v>
      </c>
      <c r="DJ77" s="379">
        <f t="shared" si="107"/>
        <v>661253.44999999995</v>
      </c>
      <c r="DK77" s="379">
        <f t="shared" si="107"/>
        <v>447274.1</v>
      </c>
      <c r="DL77" s="379">
        <f t="shared" si="107"/>
        <v>485426.5</v>
      </c>
      <c r="DM77" s="379">
        <f t="shared" si="107"/>
        <v>373122.1</v>
      </c>
      <c r="DN77" s="379">
        <f t="shared" si="107"/>
        <v>318121.05</v>
      </c>
      <c r="DO77" s="379">
        <f t="shared" si="107"/>
        <v>411752.89999999997</v>
      </c>
      <c r="DP77" s="379">
        <f t="shared" si="107"/>
        <v>364780</v>
      </c>
      <c r="DQ77" s="379">
        <f t="shared" si="107"/>
        <v>316356.95</v>
      </c>
      <c r="DR77" s="379">
        <f t="shared" si="107"/>
        <v>238153.5</v>
      </c>
      <c r="DS77" s="379">
        <f t="shared" si="107"/>
        <v>221125.44999999998</v>
      </c>
      <c r="DT77" s="380">
        <f t="shared" si="107"/>
        <v>247123.5</v>
      </c>
      <c r="DU77" s="379">
        <f t="shared" si="107"/>
        <v>221170.3</v>
      </c>
      <c r="DV77" s="379">
        <f t="shared" si="107"/>
        <v>171895.1</v>
      </c>
      <c r="DW77" s="379">
        <f t="shared" si="107"/>
        <v>127732.79999999999</v>
      </c>
      <c r="DX77" s="379">
        <f t="shared" si="107"/>
        <v>74660.3</v>
      </c>
      <c r="DY77" s="379">
        <f t="shared" si="107"/>
        <v>65346.45</v>
      </c>
      <c r="DZ77" s="379">
        <f t="shared" si="107"/>
        <v>36074.35</v>
      </c>
      <c r="EA77" s="342">
        <f t="shared" si="105"/>
        <v>28859.48</v>
      </c>
      <c r="EB77" s="342">
        <f t="shared" si="105"/>
        <v>23087.584000000003</v>
      </c>
      <c r="EC77" s="342">
        <f t="shared" si="105"/>
        <v>18470.067200000001</v>
      </c>
      <c r="ED77" s="342">
        <f t="shared" si="105"/>
        <v>14776.053760000003</v>
      </c>
      <c r="EE77" s="342">
        <f t="shared" si="105"/>
        <v>11820.843008000003</v>
      </c>
      <c r="EF77" s="342">
        <f t="shared" si="63"/>
        <v>9456.6744064000031</v>
      </c>
      <c r="EG77" s="727">
        <f t="shared" si="63"/>
        <v>7565.3395251200027</v>
      </c>
      <c r="EH77" s="342">
        <f t="shared" si="63"/>
        <v>6052.2716200960022</v>
      </c>
      <c r="EI77" s="342">
        <f t="shared" si="63"/>
        <v>4841.8172960768015</v>
      </c>
      <c r="EJ77" s="342">
        <f t="shared" si="94"/>
        <v>3873.4538368614412</v>
      </c>
      <c r="EK77" s="342">
        <f t="shared" si="94"/>
        <v>3098.7630694891532</v>
      </c>
      <c r="EL77" s="342">
        <f t="shared" si="94"/>
        <v>2479.0104555913226</v>
      </c>
      <c r="EM77" s="342">
        <f t="shared" si="94"/>
        <v>1983.2083644730583</v>
      </c>
      <c r="EN77" s="342">
        <f t="shared" si="94"/>
        <v>1586.5666915784468</v>
      </c>
      <c r="EO77" s="342">
        <f t="shared" si="94"/>
        <v>1269.2533532627576</v>
      </c>
      <c r="EP77" s="342">
        <f t="shared" si="94"/>
        <v>1015.4026826102062</v>
      </c>
      <c r="EQ77" s="342">
        <f t="shared" si="94"/>
        <v>812.32214608816503</v>
      </c>
      <c r="ER77" s="346">
        <f t="shared" si="94"/>
        <v>649.85771687053204</v>
      </c>
      <c r="ES77" s="342">
        <f t="shared" si="94"/>
        <v>519.88617349642561</v>
      </c>
      <c r="ET77" s="342">
        <f t="shared" si="94"/>
        <v>415.90893879714054</v>
      </c>
      <c r="EU77" s="342">
        <f t="shared" si="94"/>
        <v>332.72715103771247</v>
      </c>
      <c r="EV77" s="342">
        <f t="shared" si="94"/>
        <v>266.18172083016998</v>
      </c>
      <c r="EW77" s="342">
        <f t="shared" si="94"/>
        <v>212.94537666413601</v>
      </c>
      <c r="EX77" s="342">
        <f t="shared" si="94"/>
        <v>170.35630133130883</v>
      </c>
      <c r="EY77" s="342">
        <f t="shared" si="94"/>
        <v>136.28504106504707</v>
      </c>
      <c r="EZ77" s="342">
        <f t="shared" si="95"/>
        <v>109.02803285203765</v>
      </c>
      <c r="FA77" s="342">
        <f t="shared" si="95"/>
        <v>87.222426281630135</v>
      </c>
      <c r="FB77" s="342">
        <f t="shared" si="95"/>
        <v>69.777941025304116</v>
      </c>
      <c r="FC77" s="342">
        <f t="shared" si="95"/>
        <v>55.822352820243296</v>
      </c>
      <c r="FD77" s="342">
        <f t="shared" si="95"/>
        <v>44.65788225619464</v>
      </c>
      <c r="FE77" s="727">
        <f t="shared" si="95"/>
        <v>35.726305804955715</v>
      </c>
      <c r="FF77" s="342">
        <f t="shared" si="95"/>
        <v>28.581044643964574</v>
      </c>
      <c r="FG77" s="342">
        <f t="shared" si="95"/>
        <v>22.864835715171662</v>
      </c>
      <c r="FH77" s="342">
        <f t="shared" si="83"/>
        <v>18.291868572137329</v>
      </c>
      <c r="FI77" s="342">
        <f t="shared" si="83"/>
        <v>14.633494857709863</v>
      </c>
      <c r="FJ77" s="342">
        <f t="shared" si="83"/>
        <v>11.706795886167891</v>
      </c>
      <c r="FK77" s="342">
        <f t="shared" si="83"/>
        <v>9.3654367089343129</v>
      </c>
      <c r="FL77" s="342">
        <f t="shared" si="83"/>
        <v>7.492349367147451</v>
      </c>
      <c r="FM77" s="342">
        <f t="shared" si="83"/>
        <v>5.9938794937179614</v>
      </c>
      <c r="FN77" s="342">
        <f t="shared" si="81"/>
        <v>4.7951035949743694</v>
      </c>
      <c r="FO77" s="342">
        <f t="shared" si="73"/>
        <v>3.8360828759794958</v>
      </c>
      <c r="FP77" s="346">
        <f t="shared" si="73"/>
        <v>3.068866300783597</v>
      </c>
      <c r="FQ77" s="342">
        <f t="shared" si="73"/>
        <v>2.4550930406268776</v>
      </c>
      <c r="FR77" s="342">
        <f t="shared" si="73"/>
        <v>1.9640744325015023</v>
      </c>
      <c r="FS77" s="342">
        <f t="shared" si="73"/>
        <v>1.571259546001202</v>
      </c>
      <c r="FT77" s="342">
        <f t="shared" si="73"/>
        <v>1.2570076368009617</v>
      </c>
      <c r="FU77" s="342">
        <f t="shared" si="73"/>
        <v>1.0056061094407693</v>
      </c>
      <c r="FV77" s="342">
        <f t="shared" si="71"/>
        <v>0.80448488755261549</v>
      </c>
      <c r="FW77" s="342">
        <f t="shared" si="71"/>
        <v>0.64358791004209248</v>
      </c>
      <c r="FX77" s="342">
        <f t="shared" si="47"/>
        <v>0.51487032803367405</v>
      </c>
      <c r="FY77" s="342">
        <f t="shared" si="47"/>
        <v>0.41189626242693927</v>
      </c>
      <c r="FZ77" s="342">
        <f t="shared" si="47"/>
        <v>0.32951700994155142</v>
      </c>
      <c r="GA77" s="342">
        <f t="shared" si="47"/>
        <v>0.26361360795324112</v>
      </c>
      <c r="GB77" s="342">
        <f t="shared" si="78"/>
        <v>0.2108908863625929</v>
      </c>
      <c r="GC77" s="727">
        <f t="shared" si="78"/>
        <v>0.16871270909007433</v>
      </c>
      <c r="GD77" s="342">
        <f t="shared" si="78"/>
        <v>0.13497016727205946</v>
      </c>
      <c r="GE77" s="342">
        <f t="shared" si="78"/>
        <v>0.10797613381764758</v>
      </c>
      <c r="GF77" s="342">
        <f t="shared" si="84"/>
        <v>8.6380907054118064E-2</v>
      </c>
      <c r="GG77" s="342">
        <f t="shared" si="84"/>
        <v>6.9104725643294451E-2</v>
      </c>
      <c r="GH77" s="342">
        <f t="shared" si="84"/>
        <v>5.5283780514635561E-2</v>
      </c>
      <c r="GI77" s="342">
        <f t="shared" si="84"/>
        <v>4.4227024411708449E-2</v>
      </c>
      <c r="GJ77" s="342">
        <f t="shared" si="84"/>
        <v>3.5381619529366762E-2</v>
      </c>
      <c r="GK77" s="342">
        <f t="shared" si="84"/>
        <v>2.8305295623493411E-2</v>
      </c>
      <c r="GL77" s="342">
        <f t="shared" si="84"/>
        <v>2.2644236498794729E-2</v>
      </c>
      <c r="GM77" s="342">
        <f t="shared" si="84"/>
        <v>1.8115389199035783E-2</v>
      </c>
      <c r="GN77" s="346">
        <f t="shared" si="84"/>
        <v>1.4492311359228627E-2</v>
      </c>
      <c r="GO77" s="398">
        <f t="shared" si="89"/>
        <v>7914440.2420307528</v>
      </c>
    </row>
    <row r="78" spans="1:198" ht="22" customHeight="1" x14ac:dyDescent="0.2">
      <c r="B78" s="399">
        <f t="shared" si="61"/>
        <v>7</v>
      </c>
      <c r="C78" s="399"/>
      <c r="D78" s="399"/>
      <c r="E78" s="399">
        <v>1</v>
      </c>
      <c r="F78" s="399"/>
      <c r="G78" s="339" t="str">
        <f>$G$443</f>
        <v>Low Performing  Title / App</v>
      </c>
      <c r="H78" s="436"/>
      <c r="I78" s="384"/>
      <c r="J78" s="384"/>
      <c r="K78" s="384"/>
      <c r="L78" s="384"/>
      <c r="M78" s="384"/>
      <c r="N78" s="384"/>
      <c r="O78" s="384"/>
      <c r="P78" s="384"/>
      <c r="Q78" s="381"/>
      <c r="R78" s="384"/>
      <c r="S78" s="384"/>
      <c r="T78" s="384"/>
      <c r="U78" s="384"/>
      <c r="V78" s="384"/>
      <c r="W78" s="384"/>
      <c r="X78" s="384"/>
      <c r="Y78" s="384"/>
      <c r="Z78" s="384"/>
      <c r="AA78" s="384"/>
      <c r="AB78" s="385"/>
      <c r="AC78" s="384"/>
      <c r="AD78" s="384"/>
      <c r="AE78" s="384"/>
      <c r="AF78" s="384"/>
      <c r="AG78" s="384"/>
      <c r="AH78" s="384"/>
      <c r="AI78" s="384"/>
      <c r="AJ78" s="384"/>
      <c r="AK78" s="384"/>
      <c r="AL78" s="384"/>
      <c r="AM78" s="384"/>
      <c r="AN78" s="384"/>
      <c r="AO78" s="381"/>
      <c r="AP78" s="384"/>
      <c r="AQ78" s="384"/>
      <c r="AR78" s="384"/>
      <c r="AS78" s="384"/>
      <c r="AT78" s="384"/>
      <c r="AU78" s="384"/>
      <c r="AV78" s="384"/>
      <c r="AW78" s="384"/>
      <c r="AX78" s="384"/>
      <c r="AY78" s="384"/>
      <c r="AZ78" s="385"/>
      <c r="BA78" s="384"/>
      <c r="BB78" s="384"/>
      <c r="BC78" s="384"/>
      <c r="BD78" s="384"/>
      <c r="BE78" s="384"/>
      <c r="BF78" s="384"/>
      <c r="BG78" s="384"/>
      <c r="BH78" s="384"/>
      <c r="BI78" s="384"/>
      <c r="BJ78" s="384"/>
      <c r="BK78" s="384"/>
      <c r="BL78" s="384"/>
      <c r="BM78" s="381"/>
      <c r="BN78" s="384"/>
      <c r="BO78" s="384"/>
      <c r="BP78" s="384"/>
      <c r="BQ78" s="384"/>
      <c r="BR78" s="384"/>
      <c r="BS78" s="384"/>
      <c r="BT78" s="384"/>
      <c r="BU78" s="384"/>
      <c r="BV78" s="384"/>
      <c r="BW78" s="384"/>
      <c r="BX78" s="385"/>
      <c r="BY78" s="384"/>
      <c r="BZ78" s="384"/>
      <c r="CA78" s="384"/>
      <c r="CB78" s="384"/>
      <c r="CC78" s="384"/>
      <c r="CD78" s="384"/>
      <c r="CE78" s="384"/>
      <c r="CF78" s="384"/>
      <c r="CG78" s="384"/>
      <c r="CH78" s="384"/>
      <c r="CI78" s="384"/>
      <c r="CJ78" s="384"/>
      <c r="CK78" s="381"/>
      <c r="CL78" s="384"/>
      <c r="CM78" s="384"/>
      <c r="CN78" s="384"/>
      <c r="CO78" s="384"/>
      <c r="CP78" s="384"/>
      <c r="CQ78" s="384"/>
      <c r="CR78" s="384"/>
      <c r="CS78" s="384"/>
      <c r="CT78" s="384"/>
      <c r="CU78" s="384"/>
      <c r="CV78" s="385"/>
      <c r="CW78" s="384"/>
      <c r="CX78" s="384"/>
      <c r="CY78" s="384"/>
      <c r="CZ78" s="384"/>
      <c r="DA78" s="384"/>
      <c r="DB78" s="384"/>
      <c r="DC78" s="384"/>
      <c r="DD78" s="382">
        <f t="shared" ref="DD78:EA78" si="108">$B$7*Q$443</f>
        <v>14621.099999999999</v>
      </c>
      <c r="DE78" s="382">
        <f t="shared" si="108"/>
        <v>53894.75</v>
      </c>
      <c r="DF78" s="382">
        <f t="shared" si="108"/>
        <v>98939.099999999991</v>
      </c>
      <c r="DG78" s="382">
        <f t="shared" si="108"/>
        <v>182390</v>
      </c>
      <c r="DH78" s="382">
        <f t="shared" si="108"/>
        <v>299732.55</v>
      </c>
      <c r="DI78" s="736">
        <f t="shared" si="108"/>
        <v>204665.5</v>
      </c>
      <c r="DJ78" s="382">
        <f t="shared" si="108"/>
        <v>175333.6</v>
      </c>
      <c r="DK78" s="382">
        <f t="shared" si="108"/>
        <v>194200.5</v>
      </c>
      <c r="DL78" s="382">
        <f t="shared" si="108"/>
        <v>156765.69999999998</v>
      </c>
      <c r="DM78" s="382">
        <f t="shared" si="108"/>
        <v>155674.35</v>
      </c>
      <c r="DN78" s="382">
        <f t="shared" si="108"/>
        <v>148274.1</v>
      </c>
      <c r="DO78" s="382">
        <f t="shared" si="108"/>
        <v>137061.6</v>
      </c>
      <c r="DP78" s="382">
        <f t="shared" si="108"/>
        <v>120885.7</v>
      </c>
      <c r="DQ78" s="382">
        <f t="shared" si="108"/>
        <v>141905.4</v>
      </c>
      <c r="DR78" s="382">
        <f t="shared" si="108"/>
        <v>111512.04999999999</v>
      </c>
      <c r="DS78" s="382">
        <f t="shared" si="108"/>
        <v>95410.9</v>
      </c>
      <c r="DT78" s="383">
        <f t="shared" si="108"/>
        <v>94349.45</v>
      </c>
      <c r="DU78" s="382">
        <f t="shared" si="108"/>
        <v>101525.45</v>
      </c>
      <c r="DV78" s="382">
        <f t="shared" si="108"/>
        <v>73598.849999999991</v>
      </c>
      <c r="DW78" s="382">
        <f t="shared" si="108"/>
        <v>73942.7</v>
      </c>
      <c r="DX78" s="382">
        <f t="shared" si="108"/>
        <v>52908.049999999996</v>
      </c>
      <c r="DY78" s="382">
        <f t="shared" si="108"/>
        <v>36298.6</v>
      </c>
      <c r="DZ78" s="382">
        <f t="shared" si="108"/>
        <v>23606.05</v>
      </c>
      <c r="EA78" s="382">
        <f t="shared" si="108"/>
        <v>10375.299999999999</v>
      </c>
      <c r="EB78" s="342">
        <f t="shared" si="105"/>
        <v>8300.24</v>
      </c>
      <c r="EC78" s="342">
        <f t="shared" si="105"/>
        <v>6640.192</v>
      </c>
      <c r="ED78" s="342">
        <f t="shared" si="105"/>
        <v>5312.1536000000006</v>
      </c>
      <c r="EE78" s="342">
        <f t="shared" si="105"/>
        <v>4249.7228800000003</v>
      </c>
      <c r="EF78" s="342">
        <f t="shared" si="63"/>
        <v>3399.7783040000004</v>
      </c>
      <c r="EG78" s="727">
        <f t="shared" si="63"/>
        <v>2719.8226432000006</v>
      </c>
      <c r="EH78" s="342">
        <f t="shared" si="63"/>
        <v>2175.8581145600006</v>
      </c>
      <c r="EI78" s="342">
        <f t="shared" si="63"/>
        <v>1740.6864916480006</v>
      </c>
      <c r="EJ78" s="342">
        <f t="shared" si="94"/>
        <v>1392.5491933184005</v>
      </c>
      <c r="EK78" s="342">
        <f t="shared" si="94"/>
        <v>1114.0393546547205</v>
      </c>
      <c r="EL78" s="342">
        <f t="shared" si="94"/>
        <v>891.23148372377636</v>
      </c>
      <c r="EM78" s="342">
        <f t="shared" si="94"/>
        <v>712.98518697902114</v>
      </c>
      <c r="EN78" s="342">
        <f t="shared" si="94"/>
        <v>570.38814958321689</v>
      </c>
      <c r="EO78" s="342">
        <f t="shared" si="94"/>
        <v>456.31051966657355</v>
      </c>
      <c r="EP78" s="342">
        <f t="shared" si="94"/>
        <v>365.04841573325888</v>
      </c>
      <c r="EQ78" s="342">
        <f t="shared" si="94"/>
        <v>292.03873258660713</v>
      </c>
      <c r="ER78" s="346">
        <f t="shared" si="94"/>
        <v>233.63098606928571</v>
      </c>
      <c r="ES78" s="342">
        <f t="shared" si="94"/>
        <v>186.90478885542859</v>
      </c>
      <c r="ET78" s="342">
        <f t="shared" si="94"/>
        <v>149.52383108434287</v>
      </c>
      <c r="EU78" s="342">
        <f t="shared" si="94"/>
        <v>119.61906486747431</v>
      </c>
      <c r="EV78" s="342">
        <f t="shared" si="94"/>
        <v>95.695251893979446</v>
      </c>
      <c r="EW78" s="342">
        <f t="shared" si="94"/>
        <v>76.55620151518356</v>
      </c>
      <c r="EX78" s="342">
        <f t="shared" si="94"/>
        <v>61.244961212146848</v>
      </c>
      <c r="EY78" s="342">
        <f t="shared" si="94"/>
        <v>48.995968969717481</v>
      </c>
      <c r="EZ78" s="342">
        <f t="shared" si="95"/>
        <v>39.196775175773986</v>
      </c>
      <c r="FA78" s="342">
        <f t="shared" si="95"/>
        <v>31.35742014061919</v>
      </c>
      <c r="FB78" s="342">
        <f t="shared" si="95"/>
        <v>25.085936112495354</v>
      </c>
      <c r="FC78" s="342">
        <f t="shared" si="95"/>
        <v>20.068748889996286</v>
      </c>
      <c r="FD78" s="342">
        <f t="shared" si="95"/>
        <v>16.054999111997031</v>
      </c>
      <c r="FE78" s="727">
        <f t="shared" si="95"/>
        <v>12.843999289597626</v>
      </c>
      <c r="FF78" s="342">
        <f t="shared" si="95"/>
        <v>10.275199431678102</v>
      </c>
      <c r="FG78" s="342">
        <f t="shared" si="95"/>
        <v>8.2201595453424812</v>
      </c>
      <c r="FH78" s="342">
        <f t="shared" si="83"/>
        <v>6.5761276362739851</v>
      </c>
      <c r="FI78" s="342">
        <f t="shared" si="83"/>
        <v>5.2609021090191881</v>
      </c>
      <c r="FJ78" s="342">
        <f t="shared" si="83"/>
        <v>4.208721687215351</v>
      </c>
      <c r="FK78" s="342">
        <f t="shared" si="83"/>
        <v>3.3669773497722808</v>
      </c>
      <c r="FL78" s="342">
        <f t="shared" si="83"/>
        <v>2.6935818798178248</v>
      </c>
      <c r="FM78" s="342">
        <f t="shared" si="83"/>
        <v>2.1548655038542601</v>
      </c>
      <c r="FN78" s="342">
        <f t="shared" si="81"/>
        <v>1.7238924030834082</v>
      </c>
      <c r="FO78" s="342">
        <f t="shared" si="73"/>
        <v>1.3791139224667266</v>
      </c>
      <c r="FP78" s="346">
        <f t="shared" si="73"/>
        <v>1.1032911379733814</v>
      </c>
      <c r="FQ78" s="342">
        <f t="shared" si="73"/>
        <v>0.88263291037870517</v>
      </c>
      <c r="FR78" s="342">
        <f t="shared" si="73"/>
        <v>0.70610632830296416</v>
      </c>
      <c r="FS78" s="342">
        <f t="shared" si="73"/>
        <v>0.56488506264237137</v>
      </c>
      <c r="FT78" s="342">
        <f t="shared" si="73"/>
        <v>0.45190805011389712</v>
      </c>
      <c r="FU78" s="342">
        <f t="shared" si="73"/>
        <v>0.36152644009111773</v>
      </c>
      <c r="FV78" s="342">
        <f t="shared" si="71"/>
        <v>0.28922115207289417</v>
      </c>
      <c r="FW78" s="342">
        <f t="shared" si="71"/>
        <v>0.23137692165831536</v>
      </c>
      <c r="FX78" s="342">
        <f t="shared" si="47"/>
        <v>0.1851015373266523</v>
      </c>
      <c r="FY78" s="342">
        <f t="shared" si="47"/>
        <v>0.14808122986132186</v>
      </c>
      <c r="FZ78" s="342">
        <f t="shared" si="47"/>
        <v>0.11846498388905749</v>
      </c>
      <c r="GA78" s="342">
        <f t="shared" si="47"/>
        <v>9.4771987111246001E-2</v>
      </c>
      <c r="GB78" s="342">
        <f t="shared" si="78"/>
        <v>7.5817589688996809E-2</v>
      </c>
      <c r="GC78" s="727">
        <f t="shared" si="78"/>
        <v>6.0654071751197448E-2</v>
      </c>
      <c r="GD78" s="342">
        <f t="shared" si="78"/>
        <v>4.8523257400957961E-2</v>
      </c>
      <c r="GE78" s="342">
        <f t="shared" si="78"/>
        <v>3.8818605920766372E-2</v>
      </c>
      <c r="GF78" s="342">
        <f t="shared" si="84"/>
        <v>3.1054884736613098E-2</v>
      </c>
      <c r="GG78" s="342">
        <f t="shared" si="84"/>
        <v>2.4843907789290479E-2</v>
      </c>
      <c r="GH78" s="342">
        <f t="shared" si="84"/>
        <v>1.9875126231432384E-2</v>
      </c>
      <c r="GI78" s="342">
        <f t="shared" si="84"/>
        <v>1.5900100985145906E-2</v>
      </c>
      <c r="GJ78" s="342">
        <f t="shared" si="84"/>
        <v>1.2720080788116726E-2</v>
      </c>
      <c r="GK78" s="342">
        <f t="shared" si="84"/>
        <v>1.0176064630493382E-2</v>
      </c>
      <c r="GL78" s="342">
        <f t="shared" si="84"/>
        <v>8.1408517043947051E-3</v>
      </c>
      <c r="GM78" s="342">
        <f t="shared" si="84"/>
        <v>6.5126813635157646E-3</v>
      </c>
      <c r="GN78" s="346">
        <f t="shared" si="84"/>
        <v>5.210145090812612E-3</v>
      </c>
      <c r="GO78" s="397">
        <f t="shared" si="89"/>
        <v>2799372.5291594188</v>
      </c>
    </row>
    <row r="79" spans="1:198" ht="22" customHeight="1" x14ac:dyDescent="0.2">
      <c r="B79" s="399">
        <v>8</v>
      </c>
      <c r="C79" s="399"/>
      <c r="D79" s="399"/>
      <c r="E79" s="399"/>
      <c r="F79" s="399">
        <v>1</v>
      </c>
      <c r="G79" s="495" t="str">
        <f>$G$444</f>
        <v>Even Performing Title / App</v>
      </c>
      <c r="H79" s="436"/>
      <c r="I79" s="384"/>
      <c r="J79" s="384"/>
      <c r="K79" s="384"/>
      <c r="L79" s="384"/>
      <c r="M79" s="384"/>
      <c r="N79" s="384"/>
      <c r="O79" s="384"/>
      <c r="P79" s="384"/>
      <c r="Q79" s="381"/>
      <c r="R79" s="384"/>
      <c r="S79" s="384"/>
      <c r="T79" s="384"/>
      <c r="U79" s="384"/>
      <c r="V79" s="384"/>
      <c r="W79" s="384"/>
      <c r="X79" s="384"/>
      <c r="Y79" s="384"/>
      <c r="Z79" s="384"/>
      <c r="AA79" s="384"/>
      <c r="AB79" s="385"/>
      <c r="AC79" s="384"/>
      <c r="AD79" s="384"/>
      <c r="AE79" s="384"/>
      <c r="AF79" s="384"/>
      <c r="AG79" s="384"/>
      <c r="AH79" s="384"/>
      <c r="AI79" s="384"/>
      <c r="AJ79" s="384"/>
      <c r="AK79" s="384"/>
      <c r="AL79" s="384"/>
      <c r="AM79" s="384"/>
      <c r="AN79" s="384"/>
      <c r="AO79" s="381"/>
      <c r="AP79" s="384"/>
      <c r="AQ79" s="384"/>
      <c r="AR79" s="384"/>
      <c r="AS79" s="384"/>
      <c r="AT79" s="384"/>
      <c r="AU79" s="384"/>
      <c r="AV79" s="384"/>
      <c r="AW79" s="384"/>
      <c r="AX79" s="384"/>
      <c r="AY79" s="384"/>
      <c r="AZ79" s="385"/>
      <c r="BA79" s="384"/>
      <c r="BB79" s="384"/>
      <c r="BC79" s="384"/>
      <c r="BD79" s="384"/>
      <c r="BE79" s="384"/>
      <c r="BF79" s="384"/>
      <c r="BG79" s="384"/>
      <c r="BH79" s="384"/>
      <c r="BI79" s="384"/>
      <c r="BJ79" s="384"/>
      <c r="BK79" s="384"/>
      <c r="BL79" s="384"/>
      <c r="BM79" s="381"/>
      <c r="BN79" s="384"/>
      <c r="BO79" s="384"/>
      <c r="BP79" s="384"/>
      <c r="BQ79" s="384"/>
      <c r="BR79" s="384"/>
      <c r="BS79" s="384"/>
      <c r="BT79" s="384"/>
      <c r="BU79" s="384"/>
      <c r="BV79" s="384"/>
      <c r="BW79" s="384"/>
      <c r="BX79" s="385"/>
      <c r="BY79" s="384"/>
      <c r="BZ79" s="384"/>
      <c r="CA79" s="384"/>
      <c r="CB79" s="384"/>
      <c r="CC79" s="384"/>
      <c r="CD79" s="384"/>
      <c r="CE79" s="384"/>
      <c r="CF79" s="384"/>
      <c r="CG79" s="384"/>
      <c r="CH79" s="384"/>
      <c r="CI79" s="384"/>
      <c r="CJ79" s="384"/>
      <c r="CK79" s="381"/>
      <c r="CL79" s="384"/>
      <c r="CM79" s="384"/>
      <c r="CN79" s="384"/>
      <c r="CO79" s="384"/>
      <c r="CP79" s="384"/>
      <c r="CQ79" s="384"/>
      <c r="CR79" s="384"/>
      <c r="CS79" s="384"/>
      <c r="CT79" s="384"/>
      <c r="CU79" s="384"/>
      <c r="CV79" s="385"/>
      <c r="CW79" s="384"/>
      <c r="CX79" s="384"/>
      <c r="CY79" s="384"/>
      <c r="CZ79" s="384"/>
      <c r="DA79" s="384"/>
      <c r="DB79" s="384"/>
      <c r="DC79" s="384"/>
      <c r="DD79" s="384"/>
      <c r="DE79" s="384"/>
      <c r="DF79" s="497">
        <f t="shared" ref="DF79:EC79" si="109">$B$7*Q$444</f>
        <v>3114.5833333333339</v>
      </c>
      <c r="DG79" s="497">
        <f t="shared" si="109"/>
        <v>12458.333333333336</v>
      </c>
      <c r="DH79" s="497">
        <f t="shared" si="109"/>
        <v>31145.833333333336</v>
      </c>
      <c r="DI79" s="737">
        <f t="shared" si="109"/>
        <v>46718.75</v>
      </c>
      <c r="DJ79" s="497">
        <f t="shared" si="109"/>
        <v>62291.666666666672</v>
      </c>
      <c r="DK79" s="497">
        <f t="shared" si="109"/>
        <v>59177.083333333328</v>
      </c>
      <c r="DL79" s="497">
        <f t="shared" si="109"/>
        <v>56062.5</v>
      </c>
      <c r="DM79" s="497">
        <f t="shared" si="109"/>
        <v>52947.916666666664</v>
      </c>
      <c r="DN79" s="497">
        <f t="shared" si="109"/>
        <v>49833.333333333343</v>
      </c>
      <c r="DO79" s="497">
        <f t="shared" si="109"/>
        <v>46718.75</v>
      </c>
      <c r="DP79" s="497">
        <f t="shared" si="109"/>
        <v>43604.166666666664</v>
      </c>
      <c r="DQ79" s="497">
        <f t="shared" si="109"/>
        <v>40489.583333333336</v>
      </c>
      <c r="DR79" s="497">
        <f t="shared" si="109"/>
        <v>37375</v>
      </c>
      <c r="DS79" s="497">
        <f t="shared" si="109"/>
        <v>34260.416666666672</v>
      </c>
      <c r="DT79" s="621">
        <f t="shared" si="109"/>
        <v>31145.833333333299</v>
      </c>
      <c r="DU79" s="497">
        <f t="shared" si="109"/>
        <v>28031.249999999967</v>
      </c>
      <c r="DV79" s="497">
        <f t="shared" si="109"/>
        <v>24916.666666666672</v>
      </c>
      <c r="DW79" s="497">
        <f t="shared" si="109"/>
        <v>21802.083333333332</v>
      </c>
      <c r="DX79" s="497">
        <f t="shared" si="109"/>
        <v>18687.5</v>
      </c>
      <c r="DY79" s="497">
        <f t="shared" si="109"/>
        <v>15572.916666666668</v>
      </c>
      <c r="DZ79" s="497">
        <f t="shared" si="109"/>
        <v>12458.333333333336</v>
      </c>
      <c r="EA79" s="497">
        <f t="shared" si="109"/>
        <v>9343.75</v>
      </c>
      <c r="EB79" s="497">
        <f t="shared" si="109"/>
        <v>6229.1666666666679</v>
      </c>
      <c r="EC79" s="497">
        <f t="shared" si="109"/>
        <v>3114.5833333333339</v>
      </c>
      <c r="ED79" s="342">
        <f t="shared" si="105"/>
        <v>2491.6666666666674</v>
      </c>
      <c r="EE79" s="342">
        <f t="shared" si="105"/>
        <v>1993.3333333333339</v>
      </c>
      <c r="EF79" s="342">
        <f t="shared" si="63"/>
        <v>1594.6666666666672</v>
      </c>
      <c r="EG79" s="727">
        <f t="shared" si="63"/>
        <v>1275.7333333333338</v>
      </c>
      <c r="EH79" s="342">
        <f t="shared" si="63"/>
        <v>1020.586666666667</v>
      </c>
      <c r="EI79" s="342">
        <f t="shared" si="63"/>
        <v>816.46933333333368</v>
      </c>
      <c r="EJ79" s="342">
        <f t="shared" si="94"/>
        <v>653.17546666666703</v>
      </c>
      <c r="EK79" s="342">
        <f t="shared" si="94"/>
        <v>522.5403733333336</v>
      </c>
      <c r="EL79" s="342">
        <f t="shared" si="94"/>
        <v>418.03229866666692</v>
      </c>
      <c r="EM79" s="342">
        <f t="shared" si="94"/>
        <v>334.42583893333358</v>
      </c>
      <c r="EN79" s="342">
        <f t="shared" si="94"/>
        <v>267.54067114666685</v>
      </c>
      <c r="EO79" s="342">
        <f t="shared" si="94"/>
        <v>214.03253691733349</v>
      </c>
      <c r="EP79" s="342">
        <f t="shared" si="94"/>
        <v>171.22602953386681</v>
      </c>
      <c r="EQ79" s="342">
        <f t="shared" si="94"/>
        <v>136.98082362709346</v>
      </c>
      <c r="ER79" s="346">
        <f t="shared" si="94"/>
        <v>109.58465890167477</v>
      </c>
      <c r="ES79" s="342">
        <f t="shared" si="94"/>
        <v>87.667727121339823</v>
      </c>
      <c r="ET79" s="342">
        <f t="shared" si="94"/>
        <v>70.134181697071867</v>
      </c>
      <c r="EU79" s="342">
        <f t="shared" si="94"/>
        <v>56.107345357657493</v>
      </c>
      <c r="EV79" s="342">
        <f t="shared" si="94"/>
        <v>44.885876286125999</v>
      </c>
      <c r="EW79" s="342">
        <f t="shared" si="94"/>
        <v>35.908701028900801</v>
      </c>
      <c r="EX79" s="342">
        <f t="shared" si="94"/>
        <v>28.726960823120642</v>
      </c>
      <c r="EY79" s="342">
        <f t="shared" si="94"/>
        <v>22.981568658496514</v>
      </c>
      <c r="EZ79" s="342">
        <f t="shared" si="95"/>
        <v>18.385254926797213</v>
      </c>
      <c r="FA79" s="342">
        <f t="shared" si="95"/>
        <v>14.708203941437771</v>
      </c>
      <c r="FB79" s="342">
        <f t="shared" si="95"/>
        <v>11.766563153150218</v>
      </c>
      <c r="FC79" s="342">
        <f t="shared" si="95"/>
        <v>9.4132505225201744</v>
      </c>
      <c r="FD79" s="342">
        <f t="shared" si="95"/>
        <v>7.5306004180161397</v>
      </c>
      <c r="FE79" s="727">
        <f t="shared" si="95"/>
        <v>6.0244803344129121</v>
      </c>
      <c r="FF79" s="342">
        <f t="shared" si="95"/>
        <v>4.8195842675303302</v>
      </c>
      <c r="FG79" s="342">
        <f t="shared" si="95"/>
        <v>3.8556674140242642</v>
      </c>
      <c r="FH79" s="342">
        <f t="shared" si="83"/>
        <v>3.0845339312194113</v>
      </c>
      <c r="FI79" s="342">
        <f t="shared" si="83"/>
        <v>2.4676271449755292</v>
      </c>
      <c r="FJ79" s="342">
        <f t="shared" si="83"/>
        <v>1.9741017159804235</v>
      </c>
      <c r="FK79" s="342">
        <f t="shared" si="83"/>
        <v>1.5792813727843389</v>
      </c>
      <c r="FL79" s="342">
        <f t="shared" si="83"/>
        <v>1.2634250982274713</v>
      </c>
      <c r="FM79" s="342">
        <f t="shared" si="83"/>
        <v>1.0107400785819771</v>
      </c>
      <c r="FN79" s="342">
        <f t="shared" si="81"/>
        <v>0.80859206286558172</v>
      </c>
      <c r="FO79" s="342">
        <f t="shared" si="73"/>
        <v>0.64687365029246546</v>
      </c>
      <c r="FP79" s="346">
        <f t="shared" si="73"/>
        <v>0.51749892023397237</v>
      </c>
      <c r="FQ79" s="342">
        <f t="shared" si="73"/>
        <v>0.41399913618717793</v>
      </c>
      <c r="FR79" s="342">
        <f t="shared" si="73"/>
        <v>0.33119930894974237</v>
      </c>
      <c r="FS79" s="342">
        <f t="shared" si="73"/>
        <v>0.26495944715979391</v>
      </c>
      <c r="FT79" s="342">
        <f t="shared" si="73"/>
        <v>0.21196755772783515</v>
      </c>
      <c r="FU79" s="342">
        <f t="shared" si="73"/>
        <v>0.16957404618226812</v>
      </c>
      <c r="FV79" s="342">
        <f t="shared" si="71"/>
        <v>0.1356592369458145</v>
      </c>
      <c r="FW79" s="342">
        <f t="shared" si="71"/>
        <v>0.1085273895566516</v>
      </c>
      <c r="FX79" s="342">
        <f t="shared" si="47"/>
        <v>8.6821911645321284E-2</v>
      </c>
      <c r="FY79" s="342">
        <f t="shared" si="47"/>
        <v>6.9457529316257025E-2</v>
      </c>
      <c r="FZ79" s="342">
        <f t="shared" si="47"/>
        <v>5.5566023453005625E-2</v>
      </c>
      <c r="GA79" s="342">
        <f t="shared" si="47"/>
        <v>4.4452818762404506E-2</v>
      </c>
      <c r="GB79" s="342">
        <f t="shared" si="78"/>
        <v>3.5562255009923605E-2</v>
      </c>
      <c r="GC79" s="727">
        <f t="shared" si="78"/>
        <v>2.8449804007938884E-2</v>
      </c>
      <c r="GD79" s="342">
        <f t="shared" si="78"/>
        <v>2.2759843206351108E-2</v>
      </c>
      <c r="GE79" s="342">
        <f t="shared" si="78"/>
        <v>1.8207874565080887E-2</v>
      </c>
      <c r="GF79" s="342">
        <f t="shared" si="84"/>
        <v>1.4566299652064711E-2</v>
      </c>
      <c r="GG79" s="342">
        <f t="shared" si="84"/>
        <v>1.165303972165177E-2</v>
      </c>
      <c r="GH79" s="342">
        <f t="shared" si="84"/>
        <v>9.3224317773214164E-3</v>
      </c>
      <c r="GI79" s="342">
        <f t="shared" si="84"/>
        <v>7.4579454218571331E-3</v>
      </c>
      <c r="GJ79" s="342">
        <f t="shared" si="84"/>
        <v>5.9663563374857068E-3</v>
      </c>
      <c r="GK79" s="342">
        <f t="shared" si="84"/>
        <v>4.773085069988566E-3</v>
      </c>
      <c r="GL79" s="342">
        <f t="shared" si="84"/>
        <v>3.8184680559908528E-3</v>
      </c>
      <c r="GM79" s="342">
        <f t="shared" si="84"/>
        <v>3.0547744447926824E-3</v>
      </c>
      <c r="GN79" s="346">
        <f t="shared" si="84"/>
        <v>2.4438195558341459E-3</v>
      </c>
      <c r="GO79" s="623">
        <f t="shared" si="89"/>
        <v>759958.32355805533</v>
      </c>
    </row>
    <row r="80" spans="1:198" ht="22" customHeight="1" x14ac:dyDescent="0.2">
      <c r="B80" s="399">
        <v>9</v>
      </c>
      <c r="C80" s="399"/>
      <c r="D80" s="399"/>
      <c r="E80" s="399"/>
      <c r="F80" s="399">
        <v>1</v>
      </c>
      <c r="G80" s="495" t="str">
        <f>$G$444</f>
        <v>Even Performing Title / App</v>
      </c>
      <c r="H80" s="436"/>
      <c r="I80" s="384"/>
      <c r="J80" s="384"/>
      <c r="K80" s="384"/>
      <c r="L80" s="384"/>
      <c r="M80" s="384"/>
      <c r="N80" s="384"/>
      <c r="O80" s="384"/>
      <c r="P80" s="384"/>
      <c r="Q80" s="381"/>
      <c r="R80" s="384"/>
      <c r="S80" s="384"/>
      <c r="T80" s="384"/>
      <c r="U80" s="384"/>
      <c r="V80" s="384"/>
      <c r="W80" s="384"/>
      <c r="X80" s="384"/>
      <c r="Y80" s="384"/>
      <c r="Z80" s="384"/>
      <c r="AA80" s="384"/>
      <c r="AB80" s="385"/>
      <c r="AC80" s="384"/>
      <c r="AD80" s="384"/>
      <c r="AE80" s="384"/>
      <c r="AF80" s="384"/>
      <c r="AG80" s="384"/>
      <c r="AH80" s="384"/>
      <c r="AI80" s="384"/>
      <c r="AJ80" s="384"/>
      <c r="AK80" s="384"/>
      <c r="AL80" s="384"/>
      <c r="AM80" s="384"/>
      <c r="AN80" s="384"/>
      <c r="AO80" s="381"/>
      <c r="AP80" s="384"/>
      <c r="AQ80" s="384"/>
      <c r="AR80" s="384"/>
      <c r="AS80" s="384"/>
      <c r="AT80" s="384"/>
      <c r="AU80" s="384"/>
      <c r="AV80" s="384"/>
      <c r="AW80" s="384"/>
      <c r="AX80" s="384"/>
      <c r="AY80" s="384"/>
      <c r="AZ80" s="385"/>
      <c r="BA80" s="384"/>
      <c r="BB80" s="384"/>
      <c r="BC80" s="384"/>
      <c r="BD80" s="384"/>
      <c r="BE80" s="384"/>
      <c r="BF80" s="384"/>
      <c r="BG80" s="384"/>
      <c r="BH80" s="384"/>
      <c r="BI80" s="384"/>
      <c r="BJ80" s="384"/>
      <c r="BK80" s="384"/>
      <c r="BL80" s="384"/>
      <c r="BM80" s="381"/>
      <c r="BN80" s="384"/>
      <c r="BO80" s="384"/>
      <c r="BP80" s="384"/>
      <c r="BQ80" s="384"/>
      <c r="BR80" s="384"/>
      <c r="BS80" s="384"/>
      <c r="BT80" s="384"/>
      <c r="BU80" s="384"/>
      <c r="BV80" s="384"/>
      <c r="BW80" s="384"/>
      <c r="BX80" s="385"/>
      <c r="BY80" s="384"/>
      <c r="BZ80" s="384"/>
      <c r="CA80" s="384"/>
      <c r="CB80" s="384"/>
      <c r="CC80" s="384"/>
      <c r="CD80" s="384"/>
      <c r="CE80" s="384"/>
      <c r="CF80" s="384"/>
      <c r="CG80" s="384"/>
      <c r="CH80" s="384"/>
      <c r="CI80" s="384"/>
      <c r="CJ80" s="384"/>
      <c r="CK80" s="381"/>
      <c r="CL80" s="384"/>
      <c r="CM80" s="384"/>
      <c r="CN80" s="384"/>
      <c r="CO80" s="384"/>
      <c r="CP80" s="384"/>
      <c r="CQ80" s="384"/>
      <c r="CR80" s="384"/>
      <c r="CS80" s="384"/>
      <c r="CT80" s="384"/>
      <c r="CU80" s="384"/>
      <c r="CV80" s="385"/>
      <c r="CW80" s="384"/>
      <c r="CX80" s="384"/>
      <c r="CY80" s="384"/>
      <c r="CZ80" s="384"/>
      <c r="DA80" s="384"/>
      <c r="DB80" s="384"/>
      <c r="DC80" s="384"/>
      <c r="DD80" s="384"/>
      <c r="DE80" s="384"/>
      <c r="DF80" s="384"/>
      <c r="DG80" s="497">
        <f t="shared" ref="DG80:ED80" si="110">$B$7*Q$444</f>
        <v>3114.5833333333339</v>
      </c>
      <c r="DH80" s="497">
        <f t="shared" si="110"/>
        <v>12458.333333333336</v>
      </c>
      <c r="DI80" s="737">
        <f t="shared" si="110"/>
        <v>31145.833333333336</v>
      </c>
      <c r="DJ80" s="497">
        <f t="shared" si="110"/>
        <v>46718.75</v>
      </c>
      <c r="DK80" s="497">
        <f t="shared" si="110"/>
        <v>62291.666666666672</v>
      </c>
      <c r="DL80" s="497">
        <f t="shared" si="110"/>
        <v>59177.083333333328</v>
      </c>
      <c r="DM80" s="497">
        <f t="shared" si="110"/>
        <v>56062.5</v>
      </c>
      <c r="DN80" s="497">
        <f t="shared" si="110"/>
        <v>52947.916666666664</v>
      </c>
      <c r="DO80" s="497">
        <f t="shared" si="110"/>
        <v>49833.333333333343</v>
      </c>
      <c r="DP80" s="497">
        <f t="shared" si="110"/>
        <v>46718.75</v>
      </c>
      <c r="DQ80" s="497">
        <f t="shared" si="110"/>
        <v>43604.166666666664</v>
      </c>
      <c r="DR80" s="497">
        <f t="shared" si="110"/>
        <v>40489.583333333336</v>
      </c>
      <c r="DS80" s="497">
        <f t="shared" si="110"/>
        <v>37375</v>
      </c>
      <c r="DT80" s="621">
        <f t="shared" si="110"/>
        <v>34260.416666666672</v>
      </c>
      <c r="DU80" s="497">
        <f t="shared" si="110"/>
        <v>31145.833333333299</v>
      </c>
      <c r="DV80" s="497">
        <f t="shared" si="110"/>
        <v>28031.249999999967</v>
      </c>
      <c r="DW80" s="497">
        <f t="shared" si="110"/>
        <v>24916.666666666672</v>
      </c>
      <c r="DX80" s="497">
        <f t="shared" si="110"/>
        <v>21802.083333333332</v>
      </c>
      <c r="DY80" s="497">
        <f t="shared" si="110"/>
        <v>18687.5</v>
      </c>
      <c r="DZ80" s="497">
        <f t="shared" si="110"/>
        <v>15572.916666666668</v>
      </c>
      <c r="EA80" s="497">
        <f t="shared" si="110"/>
        <v>12458.333333333336</v>
      </c>
      <c r="EB80" s="497">
        <f t="shared" si="110"/>
        <v>9343.75</v>
      </c>
      <c r="EC80" s="497">
        <f t="shared" si="110"/>
        <v>6229.1666666666679</v>
      </c>
      <c r="ED80" s="497">
        <f t="shared" si="110"/>
        <v>3114.5833333333339</v>
      </c>
      <c r="EE80" s="342">
        <f t="shared" si="63"/>
        <v>2491.6666666666674</v>
      </c>
      <c r="EF80" s="342">
        <f t="shared" si="63"/>
        <v>1993.3333333333339</v>
      </c>
      <c r="EG80" s="727">
        <f t="shared" si="63"/>
        <v>1594.6666666666672</v>
      </c>
      <c r="EH80" s="342">
        <f t="shared" si="63"/>
        <v>1275.7333333333338</v>
      </c>
      <c r="EI80" s="342">
        <f t="shared" si="63"/>
        <v>1020.586666666667</v>
      </c>
      <c r="EJ80" s="342">
        <f t="shared" si="94"/>
        <v>816.46933333333368</v>
      </c>
      <c r="EK80" s="342">
        <f t="shared" si="94"/>
        <v>653.17546666666703</v>
      </c>
      <c r="EL80" s="342">
        <f t="shared" si="94"/>
        <v>522.5403733333336</v>
      </c>
      <c r="EM80" s="342">
        <f t="shared" si="94"/>
        <v>418.03229866666692</v>
      </c>
      <c r="EN80" s="342">
        <f t="shared" si="94"/>
        <v>334.42583893333358</v>
      </c>
      <c r="EO80" s="342">
        <f t="shared" si="94"/>
        <v>267.54067114666685</v>
      </c>
      <c r="EP80" s="342">
        <f t="shared" si="94"/>
        <v>214.03253691733349</v>
      </c>
      <c r="EQ80" s="342">
        <f t="shared" si="94"/>
        <v>171.22602953386681</v>
      </c>
      <c r="ER80" s="346">
        <f t="shared" si="94"/>
        <v>136.98082362709346</v>
      </c>
      <c r="ES80" s="342">
        <f t="shared" si="94"/>
        <v>109.58465890167477</v>
      </c>
      <c r="ET80" s="342">
        <f t="shared" si="94"/>
        <v>87.667727121339823</v>
      </c>
      <c r="EU80" s="342">
        <f t="shared" si="94"/>
        <v>70.134181697071867</v>
      </c>
      <c r="EV80" s="342">
        <f t="shared" si="94"/>
        <v>56.107345357657493</v>
      </c>
      <c r="EW80" s="342">
        <f t="shared" si="94"/>
        <v>44.885876286125999</v>
      </c>
      <c r="EX80" s="342">
        <f t="shared" si="94"/>
        <v>35.908701028900801</v>
      </c>
      <c r="EY80" s="342">
        <f t="shared" si="94"/>
        <v>28.726960823120642</v>
      </c>
      <c r="EZ80" s="342">
        <f t="shared" si="95"/>
        <v>22.981568658496514</v>
      </c>
      <c r="FA80" s="342">
        <f t="shared" si="95"/>
        <v>18.385254926797213</v>
      </c>
      <c r="FB80" s="342">
        <f t="shared" si="95"/>
        <v>14.708203941437771</v>
      </c>
      <c r="FC80" s="342">
        <f t="shared" si="95"/>
        <v>11.766563153150218</v>
      </c>
      <c r="FD80" s="342">
        <f t="shared" si="95"/>
        <v>9.4132505225201744</v>
      </c>
      <c r="FE80" s="727">
        <f t="shared" si="95"/>
        <v>7.5306004180161397</v>
      </c>
      <c r="FF80" s="342">
        <f t="shared" si="95"/>
        <v>6.0244803344129121</v>
      </c>
      <c r="FG80" s="342">
        <f t="shared" si="95"/>
        <v>4.8195842675303302</v>
      </c>
      <c r="FH80" s="342">
        <f t="shared" si="83"/>
        <v>3.8556674140242642</v>
      </c>
      <c r="FI80" s="342">
        <f t="shared" si="83"/>
        <v>3.0845339312194113</v>
      </c>
      <c r="FJ80" s="342">
        <f t="shared" si="83"/>
        <v>2.4676271449755292</v>
      </c>
      <c r="FK80" s="342">
        <f t="shared" si="83"/>
        <v>1.9741017159804235</v>
      </c>
      <c r="FL80" s="342">
        <f t="shared" si="83"/>
        <v>1.5792813727843389</v>
      </c>
      <c r="FM80" s="342">
        <f t="shared" si="83"/>
        <v>1.2634250982274713</v>
      </c>
      <c r="FN80" s="342">
        <f t="shared" si="81"/>
        <v>1.0107400785819771</v>
      </c>
      <c r="FO80" s="342">
        <f t="shared" si="73"/>
        <v>0.80859206286558172</v>
      </c>
      <c r="FP80" s="346">
        <f t="shared" si="73"/>
        <v>0.64687365029246546</v>
      </c>
      <c r="FQ80" s="342">
        <f t="shared" si="73"/>
        <v>0.51749892023397237</v>
      </c>
      <c r="FR80" s="342">
        <f t="shared" si="73"/>
        <v>0.41399913618717793</v>
      </c>
      <c r="FS80" s="342">
        <f t="shared" si="73"/>
        <v>0.33119930894974237</v>
      </c>
      <c r="FT80" s="342">
        <f t="shared" si="73"/>
        <v>0.26495944715979391</v>
      </c>
      <c r="FU80" s="342">
        <f t="shared" si="73"/>
        <v>0.21196755772783515</v>
      </c>
      <c r="FV80" s="342">
        <f t="shared" si="71"/>
        <v>0.16957404618226812</v>
      </c>
      <c r="FW80" s="342">
        <f t="shared" si="71"/>
        <v>0.1356592369458145</v>
      </c>
      <c r="FX80" s="342">
        <f t="shared" si="47"/>
        <v>0.1085273895566516</v>
      </c>
      <c r="FY80" s="342">
        <f t="shared" si="47"/>
        <v>8.6821911645321284E-2</v>
      </c>
      <c r="FZ80" s="342">
        <f t="shared" si="47"/>
        <v>6.9457529316257025E-2</v>
      </c>
      <c r="GA80" s="342">
        <f t="shared" si="47"/>
        <v>5.5566023453005625E-2</v>
      </c>
      <c r="GB80" s="342">
        <f t="shared" si="78"/>
        <v>4.4452818762404506E-2</v>
      </c>
      <c r="GC80" s="727">
        <f t="shared" si="78"/>
        <v>3.5562255009923605E-2</v>
      </c>
      <c r="GD80" s="342">
        <f t="shared" si="78"/>
        <v>2.8449804007938884E-2</v>
      </c>
      <c r="GE80" s="342">
        <f t="shared" si="78"/>
        <v>2.2759843206351108E-2</v>
      </c>
      <c r="GF80" s="342">
        <f t="shared" si="84"/>
        <v>1.8207874565080887E-2</v>
      </c>
      <c r="GG80" s="342">
        <f t="shared" si="84"/>
        <v>1.4566299652064711E-2</v>
      </c>
      <c r="GH80" s="342">
        <f t="shared" si="84"/>
        <v>1.165303972165177E-2</v>
      </c>
      <c r="GI80" s="342">
        <f t="shared" si="84"/>
        <v>9.3224317773214164E-3</v>
      </c>
      <c r="GJ80" s="342">
        <f t="shared" si="84"/>
        <v>7.4579454218571331E-3</v>
      </c>
      <c r="GK80" s="342">
        <f t="shared" si="84"/>
        <v>5.9663563374857068E-3</v>
      </c>
      <c r="GL80" s="342">
        <f t="shared" si="84"/>
        <v>4.773085069988566E-3</v>
      </c>
      <c r="GM80" s="342">
        <f t="shared" si="84"/>
        <v>3.8184680559908528E-3</v>
      </c>
      <c r="GN80" s="346">
        <f t="shared" si="84"/>
        <v>3.0547744447926824E-3</v>
      </c>
      <c r="GO80" s="623">
        <f t="shared" si="89"/>
        <v>759958.32111423579</v>
      </c>
    </row>
    <row r="81" spans="1:198" ht="22" customHeight="1" x14ac:dyDescent="0.2">
      <c r="B81" s="399">
        <f t="shared" si="61"/>
        <v>10</v>
      </c>
      <c r="C81" s="399"/>
      <c r="D81" s="399">
        <v>1</v>
      </c>
      <c r="E81" s="399"/>
      <c r="F81" s="399"/>
      <c r="G81" s="340" t="str">
        <f>$G$442</f>
        <v>Avg Performing  Title / App</v>
      </c>
      <c r="H81" s="436"/>
      <c r="I81" s="384"/>
      <c r="J81" s="384"/>
      <c r="K81" s="384"/>
      <c r="L81" s="384"/>
      <c r="M81" s="384"/>
      <c r="N81" s="384"/>
      <c r="O81" s="384"/>
      <c r="P81" s="384"/>
      <c r="Q81" s="381"/>
      <c r="R81" s="384"/>
      <c r="S81" s="384"/>
      <c r="T81" s="384"/>
      <c r="U81" s="384"/>
      <c r="V81" s="384"/>
      <c r="W81" s="384"/>
      <c r="X81" s="384"/>
      <c r="Y81" s="384"/>
      <c r="Z81" s="384"/>
      <c r="AA81" s="384"/>
      <c r="AB81" s="385"/>
      <c r="AC81" s="384"/>
      <c r="AD81" s="384"/>
      <c r="AE81" s="384"/>
      <c r="AF81" s="384"/>
      <c r="AG81" s="384"/>
      <c r="AH81" s="384"/>
      <c r="AI81" s="384"/>
      <c r="AJ81" s="384"/>
      <c r="AK81" s="384"/>
      <c r="AL81" s="384"/>
      <c r="AM81" s="384"/>
      <c r="AN81" s="384"/>
      <c r="AO81" s="381"/>
      <c r="AP81" s="384"/>
      <c r="AQ81" s="384"/>
      <c r="AR81" s="384"/>
      <c r="AS81" s="384"/>
      <c r="AT81" s="384"/>
      <c r="AU81" s="384"/>
      <c r="AV81" s="384"/>
      <c r="AW81" s="384"/>
      <c r="AX81" s="384"/>
      <c r="AY81" s="384"/>
      <c r="AZ81" s="385"/>
      <c r="BA81" s="384"/>
      <c r="BB81" s="384"/>
      <c r="BC81" s="384"/>
      <c r="BD81" s="384"/>
      <c r="BE81" s="384"/>
      <c r="BF81" s="384"/>
      <c r="BG81" s="384"/>
      <c r="BH81" s="384"/>
      <c r="BI81" s="384"/>
      <c r="BJ81" s="384"/>
      <c r="BK81" s="384"/>
      <c r="BL81" s="384"/>
      <c r="BM81" s="381"/>
      <c r="BN81" s="384"/>
      <c r="BO81" s="384"/>
      <c r="BP81" s="384"/>
      <c r="BQ81" s="384"/>
      <c r="BR81" s="384"/>
      <c r="BS81" s="384"/>
      <c r="BT81" s="384"/>
      <c r="BU81" s="384"/>
      <c r="BV81" s="384"/>
      <c r="BW81" s="384"/>
      <c r="BX81" s="385"/>
      <c r="BY81" s="384"/>
      <c r="BZ81" s="384"/>
      <c r="CA81" s="384"/>
      <c r="CB81" s="384"/>
      <c r="CC81" s="384"/>
      <c r="CD81" s="384"/>
      <c r="CE81" s="384"/>
      <c r="CF81" s="384"/>
      <c r="CG81" s="384"/>
      <c r="CH81" s="384"/>
      <c r="CI81" s="384"/>
      <c r="CJ81" s="384"/>
      <c r="CK81" s="381"/>
      <c r="CL81" s="384"/>
      <c r="CM81" s="384"/>
      <c r="CN81" s="384"/>
      <c r="CO81" s="384"/>
      <c r="CP81" s="384"/>
      <c r="CQ81" s="384"/>
      <c r="CR81" s="384"/>
      <c r="CS81" s="993"/>
      <c r="CT81" s="993"/>
      <c r="CU81" s="993"/>
      <c r="CV81" s="753"/>
      <c r="CW81" s="993"/>
      <c r="CX81" s="993"/>
      <c r="CY81" s="993"/>
      <c r="CZ81" s="993"/>
      <c r="DA81" s="993"/>
      <c r="DB81" s="993"/>
      <c r="DC81" s="993"/>
      <c r="DD81" s="993"/>
      <c r="DE81" s="993"/>
      <c r="DF81" s="993"/>
      <c r="DG81" s="993"/>
      <c r="DH81" s="993"/>
      <c r="DI81" s="735">
        <f t="shared" ref="DI81:EF81" si="111">$B$7*Q$442</f>
        <v>31125.899999999998</v>
      </c>
      <c r="DJ81" s="379">
        <f t="shared" si="111"/>
        <v>100239.75</v>
      </c>
      <c r="DK81" s="379">
        <f t="shared" si="111"/>
        <v>284618.09999999998</v>
      </c>
      <c r="DL81" s="379">
        <f t="shared" si="111"/>
        <v>556962.25</v>
      </c>
      <c r="DM81" s="379">
        <f t="shared" si="111"/>
        <v>680269.85</v>
      </c>
      <c r="DN81" s="379">
        <f t="shared" si="111"/>
        <v>661926.19999999995</v>
      </c>
      <c r="DO81" s="379">
        <f t="shared" si="111"/>
        <v>673632.04999999993</v>
      </c>
      <c r="DP81" s="379">
        <f t="shared" si="111"/>
        <v>661253.44999999995</v>
      </c>
      <c r="DQ81" s="379">
        <f t="shared" si="111"/>
        <v>447274.1</v>
      </c>
      <c r="DR81" s="379">
        <f t="shared" si="111"/>
        <v>485426.5</v>
      </c>
      <c r="DS81" s="379">
        <f t="shared" si="111"/>
        <v>373122.1</v>
      </c>
      <c r="DT81" s="380">
        <f t="shared" si="111"/>
        <v>318121.05</v>
      </c>
      <c r="DU81" s="379">
        <f t="shared" si="111"/>
        <v>411752.89999999997</v>
      </c>
      <c r="DV81" s="379">
        <f t="shared" si="111"/>
        <v>364780</v>
      </c>
      <c r="DW81" s="379">
        <f t="shared" si="111"/>
        <v>316356.95</v>
      </c>
      <c r="DX81" s="379">
        <f t="shared" si="111"/>
        <v>238153.5</v>
      </c>
      <c r="DY81" s="379">
        <f t="shared" si="111"/>
        <v>221125.44999999998</v>
      </c>
      <c r="DZ81" s="379">
        <f t="shared" si="111"/>
        <v>247123.5</v>
      </c>
      <c r="EA81" s="379">
        <f t="shared" si="111"/>
        <v>221170.3</v>
      </c>
      <c r="EB81" s="379">
        <f t="shared" si="111"/>
        <v>171895.1</v>
      </c>
      <c r="EC81" s="379">
        <f t="shared" si="111"/>
        <v>127732.79999999999</v>
      </c>
      <c r="ED81" s="379">
        <f t="shared" si="111"/>
        <v>74660.3</v>
      </c>
      <c r="EE81" s="379">
        <f t="shared" si="111"/>
        <v>65346.45</v>
      </c>
      <c r="EF81" s="379">
        <f t="shared" si="111"/>
        <v>36074.35</v>
      </c>
      <c r="EG81" s="727">
        <f t="shared" si="63"/>
        <v>28859.48</v>
      </c>
      <c r="EH81" s="342">
        <f t="shared" si="63"/>
        <v>23087.584000000003</v>
      </c>
      <c r="EI81" s="342">
        <f t="shared" si="63"/>
        <v>18470.067200000001</v>
      </c>
      <c r="EJ81" s="342">
        <f t="shared" si="94"/>
        <v>14776.053760000003</v>
      </c>
      <c r="EK81" s="342">
        <f t="shared" si="94"/>
        <v>11820.843008000003</v>
      </c>
      <c r="EL81" s="342">
        <f t="shared" si="94"/>
        <v>9456.6744064000031</v>
      </c>
      <c r="EM81" s="342">
        <f t="shared" si="94"/>
        <v>7565.3395251200027</v>
      </c>
      <c r="EN81" s="342">
        <f t="shared" si="94"/>
        <v>6052.2716200960022</v>
      </c>
      <c r="EO81" s="342">
        <f t="shared" si="94"/>
        <v>4841.8172960768015</v>
      </c>
      <c r="EP81" s="342">
        <f t="shared" si="94"/>
        <v>3873.4538368614412</v>
      </c>
      <c r="EQ81" s="342">
        <f t="shared" si="94"/>
        <v>3098.7630694891532</v>
      </c>
      <c r="ER81" s="346">
        <f t="shared" si="94"/>
        <v>2479.0104555913226</v>
      </c>
      <c r="ES81" s="342">
        <f t="shared" si="94"/>
        <v>1983.2083644730583</v>
      </c>
      <c r="ET81" s="342">
        <f t="shared" si="94"/>
        <v>1586.5666915784468</v>
      </c>
      <c r="EU81" s="342">
        <f t="shared" si="94"/>
        <v>1269.2533532627576</v>
      </c>
      <c r="EV81" s="342">
        <f t="shared" si="94"/>
        <v>1015.4026826102062</v>
      </c>
      <c r="EW81" s="342">
        <f t="shared" si="94"/>
        <v>812.32214608816503</v>
      </c>
      <c r="EX81" s="342">
        <f t="shared" si="94"/>
        <v>649.85771687053204</v>
      </c>
      <c r="EY81" s="342">
        <f t="shared" si="94"/>
        <v>519.88617349642561</v>
      </c>
      <c r="EZ81" s="342">
        <f t="shared" si="95"/>
        <v>415.90893879714054</v>
      </c>
      <c r="FA81" s="342">
        <f t="shared" si="95"/>
        <v>332.72715103771247</v>
      </c>
      <c r="FB81" s="342">
        <f t="shared" si="95"/>
        <v>266.18172083016998</v>
      </c>
      <c r="FC81" s="342">
        <f t="shared" si="95"/>
        <v>212.94537666413601</v>
      </c>
      <c r="FD81" s="342">
        <f t="shared" si="95"/>
        <v>170.35630133130883</v>
      </c>
      <c r="FE81" s="727">
        <f t="shared" si="95"/>
        <v>136.28504106504707</v>
      </c>
      <c r="FF81" s="342">
        <f t="shared" si="95"/>
        <v>109.02803285203765</v>
      </c>
      <c r="FG81" s="342">
        <f t="shared" si="95"/>
        <v>87.222426281630135</v>
      </c>
      <c r="FH81" s="342">
        <f t="shared" si="83"/>
        <v>69.777941025304116</v>
      </c>
      <c r="FI81" s="342">
        <f t="shared" si="83"/>
        <v>55.822352820243296</v>
      </c>
      <c r="FJ81" s="342">
        <f t="shared" si="83"/>
        <v>44.65788225619464</v>
      </c>
      <c r="FK81" s="342">
        <f t="shared" si="83"/>
        <v>35.726305804955715</v>
      </c>
      <c r="FL81" s="342">
        <f t="shared" si="83"/>
        <v>28.581044643964574</v>
      </c>
      <c r="FM81" s="342">
        <f t="shared" si="83"/>
        <v>22.864835715171662</v>
      </c>
      <c r="FN81" s="342">
        <f t="shared" si="81"/>
        <v>18.291868572137329</v>
      </c>
      <c r="FO81" s="342">
        <f t="shared" si="73"/>
        <v>14.633494857709863</v>
      </c>
      <c r="FP81" s="346">
        <f t="shared" si="73"/>
        <v>11.706795886167891</v>
      </c>
      <c r="FQ81" s="342">
        <f t="shared" si="73"/>
        <v>9.3654367089343129</v>
      </c>
      <c r="FR81" s="342">
        <f t="shared" si="73"/>
        <v>7.492349367147451</v>
      </c>
      <c r="FS81" s="342">
        <f t="shared" si="73"/>
        <v>5.9938794937179614</v>
      </c>
      <c r="FT81" s="342">
        <f t="shared" si="73"/>
        <v>4.7951035949743694</v>
      </c>
      <c r="FU81" s="342">
        <f t="shared" si="73"/>
        <v>3.8360828759794958</v>
      </c>
      <c r="FV81" s="342">
        <f t="shared" si="71"/>
        <v>3.068866300783597</v>
      </c>
      <c r="FW81" s="342">
        <f t="shared" si="71"/>
        <v>2.4550930406268776</v>
      </c>
      <c r="FX81" s="342">
        <f t="shared" si="47"/>
        <v>1.9640744325015023</v>
      </c>
      <c r="FY81" s="342">
        <f t="shared" si="47"/>
        <v>1.571259546001202</v>
      </c>
      <c r="FZ81" s="342">
        <f t="shared" si="47"/>
        <v>1.2570076368009617</v>
      </c>
      <c r="GA81" s="342">
        <f t="shared" si="47"/>
        <v>1.0056061094407693</v>
      </c>
      <c r="GB81" s="342">
        <f t="shared" si="78"/>
        <v>0.80448488755261549</v>
      </c>
      <c r="GC81" s="727">
        <f t="shared" si="78"/>
        <v>0.64358791004209248</v>
      </c>
      <c r="GD81" s="342">
        <f t="shared" si="78"/>
        <v>0.51487032803367405</v>
      </c>
      <c r="GE81" s="342">
        <f t="shared" si="78"/>
        <v>0.41189626242693927</v>
      </c>
      <c r="GF81" s="342">
        <f t="shared" si="84"/>
        <v>0.32951700994155142</v>
      </c>
      <c r="GG81" s="342">
        <f t="shared" si="84"/>
        <v>0.26361360795324112</v>
      </c>
      <c r="GH81" s="342">
        <f t="shared" si="84"/>
        <v>0.2108908863625929</v>
      </c>
      <c r="GI81" s="342">
        <f t="shared" si="84"/>
        <v>0.16871270909007433</v>
      </c>
      <c r="GJ81" s="342">
        <f t="shared" si="84"/>
        <v>0.13497016727205946</v>
      </c>
      <c r="GK81" s="342">
        <f t="shared" si="84"/>
        <v>0.10797613381764758</v>
      </c>
      <c r="GL81" s="342">
        <f t="shared" si="84"/>
        <v>8.6380907054118064E-2</v>
      </c>
      <c r="GM81" s="342">
        <f t="shared" si="84"/>
        <v>6.9104725643294451E-2</v>
      </c>
      <c r="GN81" s="346">
        <f t="shared" si="84"/>
        <v>5.5283780514635561E-2</v>
      </c>
      <c r="GO81" s="398">
        <f t="shared" si="89"/>
        <v>7914440.0788648752</v>
      </c>
    </row>
    <row r="82" spans="1:198" ht="22" customHeight="1" x14ac:dyDescent="0.2">
      <c r="B82" s="399">
        <f t="shared" si="61"/>
        <v>11</v>
      </c>
      <c r="C82" s="399"/>
      <c r="D82" s="399"/>
      <c r="E82" s="399">
        <v>1</v>
      </c>
      <c r="F82" s="399"/>
      <c r="G82" s="339" t="str">
        <f>$G$443</f>
        <v>Low Performing  Title / App</v>
      </c>
      <c r="H82" s="436"/>
      <c r="I82" s="384"/>
      <c r="J82" s="384"/>
      <c r="K82" s="384"/>
      <c r="L82" s="384"/>
      <c r="M82" s="384"/>
      <c r="N82" s="384"/>
      <c r="O82" s="384"/>
      <c r="P82" s="384"/>
      <c r="Q82" s="381"/>
      <c r="R82" s="384"/>
      <c r="S82" s="384"/>
      <c r="T82" s="384"/>
      <c r="U82" s="384"/>
      <c r="V82" s="384"/>
      <c r="W82" s="384"/>
      <c r="X82" s="384"/>
      <c r="Y82" s="384"/>
      <c r="Z82" s="384"/>
      <c r="AA82" s="384"/>
      <c r="AB82" s="385"/>
      <c r="AC82" s="384"/>
      <c r="AD82" s="384"/>
      <c r="AE82" s="384"/>
      <c r="AF82" s="384"/>
      <c r="AG82" s="384"/>
      <c r="AH82" s="384"/>
      <c r="AI82" s="384"/>
      <c r="AJ82" s="384"/>
      <c r="AK82" s="384"/>
      <c r="AL82" s="384"/>
      <c r="AM82" s="384"/>
      <c r="AN82" s="384"/>
      <c r="AO82" s="381"/>
      <c r="AP82" s="384"/>
      <c r="AQ82" s="384"/>
      <c r="AR82" s="384"/>
      <c r="AS82" s="384"/>
      <c r="AT82" s="384"/>
      <c r="AU82" s="384"/>
      <c r="AV82" s="384"/>
      <c r="AW82" s="384"/>
      <c r="AX82" s="384"/>
      <c r="AY82" s="384"/>
      <c r="AZ82" s="385"/>
      <c r="BA82" s="384"/>
      <c r="BB82" s="384"/>
      <c r="BC82" s="384"/>
      <c r="BD82" s="384"/>
      <c r="BE82" s="384"/>
      <c r="BF82" s="384"/>
      <c r="BG82" s="384"/>
      <c r="BH82" s="384"/>
      <c r="BI82" s="384"/>
      <c r="BJ82" s="384"/>
      <c r="BK82" s="384"/>
      <c r="BL82" s="384"/>
      <c r="BM82" s="381"/>
      <c r="BN82" s="384"/>
      <c r="BO82" s="384"/>
      <c r="BP82" s="384"/>
      <c r="BQ82" s="384"/>
      <c r="BR82" s="384"/>
      <c r="BS82" s="384"/>
      <c r="BT82" s="384"/>
      <c r="BU82" s="384"/>
      <c r="BV82" s="384"/>
      <c r="BW82" s="384"/>
      <c r="BX82" s="385"/>
      <c r="BY82" s="384"/>
      <c r="BZ82" s="384"/>
      <c r="CA82" s="384"/>
      <c r="CB82" s="384"/>
      <c r="CC82" s="384"/>
      <c r="CD82" s="384"/>
      <c r="CE82" s="384"/>
      <c r="CF82" s="384"/>
      <c r="CG82" s="384"/>
      <c r="CH82" s="384"/>
      <c r="CI82" s="384"/>
      <c r="CJ82" s="384"/>
      <c r="CK82" s="381"/>
      <c r="CL82" s="384"/>
      <c r="CM82" s="384"/>
      <c r="CN82" s="384"/>
      <c r="CO82" s="384"/>
      <c r="CP82" s="384"/>
      <c r="CQ82" s="384"/>
      <c r="CR82" s="384"/>
      <c r="CS82" s="384"/>
      <c r="CT82" s="384"/>
      <c r="CU82" s="384"/>
      <c r="CV82" s="385"/>
      <c r="CW82" s="993"/>
      <c r="CX82" s="993"/>
      <c r="CY82" s="993"/>
      <c r="CZ82" s="993"/>
      <c r="DA82" s="993"/>
      <c r="DB82" s="993"/>
      <c r="DC82" s="993"/>
      <c r="DD82" s="993"/>
      <c r="DE82" s="993"/>
      <c r="DF82" s="993"/>
      <c r="DG82" s="993"/>
      <c r="DI82" s="381"/>
      <c r="DJ82" s="382">
        <f t="shared" ref="DJ82:EG82" si="112">$B$7*Q$443</f>
        <v>14621.099999999999</v>
      </c>
      <c r="DK82" s="382">
        <f t="shared" si="112"/>
        <v>53894.75</v>
      </c>
      <c r="DL82" s="382">
        <f t="shared" si="112"/>
        <v>98939.099999999991</v>
      </c>
      <c r="DM82" s="382">
        <f t="shared" si="112"/>
        <v>182390</v>
      </c>
      <c r="DN82" s="382">
        <f t="shared" si="112"/>
        <v>299732.55</v>
      </c>
      <c r="DO82" s="382">
        <f t="shared" si="112"/>
        <v>204665.5</v>
      </c>
      <c r="DP82" s="382">
        <f t="shared" si="112"/>
        <v>175333.6</v>
      </c>
      <c r="DQ82" s="382">
        <f t="shared" si="112"/>
        <v>194200.5</v>
      </c>
      <c r="DR82" s="382">
        <f t="shared" si="112"/>
        <v>156765.69999999998</v>
      </c>
      <c r="DS82" s="382">
        <f t="shared" si="112"/>
        <v>155674.35</v>
      </c>
      <c r="DT82" s="383">
        <f t="shared" si="112"/>
        <v>148274.1</v>
      </c>
      <c r="DU82" s="382">
        <f t="shared" si="112"/>
        <v>137061.6</v>
      </c>
      <c r="DV82" s="382">
        <f t="shared" si="112"/>
        <v>120885.7</v>
      </c>
      <c r="DW82" s="382">
        <f t="shared" si="112"/>
        <v>141905.4</v>
      </c>
      <c r="DX82" s="382">
        <f t="shared" si="112"/>
        <v>111512.04999999999</v>
      </c>
      <c r="DY82" s="382">
        <f t="shared" si="112"/>
        <v>95410.9</v>
      </c>
      <c r="DZ82" s="382">
        <f t="shared" si="112"/>
        <v>94349.45</v>
      </c>
      <c r="EA82" s="382">
        <f t="shared" si="112"/>
        <v>101525.45</v>
      </c>
      <c r="EB82" s="382">
        <f t="shared" si="112"/>
        <v>73598.849999999991</v>
      </c>
      <c r="EC82" s="382">
        <f t="shared" si="112"/>
        <v>73942.7</v>
      </c>
      <c r="ED82" s="382">
        <f t="shared" si="112"/>
        <v>52908.049999999996</v>
      </c>
      <c r="EE82" s="382">
        <f t="shared" si="112"/>
        <v>36298.6</v>
      </c>
      <c r="EF82" s="382">
        <f t="shared" si="112"/>
        <v>23606.05</v>
      </c>
      <c r="EG82" s="736">
        <f t="shared" si="112"/>
        <v>10375.299999999999</v>
      </c>
      <c r="EH82" s="342">
        <f t="shared" si="63"/>
        <v>8300.24</v>
      </c>
      <c r="EI82" s="342">
        <f t="shared" si="63"/>
        <v>6640.192</v>
      </c>
      <c r="EJ82" s="342">
        <f t="shared" si="94"/>
        <v>5312.1536000000006</v>
      </c>
      <c r="EK82" s="342">
        <f t="shared" si="94"/>
        <v>4249.7228800000003</v>
      </c>
      <c r="EL82" s="342">
        <f t="shared" si="94"/>
        <v>3399.7783040000004</v>
      </c>
      <c r="EM82" s="342">
        <f t="shared" si="94"/>
        <v>2719.8226432000006</v>
      </c>
      <c r="EN82" s="342">
        <f t="shared" si="94"/>
        <v>2175.8581145600006</v>
      </c>
      <c r="EO82" s="342">
        <f t="shared" si="94"/>
        <v>1740.6864916480006</v>
      </c>
      <c r="EP82" s="342">
        <f t="shared" si="94"/>
        <v>1392.5491933184005</v>
      </c>
      <c r="EQ82" s="342">
        <f t="shared" ref="EQ82:EY97" si="113">EP82*0.8</f>
        <v>1114.0393546547205</v>
      </c>
      <c r="ER82" s="346">
        <f t="shared" si="113"/>
        <v>891.23148372377636</v>
      </c>
      <c r="ES82" s="342">
        <f t="shared" si="113"/>
        <v>712.98518697902114</v>
      </c>
      <c r="ET82" s="342">
        <f t="shared" si="113"/>
        <v>570.38814958321689</v>
      </c>
      <c r="EU82" s="342">
        <f t="shared" si="113"/>
        <v>456.31051966657355</v>
      </c>
      <c r="EV82" s="342">
        <f t="shared" si="113"/>
        <v>365.04841573325888</v>
      </c>
      <c r="EW82" s="342">
        <f t="shared" si="113"/>
        <v>292.03873258660713</v>
      </c>
      <c r="EX82" s="342">
        <f t="shared" si="113"/>
        <v>233.63098606928571</v>
      </c>
      <c r="EY82" s="342">
        <f t="shared" si="113"/>
        <v>186.90478885542859</v>
      </c>
      <c r="EZ82" s="342">
        <f t="shared" si="95"/>
        <v>149.52383108434287</v>
      </c>
      <c r="FA82" s="342">
        <f t="shared" si="95"/>
        <v>119.61906486747431</v>
      </c>
      <c r="FB82" s="342">
        <f t="shared" si="95"/>
        <v>95.695251893979446</v>
      </c>
      <c r="FC82" s="342">
        <f t="shared" si="95"/>
        <v>76.55620151518356</v>
      </c>
      <c r="FD82" s="342">
        <f t="shared" si="95"/>
        <v>61.244961212146848</v>
      </c>
      <c r="FE82" s="727">
        <f t="shared" si="95"/>
        <v>48.995968969717481</v>
      </c>
      <c r="FF82" s="342">
        <f t="shared" si="95"/>
        <v>39.196775175773986</v>
      </c>
      <c r="FG82" s="342">
        <f t="shared" si="95"/>
        <v>31.35742014061919</v>
      </c>
      <c r="FH82" s="342">
        <f t="shared" si="83"/>
        <v>25.085936112495354</v>
      </c>
      <c r="FI82" s="342">
        <f t="shared" si="83"/>
        <v>20.068748889996286</v>
      </c>
      <c r="FJ82" s="342">
        <f t="shared" si="83"/>
        <v>16.054999111997031</v>
      </c>
      <c r="FK82" s="342">
        <f t="shared" si="83"/>
        <v>12.843999289597626</v>
      </c>
      <c r="FL82" s="342">
        <f t="shared" si="83"/>
        <v>10.275199431678102</v>
      </c>
      <c r="FM82" s="342">
        <f t="shared" si="83"/>
        <v>8.2201595453424812</v>
      </c>
      <c r="FN82" s="342">
        <f t="shared" si="81"/>
        <v>6.5761276362739851</v>
      </c>
      <c r="FO82" s="342">
        <f t="shared" si="73"/>
        <v>5.2609021090191881</v>
      </c>
      <c r="FP82" s="346">
        <f t="shared" si="73"/>
        <v>4.208721687215351</v>
      </c>
      <c r="FQ82" s="342">
        <f t="shared" si="73"/>
        <v>3.3669773497722808</v>
      </c>
      <c r="FR82" s="342">
        <f t="shared" si="73"/>
        <v>2.6935818798178248</v>
      </c>
      <c r="FS82" s="342">
        <f t="shared" si="73"/>
        <v>2.1548655038542601</v>
      </c>
      <c r="FT82" s="342">
        <f t="shared" si="73"/>
        <v>1.7238924030834082</v>
      </c>
      <c r="FU82" s="342">
        <f t="shared" si="73"/>
        <v>1.3791139224667266</v>
      </c>
      <c r="FV82" s="342">
        <f t="shared" si="71"/>
        <v>1.1032911379733814</v>
      </c>
      <c r="FW82" s="342">
        <f t="shared" si="71"/>
        <v>0.88263291037870517</v>
      </c>
      <c r="FX82" s="342">
        <f t="shared" si="47"/>
        <v>0.70610632830296416</v>
      </c>
      <c r="FY82" s="342">
        <f t="shared" si="47"/>
        <v>0.56488506264237137</v>
      </c>
      <c r="FZ82" s="342">
        <f t="shared" si="47"/>
        <v>0.45190805011389712</v>
      </c>
      <c r="GA82" s="342">
        <f t="shared" si="47"/>
        <v>0.36152644009111773</v>
      </c>
      <c r="GB82" s="342">
        <f t="shared" si="78"/>
        <v>0.28922115207289417</v>
      </c>
      <c r="GC82" s="727">
        <f t="shared" si="78"/>
        <v>0.23137692165831536</v>
      </c>
      <c r="GD82" s="342">
        <f t="shared" si="78"/>
        <v>0.1851015373266523</v>
      </c>
      <c r="GE82" s="342">
        <f t="shared" si="78"/>
        <v>0.14808122986132186</v>
      </c>
      <c r="GF82" s="342">
        <f t="shared" si="84"/>
        <v>0.11846498388905749</v>
      </c>
      <c r="GG82" s="342">
        <f t="shared" si="84"/>
        <v>9.4771987111246001E-2</v>
      </c>
      <c r="GH82" s="342">
        <f t="shared" si="84"/>
        <v>7.5817589688996809E-2</v>
      </c>
      <c r="GI82" s="342">
        <f t="shared" si="84"/>
        <v>6.0654071751197448E-2</v>
      </c>
      <c r="GJ82" s="342">
        <f t="shared" si="84"/>
        <v>4.8523257400957961E-2</v>
      </c>
      <c r="GK82" s="342">
        <f t="shared" si="84"/>
        <v>3.8818605920766372E-2</v>
      </c>
      <c r="GL82" s="342">
        <f t="shared" si="84"/>
        <v>3.1054884736613098E-2</v>
      </c>
      <c r="GM82" s="342">
        <f t="shared" si="84"/>
        <v>2.4843907789290479E-2</v>
      </c>
      <c r="GN82" s="346">
        <f t="shared" si="84"/>
        <v>1.9875126231432384E-2</v>
      </c>
      <c r="GO82" s="397">
        <f t="shared" si="89"/>
        <v>2799372.4704994946</v>
      </c>
    </row>
    <row r="83" spans="1:198" ht="22" customHeight="1" thickBot="1" x14ac:dyDescent="0.25">
      <c r="B83" s="399">
        <f t="shared" si="61"/>
        <v>12</v>
      </c>
      <c r="C83" s="399"/>
      <c r="D83" s="399">
        <v>1</v>
      </c>
      <c r="E83" s="399"/>
      <c r="F83" s="399"/>
      <c r="G83" s="406" t="str">
        <f>$G$442</f>
        <v>Avg Performing  Title / App</v>
      </c>
      <c r="H83" s="436"/>
      <c r="I83" s="384"/>
      <c r="J83" s="384"/>
      <c r="K83" s="384"/>
      <c r="L83" s="384"/>
      <c r="M83" s="384"/>
      <c r="N83" s="384"/>
      <c r="O83" s="384"/>
      <c r="P83" s="384"/>
      <c r="Q83" s="381"/>
      <c r="R83" s="384"/>
      <c r="S83" s="384"/>
      <c r="T83" s="384"/>
      <c r="U83" s="384"/>
      <c r="V83" s="384"/>
      <c r="W83" s="384"/>
      <c r="X83" s="384"/>
      <c r="Y83" s="384"/>
      <c r="Z83" s="384"/>
      <c r="AA83" s="384"/>
      <c r="AB83" s="385"/>
      <c r="AC83" s="384"/>
      <c r="AD83" s="384"/>
      <c r="AE83" s="384"/>
      <c r="AF83" s="384"/>
      <c r="AG83" s="384"/>
      <c r="AH83" s="384"/>
      <c r="AI83" s="384"/>
      <c r="AJ83" s="384"/>
      <c r="AK83" s="384"/>
      <c r="AL83" s="384"/>
      <c r="AM83" s="384"/>
      <c r="AN83" s="384"/>
      <c r="AO83" s="381"/>
      <c r="AP83" s="384"/>
      <c r="AQ83" s="384"/>
      <c r="AR83" s="384"/>
      <c r="AS83" s="384"/>
      <c r="AT83" s="384"/>
      <c r="AU83" s="384"/>
      <c r="AV83" s="384"/>
      <c r="AW83" s="384"/>
      <c r="AX83" s="384"/>
      <c r="AY83" s="384"/>
      <c r="AZ83" s="385"/>
      <c r="BA83" s="384"/>
      <c r="BB83" s="384"/>
      <c r="BC83" s="384"/>
      <c r="BD83" s="384"/>
      <c r="BE83" s="384"/>
      <c r="BF83" s="384"/>
      <c r="BG83" s="384"/>
      <c r="BH83" s="384"/>
      <c r="BI83" s="384"/>
      <c r="BJ83" s="384"/>
      <c r="BK83" s="384"/>
      <c r="BL83" s="384"/>
      <c r="BM83" s="381"/>
      <c r="BN83" s="384"/>
      <c r="BO83" s="384"/>
      <c r="BP83" s="384"/>
      <c r="BQ83" s="384"/>
      <c r="BR83" s="384"/>
      <c r="BS83" s="384"/>
      <c r="BT83" s="384"/>
      <c r="BU83" s="384"/>
      <c r="BV83" s="384"/>
      <c r="BW83" s="384"/>
      <c r="BX83" s="385"/>
      <c r="BY83" s="384"/>
      <c r="BZ83" s="384"/>
      <c r="CA83" s="384"/>
      <c r="CB83" s="384"/>
      <c r="CC83" s="384"/>
      <c r="CD83" s="384"/>
      <c r="CE83" s="384"/>
      <c r="CF83" s="384"/>
      <c r="CG83" s="384"/>
      <c r="CH83" s="384"/>
      <c r="CI83" s="384"/>
      <c r="CJ83" s="384"/>
      <c r="CK83" s="381"/>
      <c r="CL83" s="384"/>
      <c r="CM83" s="384"/>
      <c r="CN83" s="384"/>
      <c r="CO83" s="384"/>
      <c r="CP83" s="384"/>
      <c r="CQ83" s="384"/>
      <c r="CR83" s="384"/>
      <c r="CS83" s="384"/>
      <c r="CT83" s="384"/>
      <c r="CU83" s="384"/>
      <c r="CV83" s="385"/>
      <c r="CW83" s="384"/>
      <c r="CX83" s="384"/>
      <c r="CY83" s="384"/>
      <c r="CZ83" s="384"/>
      <c r="DA83" s="384"/>
      <c r="DB83" s="384"/>
      <c r="DC83" s="384"/>
      <c r="DD83" s="384"/>
      <c r="DE83" s="384"/>
      <c r="DF83" s="384"/>
      <c r="DG83" s="384"/>
      <c r="DH83" s="993"/>
      <c r="DI83" s="381"/>
      <c r="DJ83" s="384"/>
      <c r="DK83" s="379">
        <f t="shared" ref="DK83:EH83" si="114">$B$7*Q$442</f>
        <v>31125.899999999998</v>
      </c>
      <c r="DL83" s="379">
        <f t="shared" si="114"/>
        <v>100239.75</v>
      </c>
      <c r="DM83" s="379">
        <f t="shared" si="114"/>
        <v>284618.09999999998</v>
      </c>
      <c r="DN83" s="379">
        <f t="shared" si="114"/>
        <v>556962.25</v>
      </c>
      <c r="DO83" s="379">
        <f t="shared" si="114"/>
        <v>680269.85</v>
      </c>
      <c r="DP83" s="379">
        <f t="shared" si="114"/>
        <v>661926.19999999995</v>
      </c>
      <c r="DQ83" s="379">
        <f t="shared" si="114"/>
        <v>673632.04999999993</v>
      </c>
      <c r="DR83" s="379">
        <f t="shared" si="114"/>
        <v>661253.44999999995</v>
      </c>
      <c r="DS83" s="379">
        <f t="shared" si="114"/>
        <v>447274.1</v>
      </c>
      <c r="DT83" s="380">
        <f t="shared" si="114"/>
        <v>485426.5</v>
      </c>
      <c r="DU83" s="379">
        <f t="shared" si="114"/>
        <v>373122.1</v>
      </c>
      <c r="DV83" s="379">
        <f t="shared" si="114"/>
        <v>318121.05</v>
      </c>
      <c r="DW83" s="379">
        <f t="shared" si="114"/>
        <v>411752.89999999997</v>
      </c>
      <c r="DX83" s="379">
        <f t="shared" si="114"/>
        <v>364780</v>
      </c>
      <c r="DY83" s="379">
        <f t="shared" si="114"/>
        <v>316356.95</v>
      </c>
      <c r="DZ83" s="379">
        <f t="shared" si="114"/>
        <v>238153.5</v>
      </c>
      <c r="EA83" s="379">
        <f t="shared" si="114"/>
        <v>221125.44999999998</v>
      </c>
      <c r="EB83" s="379">
        <f t="shared" si="114"/>
        <v>247123.5</v>
      </c>
      <c r="EC83" s="379">
        <f t="shared" si="114"/>
        <v>221170.3</v>
      </c>
      <c r="ED83" s="379">
        <f t="shared" si="114"/>
        <v>171895.1</v>
      </c>
      <c r="EE83" s="379">
        <f t="shared" si="114"/>
        <v>127732.79999999999</v>
      </c>
      <c r="EF83" s="379">
        <f t="shared" si="114"/>
        <v>74660.3</v>
      </c>
      <c r="EG83" s="735">
        <f t="shared" si="114"/>
        <v>65346.45</v>
      </c>
      <c r="EH83" s="379">
        <f t="shared" si="114"/>
        <v>36074.35</v>
      </c>
      <c r="EI83" s="342">
        <f t="shared" si="63"/>
        <v>28859.48</v>
      </c>
      <c r="EJ83" s="342">
        <f t="shared" si="63"/>
        <v>23087.584000000003</v>
      </c>
      <c r="EK83" s="342">
        <f t="shared" si="63"/>
        <v>18470.067200000001</v>
      </c>
      <c r="EL83" s="342">
        <f t="shared" si="63"/>
        <v>14776.053760000003</v>
      </c>
      <c r="EM83" s="342">
        <f t="shared" si="63"/>
        <v>11820.843008000003</v>
      </c>
      <c r="EN83" s="342">
        <f t="shared" si="63"/>
        <v>9456.6744064000031</v>
      </c>
      <c r="EO83" s="342">
        <f t="shared" si="63"/>
        <v>7565.3395251200027</v>
      </c>
      <c r="EP83" s="342">
        <f t="shared" si="63"/>
        <v>6052.2716200960022</v>
      </c>
      <c r="EQ83" s="342">
        <f t="shared" si="113"/>
        <v>4841.8172960768015</v>
      </c>
      <c r="ER83" s="346">
        <f t="shared" si="113"/>
        <v>3873.4538368614412</v>
      </c>
      <c r="ES83" s="342">
        <f t="shared" si="113"/>
        <v>3098.7630694891532</v>
      </c>
      <c r="ET83" s="342">
        <f t="shared" si="113"/>
        <v>2479.0104555913226</v>
      </c>
      <c r="EU83" s="342">
        <f t="shared" si="113"/>
        <v>1983.2083644730583</v>
      </c>
      <c r="EV83" s="342">
        <f t="shared" si="113"/>
        <v>1586.5666915784468</v>
      </c>
      <c r="EW83" s="342">
        <f t="shared" si="113"/>
        <v>1269.2533532627576</v>
      </c>
      <c r="EX83" s="342">
        <f t="shared" si="113"/>
        <v>1015.4026826102062</v>
      </c>
      <c r="EY83" s="342">
        <f t="shared" si="113"/>
        <v>812.32214608816503</v>
      </c>
      <c r="EZ83" s="342">
        <f t="shared" si="95"/>
        <v>649.85771687053204</v>
      </c>
      <c r="FA83" s="342">
        <f t="shared" si="95"/>
        <v>519.88617349642561</v>
      </c>
      <c r="FB83" s="342">
        <f t="shared" si="95"/>
        <v>415.90893879714054</v>
      </c>
      <c r="FC83" s="342">
        <f t="shared" si="95"/>
        <v>332.72715103771247</v>
      </c>
      <c r="FD83" s="342">
        <f t="shared" si="95"/>
        <v>266.18172083016998</v>
      </c>
      <c r="FE83" s="727">
        <f t="shared" si="95"/>
        <v>212.94537666413601</v>
      </c>
      <c r="FF83" s="342">
        <f t="shared" si="95"/>
        <v>170.35630133130883</v>
      </c>
      <c r="FG83" s="342">
        <f t="shared" si="95"/>
        <v>136.28504106504707</v>
      </c>
      <c r="FH83" s="342">
        <f t="shared" si="83"/>
        <v>109.02803285203765</v>
      </c>
      <c r="FI83" s="342">
        <f t="shared" si="83"/>
        <v>87.222426281630135</v>
      </c>
      <c r="FJ83" s="342">
        <f t="shared" si="83"/>
        <v>69.777941025304116</v>
      </c>
      <c r="FK83" s="342">
        <f t="shared" si="83"/>
        <v>55.822352820243296</v>
      </c>
      <c r="FL83" s="342">
        <f t="shared" si="83"/>
        <v>44.65788225619464</v>
      </c>
      <c r="FM83" s="342">
        <f t="shared" si="83"/>
        <v>35.726305804955715</v>
      </c>
      <c r="FN83" s="342">
        <f t="shared" si="81"/>
        <v>28.581044643964574</v>
      </c>
      <c r="FO83" s="342">
        <f t="shared" si="73"/>
        <v>22.864835715171662</v>
      </c>
      <c r="FP83" s="346">
        <f t="shared" si="73"/>
        <v>18.291868572137329</v>
      </c>
      <c r="FQ83" s="342">
        <f t="shared" si="73"/>
        <v>14.633494857709863</v>
      </c>
      <c r="FR83" s="342">
        <f t="shared" si="73"/>
        <v>11.706795886167891</v>
      </c>
      <c r="FS83" s="342">
        <f t="shared" si="73"/>
        <v>9.3654367089343129</v>
      </c>
      <c r="FT83" s="342">
        <f t="shared" si="73"/>
        <v>7.492349367147451</v>
      </c>
      <c r="FU83" s="342">
        <f t="shared" si="73"/>
        <v>5.9938794937179614</v>
      </c>
      <c r="FV83" s="342">
        <f t="shared" si="71"/>
        <v>4.7951035949743694</v>
      </c>
      <c r="FW83" s="342">
        <f t="shared" si="71"/>
        <v>3.8360828759794958</v>
      </c>
      <c r="FX83" s="342">
        <f t="shared" si="47"/>
        <v>3.068866300783597</v>
      </c>
      <c r="FY83" s="342">
        <f t="shared" si="47"/>
        <v>2.4550930406268776</v>
      </c>
      <c r="FZ83" s="342">
        <f t="shared" si="47"/>
        <v>1.9640744325015023</v>
      </c>
      <c r="GA83" s="342">
        <f t="shared" si="47"/>
        <v>1.571259546001202</v>
      </c>
      <c r="GB83" s="342">
        <f t="shared" si="78"/>
        <v>1.2570076368009617</v>
      </c>
      <c r="GC83" s="727">
        <f t="shared" si="78"/>
        <v>1.0056061094407693</v>
      </c>
      <c r="GD83" s="342">
        <f t="shared" si="78"/>
        <v>0.80448488755261549</v>
      </c>
      <c r="GE83" s="342">
        <f t="shared" si="78"/>
        <v>0.64358791004209248</v>
      </c>
      <c r="GF83" s="342">
        <f t="shared" si="84"/>
        <v>0.51487032803367405</v>
      </c>
      <c r="GG83" s="342">
        <f t="shared" si="84"/>
        <v>0.41189626242693927</v>
      </c>
      <c r="GH83" s="342">
        <f t="shared" si="84"/>
        <v>0.32951700994155142</v>
      </c>
      <c r="GI83" s="342">
        <f t="shared" si="84"/>
        <v>0.26361360795324112</v>
      </c>
      <c r="GJ83" s="342">
        <f t="shared" si="84"/>
        <v>0.2108908863625929</v>
      </c>
      <c r="GK83" s="342">
        <f t="shared" si="84"/>
        <v>0.16871270909007433</v>
      </c>
      <c r="GL83" s="342">
        <f t="shared" si="84"/>
        <v>0.13497016727205946</v>
      </c>
      <c r="GM83" s="342">
        <f t="shared" si="84"/>
        <v>0.10797613381764758</v>
      </c>
      <c r="GN83" s="346">
        <f t="shared" si="84"/>
        <v>8.6380907054118064E-2</v>
      </c>
      <c r="GO83" s="398">
        <f t="shared" si="89"/>
        <v>7914439.9544763695</v>
      </c>
    </row>
    <row r="84" spans="1:198" ht="22" customHeight="1" thickTop="1" x14ac:dyDescent="0.2">
      <c r="A84" s="413" t="s">
        <v>469</v>
      </c>
      <c r="B84" s="414">
        <v>1</v>
      </c>
      <c r="C84" s="414"/>
      <c r="D84" s="414">
        <v>1</v>
      </c>
      <c r="E84" s="414"/>
      <c r="F84" s="414"/>
      <c r="G84" s="409" t="str">
        <f>$G$442</f>
        <v>Avg Performing  Title / App</v>
      </c>
      <c r="H84" s="436"/>
      <c r="I84" s="384"/>
      <c r="J84" s="384"/>
      <c r="K84" s="384"/>
      <c r="L84" s="384"/>
      <c r="M84" s="384"/>
      <c r="N84" s="384"/>
      <c r="O84" s="384"/>
      <c r="P84" s="384"/>
      <c r="Q84" s="381"/>
      <c r="R84" s="384"/>
      <c r="S84" s="384"/>
      <c r="T84" s="384"/>
      <c r="U84" s="384"/>
      <c r="V84" s="384"/>
      <c r="W84" s="384"/>
      <c r="X84" s="384"/>
      <c r="Y84" s="384"/>
      <c r="Z84" s="384"/>
      <c r="AA84" s="384"/>
      <c r="AB84" s="385"/>
      <c r="AC84" s="384"/>
      <c r="AD84" s="384"/>
      <c r="AE84" s="384"/>
      <c r="AF84" s="384"/>
      <c r="AG84" s="384"/>
      <c r="AH84" s="384"/>
      <c r="AI84" s="384"/>
      <c r="AJ84" s="384"/>
      <c r="AK84" s="384"/>
      <c r="AL84" s="384"/>
      <c r="AM84" s="384"/>
      <c r="AN84" s="384"/>
      <c r="AO84" s="381"/>
      <c r="AP84" s="384"/>
      <c r="AQ84" s="384"/>
      <c r="AR84" s="384"/>
      <c r="AS84" s="384"/>
      <c r="AT84" s="384"/>
      <c r="AU84" s="384"/>
      <c r="AV84" s="384"/>
      <c r="AW84" s="384"/>
      <c r="AX84" s="384"/>
      <c r="AY84" s="384"/>
      <c r="AZ84" s="385"/>
      <c r="BA84" s="384"/>
      <c r="BB84" s="384"/>
      <c r="BC84" s="384"/>
      <c r="BD84" s="384"/>
      <c r="BE84" s="384"/>
      <c r="BF84" s="384"/>
      <c r="BG84" s="384"/>
      <c r="BH84" s="384"/>
      <c r="BI84" s="384"/>
      <c r="BJ84" s="384"/>
      <c r="BK84" s="384"/>
      <c r="BL84" s="384"/>
      <c r="BM84" s="381"/>
      <c r="BN84" s="384"/>
      <c r="BO84" s="384"/>
      <c r="BP84" s="384"/>
      <c r="BQ84" s="384"/>
      <c r="BR84" s="384"/>
      <c r="BS84" s="384"/>
      <c r="BT84" s="384"/>
      <c r="BU84" s="384"/>
      <c r="BV84" s="384"/>
      <c r="BW84" s="384"/>
      <c r="BX84" s="385"/>
      <c r="BY84" s="384"/>
      <c r="BZ84" s="384"/>
      <c r="CA84" s="384"/>
      <c r="CB84" s="384"/>
      <c r="CC84" s="384"/>
      <c r="CD84" s="384"/>
      <c r="CE84" s="384"/>
      <c r="CF84" s="384"/>
      <c r="CG84" s="384"/>
      <c r="CH84" s="384"/>
      <c r="CI84" s="384"/>
      <c r="CJ84" s="384"/>
      <c r="CK84" s="381"/>
      <c r="CL84" s="384"/>
      <c r="CM84" s="384"/>
      <c r="CN84" s="384"/>
      <c r="CO84" s="384"/>
      <c r="CP84" s="384"/>
      <c r="CQ84" s="384"/>
      <c r="CR84" s="384"/>
      <c r="CS84" s="384"/>
      <c r="CT84" s="384"/>
      <c r="CU84" s="384"/>
      <c r="CV84" s="385"/>
      <c r="CW84" s="384"/>
      <c r="CX84" s="384"/>
      <c r="CY84" s="384"/>
      <c r="CZ84" s="384"/>
      <c r="DA84" s="384"/>
      <c r="DB84" s="384"/>
      <c r="DC84" s="384"/>
      <c r="DD84" s="384"/>
      <c r="DE84" s="384"/>
      <c r="DF84" s="384"/>
      <c r="DG84" s="384"/>
      <c r="DH84" s="993">
        <f>DH83/12</f>
        <v>0</v>
      </c>
      <c r="DI84" s="381"/>
      <c r="DJ84" s="384"/>
      <c r="DK84" s="384"/>
      <c r="DL84" s="379">
        <f t="shared" ref="DL84:DU85" si="115">$B$7*Q$442</f>
        <v>31125.899999999998</v>
      </c>
      <c r="DM84" s="379">
        <f t="shared" si="115"/>
        <v>100239.75</v>
      </c>
      <c r="DN84" s="379">
        <f t="shared" si="115"/>
        <v>284618.09999999998</v>
      </c>
      <c r="DO84" s="379">
        <f t="shared" si="115"/>
        <v>556962.25</v>
      </c>
      <c r="DP84" s="379">
        <f t="shared" si="115"/>
        <v>680269.85</v>
      </c>
      <c r="DQ84" s="379">
        <f t="shared" si="115"/>
        <v>661926.19999999995</v>
      </c>
      <c r="DR84" s="379">
        <f t="shared" si="115"/>
        <v>673632.04999999993</v>
      </c>
      <c r="DS84" s="379">
        <f t="shared" si="115"/>
        <v>661253.44999999995</v>
      </c>
      <c r="DT84" s="380">
        <f t="shared" si="115"/>
        <v>447274.1</v>
      </c>
      <c r="DU84" s="379">
        <f t="shared" si="115"/>
        <v>485426.5</v>
      </c>
      <c r="DV84" s="379">
        <f t="shared" ref="DV84:EE85" si="116">$B$7*AA$442</f>
        <v>373122.1</v>
      </c>
      <c r="DW84" s="379">
        <f t="shared" si="116"/>
        <v>318121.05</v>
      </c>
      <c r="DX84" s="379">
        <f t="shared" si="116"/>
        <v>411752.89999999997</v>
      </c>
      <c r="DY84" s="379">
        <f t="shared" si="116"/>
        <v>364780</v>
      </c>
      <c r="DZ84" s="379">
        <f t="shared" si="116"/>
        <v>316356.95</v>
      </c>
      <c r="EA84" s="379">
        <f t="shared" si="116"/>
        <v>238153.5</v>
      </c>
      <c r="EB84" s="379">
        <f t="shared" si="116"/>
        <v>221125.44999999998</v>
      </c>
      <c r="EC84" s="379">
        <f t="shared" si="116"/>
        <v>247123.5</v>
      </c>
      <c r="ED84" s="379">
        <f t="shared" si="116"/>
        <v>221170.3</v>
      </c>
      <c r="EE84" s="379">
        <f t="shared" si="116"/>
        <v>171895.1</v>
      </c>
      <c r="EF84" s="379">
        <f t="shared" ref="EF84:EI85" si="117">$B$7*AK$442</f>
        <v>127732.79999999999</v>
      </c>
      <c r="EG84" s="735">
        <f t="shared" si="117"/>
        <v>74660.3</v>
      </c>
      <c r="EH84" s="379">
        <f t="shared" si="117"/>
        <v>65346.45</v>
      </c>
      <c r="EI84" s="379">
        <f t="shared" si="117"/>
        <v>36074.35</v>
      </c>
      <c r="EJ84" s="342">
        <f t="shared" si="63"/>
        <v>28859.48</v>
      </c>
      <c r="EK84" s="342">
        <f t="shared" si="63"/>
        <v>23087.584000000003</v>
      </c>
      <c r="EL84" s="342">
        <f t="shared" si="63"/>
        <v>18470.067200000001</v>
      </c>
      <c r="EM84" s="342">
        <f t="shared" si="63"/>
        <v>14776.053760000003</v>
      </c>
      <c r="EN84" s="342">
        <f t="shared" si="63"/>
        <v>11820.843008000003</v>
      </c>
      <c r="EO84" s="342">
        <f t="shared" si="63"/>
        <v>9456.6744064000031</v>
      </c>
      <c r="EP84" s="342">
        <f t="shared" si="63"/>
        <v>7565.3395251200027</v>
      </c>
      <c r="EQ84" s="342">
        <f t="shared" si="113"/>
        <v>6052.2716200960022</v>
      </c>
      <c r="ER84" s="346">
        <f t="shared" si="113"/>
        <v>4841.8172960768015</v>
      </c>
      <c r="ES84" s="342">
        <f t="shared" si="113"/>
        <v>3873.4538368614412</v>
      </c>
      <c r="ET84" s="342">
        <f t="shared" si="113"/>
        <v>3098.7630694891532</v>
      </c>
      <c r="EU84" s="342">
        <f t="shared" si="113"/>
        <v>2479.0104555913226</v>
      </c>
      <c r="EV84" s="342">
        <f t="shared" si="113"/>
        <v>1983.2083644730583</v>
      </c>
      <c r="EW84" s="342">
        <f t="shared" si="113"/>
        <v>1586.5666915784468</v>
      </c>
      <c r="EX84" s="342">
        <f t="shared" si="113"/>
        <v>1269.2533532627576</v>
      </c>
      <c r="EY84" s="342">
        <f t="shared" si="113"/>
        <v>1015.4026826102062</v>
      </c>
      <c r="EZ84" s="342">
        <f t="shared" si="95"/>
        <v>812.32214608816503</v>
      </c>
      <c r="FA84" s="342">
        <f t="shared" si="95"/>
        <v>649.85771687053204</v>
      </c>
      <c r="FB84" s="342">
        <f t="shared" si="95"/>
        <v>519.88617349642561</v>
      </c>
      <c r="FC84" s="342">
        <f t="shared" si="95"/>
        <v>415.90893879714054</v>
      </c>
      <c r="FD84" s="342">
        <f t="shared" si="95"/>
        <v>332.72715103771247</v>
      </c>
      <c r="FE84" s="727">
        <f t="shared" si="95"/>
        <v>266.18172083016998</v>
      </c>
      <c r="FF84" s="342">
        <f t="shared" si="95"/>
        <v>212.94537666413601</v>
      </c>
      <c r="FG84" s="342">
        <f t="shared" si="95"/>
        <v>170.35630133130883</v>
      </c>
      <c r="FH84" s="342">
        <f t="shared" si="83"/>
        <v>136.28504106504707</v>
      </c>
      <c r="FI84" s="342">
        <f t="shared" si="83"/>
        <v>109.02803285203765</v>
      </c>
      <c r="FJ84" s="342">
        <f t="shared" si="83"/>
        <v>87.222426281630135</v>
      </c>
      <c r="FK84" s="342">
        <f t="shared" si="83"/>
        <v>69.777941025304116</v>
      </c>
      <c r="FL84" s="342">
        <f t="shared" si="83"/>
        <v>55.822352820243296</v>
      </c>
      <c r="FM84" s="342">
        <f t="shared" si="83"/>
        <v>44.65788225619464</v>
      </c>
      <c r="FN84" s="342">
        <f t="shared" si="81"/>
        <v>35.726305804955715</v>
      </c>
      <c r="FO84" s="342">
        <f t="shared" si="73"/>
        <v>28.581044643964574</v>
      </c>
      <c r="FP84" s="346">
        <f t="shared" si="73"/>
        <v>22.864835715171662</v>
      </c>
      <c r="FQ84" s="342">
        <f t="shared" si="73"/>
        <v>18.291868572137329</v>
      </c>
      <c r="FR84" s="342">
        <f t="shared" si="73"/>
        <v>14.633494857709863</v>
      </c>
      <c r="FS84" s="342">
        <f t="shared" si="73"/>
        <v>11.706795886167891</v>
      </c>
      <c r="FT84" s="342">
        <f t="shared" si="73"/>
        <v>9.3654367089343129</v>
      </c>
      <c r="FU84" s="342">
        <f t="shared" si="73"/>
        <v>7.492349367147451</v>
      </c>
      <c r="FV84" s="342">
        <f t="shared" si="71"/>
        <v>5.9938794937179614</v>
      </c>
      <c r="FW84" s="342">
        <f t="shared" si="71"/>
        <v>4.7951035949743694</v>
      </c>
      <c r="FX84" s="342">
        <f t="shared" si="47"/>
        <v>3.8360828759794958</v>
      </c>
      <c r="FY84" s="342">
        <f t="shared" si="47"/>
        <v>3.068866300783597</v>
      </c>
      <c r="FZ84" s="342">
        <f t="shared" si="47"/>
        <v>2.4550930406268776</v>
      </c>
      <c r="GA84" s="342">
        <f t="shared" si="47"/>
        <v>1.9640744325015023</v>
      </c>
      <c r="GB84" s="342">
        <f t="shared" si="78"/>
        <v>1.571259546001202</v>
      </c>
      <c r="GC84" s="727">
        <f t="shared" si="78"/>
        <v>1.2570076368009617</v>
      </c>
      <c r="GD84" s="342">
        <f t="shared" si="78"/>
        <v>1.0056061094407693</v>
      </c>
      <c r="GE84" s="342">
        <f t="shared" si="78"/>
        <v>0.80448488755261549</v>
      </c>
      <c r="GF84" s="342">
        <f t="shared" si="84"/>
        <v>0.64358791004209248</v>
      </c>
      <c r="GG84" s="342">
        <f t="shared" si="84"/>
        <v>0.51487032803367405</v>
      </c>
      <c r="GH84" s="342">
        <f t="shared" si="84"/>
        <v>0.41189626242693927</v>
      </c>
      <c r="GI84" s="342">
        <f t="shared" si="84"/>
        <v>0.32951700994155142</v>
      </c>
      <c r="GJ84" s="342">
        <f t="shared" si="84"/>
        <v>0.26361360795324112</v>
      </c>
      <c r="GK84" s="342">
        <f t="shared" si="84"/>
        <v>0.2108908863625929</v>
      </c>
      <c r="GL84" s="342">
        <f t="shared" si="84"/>
        <v>0.16871270909007433</v>
      </c>
      <c r="GM84" s="342">
        <f t="shared" si="84"/>
        <v>0.13497016727205946</v>
      </c>
      <c r="GN84" s="346">
        <f t="shared" si="84"/>
        <v>0.10797613381764758</v>
      </c>
      <c r="GO84" s="398">
        <f t="shared" si="89"/>
        <v>7914439.8680954622</v>
      </c>
    </row>
    <row r="85" spans="1:198" ht="22" customHeight="1" x14ac:dyDescent="0.2">
      <c r="B85" s="399">
        <v>2</v>
      </c>
      <c r="C85" s="498"/>
      <c r="D85" s="498">
        <v>1</v>
      </c>
      <c r="E85" s="399"/>
      <c r="F85" s="399"/>
      <c r="G85" s="340" t="str">
        <f>$G$442</f>
        <v>Avg Performing  Title / App</v>
      </c>
      <c r="H85" s="436"/>
      <c r="I85" s="384"/>
      <c r="J85" s="384"/>
      <c r="K85" s="384"/>
      <c r="L85" s="384"/>
      <c r="M85" s="384"/>
      <c r="N85" s="384"/>
      <c r="O85" s="384"/>
      <c r="P85" s="384"/>
      <c r="Q85" s="381"/>
      <c r="R85" s="384"/>
      <c r="S85" s="384"/>
      <c r="T85" s="384"/>
      <c r="U85" s="384"/>
      <c r="V85" s="384"/>
      <c r="W85" s="384"/>
      <c r="X85" s="384"/>
      <c r="Y85" s="384"/>
      <c r="Z85" s="384"/>
      <c r="AA85" s="384"/>
      <c r="AB85" s="385"/>
      <c r="AC85" s="384"/>
      <c r="AD85" s="384"/>
      <c r="AE85" s="384"/>
      <c r="AF85" s="384"/>
      <c r="AG85" s="384"/>
      <c r="AH85" s="384"/>
      <c r="AI85" s="384"/>
      <c r="AJ85" s="384"/>
      <c r="AK85" s="384"/>
      <c r="AL85" s="384"/>
      <c r="AM85" s="384"/>
      <c r="AN85" s="384"/>
      <c r="AO85" s="381"/>
      <c r="AP85" s="384"/>
      <c r="AQ85" s="384"/>
      <c r="AR85" s="384"/>
      <c r="AS85" s="384"/>
      <c r="AT85" s="384"/>
      <c r="AU85" s="384"/>
      <c r="AV85" s="384"/>
      <c r="AW85" s="384"/>
      <c r="AX85" s="384"/>
      <c r="AY85" s="384"/>
      <c r="AZ85" s="385"/>
      <c r="BA85" s="384"/>
      <c r="BB85" s="384"/>
      <c r="BC85" s="384"/>
      <c r="BD85" s="384"/>
      <c r="BE85" s="384"/>
      <c r="BF85" s="384"/>
      <c r="BG85" s="384"/>
      <c r="BH85" s="384"/>
      <c r="BI85" s="384"/>
      <c r="BJ85" s="384"/>
      <c r="BK85" s="384"/>
      <c r="BL85" s="384"/>
      <c r="BM85" s="381"/>
      <c r="BN85" s="384"/>
      <c r="BO85" s="384"/>
      <c r="BP85" s="384"/>
      <c r="BQ85" s="384"/>
      <c r="BR85" s="384"/>
      <c r="BS85" s="384"/>
      <c r="BT85" s="384"/>
      <c r="BU85" s="384"/>
      <c r="BV85" s="384"/>
      <c r="BW85" s="384"/>
      <c r="BX85" s="385"/>
      <c r="BY85" s="384"/>
      <c r="BZ85" s="384"/>
      <c r="CA85" s="384"/>
      <c r="CB85" s="384"/>
      <c r="CC85" s="384"/>
      <c r="CD85" s="384"/>
      <c r="CE85" s="384"/>
      <c r="CF85" s="384"/>
      <c r="CG85" s="384"/>
      <c r="CH85" s="384"/>
      <c r="CI85" s="384"/>
      <c r="CJ85" s="384"/>
      <c r="CK85" s="381"/>
      <c r="CL85" s="384"/>
      <c r="CM85" s="384"/>
      <c r="CN85" s="384"/>
      <c r="CO85" s="384"/>
      <c r="CP85" s="384"/>
      <c r="CQ85" s="384"/>
      <c r="CR85" s="384"/>
      <c r="CS85" s="384"/>
      <c r="CT85" s="384"/>
      <c r="CU85" s="384"/>
      <c r="CV85" s="385"/>
      <c r="CW85" s="384"/>
      <c r="CX85" s="384"/>
      <c r="CY85" s="384"/>
      <c r="CZ85" s="384"/>
      <c r="DA85" s="384"/>
      <c r="DB85" s="384"/>
      <c r="DC85" s="384"/>
      <c r="DD85" s="384"/>
      <c r="DE85" s="384"/>
      <c r="DF85" s="384"/>
      <c r="DG85" s="384"/>
      <c r="DH85" s="384"/>
      <c r="DI85" s="381"/>
      <c r="DJ85" s="384"/>
      <c r="DK85" s="384"/>
      <c r="DL85" s="379">
        <f t="shared" si="115"/>
        <v>31125.899999999998</v>
      </c>
      <c r="DM85" s="379">
        <f t="shared" si="115"/>
        <v>100239.75</v>
      </c>
      <c r="DN85" s="379">
        <f t="shared" si="115"/>
        <v>284618.09999999998</v>
      </c>
      <c r="DO85" s="379">
        <f t="shared" si="115"/>
        <v>556962.25</v>
      </c>
      <c r="DP85" s="379">
        <f t="shared" si="115"/>
        <v>680269.85</v>
      </c>
      <c r="DQ85" s="379">
        <f t="shared" si="115"/>
        <v>661926.19999999995</v>
      </c>
      <c r="DR85" s="379">
        <f t="shared" si="115"/>
        <v>673632.04999999993</v>
      </c>
      <c r="DS85" s="379">
        <f t="shared" si="115"/>
        <v>661253.44999999995</v>
      </c>
      <c r="DT85" s="380">
        <f t="shared" si="115"/>
        <v>447274.1</v>
      </c>
      <c r="DU85" s="379">
        <f t="shared" si="115"/>
        <v>485426.5</v>
      </c>
      <c r="DV85" s="379">
        <f t="shared" si="116"/>
        <v>373122.1</v>
      </c>
      <c r="DW85" s="379">
        <f t="shared" si="116"/>
        <v>318121.05</v>
      </c>
      <c r="DX85" s="379">
        <f t="shared" si="116"/>
        <v>411752.89999999997</v>
      </c>
      <c r="DY85" s="379">
        <f t="shared" si="116"/>
        <v>364780</v>
      </c>
      <c r="DZ85" s="379">
        <f t="shared" si="116"/>
        <v>316356.95</v>
      </c>
      <c r="EA85" s="379">
        <f t="shared" si="116"/>
        <v>238153.5</v>
      </c>
      <c r="EB85" s="379">
        <f t="shared" si="116"/>
        <v>221125.44999999998</v>
      </c>
      <c r="EC85" s="379">
        <f t="shared" si="116"/>
        <v>247123.5</v>
      </c>
      <c r="ED85" s="379">
        <f t="shared" si="116"/>
        <v>221170.3</v>
      </c>
      <c r="EE85" s="379">
        <f t="shared" si="116"/>
        <v>171895.1</v>
      </c>
      <c r="EF85" s="379">
        <f t="shared" si="117"/>
        <v>127732.79999999999</v>
      </c>
      <c r="EG85" s="735">
        <f t="shared" si="117"/>
        <v>74660.3</v>
      </c>
      <c r="EH85" s="379">
        <f t="shared" si="117"/>
        <v>65346.45</v>
      </c>
      <c r="EI85" s="379">
        <f t="shared" si="117"/>
        <v>36074.35</v>
      </c>
      <c r="EJ85" s="342">
        <f t="shared" si="63"/>
        <v>28859.48</v>
      </c>
      <c r="EK85" s="342">
        <f t="shared" si="63"/>
        <v>23087.584000000003</v>
      </c>
      <c r="EL85" s="342">
        <f t="shared" si="63"/>
        <v>18470.067200000001</v>
      </c>
      <c r="EM85" s="342">
        <f t="shared" si="63"/>
        <v>14776.053760000003</v>
      </c>
      <c r="EN85" s="342">
        <f t="shared" si="63"/>
        <v>11820.843008000003</v>
      </c>
      <c r="EO85" s="342">
        <f t="shared" si="63"/>
        <v>9456.6744064000031</v>
      </c>
      <c r="EP85" s="342">
        <f t="shared" si="63"/>
        <v>7565.3395251200027</v>
      </c>
      <c r="EQ85" s="342">
        <f t="shared" si="113"/>
        <v>6052.2716200960022</v>
      </c>
      <c r="ER85" s="346">
        <f t="shared" si="113"/>
        <v>4841.8172960768015</v>
      </c>
      <c r="ES85" s="342">
        <f t="shared" si="113"/>
        <v>3873.4538368614412</v>
      </c>
      <c r="ET85" s="342">
        <f t="shared" si="113"/>
        <v>3098.7630694891532</v>
      </c>
      <c r="EU85" s="342">
        <f t="shared" si="113"/>
        <v>2479.0104555913226</v>
      </c>
      <c r="EV85" s="342">
        <f t="shared" si="113"/>
        <v>1983.2083644730583</v>
      </c>
      <c r="EW85" s="342">
        <f t="shared" si="113"/>
        <v>1586.5666915784468</v>
      </c>
      <c r="EX85" s="342">
        <f t="shared" si="113"/>
        <v>1269.2533532627576</v>
      </c>
      <c r="EY85" s="342">
        <f t="shared" si="113"/>
        <v>1015.4026826102062</v>
      </c>
      <c r="EZ85" s="342">
        <f t="shared" si="95"/>
        <v>812.32214608816503</v>
      </c>
      <c r="FA85" s="342">
        <f t="shared" si="95"/>
        <v>649.85771687053204</v>
      </c>
      <c r="FB85" s="342">
        <f t="shared" si="95"/>
        <v>519.88617349642561</v>
      </c>
      <c r="FC85" s="342">
        <f t="shared" si="95"/>
        <v>415.90893879714054</v>
      </c>
      <c r="FD85" s="342">
        <f t="shared" si="95"/>
        <v>332.72715103771247</v>
      </c>
      <c r="FE85" s="727">
        <f t="shared" si="95"/>
        <v>266.18172083016998</v>
      </c>
      <c r="FF85" s="342">
        <f t="shared" si="95"/>
        <v>212.94537666413601</v>
      </c>
      <c r="FG85" s="342">
        <f t="shared" si="95"/>
        <v>170.35630133130883</v>
      </c>
      <c r="FH85" s="342">
        <f t="shared" si="83"/>
        <v>136.28504106504707</v>
      </c>
      <c r="FI85" s="342">
        <f t="shared" si="83"/>
        <v>109.02803285203765</v>
      </c>
      <c r="FJ85" s="342">
        <f t="shared" si="83"/>
        <v>87.222426281630135</v>
      </c>
      <c r="FK85" s="342">
        <f t="shared" si="83"/>
        <v>69.777941025304116</v>
      </c>
      <c r="FL85" s="342">
        <f t="shared" si="83"/>
        <v>55.822352820243296</v>
      </c>
      <c r="FM85" s="342">
        <f t="shared" si="83"/>
        <v>44.65788225619464</v>
      </c>
      <c r="FN85" s="342">
        <f t="shared" si="81"/>
        <v>35.726305804955715</v>
      </c>
      <c r="FO85" s="342">
        <f t="shared" si="73"/>
        <v>28.581044643964574</v>
      </c>
      <c r="FP85" s="346">
        <f t="shared" si="73"/>
        <v>22.864835715171662</v>
      </c>
      <c r="FQ85" s="342">
        <f t="shared" si="73"/>
        <v>18.291868572137329</v>
      </c>
      <c r="FR85" s="342">
        <f t="shared" si="73"/>
        <v>14.633494857709863</v>
      </c>
      <c r="FS85" s="342">
        <f t="shared" si="73"/>
        <v>11.706795886167891</v>
      </c>
      <c r="FT85" s="342">
        <f t="shared" si="73"/>
        <v>9.3654367089343129</v>
      </c>
      <c r="FU85" s="342">
        <f t="shared" si="73"/>
        <v>7.492349367147451</v>
      </c>
      <c r="FV85" s="342">
        <f t="shared" si="71"/>
        <v>5.9938794937179614</v>
      </c>
      <c r="FW85" s="342">
        <f t="shared" si="71"/>
        <v>4.7951035949743694</v>
      </c>
      <c r="FX85" s="342">
        <f t="shared" si="47"/>
        <v>3.8360828759794958</v>
      </c>
      <c r="FY85" s="342">
        <f t="shared" si="47"/>
        <v>3.068866300783597</v>
      </c>
      <c r="FZ85" s="342">
        <f t="shared" si="47"/>
        <v>2.4550930406268776</v>
      </c>
      <c r="GA85" s="342">
        <f t="shared" si="47"/>
        <v>1.9640744325015023</v>
      </c>
      <c r="GB85" s="342">
        <f t="shared" si="78"/>
        <v>1.571259546001202</v>
      </c>
      <c r="GC85" s="727">
        <f t="shared" si="78"/>
        <v>1.2570076368009617</v>
      </c>
      <c r="GD85" s="342">
        <f t="shared" si="78"/>
        <v>1.0056061094407693</v>
      </c>
      <c r="GE85" s="342">
        <f t="shared" si="78"/>
        <v>0.80448488755261549</v>
      </c>
      <c r="GF85" s="342">
        <f t="shared" si="84"/>
        <v>0.64358791004209248</v>
      </c>
      <c r="GG85" s="342">
        <f t="shared" si="84"/>
        <v>0.51487032803367405</v>
      </c>
      <c r="GH85" s="342">
        <f t="shared" si="84"/>
        <v>0.41189626242693927</v>
      </c>
      <c r="GI85" s="342">
        <f t="shared" si="84"/>
        <v>0.32951700994155142</v>
      </c>
      <c r="GJ85" s="342">
        <f t="shared" si="84"/>
        <v>0.26361360795324112</v>
      </c>
      <c r="GK85" s="342">
        <f t="shared" si="84"/>
        <v>0.2108908863625929</v>
      </c>
      <c r="GL85" s="342">
        <f t="shared" si="84"/>
        <v>0.16871270909007433</v>
      </c>
      <c r="GM85" s="342">
        <f t="shared" si="84"/>
        <v>0.13497016727205946</v>
      </c>
      <c r="GN85" s="346">
        <f t="shared" si="84"/>
        <v>0.10797613381764758</v>
      </c>
      <c r="GO85" s="398">
        <f t="shared" si="89"/>
        <v>7914439.8680954622</v>
      </c>
    </row>
    <row r="86" spans="1:198" ht="22" customHeight="1" x14ac:dyDescent="0.2">
      <c r="B86" s="399">
        <v>3</v>
      </c>
      <c r="C86" s="399"/>
      <c r="D86" s="399"/>
      <c r="E86" s="399">
        <v>1</v>
      </c>
      <c r="F86" s="399"/>
      <c r="G86" s="339" t="str">
        <f>$G$443</f>
        <v>Low Performing  Title / App</v>
      </c>
      <c r="H86" s="436"/>
      <c r="I86" s="384"/>
      <c r="J86" s="384"/>
      <c r="K86" s="384"/>
      <c r="L86" s="384"/>
      <c r="M86" s="384"/>
      <c r="N86" s="384"/>
      <c r="O86" s="384"/>
      <c r="P86" s="384"/>
      <c r="Q86" s="381"/>
      <c r="R86" s="384"/>
      <c r="S86" s="384"/>
      <c r="T86" s="384"/>
      <c r="U86" s="384"/>
      <c r="V86" s="384"/>
      <c r="W86" s="384"/>
      <c r="X86" s="384"/>
      <c r="Y86" s="384"/>
      <c r="Z86" s="384"/>
      <c r="AA86" s="384"/>
      <c r="AB86" s="385"/>
      <c r="AC86" s="384"/>
      <c r="AD86" s="384"/>
      <c r="AE86" s="384"/>
      <c r="AF86" s="384"/>
      <c r="AG86" s="384"/>
      <c r="AH86" s="384"/>
      <c r="AI86" s="384"/>
      <c r="AJ86" s="384"/>
      <c r="AK86" s="384"/>
      <c r="AL86" s="384"/>
      <c r="AM86" s="384"/>
      <c r="AN86" s="384"/>
      <c r="AO86" s="381"/>
      <c r="AP86" s="384"/>
      <c r="AQ86" s="384"/>
      <c r="AR86" s="384"/>
      <c r="AS86" s="384"/>
      <c r="AT86" s="384"/>
      <c r="AU86" s="384"/>
      <c r="AV86" s="384"/>
      <c r="AW86" s="384"/>
      <c r="AX86" s="384"/>
      <c r="AY86" s="384"/>
      <c r="AZ86" s="385"/>
      <c r="BA86" s="384"/>
      <c r="BB86" s="384"/>
      <c r="BC86" s="384"/>
      <c r="BD86" s="384"/>
      <c r="BE86" s="384"/>
      <c r="BF86" s="384"/>
      <c r="BG86" s="384"/>
      <c r="BH86" s="384"/>
      <c r="BI86" s="384"/>
      <c r="BJ86" s="384"/>
      <c r="BK86" s="384"/>
      <c r="BL86" s="384"/>
      <c r="BM86" s="381"/>
      <c r="BN86" s="384"/>
      <c r="BO86" s="384"/>
      <c r="BP86" s="384"/>
      <c r="BQ86" s="384"/>
      <c r="BR86" s="384"/>
      <c r="BS86" s="384"/>
      <c r="BT86" s="384"/>
      <c r="BU86" s="384"/>
      <c r="BV86" s="384"/>
      <c r="BW86" s="384"/>
      <c r="BX86" s="385"/>
      <c r="BY86" s="384"/>
      <c r="BZ86" s="384"/>
      <c r="CA86" s="384"/>
      <c r="CB86" s="384"/>
      <c r="CC86" s="384"/>
      <c r="CD86" s="384"/>
      <c r="CE86" s="384"/>
      <c r="CF86" s="384"/>
      <c r="CG86" s="384"/>
      <c r="CH86" s="384"/>
      <c r="CI86" s="384"/>
      <c r="CJ86" s="384"/>
      <c r="CK86" s="381"/>
      <c r="CL86" s="384"/>
      <c r="CM86" s="384"/>
      <c r="CN86" s="384"/>
      <c r="CO86" s="384"/>
      <c r="CP86" s="384"/>
      <c r="CQ86" s="384"/>
      <c r="CR86" s="384"/>
      <c r="CS86" s="384"/>
      <c r="CT86" s="384"/>
      <c r="CU86" s="384"/>
      <c r="CV86" s="385"/>
      <c r="CW86" s="384"/>
      <c r="CX86" s="384"/>
      <c r="CY86" s="384"/>
      <c r="CZ86" s="384"/>
      <c r="DA86" s="384"/>
      <c r="DB86" s="384"/>
      <c r="DC86" s="384"/>
      <c r="DD86" s="384"/>
      <c r="DE86" s="384"/>
      <c r="DF86" s="384"/>
      <c r="DG86" s="384"/>
      <c r="DH86" s="384"/>
      <c r="DI86" s="381"/>
      <c r="DJ86" s="384"/>
      <c r="DK86" s="384"/>
      <c r="DL86" s="384"/>
      <c r="DM86" s="382">
        <f t="shared" ref="DM86:EJ86" si="118">$B$7*Q$443</f>
        <v>14621.099999999999</v>
      </c>
      <c r="DN86" s="382">
        <f t="shared" si="118"/>
        <v>53894.75</v>
      </c>
      <c r="DO86" s="382">
        <f t="shared" si="118"/>
        <v>98939.099999999991</v>
      </c>
      <c r="DP86" s="382">
        <f t="shared" si="118"/>
        <v>182390</v>
      </c>
      <c r="DQ86" s="382">
        <f t="shared" si="118"/>
        <v>299732.55</v>
      </c>
      <c r="DR86" s="382">
        <f t="shared" si="118"/>
        <v>204665.5</v>
      </c>
      <c r="DS86" s="382">
        <f t="shared" si="118"/>
        <v>175333.6</v>
      </c>
      <c r="DT86" s="383">
        <f t="shared" si="118"/>
        <v>194200.5</v>
      </c>
      <c r="DU86" s="382">
        <f t="shared" si="118"/>
        <v>156765.69999999998</v>
      </c>
      <c r="DV86" s="382">
        <f t="shared" si="118"/>
        <v>155674.35</v>
      </c>
      <c r="DW86" s="382">
        <f t="shared" si="118"/>
        <v>148274.1</v>
      </c>
      <c r="DX86" s="382">
        <f t="shared" si="118"/>
        <v>137061.6</v>
      </c>
      <c r="DY86" s="382">
        <f t="shared" si="118"/>
        <v>120885.7</v>
      </c>
      <c r="DZ86" s="382">
        <f t="shared" si="118"/>
        <v>141905.4</v>
      </c>
      <c r="EA86" s="382">
        <f t="shared" si="118"/>
        <v>111512.04999999999</v>
      </c>
      <c r="EB86" s="382">
        <f t="shared" si="118"/>
        <v>95410.9</v>
      </c>
      <c r="EC86" s="382">
        <f t="shared" si="118"/>
        <v>94349.45</v>
      </c>
      <c r="ED86" s="382">
        <f t="shared" si="118"/>
        <v>101525.45</v>
      </c>
      <c r="EE86" s="382">
        <f t="shared" si="118"/>
        <v>73598.849999999991</v>
      </c>
      <c r="EF86" s="382">
        <f t="shared" si="118"/>
        <v>73942.7</v>
      </c>
      <c r="EG86" s="736">
        <f t="shared" si="118"/>
        <v>52908.049999999996</v>
      </c>
      <c r="EH86" s="382">
        <f t="shared" si="118"/>
        <v>36298.6</v>
      </c>
      <c r="EI86" s="382">
        <f t="shared" si="118"/>
        <v>23606.05</v>
      </c>
      <c r="EJ86" s="382">
        <f t="shared" si="118"/>
        <v>10375.299999999999</v>
      </c>
      <c r="EK86" s="342">
        <f t="shared" si="63"/>
        <v>8300.24</v>
      </c>
      <c r="EL86" s="342">
        <f t="shared" si="63"/>
        <v>6640.192</v>
      </c>
      <c r="EM86" s="342">
        <f t="shared" si="63"/>
        <v>5312.1536000000006</v>
      </c>
      <c r="EN86" s="342">
        <f t="shared" si="63"/>
        <v>4249.7228800000003</v>
      </c>
      <c r="EO86" s="342">
        <f t="shared" si="63"/>
        <v>3399.7783040000004</v>
      </c>
      <c r="EP86" s="342">
        <f t="shared" si="63"/>
        <v>2719.8226432000006</v>
      </c>
      <c r="EQ86" s="342">
        <f t="shared" si="113"/>
        <v>2175.8581145600006</v>
      </c>
      <c r="ER86" s="346">
        <f t="shared" si="113"/>
        <v>1740.6864916480006</v>
      </c>
      <c r="ES86" s="342">
        <f t="shared" si="113"/>
        <v>1392.5491933184005</v>
      </c>
      <c r="ET86" s="342">
        <f t="shared" si="113"/>
        <v>1114.0393546547205</v>
      </c>
      <c r="EU86" s="342">
        <f t="shared" si="113"/>
        <v>891.23148372377636</v>
      </c>
      <c r="EV86" s="342">
        <f t="shared" si="113"/>
        <v>712.98518697902114</v>
      </c>
      <c r="EW86" s="342">
        <f t="shared" si="113"/>
        <v>570.38814958321689</v>
      </c>
      <c r="EX86" s="342">
        <f t="shared" si="113"/>
        <v>456.31051966657355</v>
      </c>
      <c r="EY86" s="342">
        <f t="shared" si="113"/>
        <v>365.04841573325888</v>
      </c>
      <c r="EZ86" s="342">
        <f t="shared" si="95"/>
        <v>292.03873258660713</v>
      </c>
      <c r="FA86" s="342">
        <f t="shared" si="95"/>
        <v>233.63098606928571</v>
      </c>
      <c r="FB86" s="342">
        <f t="shared" si="95"/>
        <v>186.90478885542859</v>
      </c>
      <c r="FC86" s="342">
        <f t="shared" si="95"/>
        <v>149.52383108434287</v>
      </c>
      <c r="FD86" s="342">
        <f t="shared" si="95"/>
        <v>119.61906486747431</v>
      </c>
      <c r="FE86" s="727">
        <f t="shared" si="95"/>
        <v>95.695251893979446</v>
      </c>
      <c r="FF86" s="342">
        <f t="shared" si="95"/>
        <v>76.55620151518356</v>
      </c>
      <c r="FG86" s="342">
        <f t="shared" si="95"/>
        <v>61.244961212146848</v>
      </c>
      <c r="FH86" s="342">
        <f t="shared" si="83"/>
        <v>48.995968969717481</v>
      </c>
      <c r="FI86" s="342">
        <f t="shared" si="83"/>
        <v>39.196775175773986</v>
      </c>
      <c r="FJ86" s="342">
        <f t="shared" si="83"/>
        <v>31.35742014061919</v>
      </c>
      <c r="FK86" s="342">
        <f t="shared" si="83"/>
        <v>25.085936112495354</v>
      </c>
      <c r="FL86" s="342">
        <f t="shared" si="83"/>
        <v>20.068748889996286</v>
      </c>
      <c r="FM86" s="342">
        <f t="shared" si="83"/>
        <v>16.054999111997031</v>
      </c>
      <c r="FN86" s="342">
        <f t="shared" si="81"/>
        <v>12.843999289597626</v>
      </c>
      <c r="FO86" s="342">
        <f t="shared" si="73"/>
        <v>10.275199431678102</v>
      </c>
      <c r="FP86" s="346">
        <f t="shared" si="73"/>
        <v>8.2201595453424812</v>
      </c>
      <c r="FQ86" s="342">
        <f t="shared" si="73"/>
        <v>6.5761276362739851</v>
      </c>
      <c r="FR86" s="342">
        <f t="shared" si="73"/>
        <v>5.2609021090191881</v>
      </c>
      <c r="FS86" s="342">
        <f t="shared" si="73"/>
        <v>4.208721687215351</v>
      </c>
      <c r="FT86" s="342">
        <f t="shared" si="73"/>
        <v>3.3669773497722808</v>
      </c>
      <c r="FU86" s="342">
        <f t="shared" si="73"/>
        <v>2.6935818798178248</v>
      </c>
      <c r="FV86" s="342">
        <f t="shared" si="71"/>
        <v>2.1548655038542601</v>
      </c>
      <c r="FW86" s="342">
        <f t="shared" si="71"/>
        <v>1.7238924030834082</v>
      </c>
      <c r="FX86" s="342">
        <f t="shared" si="47"/>
        <v>1.3791139224667266</v>
      </c>
      <c r="FY86" s="342">
        <f t="shared" si="47"/>
        <v>1.1032911379733814</v>
      </c>
      <c r="FZ86" s="342">
        <f t="shared" si="47"/>
        <v>0.88263291037870517</v>
      </c>
      <c r="GA86" s="342">
        <f t="shared" si="47"/>
        <v>0.70610632830296416</v>
      </c>
      <c r="GB86" s="342">
        <f t="shared" si="78"/>
        <v>0.56488506264237137</v>
      </c>
      <c r="GC86" s="727">
        <f t="shared" si="78"/>
        <v>0.45190805011389712</v>
      </c>
      <c r="GD86" s="342">
        <f t="shared" si="78"/>
        <v>0.36152644009111773</v>
      </c>
      <c r="GE86" s="342">
        <f t="shared" si="78"/>
        <v>0.28922115207289417</v>
      </c>
      <c r="GF86" s="342">
        <f t="shared" si="84"/>
        <v>0.23137692165831536</v>
      </c>
      <c r="GG86" s="342">
        <f t="shared" si="84"/>
        <v>0.1851015373266523</v>
      </c>
      <c r="GH86" s="342">
        <f t="shared" si="84"/>
        <v>0.14808122986132186</v>
      </c>
      <c r="GI86" s="342">
        <f t="shared" si="84"/>
        <v>0.11846498388905749</v>
      </c>
      <c r="GJ86" s="342">
        <f t="shared" si="84"/>
        <v>9.4771987111246001E-2</v>
      </c>
      <c r="GK86" s="342">
        <f t="shared" si="84"/>
        <v>7.5817589688996809E-2</v>
      </c>
      <c r="GL86" s="342">
        <f t="shared" ref="GF86:GN114" si="119">GK86*0.8</f>
        <v>6.0654071751197448E-2</v>
      </c>
      <c r="GM86" s="342">
        <f t="shared" si="119"/>
        <v>4.8523257400957961E-2</v>
      </c>
      <c r="GN86" s="346">
        <f t="shared" si="119"/>
        <v>3.8818605920766372E-2</v>
      </c>
      <c r="GO86" s="397">
        <f t="shared" si="89"/>
        <v>2799372.3947255756</v>
      </c>
    </row>
    <row r="87" spans="1:198" ht="22" customHeight="1" x14ac:dyDescent="0.2">
      <c r="B87" s="399">
        <f t="shared" si="61"/>
        <v>4</v>
      </c>
      <c r="C87" s="399"/>
      <c r="D87" s="399"/>
      <c r="E87" s="399"/>
      <c r="F87" s="399">
        <v>1</v>
      </c>
      <c r="G87" s="495" t="str">
        <f>$G$444</f>
        <v>Even Performing Title / App</v>
      </c>
      <c r="H87" s="436"/>
      <c r="I87" s="384"/>
      <c r="J87" s="384"/>
      <c r="K87" s="384"/>
      <c r="L87" s="384"/>
      <c r="M87" s="384"/>
      <c r="N87" s="384"/>
      <c r="O87" s="384"/>
      <c r="P87" s="384"/>
      <c r="Q87" s="381"/>
      <c r="R87" s="384"/>
      <c r="S87" s="384"/>
      <c r="T87" s="384"/>
      <c r="U87" s="384"/>
      <c r="V87" s="384"/>
      <c r="W87" s="384"/>
      <c r="X87" s="384"/>
      <c r="Y87" s="384"/>
      <c r="Z87" s="384"/>
      <c r="AA87" s="384"/>
      <c r="AB87" s="385"/>
      <c r="AC87" s="384"/>
      <c r="AD87" s="384"/>
      <c r="AE87" s="384"/>
      <c r="AF87" s="384"/>
      <c r="AG87" s="384"/>
      <c r="AH87" s="384"/>
      <c r="AI87" s="384"/>
      <c r="AJ87" s="384"/>
      <c r="AK87" s="384"/>
      <c r="AL87" s="384"/>
      <c r="AM87" s="384"/>
      <c r="AN87" s="384"/>
      <c r="AO87" s="381"/>
      <c r="AP87" s="384"/>
      <c r="AQ87" s="384"/>
      <c r="AR87" s="384"/>
      <c r="AS87" s="384"/>
      <c r="AT87" s="384"/>
      <c r="AU87" s="384"/>
      <c r="AV87" s="384"/>
      <c r="AW87" s="384"/>
      <c r="AX87" s="384"/>
      <c r="AY87" s="384"/>
      <c r="AZ87" s="385"/>
      <c r="BA87" s="384"/>
      <c r="BB87" s="384"/>
      <c r="BC87" s="384"/>
      <c r="BD87" s="384"/>
      <c r="BE87" s="384"/>
      <c r="BF87" s="384"/>
      <c r="BG87" s="384"/>
      <c r="BH87" s="384"/>
      <c r="BI87" s="384"/>
      <c r="BJ87" s="384"/>
      <c r="BK87" s="384"/>
      <c r="BL87" s="384"/>
      <c r="BM87" s="381"/>
      <c r="BN87" s="384"/>
      <c r="BO87" s="384"/>
      <c r="BP87" s="384"/>
      <c r="BQ87" s="384"/>
      <c r="BR87" s="384"/>
      <c r="BS87" s="384"/>
      <c r="BT87" s="384"/>
      <c r="BU87" s="384"/>
      <c r="BV87" s="384"/>
      <c r="BW87" s="384"/>
      <c r="BX87" s="385"/>
      <c r="BY87" s="384"/>
      <c r="BZ87" s="384"/>
      <c r="CA87" s="384"/>
      <c r="CB87" s="384"/>
      <c r="CC87" s="384"/>
      <c r="CD87" s="384"/>
      <c r="CE87" s="384"/>
      <c r="CF87" s="384"/>
      <c r="CG87" s="384"/>
      <c r="CH87" s="384"/>
      <c r="CI87" s="384"/>
      <c r="CJ87" s="384"/>
      <c r="CK87" s="381"/>
      <c r="CL87" s="384"/>
      <c r="CM87" s="384"/>
      <c r="CN87" s="384"/>
      <c r="CO87" s="384"/>
      <c r="CP87" s="384"/>
      <c r="CQ87" s="384"/>
      <c r="CR87" s="384"/>
      <c r="CS87" s="384"/>
      <c r="CT87" s="384"/>
      <c r="CU87" s="384"/>
      <c r="CV87" s="385"/>
      <c r="CW87" s="384"/>
      <c r="CX87" s="384"/>
      <c r="CY87" s="384"/>
      <c r="CZ87" s="384"/>
      <c r="DA87" s="384"/>
      <c r="DB87" s="384"/>
      <c r="DC87" s="384"/>
      <c r="DD87" s="384"/>
      <c r="DE87" s="384"/>
      <c r="DF87" s="384"/>
      <c r="DG87" s="384"/>
      <c r="DH87" s="384"/>
      <c r="DI87" s="381"/>
      <c r="DJ87" s="384"/>
      <c r="DK87" s="384"/>
      <c r="DL87" s="384"/>
      <c r="DM87" s="384"/>
      <c r="DN87" s="384"/>
      <c r="DO87" s="497">
        <f t="shared" ref="DO87:EL87" si="120">$B$7*Q$444</f>
        <v>3114.5833333333339</v>
      </c>
      <c r="DP87" s="497">
        <f t="shared" si="120"/>
        <v>12458.333333333336</v>
      </c>
      <c r="DQ87" s="497">
        <f t="shared" si="120"/>
        <v>31145.833333333336</v>
      </c>
      <c r="DR87" s="497">
        <f t="shared" si="120"/>
        <v>46718.75</v>
      </c>
      <c r="DS87" s="497">
        <f t="shared" si="120"/>
        <v>62291.666666666672</v>
      </c>
      <c r="DT87" s="621">
        <f t="shared" si="120"/>
        <v>59177.083333333328</v>
      </c>
      <c r="DU87" s="497">
        <f t="shared" si="120"/>
        <v>56062.5</v>
      </c>
      <c r="DV87" s="497">
        <f t="shared" si="120"/>
        <v>52947.916666666664</v>
      </c>
      <c r="DW87" s="497">
        <f t="shared" si="120"/>
        <v>49833.333333333343</v>
      </c>
      <c r="DX87" s="497">
        <f t="shared" si="120"/>
        <v>46718.75</v>
      </c>
      <c r="DY87" s="497">
        <f t="shared" si="120"/>
        <v>43604.166666666664</v>
      </c>
      <c r="DZ87" s="497">
        <f t="shared" si="120"/>
        <v>40489.583333333336</v>
      </c>
      <c r="EA87" s="497">
        <f t="shared" si="120"/>
        <v>37375</v>
      </c>
      <c r="EB87" s="497">
        <f t="shared" si="120"/>
        <v>34260.416666666672</v>
      </c>
      <c r="EC87" s="497">
        <f t="shared" si="120"/>
        <v>31145.833333333299</v>
      </c>
      <c r="ED87" s="497">
        <f t="shared" si="120"/>
        <v>28031.249999999967</v>
      </c>
      <c r="EE87" s="497">
        <f t="shared" si="120"/>
        <v>24916.666666666672</v>
      </c>
      <c r="EF87" s="497">
        <f t="shared" si="120"/>
        <v>21802.083333333332</v>
      </c>
      <c r="EG87" s="737">
        <f t="shared" si="120"/>
        <v>18687.5</v>
      </c>
      <c r="EH87" s="497">
        <f t="shared" si="120"/>
        <v>15572.916666666668</v>
      </c>
      <c r="EI87" s="497">
        <f t="shared" si="120"/>
        <v>12458.333333333336</v>
      </c>
      <c r="EJ87" s="497">
        <f t="shared" si="120"/>
        <v>9343.75</v>
      </c>
      <c r="EK87" s="497">
        <f t="shared" si="120"/>
        <v>6229.1666666666679</v>
      </c>
      <c r="EL87" s="497">
        <f t="shared" si="120"/>
        <v>3114.5833333333339</v>
      </c>
      <c r="EM87" s="342">
        <f t="shared" si="63"/>
        <v>2491.6666666666674</v>
      </c>
      <c r="EN87" s="342">
        <f t="shared" si="63"/>
        <v>1993.3333333333339</v>
      </c>
      <c r="EO87" s="342">
        <f t="shared" si="63"/>
        <v>1594.6666666666672</v>
      </c>
      <c r="EP87" s="342">
        <f t="shared" si="63"/>
        <v>1275.7333333333338</v>
      </c>
      <c r="EQ87" s="342">
        <f t="shared" si="113"/>
        <v>1020.586666666667</v>
      </c>
      <c r="ER87" s="346">
        <f t="shared" si="113"/>
        <v>816.46933333333368</v>
      </c>
      <c r="ES87" s="342">
        <f t="shared" si="113"/>
        <v>653.17546666666703</v>
      </c>
      <c r="ET87" s="342">
        <f t="shared" si="113"/>
        <v>522.5403733333336</v>
      </c>
      <c r="EU87" s="342">
        <f t="shared" si="113"/>
        <v>418.03229866666692</v>
      </c>
      <c r="EV87" s="342">
        <f t="shared" si="113"/>
        <v>334.42583893333358</v>
      </c>
      <c r="EW87" s="342">
        <f t="shared" si="113"/>
        <v>267.54067114666685</v>
      </c>
      <c r="EX87" s="342">
        <f t="shared" si="113"/>
        <v>214.03253691733349</v>
      </c>
      <c r="EY87" s="342">
        <f t="shared" si="113"/>
        <v>171.22602953386681</v>
      </c>
      <c r="EZ87" s="342">
        <f t="shared" si="95"/>
        <v>136.98082362709346</v>
      </c>
      <c r="FA87" s="342">
        <f t="shared" si="95"/>
        <v>109.58465890167477</v>
      </c>
      <c r="FB87" s="342">
        <f t="shared" si="95"/>
        <v>87.667727121339823</v>
      </c>
      <c r="FC87" s="342">
        <f t="shared" si="95"/>
        <v>70.134181697071867</v>
      </c>
      <c r="FD87" s="342">
        <f t="shared" si="95"/>
        <v>56.107345357657493</v>
      </c>
      <c r="FE87" s="727">
        <f t="shared" si="95"/>
        <v>44.885876286125999</v>
      </c>
      <c r="FF87" s="342">
        <f t="shared" si="95"/>
        <v>35.908701028900801</v>
      </c>
      <c r="FG87" s="342">
        <f t="shared" si="95"/>
        <v>28.726960823120642</v>
      </c>
      <c r="FH87" s="342">
        <f t="shared" si="83"/>
        <v>22.981568658496514</v>
      </c>
      <c r="FI87" s="342">
        <f t="shared" si="83"/>
        <v>18.385254926797213</v>
      </c>
      <c r="FJ87" s="342">
        <f t="shared" si="83"/>
        <v>14.708203941437771</v>
      </c>
      <c r="FK87" s="342">
        <f t="shared" si="83"/>
        <v>11.766563153150218</v>
      </c>
      <c r="FL87" s="342">
        <f t="shared" si="83"/>
        <v>9.4132505225201744</v>
      </c>
      <c r="FM87" s="342">
        <f t="shared" si="83"/>
        <v>7.5306004180161397</v>
      </c>
      <c r="FN87" s="342">
        <f t="shared" si="81"/>
        <v>6.0244803344129121</v>
      </c>
      <c r="FO87" s="342">
        <f t="shared" si="73"/>
        <v>4.8195842675303302</v>
      </c>
      <c r="FP87" s="346">
        <f t="shared" si="73"/>
        <v>3.8556674140242642</v>
      </c>
      <c r="FQ87" s="342">
        <f t="shared" si="73"/>
        <v>3.0845339312194113</v>
      </c>
      <c r="FR87" s="342">
        <f t="shared" ref="FR87:FU107" si="121">FQ87*0.8</f>
        <v>2.4676271449755292</v>
      </c>
      <c r="FS87" s="342">
        <f t="shared" si="121"/>
        <v>1.9741017159804235</v>
      </c>
      <c r="FT87" s="342">
        <f t="shared" si="121"/>
        <v>1.5792813727843389</v>
      </c>
      <c r="FU87" s="342">
        <f t="shared" si="121"/>
        <v>1.2634250982274713</v>
      </c>
      <c r="FV87" s="342">
        <f t="shared" si="71"/>
        <v>1.0107400785819771</v>
      </c>
      <c r="FW87" s="342">
        <f t="shared" si="71"/>
        <v>0.80859206286558172</v>
      </c>
      <c r="FX87" s="342">
        <f t="shared" si="47"/>
        <v>0.64687365029246546</v>
      </c>
      <c r="FY87" s="342">
        <f t="shared" si="47"/>
        <v>0.51749892023397237</v>
      </c>
      <c r="FZ87" s="342">
        <f t="shared" si="47"/>
        <v>0.41399913618717793</v>
      </c>
      <c r="GA87" s="342">
        <f t="shared" si="47"/>
        <v>0.33119930894974237</v>
      </c>
      <c r="GB87" s="342">
        <f t="shared" si="78"/>
        <v>0.26495944715979391</v>
      </c>
      <c r="GC87" s="727">
        <f t="shared" si="78"/>
        <v>0.21196755772783515</v>
      </c>
      <c r="GD87" s="342">
        <f t="shared" si="78"/>
        <v>0.16957404618226812</v>
      </c>
      <c r="GE87" s="342">
        <f t="shared" si="78"/>
        <v>0.1356592369458145</v>
      </c>
      <c r="GF87" s="342">
        <f t="shared" si="119"/>
        <v>0.1085273895566516</v>
      </c>
      <c r="GG87" s="342">
        <f t="shared" si="119"/>
        <v>8.6821911645321284E-2</v>
      </c>
      <c r="GH87" s="342">
        <f t="shared" si="119"/>
        <v>6.9457529316257025E-2</v>
      </c>
      <c r="GI87" s="342">
        <f t="shared" si="119"/>
        <v>5.5566023453005625E-2</v>
      </c>
      <c r="GJ87" s="342">
        <f t="shared" si="119"/>
        <v>4.4452818762404506E-2</v>
      </c>
      <c r="GK87" s="342">
        <f t="shared" si="119"/>
        <v>3.5562255009923605E-2</v>
      </c>
      <c r="GL87" s="342">
        <f t="shared" si="119"/>
        <v>2.8449804007938884E-2</v>
      </c>
      <c r="GM87" s="342">
        <f t="shared" si="119"/>
        <v>2.2759843206351108E-2</v>
      </c>
      <c r="GN87" s="346">
        <f t="shared" si="119"/>
        <v>1.8207874565080887E-2</v>
      </c>
      <c r="GO87" s="623">
        <f t="shared" si="89"/>
        <v>759958.26050183526</v>
      </c>
    </row>
    <row r="88" spans="1:198" ht="22" customHeight="1" x14ac:dyDescent="0.2">
      <c r="B88" s="399">
        <f t="shared" si="61"/>
        <v>5</v>
      </c>
      <c r="C88" s="399"/>
      <c r="D88" s="399"/>
      <c r="E88" s="399">
        <v>1</v>
      </c>
      <c r="F88" s="399"/>
      <c r="G88" s="339" t="str">
        <f>$G$443</f>
        <v>Low Performing  Title / App</v>
      </c>
      <c r="H88" s="436"/>
      <c r="I88" s="384"/>
      <c r="J88" s="384"/>
      <c r="K88" s="384"/>
      <c r="L88" s="384"/>
      <c r="M88" s="384"/>
      <c r="N88" s="384"/>
      <c r="O88" s="384"/>
      <c r="P88" s="384"/>
      <c r="Q88" s="381"/>
      <c r="R88" s="384"/>
      <c r="S88" s="384"/>
      <c r="T88" s="384"/>
      <c r="U88" s="384"/>
      <c r="V88" s="384"/>
      <c r="W88" s="384"/>
      <c r="X88" s="384"/>
      <c r="Y88" s="384"/>
      <c r="Z88" s="384"/>
      <c r="AA88" s="384"/>
      <c r="AB88" s="385"/>
      <c r="AC88" s="384"/>
      <c r="AD88" s="384"/>
      <c r="AE88" s="384"/>
      <c r="AF88" s="384"/>
      <c r="AG88" s="384"/>
      <c r="AH88" s="384"/>
      <c r="AI88" s="384"/>
      <c r="AJ88" s="384"/>
      <c r="AK88" s="384"/>
      <c r="AL88" s="384"/>
      <c r="AM88" s="384"/>
      <c r="AN88" s="384"/>
      <c r="AO88" s="381"/>
      <c r="AP88" s="384"/>
      <c r="AQ88" s="384"/>
      <c r="AR88" s="384"/>
      <c r="AS88" s="384"/>
      <c r="AT88" s="384"/>
      <c r="AU88" s="384"/>
      <c r="AV88" s="384"/>
      <c r="AW88" s="384"/>
      <c r="AX88" s="384"/>
      <c r="AY88" s="384"/>
      <c r="AZ88" s="385"/>
      <c r="BA88" s="384"/>
      <c r="BB88" s="384"/>
      <c r="BC88" s="384"/>
      <c r="BD88" s="384"/>
      <c r="BE88" s="384"/>
      <c r="BF88" s="384"/>
      <c r="BG88" s="384"/>
      <c r="BH88" s="384"/>
      <c r="BI88" s="384"/>
      <c r="BJ88" s="384"/>
      <c r="BK88" s="384"/>
      <c r="BL88" s="384"/>
      <c r="BM88" s="381"/>
      <c r="BN88" s="384"/>
      <c r="BO88" s="384"/>
      <c r="BP88" s="384"/>
      <c r="BQ88" s="384"/>
      <c r="BR88" s="384"/>
      <c r="BS88" s="384"/>
      <c r="BT88" s="384"/>
      <c r="BU88" s="384"/>
      <c r="BV88" s="384"/>
      <c r="BW88" s="384"/>
      <c r="BX88" s="385"/>
      <c r="BY88" s="384"/>
      <c r="BZ88" s="384"/>
      <c r="CA88" s="384"/>
      <c r="CB88" s="384"/>
      <c r="CC88" s="384"/>
      <c r="CD88" s="384"/>
      <c r="CE88" s="384"/>
      <c r="CF88" s="384"/>
      <c r="CG88" s="384"/>
      <c r="CH88" s="384"/>
      <c r="CI88" s="384"/>
      <c r="CJ88" s="384"/>
      <c r="CK88" s="381"/>
      <c r="CL88" s="384"/>
      <c r="CM88" s="384"/>
      <c r="CN88" s="384"/>
      <c r="CO88" s="384"/>
      <c r="CP88" s="384"/>
      <c r="CQ88" s="384"/>
      <c r="CR88" s="384"/>
      <c r="CS88" s="384"/>
      <c r="CT88" s="384"/>
      <c r="CU88" s="384"/>
      <c r="CV88" s="385"/>
      <c r="CW88" s="384"/>
      <c r="CX88" s="384"/>
      <c r="CY88" s="384"/>
      <c r="CZ88" s="384"/>
      <c r="DA88" s="384"/>
      <c r="DB88" s="384"/>
      <c r="DC88" s="384"/>
      <c r="DD88" s="384"/>
      <c r="DE88" s="384"/>
      <c r="DF88" s="384"/>
      <c r="DG88" s="384"/>
      <c r="DH88" s="384"/>
      <c r="DI88" s="381"/>
      <c r="DJ88" s="384"/>
      <c r="DK88" s="384"/>
      <c r="DL88" s="384"/>
      <c r="DM88" s="384"/>
      <c r="DN88" s="384"/>
      <c r="DO88" s="384"/>
      <c r="DP88" s="384"/>
      <c r="DQ88" s="382">
        <f t="shared" ref="DQ88:EN88" si="122">$B$7*Q$443</f>
        <v>14621.099999999999</v>
      </c>
      <c r="DR88" s="382">
        <f t="shared" si="122"/>
        <v>53894.75</v>
      </c>
      <c r="DS88" s="382">
        <f t="shared" si="122"/>
        <v>98939.099999999991</v>
      </c>
      <c r="DT88" s="383">
        <f t="shared" si="122"/>
        <v>182390</v>
      </c>
      <c r="DU88" s="382">
        <f t="shared" si="122"/>
        <v>299732.55</v>
      </c>
      <c r="DV88" s="382">
        <f t="shared" si="122"/>
        <v>204665.5</v>
      </c>
      <c r="DW88" s="382">
        <f t="shared" si="122"/>
        <v>175333.6</v>
      </c>
      <c r="DX88" s="382">
        <f t="shared" si="122"/>
        <v>194200.5</v>
      </c>
      <c r="DY88" s="382">
        <f t="shared" si="122"/>
        <v>156765.69999999998</v>
      </c>
      <c r="DZ88" s="382">
        <f t="shared" si="122"/>
        <v>155674.35</v>
      </c>
      <c r="EA88" s="382">
        <f t="shared" si="122"/>
        <v>148274.1</v>
      </c>
      <c r="EB88" s="382">
        <f t="shared" si="122"/>
        <v>137061.6</v>
      </c>
      <c r="EC88" s="382">
        <f t="shared" si="122"/>
        <v>120885.7</v>
      </c>
      <c r="ED88" s="382">
        <f t="shared" si="122"/>
        <v>141905.4</v>
      </c>
      <c r="EE88" s="382">
        <f t="shared" si="122"/>
        <v>111512.04999999999</v>
      </c>
      <c r="EF88" s="382">
        <f t="shared" si="122"/>
        <v>95410.9</v>
      </c>
      <c r="EG88" s="736">
        <f t="shared" si="122"/>
        <v>94349.45</v>
      </c>
      <c r="EH88" s="382">
        <f t="shared" si="122"/>
        <v>101525.45</v>
      </c>
      <c r="EI88" s="382">
        <f t="shared" si="122"/>
        <v>73598.849999999991</v>
      </c>
      <c r="EJ88" s="382">
        <f t="shared" si="122"/>
        <v>73942.7</v>
      </c>
      <c r="EK88" s="382">
        <f t="shared" si="122"/>
        <v>52908.049999999996</v>
      </c>
      <c r="EL88" s="382">
        <f t="shared" si="122"/>
        <v>36298.6</v>
      </c>
      <c r="EM88" s="382">
        <f t="shared" si="122"/>
        <v>23606.05</v>
      </c>
      <c r="EN88" s="382">
        <f t="shared" si="122"/>
        <v>10375.299999999999</v>
      </c>
      <c r="EO88" s="342">
        <f t="shared" si="63"/>
        <v>8300.24</v>
      </c>
      <c r="EP88" s="342">
        <f t="shared" si="63"/>
        <v>6640.192</v>
      </c>
      <c r="EQ88" s="342">
        <f t="shared" si="113"/>
        <v>5312.1536000000006</v>
      </c>
      <c r="ER88" s="346">
        <f t="shared" si="113"/>
        <v>4249.7228800000003</v>
      </c>
      <c r="ES88" s="342">
        <f t="shared" si="113"/>
        <v>3399.7783040000004</v>
      </c>
      <c r="ET88" s="342">
        <f t="shared" si="113"/>
        <v>2719.8226432000006</v>
      </c>
      <c r="EU88" s="342">
        <f t="shared" si="113"/>
        <v>2175.8581145600006</v>
      </c>
      <c r="EV88" s="342">
        <f t="shared" si="113"/>
        <v>1740.6864916480006</v>
      </c>
      <c r="EW88" s="342">
        <f t="shared" si="113"/>
        <v>1392.5491933184005</v>
      </c>
      <c r="EX88" s="342">
        <f t="shared" si="113"/>
        <v>1114.0393546547205</v>
      </c>
      <c r="EY88" s="342">
        <f t="shared" si="113"/>
        <v>891.23148372377636</v>
      </c>
      <c r="EZ88" s="342">
        <f t="shared" si="95"/>
        <v>712.98518697902114</v>
      </c>
      <c r="FA88" s="342">
        <f t="shared" si="95"/>
        <v>570.38814958321689</v>
      </c>
      <c r="FB88" s="342">
        <f t="shared" si="95"/>
        <v>456.31051966657355</v>
      </c>
      <c r="FC88" s="342">
        <f t="shared" si="95"/>
        <v>365.04841573325888</v>
      </c>
      <c r="FD88" s="342">
        <f t="shared" si="95"/>
        <v>292.03873258660713</v>
      </c>
      <c r="FE88" s="727">
        <f t="shared" si="95"/>
        <v>233.63098606928571</v>
      </c>
      <c r="FF88" s="342">
        <f t="shared" si="95"/>
        <v>186.90478885542859</v>
      </c>
      <c r="FG88" s="342">
        <f t="shared" si="95"/>
        <v>149.52383108434287</v>
      </c>
      <c r="FH88" s="342">
        <f t="shared" si="83"/>
        <v>119.61906486747431</v>
      </c>
      <c r="FI88" s="342">
        <f t="shared" si="83"/>
        <v>95.695251893979446</v>
      </c>
      <c r="FJ88" s="342">
        <f t="shared" si="83"/>
        <v>76.55620151518356</v>
      </c>
      <c r="FK88" s="342">
        <f t="shared" si="83"/>
        <v>61.244961212146848</v>
      </c>
      <c r="FL88" s="342">
        <f t="shared" si="83"/>
        <v>48.995968969717481</v>
      </c>
      <c r="FM88" s="342">
        <f t="shared" si="83"/>
        <v>39.196775175773986</v>
      </c>
      <c r="FN88" s="342">
        <f t="shared" si="81"/>
        <v>31.35742014061919</v>
      </c>
      <c r="FO88" s="342">
        <f t="shared" si="81"/>
        <v>25.085936112495354</v>
      </c>
      <c r="FP88" s="346">
        <f t="shared" si="81"/>
        <v>20.068748889996286</v>
      </c>
      <c r="FQ88" s="342">
        <f t="shared" si="81"/>
        <v>16.054999111997031</v>
      </c>
      <c r="FR88" s="342">
        <f t="shared" si="121"/>
        <v>12.843999289597626</v>
      </c>
      <c r="FS88" s="342">
        <f t="shared" si="121"/>
        <v>10.275199431678102</v>
      </c>
      <c r="FT88" s="342">
        <f t="shared" si="121"/>
        <v>8.2201595453424812</v>
      </c>
      <c r="FU88" s="342">
        <f t="shared" si="121"/>
        <v>6.5761276362739851</v>
      </c>
      <c r="FV88" s="342">
        <f t="shared" si="71"/>
        <v>5.2609021090191881</v>
      </c>
      <c r="FW88" s="342">
        <f t="shared" si="71"/>
        <v>4.208721687215351</v>
      </c>
      <c r="FX88" s="342">
        <f t="shared" si="47"/>
        <v>3.3669773497722808</v>
      </c>
      <c r="FY88" s="342">
        <f t="shared" si="47"/>
        <v>2.6935818798178248</v>
      </c>
      <c r="FZ88" s="342">
        <f t="shared" si="47"/>
        <v>2.1548655038542601</v>
      </c>
      <c r="GA88" s="342">
        <f t="shared" si="47"/>
        <v>1.7238924030834082</v>
      </c>
      <c r="GB88" s="342">
        <f t="shared" si="78"/>
        <v>1.3791139224667266</v>
      </c>
      <c r="GC88" s="727">
        <f t="shared" si="78"/>
        <v>1.1032911379733814</v>
      </c>
      <c r="GD88" s="342">
        <f t="shared" si="78"/>
        <v>0.88263291037870517</v>
      </c>
      <c r="GE88" s="342">
        <f t="shared" si="78"/>
        <v>0.70610632830296416</v>
      </c>
      <c r="GF88" s="342">
        <f t="shared" si="119"/>
        <v>0.56488506264237137</v>
      </c>
      <c r="GG88" s="342">
        <f t="shared" si="119"/>
        <v>0.45190805011389712</v>
      </c>
      <c r="GH88" s="342">
        <f t="shared" si="119"/>
        <v>0.36152644009111773</v>
      </c>
      <c r="GI88" s="342">
        <f t="shared" si="119"/>
        <v>0.28922115207289417</v>
      </c>
      <c r="GJ88" s="342">
        <f t="shared" si="119"/>
        <v>0.23137692165831536</v>
      </c>
      <c r="GK88" s="342">
        <f t="shared" si="119"/>
        <v>0.1851015373266523</v>
      </c>
      <c r="GL88" s="342">
        <f t="shared" si="119"/>
        <v>0.14808122986132186</v>
      </c>
      <c r="GM88" s="342">
        <f t="shared" si="119"/>
        <v>0.11846498388905749</v>
      </c>
      <c r="GN88" s="346">
        <f t="shared" si="119"/>
        <v>9.4771987111246001E-2</v>
      </c>
      <c r="GO88" s="397">
        <f t="shared" si="89"/>
        <v>2799372.1709120511</v>
      </c>
    </row>
    <row r="89" spans="1:198" ht="22" customHeight="1" x14ac:dyDescent="0.2">
      <c r="B89" s="399">
        <f t="shared" si="61"/>
        <v>6</v>
      </c>
      <c r="C89" s="399">
        <v>1</v>
      </c>
      <c r="D89" s="399"/>
      <c r="E89" s="399"/>
      <c r="F89" s="399"/>
      <c r="G89" s="341" t="str">
        <f>$G$441</f>
        <v>High Performing Title / App</v>
      </c>
      <c r="H89" s="436"/>
      <c r="I89" s="384"/>
      <c r="J89" s="384"/>
      <c r="K89" s="384"/>
      <c r="L89" s="384"/>
      <c r="M89" s="384"/>
      <c r="N89" s="384"/>
      <c r="O89" s="384"/>
      <c r="P89" s="384"/>
      <c r="Q89" s="381"/>
      <c r="R89" s="384"/>
      <c r="S89" s="384"/>
      <c r="T89" s="384"/>
      <c r="U89" s="384"/>
      <c r="V89" s="384"/>
      <c r="W89" s="384"/>
      <c r="X89" s="384"/>
      <c r="Y89" s="384"/>
      <c r="Z89" s="384"/>
      <c r="AA89" s="384"/>
      <c r="AB89" s="385"/>
      <c r="AC89" s="384"/>
      <c r="AD89" s="384"/>
      <c r="AE89" s="384"/>
      <c r="AF89" s="384"/>
      <c r="AG89" s="384"/>
      <c r="AH89" s="384"/>
      <c r="AI89" s="384"/>
      <c r="AJ89" s="384"/>
      <c r="AK89" s="384"/>
      <c r="AL89" s="384"/>
      <c r="AM89" s="384"/>
      <c r="AN89" s="384"/>
      <c r="AO89" s="381"/>
      <c r="AP89" s="384"/>
      <c r="AQ89" s="384"/>
      <c r="AR89" s="384"/>
      <c r="AS89" s="384"/>
      <c r="AT89" s="384"/>
      <c r="AU89" s="384"/>
      <c r="AV89" s="384"/>
      <c r="AW89" s="384"/>
      <c r="AX89" s="384"/>
      <c r="AY89" s="384"/>
      <c r="AZ89" s="385"/>
      <c r="BA89" s="384"/>
      <c r="BB89" s="384"/>
      <c r="BC89" s="384"/>
      <c r="BD89" s="384"/>
      <c r="BE89" s="384"/>
      <c r="BF89" s="384"/>
      <c r="BG89" s="384"/>
      <c r="BH89" s="384"/>
      <c r="BI89" s="384"/>
      <c r="BJ89" s="384"/>
      <c r="BK89" s="384"/>
      <c r="BL89" s="384"/>
      <c r="BM89" s="381"/>
      <c r="BN89" s="384"/>
      <c r="BO89" s="384"/>
      <c r="BP89" s="384"/>
      <c r="BQ89" s="384"/>
      <c r="BR89" s="384"/>
      <c r="BS89" s="384"/>
      <c r="BT89" s="384"/>
      <c r="BU89" s="384"/>
      <c r="BV89" s="384"/>
      <c r="BW89" s="384"/>
      <c r="BX89" s="385"/>
      <c r="BY89" s="384"/>
      <c r="BZ89" s="384"/>
      <c r="CA89" s="384"/>
      <c r="CB89" s="384"/>
      <c r="CC89" s="384"/>
      <c r="CD89" s="384"/>
      <c r="CE89" s="384"/>
      <c r="CF89" s="384"/>
      <c r="CG89" s="384"/>
      <c r="CH89" s="384"/>
      <c r="CI89" s="384"/>
      <c r="CJ89" s="384"/>
      <c r="CK89" s="381"/>
      <c r="CL89" s="384"/>
      <c r="CM89" s="384"/>
      <c r="CN89" s="384"/>
      <c r="CO89" s="384"/>
      <c r="CP89" s="384"/>
      <c r="CQ89" s="384"/>
      <c r="CR89" s="384"/>
      <c r="CS89" s="384"/>
      <c r="CT89" s="384"/>
      <c r="CU89" s="384"/>
      <c r="CV89" s="385"/>
      <c r="CW89" s="384"/>
      <c r="CX89" s="384"/>
      <c r="CY89" s="384"/>
      <c r="CZ89" s="384"/>
      <c r="DA89" s="384"/>
      <c r="DB89" s="384"/>
      <c r="DC89" s="384"/>
      <c r="DD89" s="384"/>
      <c r="DE89" s="384"/>
      <c r="DF89" s="384"/>
      <c r="DG89" s="384"/>
      <c r="DH89" s="384"/>
      <c r="DI89" s="381"/>
      <c r="DJ89" s="384"/>
      <c r="DK89" s="384"/>
      <c r="DL89" s="384"/>
      <c r="DM89" s="384"/>
      <c r="DN89" s="384"/>
      <c r="DO89" s="384"/>
      <c r="DP89" s="384"/>
      <c r="DQ89" s="384"/>
      <c r="DR89" s="389">
        <f t="shared" ref="DR89:EO89" si="123">$B$7*Q$441</f>
        <v>289304.92499999999</v>
      </c>
      <c r="DS89" s="389">
        <f t="shared" si="123"/>
        <v>965956.875</v>
      </c>
      <c r="DT89" s="390">
        <f t="shared" si="123"/>
        <v>1834880.7749999999</v>
      </c>
      <c r="DU89" s="389">
        <f t="shared" si="123"/>
        <v>3106602.5249999999</v>
      </c>
      <c r="DV89" s="389">
        <f t="shared" si="123"/>
        <v>3859006.125</v>
      </c>
      <c r="DW89" s="389">
        <f t="shared" si="123"/>
        <v>4525028.625</v>
      </c>
      <c r="DX89" s="389">
        <f t="shared" si="123"/>
        <v>3728021.6999999997</v>
      </c>
      <c r="DY89" s="389">
        <f t="shared" si="123"/>
        <v>3186637.3499999996</v>
      </c>
      <c r="DZ89" s="389">
        <f t="shared" si="123"/>
        <v>4099648.8</v>
      </c>
      <c r="EA89" s="389">
        <f t="shared" si="123"/>
        <v>3381331.1999999997</v>
      </c>
      <c r="EB89" s="389">
        <f t="shared" si="123"/>
        <v>2932337.85</v>
      </c>
      <c r="EC89" s="389">
        <f t="shared" si="123"/>
        <v>3693307.8</v>
      </c>
      <c r="ED89" s="389">
        <f t="shared" si="123"/>
        <v>3246624.2249999996</v>
      </c>
      <c r="EE89" s="389">
        <f t="shared" si="123"/>
        <v>3039394.8</v>
      </c>
      <c r="EF89" s="389">
        <f t="shared" si="123"/>
        <v>1945772.4</v>
      </c>
      <c r="EG89" s="738">
        <f t="shared" si="123"/>
        <v>2192738.9249999998</v>
      </c>
      <c r="EH89" s="389">
        <f t="shared" si="123"/>
        <v>1824834.375</v>
      </c>
      <c r="EI89" s="389">
        <f t="shared" si="123"/>
        <v>1913368.2749999999</v>
      </c>
      <c r="EJ89" s="389">
        <f t="shared" si="123"/>
        <v>1054782.3</v>
      </c>
      <c r="EK89" s="389">
        <f t="shared" si="123"/>
        <v>940235.39999999991</v>
      </c>
      <c r="EL89" s="389">
        <f t="shared" si="123"/>
        <v>733858.125</v>
      </c>
      <c r="EM89" s="389">
        <f t="shared" si="123"/>
        <v>804519.29999999993</v>
      </c>
      <c r="EN89" s="389">
        <f t="shared" si="123"/>
        <v>509339.02499999997</v>
      </c>
      <c r="EO89" s="389">
        <f t="shared" si="123"/>
        <v>284864.77499999997</v>
      </c>
      <c r="EP89" s="342">
        <f t="shared" si="63"/>
        <v>227891.81999999998</v>
      </c>
      <c r="EQ89" s="342">
        <f t="shared" si="63"/>
        <v>182313.45600000001</v>
      </c>
      <c r="ER89" s="346">
        <f t="shared" si="113"/>
        <v>145850.7648</v>
      </c>
      <c r="ES89" s="342">
        <f t="shared" si="113"/>
        <v>116680.61184000001</v>
      </c>
      <c r="ET89" s="342">
        <f t="shared" si="113"/>
        <v>93344.489472000016</v>
      </c>
      <c r="EU89" s="342">
        <f t="shared" si="113"/>
        <v>74675.591577600018</v>
      </c>
      <c r="EV89" s="342">
        <f t="shared" si="113"/>
        <v>59740.473262080021</v>
      </c>
      <c r="EW89" s="342">
        <f t="shared" si="113"/>
        <v>47792.378609664018</v>
      </c>
      <c r="EX89" s="342">
        <f t="shared" si="113"/>
        <v>38233.902887731216</v>
      </c>
      <c r="EY89" s="342">
        <f t="shared" si="113"/>
        <v>30587.122310184976</v>
      </c>
      <c r="EZ89" s="342">
        <f t="shared" si="95"/>
        <v>24469.697848147982</v>
      </c>
      <c r="FA89" s="342">
        <f t="shared" si="95"/>
        <v>19575.758278518388</v>
      </c>
      <c r="FB89" s="342">
        <f t="shared" si="95"/>
        <v>15660.60662281471</v>
      </c>
      <c r="FC89" s="342">
        <f t="shared" si="95"/>
        <v>12528.48529825177</v>
      </c>
      <c r="FD89" s="342">
        <f t="shared" si="95"/>
        <v>10022.788238601417</v>
      </c>
      <c r="FE89" s="727">
        <f t="shared" si="95"/>
        <v>8018.230590881134</v>
      </c>
      <c r="FF89" s="342">
        <f t="shared" si="95"/>
        <v>6414.584472704908</v>
      </c>
      <c r="FG89" s="342">
        <f t="shared" si="95"/>
        <v>5131.6675781639269</v>
      </c>
      <c r="FH89" s="342">
        <f t="shared" si="83"/>
        <v>4105.3340625311421</v>
      </c>
      <c r="FI89" s="342">
        <f t="shared" si="83"/>
        <v>3284.2672500249137</v>
      </c>
      <c r="FJ89" s="342">
        <f t="shared" si="83"/>
        <v>2627.4138000199309</v>
      </c>
      <c r="FK89" s="342">
        <f t="shared" si="83"/>
        <v>2101.9310400159447</v>
      </c>
      <c r="FL89" s="342">
        <f t="shared" si="83"/>
        <v>1681.5448320127559</v>
      </c>
      <c r="FM89" s="342">
        <f t="shared" si="83"/>
        <v>1345.2358656102049</v>
      </c>
      <c r="FN89" s="342">
        <f t="shared" si="81"/>
        <v>1076.188692488164</v>
      </c>
      <c r="FO89" s="342">
        <f t="shared" si="81"/>
        <v>860.95095399053116</v>
      </c>
      <c r="FP89" s="346">
        <f t="shared" si="81"/>
        <v>688.76076319242497</v>
      </c>
      <c r="FQ89" s="342">
        <f t="shared" si="81"/>
        <v>551.00861055394</v>
      </c>
      <c r="FR89" s="342">
        <f t="shared" si="121"/>
        <v>440.80688844315205</v>
      </c>
      <c r="FS89" s="342">
        <f t="shared" si="121"/>
        <v>352.64551075452164</v>
      </c>
      <c r="FT89" s="342">
        <f t="shared" si="121"/>
        <v>282.11640860361734</v>
      </c>
      <c r="FU89" s="342">
        <f t="shared" si="121"/>
        <v>225.69312688289389</v>
      </c>
      <c r="FV89" s="342">
        <f t="shared" si="71"/>
        <v>180.55450150631512</v>
      </c>
      <c r="FW89" s="342">
        <f t="shared" si="71"/>
        <v>144.44360120505209</v>
      </c>
      <c r="FX89" s="342">
        <f t="shared" si="47"/>
        <v>115.55488096404167</v>
      </c>
      <c r="FY89" s="342">
        <f t="shared" si="47"/>
        <v>92.443904771233349</v>
      </c>
      <c r="FZ89" s="342">
        <f t="shared" si="47"/>
        <v>73.955123816986685</v>
      </c>
      <c r="GA89" s="342">
        <f t="shared" si="47"/>
        <v>59.164099053589354</v>
      </c>
      <c r="GB89" s="342">
        <f t="shared" si="78"/>
        <v>47.331279242871489</v>
      </c>
      <c r="GC89" s="727">
        <f t="shared" si="78"/>
        <v>37.865023394297189</v>
      </c>
      <c r="GD89" s="342">
        <f t="shared" si="78"/>
        <v>30.292018715437752</v>
      </c>
      <c r="GE89" s="342">
        <f t="shared" si="78"/>
        <v>24.233614972350203</v>
      </c>
      <c r="GF89" s="342">
        <f t="shared" si="119"/>
        <v>19.386891977880165</v>
      </c>
      <c r="GG89" s="342">
        <f t="shared" si="119"/>
        <v>15.509513582304132</v>
      </c>
      <c r="GH89" s="342">
        <f t="shared" si="119"/>
        <v>12.407610865843306</v>
      </c>
      <c r="GI89" s="342">
        <f t="shared" si="119"/>
        <v>9.9260886926746466</v>
      </c>
      <c r="GJ89" s="342">
        <f t="shared" si="119"/>
        <v>7.9408709541397178</v>
      </c>
      <c r="GK89" s="342">
        <f t="shared" si="119"/>
        <v>6.3526967633117746</v>
      </c>
      <c r="GL89" s="342">
        <f t="shared" si="119"/>
        <v>5.0821574106494198</v>
      </c>
      <c r="GM89" s="342">
        <f t="shared" si="119"/>
        <v>4.0657259285195364</v>
      </c>
      <c r="GN89" s="346">
        <f t="shared" si="119"/>
        <v>3.2525807428156295</v>
      </c>
      <c r="GO89" s="396">
        <f t="shared" si="89"/>
        <v>55231842.564677</v>
      </c>
      <c r="GP89" s="989">
        <f>(GO89*$B$11)*$B$10</f>
        <v>248543291.5410465</v>
      </c>
    </row>
    <row r="90" spans="1:198" ht="22" customHeight="1" x14ac:dyDescent="0.2">
      <c r="B90" s="399">
        <f t="shared" si="61"/>
        <v>7</v>
      </c>
      <c r="C90" s="399"/>
      <c r="D90" s="399">
        <v>1</v>
      </c>
      <c r="E90" s="399"/>
      <c r="F90" s="399"/>
      <c r="G90" s="340" t="str">
        <f>$G$442</f>
        <v>Avg Performing  Title / App</v>
      </c>
      <c r="H90" s="436"/>
      <c r="I90" s="384"/>
      <c r="J90" s="384"/>
      <c r="K90" s="384"/>
      <c r="L90" s="384"/>
      <c r="M90" s="384"/>
      <c r="N90" s="384"/>
      <c r="O90" s="384"/>
      <c r="P90" s="384"/>
      <c r="Q90" s="381"/>
      <c r="R90" s="384"/>
      <c r="S90" s="384"/>
      <c r="T90" s="384"/>
      <c r="U90" s="384"/>
      <c r="V90" s="384"/>
      <c r="W90" s="384"/>
      <c r="X90" s="384"/>
      <c r="Y90" s="384"/>
      <c r="Z90" s="384"/>
      <c r="AA90" s="384"/>
      <c r="AB90" s="385"/>
      <c r="AC90" s="384"/>
      <c r="AD90" s="384"/>
      <c r="AE90" s="384"/>
      <c r="AF90" s="384"/>
      <c r="AG90" s="384"/>
      <c r="AH90" s="384"/>
      <c r="AI90" s="384"/>
      <c r="AJ90" s="384"/>
      <c r="AK90" s="384"/>
      <c r="AL90" s="384"/>
      <c r="AM90" s="384"/>
      <c r="AN90" s="384"/>
      <c r="AO90" s="381"/>
      <c r="AP90" s="384"/>
      <c r="AQ90" s="384"/>
      <c r="AR90" s="384"/>
      <c r="AS90" s="384"/>
      <c r="AT90" s="384"/>
      <c r="AU90" s="384"/>
      <c r="AV90" s="384"/>
      <c r="AW90" s="384"/>
      <c r="AX90" s="384"/>
      <c r="AY90" s="384"/>
      <c r="AZ90" s="385"/>
      <c r="BA90" s="384"/>
      <c r="BB90" s="384"/>
      <c r="BC90" s="384"/>
      <c r="BD90" s="384"/>
      <c r="BE90" s="384"/>
      <c r="BF90" s="384"/>
      <c r="BG90" s="384"/>
      <c r="BH90" s="384"/>
      <c r="BI90" s="384"/>
      <c r="BJ90" s="384"/>
      <c r="BK90" s="384"/>
      <c r="BL90" s="384"/>
      <c r="BM90" s="381"/>
      <c r="BN90" s="384"/>
      <c r="BO90" s="384"/>
      <c r="BP90" s="384"/>
      <c r="BQ90" s="384"/>
      <c r="BR90" s="384"/>
      <c r="BS90" s="384"/>
      <c r="BT90" s="384"/>
      <c r="BU90" s="384"/>
      <c r="BV90" s="384"/>
      <c r="BW90" s="384"/>
      <c r="BX90" s="385"/>
      <c r="BY90" s="384"/>
      <c r="BZ90" s="384"/>
      <c r="CA90" s="384"/>
      <c r="CB90" s="384"/>
      <c r="CC90" s="384"/>
      <c r="CD90" s="384"/>
      <c r="CE90" s="384"/>
      <c r="CF90" s="384"/>
      <c r="CG90" s="384"/>
      <c r="CH90" s="384"/>
      <c r="CI90" s="384"/>
      <c r="CJ90" s="384"/>
      <c r="CK90" s="381"/>
      <c r="CL90" s="384"/>
      <c r="CM90" s="384"/>
      <c r="CN90" s="384"/>
      <c r="CO90" s="384"/>
      <c r="CP90" s="384"/>
      <c r="CQ90" s="384"/>
      <c r="CR90" s="384"/>
      <c r="CS90" s="384"/>
      <c r="CT90" s="384"/>
      <c r="CU90" s="384"/>
      <c r="CV90" s="385"/>
      <c r="CW90" s="384"/>
      <c r="CX90" s="384"/>
      <c r="CY90" s="384"/>
      <c r="CZ90" s="384"/>
      <c r="DA90" s="384"/>
      <c r="DB90" s="384"/>
      <c r="DC90" s="384"/>
      <c r="DD90" s="384"/>
      <c r="DE90" s="384"/>
      <c r="DF90" s="384"/>
      <c r="DG90" s="384"/>
      <c r="DH90" s="384"/>
      <c r="DI90" s="381"/>
      <c r="DJ90" s="384"/>
      <c r="DK90" s="384"/>
      <c r="DL90" s="384"/>
      <c r="DM90" s="384"/>
      <c r="DN90" s="384"/>
      <c r="DO90" s="384"/>
      <c r="DP90" s="384"/>
      <c r="DQ90" s="384"/>
      <c r="DR90" s="384"/>
      <c r="DS90" s="379">
        <f t="shared" ref="DS90:EP90" si="124">$B$7*Q$442</f>
        <v>31125.899999999998</v>
      </c>
      <c r="DT90" s="380">
        <f t="shared" si="124"/>
        <v>100239.75</v>
      </c>
      <c r="DU90" s="379">
        <f t="shared" si="124"/>
        <v>284618.09999999998</v>
      </c>
      <c r="DV90" s="379">
        <f t="shared" si="124"/>
        <v>556962.25</v>
      </c>
      <c r="DW90" s="379">
        <f t="shared" si="124"/>
        <v>680269.85</v>
      </c>
      <c r="DX90" s="379">
        <f t="shared" si="124"/>
        <v>661926.19999999995</v>
      </c>
      <c r="DY90" s="379">
        <f t="shared" si="124"/>
        <v>673632.04999999993</v>
      </c>
      <c r="DZ90" s="379">
        <f t="shared" si="124"/>
        <v>661253.44999999995</v>
      </c>
      <c r="EA90" s="379">
        <f t="shared" si="124"/>
        <v>447274.1</v>
      </c>
      <c r="EB90" s="379">
        <f t="shared" si="124"/>
        <v>485426.5</v>
      </c>
      <c r="EC90" s="379">
        <f t="shared" si="124"/>
        <v>373122.1</v>
      </c>
      <c r="ED90" s="379">
        <f t="shared" si="124"/>
        <v>318121.05</v>
      </c>
      <c r="EE90" s="379">
        <f t="shared" si="124"/>
        <v>411752.89999999997</v>
      </c>
      <c r="EF90" s="379">
        <f t="shared" si="124"/>
        <v>364780</v>
      </c>
      <c r="EG90" s="735">
        <f t="shared" si="124"/>
        <v>316356.95</v>
      </c>
      <c r="EH90" s="379">
        <f t="shared" si="124"/>
        <v>238153.5</v>
      </c>
      <c r="EI90" s="379">
        <f t="shared" si="124"/>
        <v>221125.44999999998</v>
      </c>
      <c r="EJ90" s="379">
        <f t="shared" si="124"/>
        <v>247123.5</v>
      </c>
      <c r="EK90" s="379">
        <f t="shared" si="124"/>
        <v>221170.3</v>
      </c>
      <c r="EL90" s="379">
        <f t="shared" si="124"/>
        <v>171895.1</v>
      </c>
      <c r="EM90" s="379">
        <f t="shared" si="124"/>
        <v>127732.79999999999</v>
      </c>
      <c r="EN90" s="379">
        <f t="shared" si="124"/>
        <v>74660.3</v>
      </c>
      <c r="EO90" s="379">
        <f t="shared" si="124"/>
        <v>65346.45</v>
      </c>
      <c r="EP90" s="379">
        <f t="shared" si="124"/>
        <v>36074.35</v>
      </c>
      <c r="EQ90" s="342">
        <f t="shared" si="63"/>
        <v>28859.48</v>
      </c>
      <c r="ER90" s="346">
        <f t="shared" si="63"/>
        <v>23087.584000000003</v>
      </c>
      <c r="ES90" s="342">
        <f t="shared" si="113"/>
        <v>18470.067200000001</v>
      </c>
      <c r="ET90" s="342">
        <f t="shared" si="113"/>
        <v>14776.053760000003</v>
      </c>
      <c r="EU90" s="342">
        <f t="shared" si="113"/>
        <v>11820.843008000003</v>
      </c>
      <c r="EV90" s="342">
        <f t="shared" si="113"/>
        <v>9456.6744064000031</v>
      </c>
      <c r="EW90" s="342">
        <f t="shared" si="113"/>
        <v>7565.3395251200027</v>
      </c>
      <c r="EX90" s="342">
        <f t="shared" si="113"/>
        <v>6052.2716200960022</v>
      </c>
      <c r="EY90" s="342">
        <f t="shared" si="113"/>
        <v>4841.8172960768015</v>
      </c>
      <c r="EZ90" s="342">
        <f t="shared" si="95"/>
        <v>3873.4538368614412</v>
      </c>
      <c r="FA90" s="342">
        <f t="shared" si="95"/>
        <v>3098.7630694891532</v>
      </c>
      <c r="FB90" s="342">
        <f t="shared" si="95"/>
        <v>2479.0104555913226</v>
      </c>
      <c r="FC90" s="342">
        <f t="shared" si="95"/>
        <v>1983.2083644730583</v>
      </c>
      <c r="FD90" s="342">
        <f t="shared" si="95"/>
        <v>1586.5666915784468</v>
      </c>
      <c r="FE90" s="727">
        <f t="shared" si="95"/>
        <v>1269.2533532627576</v>
      </c>
      <c r="FF90" s="342">
        <f t="shared" si="95"/>
        <v>1015.4026826102062</v>
      </c>
      <c r="FG90" s="342">
        <f t="shared" si="95"/>
        <v>812.32214608816503</v>
      </c>
      <c r="FH90" s="342">
        <f t="shared" si="83"/>
        <v>649.85771687053204</v>
      </c>
      <c r="FI90" s="342">
        <f t="shared" si="83"/>
        <v>519.88617349642561</v>
      </c>
      <c r="FJ90" s="342">
        <f t="shared" si="83"/>
        <v>415.90893879714054</v>
      </c>
      <c r="FK90" s="342">
        <f t="shared" si="83"/>
        <v>332.72715103771247</v>
      </c>
      <c r="FL90" s="342">
        <f t="shared" si="83"/>
        <v>266.18172083016998</v>
      </c>
      <c r="FM90" s="342">
        <f t="shared" si="83"/>
        <v>212.94537666413601</v>
      </c>
      <c r="FN90" s="342">
        <f t="shared" si="81"/>
        <v>170.35630133130883</v>
      </c>
      <c r="FO90" s="342">
        <f t="shared" si="81"/>
        <v>136.28504106504707</v>
      </c>
      <c r="FP90" s="346">
        <f t="shared" si="81"/>
        <v>109.02803285203765</v>
      </c>
      <c r="FQ90" s="342">
        <f t="shared" si="81"/>
        <v>87.222426281630135</v>
      </c>
      <c r="FR90" s="342">
        <f t="shared" si="121"/>
        <v>69.777941025304116</v>
      </c>
      <c r="FS90" s="342">
        <f t="shared" si="121"/>
        <v>55.822352820243296</v>
      </c>
      <c r="FT90" s="342">
        <f t="shared" si="121"/>
        <v>44.65788225619464</v>
      </c>
      <c r="FU90" s="342">
        <f t="shared" si="121"/>
        <v>35.726305804955715</v>
      </c>
      <c r="FV90" s="342">
        <f t="shared" si="71"/>
        <v>28.581044643964574</v>
      </c>
      <c r="FW90" s="342">
        <f t="shared" si="71"/>
        <v>22.864835715171662</v>
      </c>
      <c r="FX90" s="342">
        <f t="shared" si="47"/>
        <v>18.291868572137329</v>
      </c>
      <c r="FY90" s="342">
        <f t="shared" si="47"/>
        <v>14.633494857709863</v>
      </c>
      <c r="FZ90" s="342">
        <f t="shared" si="47"/>
        <v>11.706795886167891</v>
      </c>
      <c r="GA90" s="342">
        <f t="shared" si="47"/>
        <v>9.3654367089343129</v>
      </c>
      <c r="GB90" s="342">
        <f t="shared" si="78"/>
        <v>7.492349367147451</v>
      </c>
      <c r="GC90" s="727">
        <f t="shared" si="78"/>
        <v>5.9938794937179614</v>
      </c>
      <c r="GD90" s="342">
        <f t="shared" si="78"/>
        <v>4.7951035949743694</v>
      </c>
      <c r="GE90" s="342">
        <f t="shared" si="78"/>
        <v>3.8360828759794958</v>
      </c>
      <c r="GF90" s="342">
        <f t="shared" si="119"/>
        <v>3.068866300783597</v>
      </c>
      <c r="GG90" s="342">
        <f t="shared" si="119"/>
        <v>2.4550930406268776</v>
      </c>
      <c r="GH90" s="342">
        <f t="shared" si="119"/>
        <v>1.9640744325015023</v>
      </c>
      <c r="GI90" s="342">
        <f t="shared" si="119"/>
        <v>1.571259546001202</v>
      </c>
      <c r="GJ90" s="342">
        <f t="shared" si="119"/>
        <v>1.2570076368009617</v>
      </c>
      <c r="GK90" s="342">
        <f t="shared" si="119"/>
        <v>1.0056061094407693</v>
      </c>
      <c r="GL90" s="342">
        <f t="shared" si="119"/>
        <v>0.80448488755261549</v>
      </c>
      <c r="GM90" s="342">
        <f t="shared" si="119"/>
        <v>0.64358791004209248</v>
      </c>
      <c r="GN90" s="346">
        <f t="shared" si="119"/>
        <v>0.51487032803367405</v>
      </c>
      <c r="GO90" s="398">
        <f t="shared" si="89"/>
        <v>7914438.2405186854</v>
      </c>
    </row>
    <row r="91" spans="1:198" ht="22" customHeight="1" x14ac:dyDescent="0.2">
      <c r="B91" s="399">
        <f t="shared" si="61"/>
        <v>8</v>
      </c>
      <c r="C91" s="399"/>
      <c r="D91" s="399"/>
      <c r="E91" s="399">
        <v>1</v>
      </c>
      <c r="F91" s="399"/>
      <c r="G91" s="339" t="str">
        <f>$G$443</f>
        <v>Low Performing  Title / App</v>
      </c>
      <c r="H91" s="436"/>
      <c r="I91" s="384"/>
      <c r="J91" s="384"/>
      <c r="K91" s="384"/>
      <c r="L91" s="384"/>
      <c r="M91" s="384"/>
      <c r="N91" s="384"/>
      <c r="O91" s="384"/>
      <c r="P91" s="384"/>
      <c r="Q91" s="381"/>
      <c r="R91" s="384"/>
      <c r="S91" s="384"/>
      <c r="T91" s="384"/>
      <c r="U91" s="384"/>
      <c r="V91" s="384"/>
      <c r="W91" s="384"/>
      <c r="X91" s="384"/>
      <c r="Y91" s="384"/>
      <c r="Z91" s="384"/>
      <c r="AA91" s="384"/>
      <c r="AB91" s="385"/>
      <c r="AC91" s="384"/>
      <c r="AD91" s="384"/>
      <c r="AE91" s="384"/>
      <c r="AF91" s="384"/>
      <c r="AG91" s="384"/>
      <c r="AH91" s="384"/>
      <c r="AI91" s="384"/>
      <c r="AJ91" s="384"/>
      <c r="AK91" s="384"/>
      <c r="AL91" s="384"/>
      <c r="AM91" s="384"/>
      <c r="AN91" s="384"/>
      <c r="AO91" s="381"/>
      <c r="AP91" s="384"/>
      <c r="AQ91" s="384"/>
      <c r="AR91" s="384"/>
      <c r="AS91" s="384"/>
      <c r="AT91" s="384"/>
      <c r="AU91" s="384"/>
      <c r="AV91" s="384"/>
      <c r="AW91" s="384"/>
      <c r="AX91" s="384"/>
      <c r="AY91" s="384"/>
      <c r="AZ91" s="385"/>
      <c r="BA91" s="384"/>
      <c r="BB91" s="384"/>
      <c r="BC91" s="384"/>
      <c r="BD91" s="384"/>
      <c r="BE91" s="384"/>
      <c r="BF91" s="384"/>
      <c r="BG91" s="384"/>
      <c r="BH91" s="384"/>
      <c r="BI91" s="384"/>
      <c r="BJ91" s="384"/>
      <c r="BK91" s="384"/>
      <c r="BL91" s="384"/>
      <c r="BM91" s="381"/>
      <c r="BN91" s="384"/>
      <c r="BO91" s="384"/>
      <c r="BP91" s="384"/>
      <c r="BQ91" s="384"/>
      <c r="BR91" s="384"/>
      <c r="BS91" s="384"/>
      <c r="BT91" s="384"/>
      <c r="BU91" s="384"/>
      <c r="BV91" s="384"/>
      <c r="BW91" s="384"/>
      <c r="BX91" s="385"/>
      <c r="BY91" s="384"/>
      <c r="BZ91" s="384"/>
      <c r="CA91" s="384"/>
      <c r="CB91" s="384"/>
      <c r="CC91" s="384"/>
      <c r="CD91" s="384"/>
      <c r="CE91" s="384"/>
      <c r="CF91" s="384"/>
      <c r="CG91" s="384"/>
      <c r="CH91" s="384"/>
      <c r="CI91" s="384"/>
      <c r="CJ91" s="384"/>
      <c r="CK91" s="381"/>
      <c r="CL91" s="384"/>
      <c r="CM91" s="384"/>
      <c r="CN91" s="384"/>
      <c r="CO91" s="384"/>
      <c r="CP91" s="384"/>
      <c r="CQ91" s="384"/>
      <c r="CR91" s="384"/>
      <c r="CS91" s="384"/>
      <c r="CT91" s="384"/>
      <c r="CU91" s="384"/>
      <c r="CV91" s="385"/>
      <c r="CW91" s="384"/>
      <c r="CX91" s="384"/>
      <c r="CY91" s="384"/>
      <c r="CZ91" s="384"/>
      <c r="DA91" s="384"/>
      <c r="DB91" s="384"/>
      <c r="DC91" s="384"/>
      <c r="DD91" s="384"/>
      <c r="DE91" s="384"/>
      <c r="DF91" s="384"/>
      <c r="DG91" s="384"/>
      <c r="DH91" s="384"/>
      <c r="DI91" s="381"/>
      <c r="DJ91" s="384"/>
      <c r="DK91" s="384"/>
      <c r="DL91" s="384"/>
      <c r="DM91" s="384"/>
      <c r="DN91" s="384"/>
      <c r="DO91" s="384"/>
      <c r="DP91" s="384"/>
      <c r="DQ91" s="384"/>
      <c r="DR91" s="384"/>
      <c r="DS91" s="384"/>
      <c r="DT91" s="383">
        <f t="shared" ref="DT91:EQ91" si="125">$B$7*Q$443</f>
        <v>14621.099999999999</v>
      </c>
      <c r="DU91" s="382">
        <f t="shared" si="125"/>
        <v>53894.75</v>
      </c>
      <c r="DV91" s="382">
        <f t="shared" si="125"/>
        <v>98939.099999999991</v>
      </c>
      <c r="DW91" s="382">
        <f t="shared" si="125"/>
        <v>182390</v>
      </c>
      <c r="DX91" s="382">
        <f t="shared" si="125"/>
        <v>299732.55</v>
      </c>
      <c r="DY91" s="382">
        <f t="shared" si="125"/>
        <v>204665.5</v>
      </c>
      <c r="DZ91" s="382">
        <f t="shared" si="125"/>
        <v>175333.6</v>
      </c>
      <c r="EA91" s="382">
        <f t="shared" si="125"/>
        <v>194200.5</v>
      </c>
      <c r="EB91" s="382">
        <f t="shared" si="125"/>
        <v>156765.69999999998</v>
      </c>
      <c r="EC91" s="382">
        <f t="shared" si="125"/>
        <v>155674.35</v>
      </c>
      <c r="ED91" s="382">
        <f t="shared" si="125"/>
        <v>148274.1</v>
      </c>
      <c r="EE91" s="382">
        <f t="shared" si="125"/>
        <v>137061.6</v>
      </c>
      <c r="EF91" s="382">
        <f t="shared" si="125"/>
        <v>120885.7</v>
      </c>
      <c r="EG91" s="736">
        <f t="shared" si="125"/>
        <v>141905.4</v>
      </c>
      <c r="EH91" s="382">
        <f t="shared" si="125"/>
        <v>111512.04999999999</v>
      </c>
      <c r="EI91" s="382">
        <f t="shared" si="125"/>
        <v>95410.9</v>
      </c>
      <c r="EJ91" s="382">
        <f t="shared" si="125"/>
        <v>94349.45</v>
      </c>
      <c r="EK91" s="382">
        <f t="shared" si="125"/>
        <v>101525.45</v>
      </c>
      <c r="EL91" s="382">
        <f t="shared" si="125"/>
        <v>73598.849999999991</v>
      </c>
      <c r="EM91" s="382">
        <f t="shared" si="125"/>
        <v>73942.7</v>
      </c>
      <c r="EN91" s="382">
        <f t="shared" si="125"/>
        <v>52908.049999999996</v>
      </c>
      <c r="EO91" s="382">
        <f t="shared" si="125"/>
        <v>36298.6</v>
      </c>
      <c r="EP91" s="382">
        <f t="shared" si="125"/>
        <v>23606.05</v>
      </c>
      <c r="EQ91" s="382">
        <f t="shared" si="125"/>
        <v>10375.299999999999</v>
      </c>
      <c r="ER91" s="346">
        <f t="shared" si="63"/>
        <v>8300.24</v>
      </c>
      <c r="ES91" s="342">
        <f t="shared" si="63"/>
        <v>6640.192</v>
      </c>
      <c r="ET91" s="342">
        <f t="shared" si="113"/>
        <v>5312.1536000000006</v>
      </c>
      <c r="EU91" s="342">
        <f t="shared" si="113"/>
        <v>4249.7228800000003</v>
      </c>
      <c r="EV91" s="342">
        <f t="shared" si="113"/>
        <v>3399.7783040000004</v>
      </c>
      <c r="EW91" s="342">
        <f t="shared" si="113"/>
        <v>2719.8226432000006</v>
      </c>
      <c r="EX91" s="342">
        <f t="shared" si="113"/>
        <v>2175.8581145600006</v>
      </c>
      <c r="EY91" s="342">
        <f t="shared" si="113"/>
        <v>1740.6864916480006</v>
      </c>
      <c r="EZ91" s="342">
        <f t="shared" si="95"/>
        <v>1392.5491933184005</v>
      </c>
      <c r="FA91" s="342">
        <f t="shared" si="95"/>
        <v>1114.0393546547205</v>
      </c>
      <c r="FB91" s="342">
        <f t="shared" si="95"/>
        <v>891.23148372377636</v>
      </c>
      <c r="FC91" s="342">
        <f t="shared" si="95"/>
        <v>712.98518697902114</v>
      </c>
      <c r="FD91" s="342">
        <f t="shared" si="95"/>
        <v>570.38814958321689</v>
      </c>
      <c r="FE91" s="727">
        <f t="shared" si="95"/>
        <v>456.31051966657355</v>
      </c>
      <c r="FF91" s="342">
        <f t="shared" si="95"/>
        <v>365.04841573325888</v>
      </c>
      <c r="FG91" s="342">
        <f t="shared" si="95"/>
        <v>292.03873258660713</v>
      </c>
      <c r="FH91" s="342">
        <f t="shared" si="83"/>
        <v>233.63098606928571</v>
      </c>
      <c r="FI91" s="342">
        <f t="shared" si="83"/>
        <v>186.90478885542859</v>
      </c>
      <c r="FJ91" s="342">
        <f t="shared" si="83"/>
        <v>149.52383108434287</v>
      </c>
      <c r="FK91" s="342">
        <f t="shared" si="83"/>
        <v>119.61906486747431</v>
      </c>
      <c r="FL91" s="342">
        <f t="shared" si="83"/>
        <v>95.695251893979446</v>
      </c>
      <c r="FM91" s="342">
        <f t="shared" si="83"/>
        <v>76.55620151518356</v>
      </c>
      <c r="FN91" s="342">
        <f t="shared" si="81"/>
        <v>61.244961212146848</v>
      </c>
      <c r="FO91" s="342">
        <f t="shared" si="81"/>
        <v>48.995968969717481</v>
      </c>
      <c r="FP91" s="346">
        <f t="shared" si="81"/>
        <v>39.196775175773986</v>
      </c>
      <c r="FQ91" s="342">
        <f t="shared" si="81"/>
        <v>31.35742014061919</v>
      </c>
      <c r="FR91" s="342">
        <f t="shared" si="121"/>
        <v>25.085936112495354</v>
      </c>
      <c r="FS91" s="342">
        <f t="shared" si="121"/>
        <v>20.068748889996286</v>
      </c>
      <c r="FT91" s="342">
        <f t="shared" si="121"/>
        <v>16.054999111997031</v>
      </c>
      <c r="FU91" s="342">
        <f t="shared" si="121"/>
        <v>12.843999289597626</v>
      </c>
      <c r="FV91" s="342">
        <f t="shared" si="71"/>
        <v>10.275199431678102</v>
      </c>
      <c r="FW91" s="342">
        <f t="shared" si="71"/>
        <v>8.2201595453424812</v>
      </c>
      <c r="FX91" s="342">
        <f t="shared" si="47"/>
        <v>6.5761276362739851</v>
      </c>
      <c r="FY91" s="342">
        <f t="shared" si="47"/>
        <v>5.2609021090191881</v>
      </c>
      <c r="FZ91" s="342">
        <f t="shared" si="47"/>
        <v>4.208721687215351</v>
      </c>
      <c r="GA91" s="342">
        <f t="shared" si="47"/>
        <v>3.3669773497722808</v>
      </c>
      <c r="GB91" s="342">
        <f t="shared" si="78"/>
        <v>2.6935818798178248</v>
      </c>
      <c r="GC91" s="727">
        <f t="shared" si="78"/>
        <v>2.1548655038542601</v>
      </c>
      <c r="GD91" s="342">
        <f t="shared" si="78"/>
        <v>1.7238924030834082</v>
      </c>
      <c r="GE91" s="342">
        <f t="shared" si="78"/>
        <v>1.3791139224667266</v>
      </c>
      <c r="GF91" s="342">
        <f t="shared" si="119"/>
        <v>1.1032911379733814</v>
      </c>
      <c r="GG91" s="342">
        <f t="shared" si="119"/>
        <v>0.88263291037870517</v>
      </c>
      <c r="GH91" s="342">
        <f t="shared" si="119"/>
        <v>0.70610632830296416</v>
      </c>
      <c r="GI91" s="342">
        <f t="shared" si="119"/>
        <v>0.56488506264237137</v>
      </c>
      <c r="GJ91" s="342">
        <f t="shared" si="119"/>
        <v>0.45190805011389712</v>
      </c>
      <c r="GK91" s="342">
        <f t="shared" si="119"/>
        <v>0.36152644009111773</v>
      </c>
      <c r="GL91" s="342">
        <f t="shared" si="119"/>
        <v>0.28922115207289417</v>
      </c>
      <c r="GM91" s="342">
        <f t="shared" si="119"/>
        <v>0.23137692165831536</v>
      </c>
      <c r="GN91" s="346">
        <f t="shared" si="119"/>
        <v>0.1851015373266523</v>
      </c>
      <c r="GO91" s="397">
        <f t="shared" si="89"/>
        <v>2799371.8095938498</v>
      </c>
    </row>
    <row r="92" spans="1:198" ht="22" customHeight="1" x14ac:dyDescent="0.2">
      <c r="B92" s="399">
        <f t="shared" si="61"/>
        <v>9</v>
      </c>
      <c r="C92" s="399"/>
      <c r="D92" s="399"/>
      <c r="E92" s="399"/>
      <c r="F92" s="399">
        <v>1</v>
      </c>
      <c r="G92" s="495" t="str">
        <f>$G$444</f>
        <v>Even Performing Title / App</v>
      </c>
      <c r="H92" s="436"/>
      <c r="I92" s="384"/>
      <c r="J92" s="384"/>
      <c r="K92" s="384"/>
      <c r="L92" s="384"/>
      <c r="M92" s="384"/>
      <c r="N92" s="384"/>
      <c r="O92" s="384"/>
      <c r="P92" s="384"/>
      <c r="Q92" s="381"/>
      <c r="R92" s="384"/>
      <c r="S92" s="384"/>
      <c r="T92" s="384"/>
      <c r="U92" s="384"/>
      <c r="V92" s="384"/>
      <c r="W92" s="384"/>
      <c r="X92" s="384"/>
      <c r="Y92" s="384"/>
      <c r="Z92" s="384"/>
      <c r="AA92" s="384"/>
      <c r="AB92" s="385"/>
      <c r="AC92" s="384"/>
      <c r="AD92" s="384"/>
      <c r="AE92" s="384"/>
      <c r="AF92" s="384"/>
      <c r="AG92" s="384"/>
      <c r="AH92" s="384"/>
      <c r="AI92" s="384"/>
      <c r="AJ92" s="384"/>
      <c r="AK92" s="384"/>
      <c r="AL92" s="384"/>
      <c r="AM92" s="384"/>
      <c r="AN92" s="384"/>
      <c r="AO92" s="381"/>
      <c r="AP92" s="384"/>
      <c r="AQ92" s="384"/>
      <c r="AR92" s="384"/>
      <c r="AS92" s="384"/>
      <c r="AT92" s="384"/>
      <c r="AU92" s="384"/>
      <c r="AV92" s="384"/>
      <c r="AW92" s="384"/>
      <c r="AX92" s="384"/>
      <c r="AY92" s="384"/>
      <c r="AZ92" s="385"/>
      <c r="BA92" s="384"/>
      <c r="BB92" s="384"/>
      <c r="BC92" s="384"/>
      <c r="BD92" s="384"/>
      <c r="BE92" s="384"/>
      <c r="BF92" s="384"/>
      <c r="BG92" s="384"/>
      <c r="BH92" s="384"/>
      <c r="BI92" s="384"/>
      <c r="BJ92" s="384"/>
      <c r="BK92" s="384"/>
      <c r="BL92" s="384"/>
      <c r="BM92" s="381"/>
      <c r="BN92" s="384"/>
      <c r="BO92" s="384"/>
      <c r="BP92" s="384"/>
      <c r="BQ92" s="384"/>
      <c r="BR92" s="384"/>
      <c r="BS92" s="384"/>
      <c r="BT92" s="384"/>
      <c r="BU92" s="384"/>
      <c r="BV92" s="384"/>
      <c r="BW92" s="384"/>
      <c r="BX92" s="385"/>
      <c r="BY92" s="384"/>
      <c r="BZ92" s="384"/>
      <c r="CA92" s="384"/>
      <c r="CB92" s="384"/>
      <c r="CC92" s="384"/>
      <c r="CD92" s="384"/>
      <c r="CE92" s="384"/>
      <c r="CF92" s="384"/>
      <c r="CG92" s="384"/>
      <c r="CH92" s="384"/>
      <c r="CI92" s="384"/>
      <c r="CJ92" s="384"/>
      <c r="CK92" s="381"/>
      <c r="CL92" s="384"/>
      <c r="CM92" s="384"/>
      <c r="CN92" s="384"/>
      <c r="CO92" s="384"/>
      <c r="CP92" s="384"/>
      <c r="CQ92" s="384"/>
      <c r="CR92" s="384"/>
      <c r="CS92" s="384"/>
      <c r="CT92" s="384"/>
      <c r="CU92" s="384"/>
      <c r="CV92" s="385"/>
      <c r="CW92" s="384"/>
      <c r="CX92" s="384"/>
      <c r="CY92" s="384"/>
      <c r="CZ92" s="384"/>
      <c r="DA92" s="384"/>
      <c r="DB92" s="384"/>
      <c r="DC92" s="384"/>
      <c r="DD92" s="384"/>
      <c r="DE92" s="384"/>
      <c r="DF92" s="384"/>
      <c r="DG92" s="384"/>
      <c r="DH92" s="384"/>
      <c r="DI92" s="381"/>
      <c r="DJ92" s="384"/>
      <c r="DK92" s="384"/>
      <c r="DL92" s="384"/>
      <c r="DM92" s="384"/>
      <c r="DN92" s="384"/>
      <c r="DO92" s="384"/>
      <c r="DP92" s="384"/>
      <c r="DQ92" s="384"/>
      <c r="DR92" s="384"/>
      <c r="DS92" s="384"/>
      <c r="DT92" s="385"/>
      <c r="DU92" s="497">
        <f t="shared" ref="DU92:ER92" si="126">$B$7*Q$444</f>
        <v>3114.5833333333339</v>
      </c>
      <c r="DV92" s="497">
        <f t="shared" si="126"/>
        <v>12458.333333333336</v>
      </c>
      <c r="DW92" s="497">
        <f t="shared" si="126"/>
        <v>31145.833333333336</v>
      </c>
      <c r="DX92" s="497">
        <f t="shared" si="126"/>
        <v>46718.75</v>
      </c>
      <c r="DY92" s="497">
        <f t="shared" si="126"/>
        <v>62291.666666666672</v>
      </c>
      <c r="DZ92" s="497">
        <f t="shared" si="126"/>
        <v>59177.083333333328</v>
      </c>
      <c r="EA92" s="497">
        <f t="shared" si="126"/>
        <v>56062.5</v>
      </c>
      <c r="EB92" s="497">
        <f t="shared" si="126"/>
        <v>52947.916666666664</v>
      </c>
      <c r="EC92" s="497">
        <f t="shared" si="126"/>
        <v>49833.333333333343</v>
      </c>
      <c r="ED92" s="497">
        <f t="shared" si="126"/>
        <v>46718.75</v>
      </c>
      <c r="EE92" s="497">
        <f t="shared" si="126"/>
        <v>43604.166666666664</v>
      </c>
      <c r="EF92" s="497">
        <f t="shared" si="126"/>
        <v>40489.583333333336</v>
      </c>
      <c r="EG92" s="737">
        <f t="shared" si="126"/>
        <v>37375</v>
      </c>
      <c r="EH92" s="497">
        <f t="shared" si="126"/>
        <v>34260.416666666672</v>
      </c>
      <c r="EI92" s="497">
        <f t="shared" si="126"/>
        <v>31145.833333333299</v>
      </c>
      <c r="EJ92" s="497">
        <f t="shared" si="126"/>
        <v>28031.249999999967</v>
      </c>
      <c r="EK92" s="497">
        <f t="shared" si="126"/>
        <v>24916.666666666672</v>
      </c>
      <c r="EL92" s="497">
        <f t="shared" si="126"/>
        <v>21802.083333333332</v>
      </c>
      <c r="EM92" s="497">
        <f t="shared" si="126"/>
        <v>18687.5</v>
      </c>
      <c r="EN92" s="497">
        <f t="shared" si="126"/>
        <v>15572.916666666668</v>
      </c>
      <c r="EO92" s="497">
        <f t="shared" si="126"/>
        <v>12458.333333333336</v>
      </c>
      <c r="EP92" s="497">
        <f t="shared" si="126"/>
        <v>9343.75</v>
      </c>
      <c r="EQ92" s="497">
        <f t="shared" si="126"/>
        <v>6229.1666666666679</v>
      </c>
      <c r="ER92" s="621">
        <f t="shared" si="126"/>
        <v>3114.5833333333339</v>
      </c>
      <c r="ES92" s="342">
        <f t="shared" si="63"/>
        <v>2491.6666666666674</v>
      </c>
      <c r="ET92" s="342">
        <f t="shared" si="63"/>
        <v>1993.3333333333339</v>
      </c>
      <c r="EU92" s="342">
        <f t="shared" si="113"/>
        <v>1594.6666666666672</v>
      </c>
      <c r="EV92" s="342">
        <f t="shared" si="113"/>
        <v>1275.7333333333338</v>
      </c>
      <c r="EW92" s="342">
        <f t="shared" si="113"/>
        <v>1020.586666666667</v>
      </c>
      <c r="EX92" s="342">
        <f t="shared" si="113"/>
        <v>816.46933333333368</v>
      </c>
      <c r="EY92" s="342">
        <f t="shared" si="113"/>
        <v>653.17546666666703</v>
      </c>
      <c r="EZ92" s="342">
        <f t="shared" si="95"/>
        <v>522.5403733333336</v>
      </c>
      <c r="FA92" s="342">
        <f t="shared" si="95"/>
        <v>418.03229866666692</v>
      </c>
      <c r="FB92" s="342">
        <f t="shared" si="95"/>
        <v>334.42583893333358</v>
      </c>
      <c r="FC92" s="342">
        <f t="shared" si="95"/>
        <v>267.54067114666685</v>
      </c>
      <c r="FD92" s="342">
        <f t="shared" si="95"/>
        <v>214.03253691733349</v>
      </c>
      <c r="FE92" s="727">
        <f t="shared" si="95"/>
        <v>171.22602953386681</v>
      </c>
      <c r="FF92" s="342">
        <f t="shared" si="95"/>
        <v>136.98082362709346</v>
      </c>
      <c r="FG92" s="342">
        <f t="shared" si="95"/>
        <v>109.58465890167477</v>
      </c>
      <c r="FH92" s="342">
        <f t="shared" si="83"/>
        <v>87.667727121339823</v>
      </c>
      <c r="FI92" s="342">
        <f t="shared" si="83"/>
        <v>70.134181697071867</v>
      </c>
      <c r="FJ92" s="342">
        <f t="shared" si="83"/>
        <v>56.107345357657493</v>
      </c>
      <c r="FK92" s="342">
        <f t="shared" si="83"/>
        <v>44.885876286125999</v>
      </c>
      <c r="FL92" s="342">
        <f t="shared" si="83"/>
        <v>35.908701028900801</v>
      </c>
      <c r="FM92" s="342">
        <f t="shared" si="83"/>
        <v>28.726960823120642</v>
      </c>
      <c r="FN92" s="342">
        <f t="shared" si="81"/>
        <v>22.981568658496514</v>
      </c>
      <c r="FO92" s="342">
        <f t="shared" si="81"/>
        <v>18.385254926797213</v>
      </c>
      <c r="FP92" s="346">
        <f t="shared" si="81"/>
        <v>14.708203941437771</v>
      </c>
      <c r="FQ92" s="342">
        <f t="shared" si="81"/>
        <v>11.766563153150218</v>
      </c>
      <c r="FR92" s="342">
        <f t="shared" si="121"/>
        <v>9.4132505225201744</v>
      </c>
      <c r="FS92" s="342">
        <f t="shared" si="121"/>
        <v>7.5306004180161397</v>
      </c>
      <c r="FT92" s="342">
        <f t="shared" si="121"/>
        <v>6.0244803344129121</v>
      </c>
      <c r="FU92" s="342">
        <f t="shared" si="121"/>
        <v>4.8195842675303302</v>
      </c>
      <c r="FV92" s="342">
        <f t="shared" si="71"/>
        <v>3.8556674140242642</v>
      </c>
      <c r="FW92" s="342">
        <f t="shared" si="71"/>
        <v>3.0845339312194113</v>
      </c>
      <c r="FX92" s="342">
        <f t="shared" si="47"/>
        <v>2.4676271449755292</v>
      </c>
      <c r="FY92" s="342">
        <f t="shared" si="47"/>
        <v>1.9741017159804235</v>
      </c>
      <c r="FZ92" s="342">
        <f t="shared" si="47"/>
        <v>1.5792813727843389</v>
      </c>
      <c r="GA92" s="342">
        <f t="shared" si="47"/>
        <v>1.2634250982274713</v>
      </c>
      <c r="GB92" s="342">
        <f t="shared" si="78"/>
        <v>1.0107400785819771</v>
      </c>
      <c r="GC92" s="727">
        <f t="shared" si="78"/>
        <v>0.80859206286558172</v>
      </c>
      <c r="GD92" s="342">
        <f t="shared" si="78"/>
        <v>0.64687365029246546</v>
      </c>
      <c r="GE92" s="342">
        <f t="shared" si="78"/>
        <v>0.51749892023397237</v>
      </c>
      <c r="GF92" s="342">
        <f t="shared" si="119"/>
        <v>0.41399913618717793</v>
      </c>
      <c r="GG92" s="342">
        <f t="shared" si="119"/>
        <v>0.33119930894974237</v>
      </c>
      <c r="GH92" s="342">
        <f t="shared" si="119"/>
        <v>0.26495944715979391</v>
      </c>
      <c r="GI92" s="342">
        <f t="shared" si="119"/>
        <v>0.21196755772783515</v>
      </c>
      <c r="GJ92" s="342">
        <f t="shared" si="119"/>
        <v>0.16957404618226812</v>
      </c>
      <c r="GK92" s="342">
        <f t="shared" si="119"/>
        <v>0.1356592369458145</v>
      </c>
      <c r="GL92" s="342">
        <f t="shared" si="119"/>
        <v>0.1085273895566516</v>
      </c>
      <c r="GM92" s="342">
        <f t="shared" si="119"/>
        <v>8.6821911645321284E-2</v>
      </c>
      <c r="GN92" s="346">
        <f t="shared" si="119"/>
        <v>6.9457529316257025E-2</v>
      </c>
      <c r="GO92" s="623">
        <f t="shared" si="89"/>
        <v>759958.05550321622</v>
      </c>
    </row>
    <row r="93" spans="1:198" ht="22" customHeight="1" x14ac:dyDescent="0.2">
      <c r="B93" s="399">
        <f t="shared" si="61"/>
        <v>10</v>
      </c>
      <c r="C93" s="399"/>
      <c r="D93" s="399">
        <v>1</v>
      </c>
      <c r="E93" s="399"/>
      <c r="F93" s="399"/>
      <c r="G93" s="340" t="str">
        <f>$G$442</f>
        <v>Avg Performing  Title / App</v>
      </c>
      <c r="H93" s="436"/>
      <c r="I93" s="384"/>
      <c r="J93" s="384"/>
      <c r="K93" s="384"/>
      <c r="L93" s="384"/>
      <c r="M93" s="384"/>
      <c r="N93" s="384"/>
      <c r="O93" s="384"/>
      <c r="P93" s="384"/>
      <c r="Q93" s="381"/>
      <c r="R93" s="384"/>
      <c r="S93" s="384"/>
      <c r="T93" s="384"/>
      <c r="U93" s="384"/>
      <c r="V93" s="384"/>
      <c r="W93" s="384"/>
      <c r="X93" s="384"/>
      <c r="Y93" s="384"/>
      <c r="Z93" s="384"/>
      <c r="AA93" s="384"/>
      <c r="AB93" s="385"/>
      <c r="AC93" s="384"/>
      <c r="AD93" s="384"/>
      <c r="AE93" s="384"/>
      <c r="AF93" s="384"/>
      <c r="AG93" s="384"/>
      <c r="AH93" s="384"/>
      <c r="AI93" s="384"/>
      <c r="AJ93" s="384"/>
      <c r="AK93" s="384"/>
      <c r="AL93" s="384"/>
      <c r="AM93" s="384"/>
      <c r="AN93" s="384"/>
      <c r="AO93" s="381"/>
      <c r="AP93" s="384"/>
      <c r="AQ93" s="384"/>
      <c r="AR93" s="384"/>
      <c r="AS93" s="384"/>
      <c r="AT93" s="384"/>
      <c r="AU93" s="384"/>
      <c r="AV93" s="384"/>
      <c r="AW93" s="384"/>
      <c r="AX93" s="384"/>
      <c r="AY93" s="384"/>
      <c r="AZ93" s="385"/>
      <c r="BA93" s="384"/>
      <c r="BB93" s="384"/>
      <c r="BC93" s="384"/>
      <c r="BD93" s="384"/>
      <c r="BE93" s="384"/>
      <c r="BF93" s="384"/>
      <c r="BG93" s="384"/>
      <c r="BH93" s="384"/>
      <c r="BI93" s="384"/>
      <c r="BJ93" s="384"/>
      <c r="BK93" s="384"/>
      <c r="BL93" s="384"/>
      <c r="BM93" s="381"/>
      <c r="BN93" s="384"/>
      <c r="BO93" s="384"/>
      <c r="BP93" s="384"/>
      <c r="BQ93" s="384"/>
      <c r="BR93" s="384"/>
      <c r="BS93" s="384"/>
      <c r="BT93" s="384"/>
      <c r="BU93" s="384"/>
      <c r="BV93" s="384"/>
      <c r="BW93" s="384"/>
      <c r="BX93" s="385"/>
      <c r="BY93" s="384"/>
      <c r="BZ93" s="384"/>
      <c r="CA93" s="384"/>
      <c r="CB93" s="384"/>
      <c r="CC93" s="384"/>
      <c r="CD93" s="384"/>
      <c r="CE93" s="384"/>
      <c r="CF93" s="384"/>
      <c r="CG93" s="384"/>
      <c r="CH93" s="384"/>
      <c r="CI93" s="384"/>
      <c r="CJ93" s="384"/>
      <c r="CK93" s="381"/>
      <c r="CL93" s="384"/>
      <c r="CM93" s="384"/>
      <c r="CN93" s="384"/>
      <c r="CO93" s="384"/>
      <c r="CP93" s="384"/>
      <c r="CQ93" s="384"/>
      <c r="CR93" s="384"/>
      <c r="CS93" s="384"/>
      <c r="CT93" s="384"/>
      <c r="CU93" s="384"/>
      <c r="CV93" s="385"/>
      <c r="CW93" s="384"/>
      <c r="CX93" s="384"/>
      <c r="CY93" s="384"/>
      <c r="CZ93" s="384"/>
      <c r="DA93" s="384"/>
      <c r="DB93" s="384"/>
      <c r="DC93" s="384"/>
      <c r="DD93" s="384"/>
      <c r="DE93" s="384"/>
      <c r="DF93" s="384"/>
      <c r="DG93" s="384"/>
      <c r="DH93" s="384"/>
      <c r="DI93" s="381"/>
      <c r="DJ93" s="384"/>
      <c r="DK93" s="384"/>
      <c r="DL93" s="384"/>
      <c r="DM93" s="384"/>
      <c r="DN93" s="384"/>
      <c r="DO93" s="384"/>
      <c r="DP93" s="384"/>
      <c r="DQ93" s="384"/>
      <c r="DR93" s="384"/>
      <c r="DS93" s="384"/>
      <c r="DT93" s="385"/>
      <c r="DU93" s="379">
        <f t="shared" ref="DU93:ER93" si="127">$B$7*Q$442</f>
        <v>31125.899999999998</v>
      </c>
      <c r="DV93" s="379">
        <f t="shared" si="127"/>
        <v>100239.75</v>
      </c>
      <c r="DW93" s="379">
        <f t="shared" si="127"/>
        <v>284618.09999999998</v>
      </c>
      <c r="DX93" s="379">
        <f t="shared" si="127"/>
        <v>556962.25</v>
      </c>
      <c r="DY93" s="379">
        <f t="shared" si="127"/>
        <v>680269.85</v>
      </c>
      <c r="DZ93" s="379">
        <f t="shared" si="127"/>
        <v>661926.19999999995</v>
      </c>
      <c r="EA93" s="379">
        <f t="shared" si="127"/>
        <v>673632.04999999993</v>
      </c>
      <c r="EB93" s="379">
        <f t="shared" si="127"/>
        <v>661253.44999999995</v>
      </c>
      <c r="EC93" s="379">
        <f t="shared" si="127"/>
        <v>447274.1</v>
      </c>
      <c r="ED93" s="379">
        <f t="shared" si="127"/>
        <v>485426.5</v>
      </c>
      <c r="EE93" s="379">
        <f t="shared" si="127"/>
        <v>373122.1</v>
      </c>
      <c r="EF93" s="379">
        <f t="shared" si="127"/>
        <v>318121.05</v>
      </c>
      <c r="EG93" s="735">
        <f t="shared" si="127"/>
        <v>411752.89999999997</v>
      </c>
      <c r="EH93" s="379">
        <f t="shared" si="127"/>
        <v>364780</v>
      </c>
      <c r="EI93" s="379">
        <f t="shared" si="127"/>
        <v>316356.95</v>
      </c>
      <c r="EJ93" s="379">
        <f t="shared" si="127"/>
        <v>238153.5</v>
      </c>
      <c r="EK93" s="379">
        <f t="shared" si="127"/>
        <v>221125.44999999998</v>
      </c>
      <c r="EL93" s="379">
        <f t="shared" si="127"/>
        <v>247123.5</v>
      </c>
      <c r="EM93" s="379">
        <f t="shared" si="127"/>
        <v>221170.3</v>
      </c>
      <c r="EN93" s="379">
        <f t="shared" si="127"/>
        <v>171895.1</v>
      </c>
      <c r="EO93" s="379">
        <f t="shared" si="127"/>
        <v>127732.79999999999</v>
      </c>
      <c r="EP93" s="379">
        <f t="shared" si="127"/>
        <v>74660.3</v>
      </c>
      <c r="EQ93" s="379">
        <f t="shared" si="127"/>
        <v>65346.45</v>
      </c>
      <c r="ER93" s="380">
        <f t="shared" si="127"/>
        <v>36074.35</v>
      </c>
      <c r="ES93" s="342">
        <f t="shared" si="113"/>
        <v>28859.48</v>
      </c>
      <c r="ET93" s="342">
        <f t="shared" si="113"/>
        <v>23087.584000000003</v>
      </c>
      <c r="EU93" s="342">
        <f t="shared" si="113"/>
        <v>18470.067200000001</v>
      </c>
      <c r="EV93" s="342">
        <f t="shared" si="113"/>
        <v>14776.053760000003</v>
      </c>
      <c r="EW93" s="342">
        <f t="shared" si="113"/>
        <v>11820.843008000003</v>
      </c>
      <c r="EX93" s="342">
        <f t="shared" si="113"/>
        <v>9456.6744064000031</v>
      </c>
      <c r="EY93" s="342">
        <f t="shared" si="113"/>
        <v>7565.3395251200027</v>
      </c>
      <c r="EZ93" s="342">
        <f t="shared" si="95"/>
        <v>6052.2716200960022</v>
      </c>
      <c r="FA93" s="342">
        <f t="shared" si="95"/>
        <v>4841.8172960768015</v>
      </c>
      <c r="FB93" s="342">
        <f t="shared" si="95"/>
        <v>3873.4538368614412</v>
      </c>
      <c r="FC93" s="342">
        <f t="shared" si="95"/>
        <v>3098.7630694891532</v>
      </c>
      <c r="FD93" s="342">
        <f t="shared" si="95"/>
        <v>2479.0104555913226</v>
      </c>
      <c r="FE93" s="727">
        <f t="shared" si="95"/>
        <v>1983.2083644730583</v>
      </c>
      <c r="FF93" s="342">
        <f t="shared" si="95"/>
        <v>1586.5666915784468</v>
      </c>
      <c r="FG93" s="342">
        <f t="shared" si="95"/>
        <v>1269.2533532627576</v>
      </c>
      <c r="FH93" s="342">
        <f t="shared" si="83"/>
        <v>1015.4026826102062</v>
      </c>
      <c r="FI93" s="342">
        <f t="shared" si="83"/>
        <v>812.32214608816503</v>
      </c>
      <c r="FJ93" s="342">
        <f t="shared" si="83"/>
        <v>649.85771687053204</v>
      </c>
      <c r="FK93" s="342">
        <f t="shared" si="83"/>
        <v>519.88617349642561</v>
      </c>
      <c r="FL93" s="342">
        <f t="shared" si="83"/>
        <v>415.90893879714054</v>
      </c>
      <c r="FM93" s="342">
        <f t="shared" si="83"/>
        <v>332.72715103771247</v>
      </c>
      <c r="FN93" s="342">
        <f t="shared" si="81"/>
        <v>266.18172083016998</v>
      </c>
      <c r="FO93" s="342">
        <f t="shared" si="81"/>
        <v>212.94537666413601</v>
      </c>
      <c r="FP93" s="346">
        <f t="shared" si="81"/>
        <v>170.35630133130883</v>
      </c>
      <c r="FQ93" s="342">
        <f t="shared" si="81"/>
        <v>136.28504106504707</v>
      </c>
      <c r="FR93" s="342">
        <f t="shared" si="121"/>
        <v>109.02803285203765</v>
      </c>
      <c r="FS93" s="342">
        <f t="shared" si="121"/>
        <v>87.222426281630135</v>
      </c>
      <c r="FT93" s="342">
        <f t="shared" si="121"/>
        <v>69.777941025304116</v>
      </c>
      <c r="FU93" s="342">
        <f t="shared" si="121"/>
        <v>55.822352820243296</v>
      </c>
      <c r="FV93" s="342">
        <f t="shared" si="71"/>
        <v>44.65788225619464</v>
      </c>
      <c r="FW93" s="342">
        <f t="shared" si="71"/>
        <v>35.726305804955715</v>
      </c>
      <c r="FX93" s="342">
        <f t="shared" si="47"/>
        <v>28.581044643964574</v>
      </c>
      <c r="FY93" s="342">
        <f t="shared" si="47"/>
        <v>22.864835715171662</v>
      </c>
      <c r="FZ93" s="342">
        <f t="shared" si="47"/>
        <v>18.291868572137329</v>
      </c>
      <c r="GA93" s="342">
        <f t="shared" si="47"/>
        <v>14.633494857709863</v>
      </c>
      <c r="GB93" s="342">
        <f t="shared" si="78"/>
        <v>11.706795886167891</v>
      </c>
      <c r="GC93" s="727">
        <f t="shared" si="78"/>
        <v>9.3654367089343129</v>
      </c>
      <c r="GD93" s="342">
        <f t="shared" si="78"/>
        <v>7.492349367147451</v>
      </c>
      <c r="GE93" s="342">
        <f t="shared" si="78"/>
        <v>5.9938794937179614</v>
      </c>
      <c r="GF93" s="342">
        <f t="shared" si="119"/>
        <v>4.7951035949743694</v>
      </c>
      <c r="GG93" s="342">
        <f t="shared" si="119"/>
        <v>3.8360828759794958</v>
      </c>
      <c r="GH93" s="342">
        <f t="shared" si="119"/>
        <v>3.068866300783597</v>
      </c>
      <c r="GI93" s="342">
        <f t="shared" si="119"/>
        <v>2.4550930406268776</v>
      </c>
      <c r="GJ93" s="342">
        <f t="shared" si="119"/>
        <v>1.9640744325015023</v>
      </c>
      <c r="GK93" s="342">
        <f t="shared" si="119"/>
        <v>1.571259546001202</v>
      </c>
      <c r="GL93" s="342">
        <f t="shared" si="119"/>
        <v>1.2570076368009617</v>
      </c>
      <c r="GM93" s="342">
        <f t="shared" si="119"/>
        <v>1.0056061094407693</v>
      </c>
      <c r="GN93" s="346">
        <f t="shared" si="119"/>
        <v>0.80448488755261549</v>
      </c>
      <c r="GO93" s="398">
        <f t="shared" si="89"/>
        <v>7914437.0820604479</v>
      </c>
    </row>
    <row r="94" spans="1:198" ht="22" customHeight="1" x14ac:dyDescent="0.2">
      <c r="B94" s="399">
        <v>11</v>
      </c>
      <c r="C94" s="399"/>
      <c r="D94" s="399"/>
      <c r="E94" s="399">
        <v>1</v>
      </c>
      <c r="F94" s="399"/>
      <c r="G94" s="339" t="str">
        <f>$G$443</f>
        <v>Low Performing  Title / App</v>
      </c>
      <c r="H94" s="436"/>
      <c r="I94" s="384"/>
      <c r="J94" s="384"/>
      <c r="K94" s="384"/>
      <c r="L94" s="384"/>
      <c r="M94" s="384"/>
      <c r="N94" s="384"/>
      <c r="O94" s="384"/>
      <c r="P94" s="384"/>
      <c r="Q94" s="381"/>
      <c r="R94" s="384"/>
      <c r="S94" s="384"/>
      <c r="T94" s="384"/>
      <c r="U94" s="384"/>
      <c r="V94" s="384"/>
      <c r="W94" s="384"/>
      <c r="X94" s="384"/>
      <c r="Y94" s="384"/>
      <c r="Z94" s="384"/>
      <c r="AA94" s="384"/>
      <c r="AB94" s="385"/>
      <c r="AC94" s="384"/>
      <c r="AD94" s="384"/>
      <c r="AE94" s="384"/>
      <c r="AF94" s="384"/>
      <c r="AG94" s="384"/>
      <c r="AH94" s="384"/>
      <c r="AI94" s="384"/>
      <c r="AJ94" s="384"/>
      <c r="AK94" s="384"/>
      <c r="AL94" s="384"/>
      <c r="AM94" s="384"/>
      <c r="AN94" s="384"/>
      <c r="AO94" s="381"/>
      <c r="AP94" s="384"/>
      <c r="AQ94" s="384"/>
      <c r="AR94" s="384"/>
      <c r="AS94" s="384"/>
      <c r="AT94" s="384"/>
      <c r="AU94" s="384"/>
      <c r="AV94" s="384"/>
      <c r="AW94" s="384"/>
      <c r="AX94" s="384"/>
      <c r="AY94" s="384"/>
      <c r="AZ94" s="385"/>
      <c r="BA94" s="384"/>
      <c r="BB94" s="384"/>
      <c r="BC94" s="384"/>
      <c r="BD94" s="384"/>
      <c r="BE94" s="384"/>
      <c r="BF94" s="384"/>
      <c r="BG94" s="384"/>
      <c r="BH94" s="384"/>
      <c r="BI94" s="384"/>
      <c r="BJ94" s="384"/>
      <c r="BK94" s="384"/>
      <c r="BL94" s="384"/>
      <c r="BM94" s="381"/>
      <c r="BN94" s="384"/>
      <c r="BO94" s="384"/>
      <c r="BP94" s="384"/>
      <c r="BQ94" s="384"/>
      <c r="BR94" s="384"/>
      <c r="BS94" s="384"/>
      <c r="BT94" s="384"/>
      <c r="BU94" s="384"/>
      <c r="BV94" s="384"/>
      <c r="BW94" s="384"/>
      <c r="BX94" s="385"/>
      <c r="BY94" s="384"/>
      <c r="BZ94" s="384"/>
      <c r="CA94" s="384"/>
      <c r="CB94" s="384"/>
      <c r="CC94" s="384"/>
      <c r="CD94" s="384"/>
      <c r="CE94" s="384"/>
      <c r="CF94" s="384"/>
      <c r="CG94" s="384"/>
      <c r="CH94" s="384"/>
      <c r="CI94" s="384"/>
      <c r="CJ94" s="384"/>
      <c r="CK94" s="381"/>
      <c r="CL94" s="384"/>
      <c r="CM94" s="384"/>
      <c r="CN94" s="384"/>
      <c r="CO94" s="384"/>
      <c r="CP94" s="384"/>
      <c r="CQ94" s="384"/>
      <c r="CR94" s="384"/>
      <c r="CS94" s="384"/>
      <c r="CT94" s="384"/>
      <c r="CU94" s="384"/>
      <c r="CV94" s="385"/>
      <c r="CW94" s="384"/>
      <c r="CX94" s="384"/>
      <c r="CY94" s="384"/>
      <c r="CZ94" s="384"/>
      <c r="DA94" s="384"/>
      <c r="DB94" s="384"/>
      <c r="DC94" s="384"/>
      <c r="DD94" s="384"/>
      <c r="DE94" s="384"/>
      <c r="DF94" s="384"/>
      <c r="DG94" s="384"/>
      <c r="DH94" s="384"/>
      <c r="DI94" s="381"/>
      <c r="DJ94" s="384"/>
      <c r="DK94" s="384"/>
      <c r="DL94" s="384"/>
      <c r="DM94" s="384"/>
      <c r="DN94" s="384"/>
      <c r="DO94" s="384"/>
      <c r="DP94" s="384"/>
      <c r="DQ94" s="384"/>
      <c r="DR94" s="384"/>
      <c r="DS94" s="384"/>
      <c r="DT94" s="385"/>
      <c r="DU94" s="384"/>
      <c r="DV94" s="382">
        <f t="shared" ref="DV94:ES94" si="128">$B$7*Q$443</f>
        <v>14621.099999999999</v>
      </c>
      <c r="DW94" s="382">
        <f t="shared" si="128"/>
        <v>53894.75</v>
      </c>
      <c r="DX94" s="382">
        <f t="shared" si="128"/>
        <v>98939.099999999991</v>
      </c>
      <c r="DY94" s="382">
        <f t="shared" si="128"/>
        <v>182390</v>
      </c>
      <c r="DZ94" s="382">
        <f t="shared" si="128"/>
        <v>299732.55</v>
      </c>
      <c r="EA94" s="382">
        <f t="shared" si="128"/>
        <v>204665.5</v>
      </c>
      <c r="EB94" s="382">
        <f t="shared" si="128"/>
        <v>175333.6</v>
      </c>
      <c r="EC94" s="382">
        <f t="shared" si="128"/>
        <v>194200.5</v>
      </c>
      <c r="ED94" s="382">
        <f t="shared" si="128"/>
        <v>156765.69999999998</v>
      </c>
      <c r="EE94" s="382">
        <f t="shared" si="128"/>
        <v>155674.35</v>
      </c>
      <c r="EF94" s="382">
        <f t="shared" si="128"/>
        <v>148274.1</v>
      </c>
      <c r="EG94" s="736">
        <f t="shared" si="128"/>
        <v>137061.6</v>
      </c>
      <c r="EH94" s="382">
        <f t="shared" si="128"/>
        <v>120885.7</v>
      </c>
      <c r="EI94" s="382">
        <f t="shared" si="128"/>
        <v>141905.4</v>
      </c>
      <c r="EJ94" s="382">
        <f t="shared" si="128"/>
        <v>111512.04999999999</v>
      </c>
      <c r="EK94" s="382">
        <f t="shared" si="128"/>
        <v>95410.9</v>
      </c>
      <c r="EL94" s="382">
        <f t="shared" si="128"/>
        <v>94349.45</v>
      </c>
      <c r="EM94" s="382">
        <f t="shared" si="128"/>
        <v>101525.45</v>
      </c>
      <c r="EN94" s="382">
        <f t="shared" si="128"/>
        <v>73598.849999999991</v>
      </c>
      <c r="EO94" s="382">
        <f t="shared" si="128"/>
        <v>73942.7</v>
      </c>
      <c r="EP94" s="382">
        <f t="shared" si="128"/>
        <v>52908.049999999996</v>
      </c>
      <c r="EQ94" s="382">
        <f t="shared" si="128"/>
        <v>36298.6</v>
      </c>
      <c r="ER94" s="383">
        <f t="shared" si="128"/>
        <v>23606.05</v>
      </c>
      <c r="ES94" s="382">
        <f t="shared" si="128"/>
        <v>10375.299999999999</v>
      </c>
      <c r="ET94" s="342">
        <f t="shared" si="113"/>
        <v>8300.24</v>
      </c>
      <c r="EU94" s="342">
        <f t="shared" si="113"/>
        <v>6640.192</v>
      </c>
      <c r="EV94" s="342">
        <f t="shared" si="113"/>
        <v>5312.1536000000006</v>
      </c>
      <c r="EW94" s="342">
        <f t="shared" si="113"/>
        <v>4249.7228800000003</v>
      </c>
      <c r="EX94" s="342">
        <f t="shared" si="113"/>
        <v>3399.7783040000004</v>
      </c>
      <c r="EY94" s="342">
        <f t="shared" si="113"/>
        <v>2719.8226432000006</v>
      </c>
      <c r="EZ94" s="342">
        <f t="shared" si="95"/>
        <v>2175.8581145600006</v>
      </c>
      <c r="FA94" s="342">
        <f t="shared" si="95"/>
        <v>1740.6864916480006</v>
      </c>
      <c r="FB94" s="342">
        <f t="shared" si="95"/>
        <v>1392.5491933184005</v>
      </c>
      <c r="FC94" s="342">
        <f t="shared" si="95"/>
        <v>1114.0393546547205</v>
      </c>
      <c r="FD94" s="342">
        <f t="shared" si="95"/>
        <v>891.23148372377636</v>
      </c>
      <c r="FE94" s="727">
        <f t="shared" si="95"/>
        <v>712.98518697902114</v>
      </c>
      <c r="FF94" s="342">
        <f t="shared" si="95"/>
        <v>570.38814958321689</v>
      </c>
      <c r="FG94" s="342">
        <f t="shared" si="95"/>
        <v>456.31051966657355</v>
      </c>
      <c r="FH94" s="342">
        <f t="shared" si="83"/>
        <v>365.04841573325888</v>
      </c>
      <c r="FI94" s="342">
        <f t="shared" si="83"/>
        <v>292.03873258660713</v>
      </c>
      <c r="FJ94" s="342">
        <f t="shared" si="83"/>
        <v>233.63098606928571</v>
      </c>
      <c r="FK94" s="342">
        <f t="shared" si="83"/>
        <v>186.90478885542859</v>
      </c>
      <c r="FL94" s="342">
        <f t="shared" si="83"/>
        <v>149.52383108434287</v>
      </c>
      <c r="FM94" s="342">
        <f t="shared" si="83"/>
        <v>119.61906486747431</v>
      </c>
      <c r="FN94" s="342">
        <f t="shared" si="81"/>
        <v>95.695251893979446</v>
      </c>
      <c r="FO94" s="342">
        <f t="shared" si="81"/>
        <v>76.55620151518356</v>
      </c>
      <c r="FP94" s="346">
        <f t="shared" si="81"/>
        <v>61.244961212146848</v>
      </c>
      <c r="FQ94" s="342">
        <f t="shared" si="81"/>
        <v>48.995968969717481</v>
      </c>
      <c r="FR94" s="342">
        <f t="shared" si="121"/>
        <v>39.196775175773986</v>
      </c>
      <c r="FS94" s="342">
        <f t="shared" si="121"/>
        <v>31.35742014061919</v>
      </c>
      <c r="FT94" s="342">
        <f t="shared" si="121"/>
        <v>25.085936112495354</v>
      </c>
      <c r="FU94" s="342">
        <f t="shared" si="121"/>
        <v>20.068748889996286</v>
      </c>
      <c r="FV94" s="342">
        <f t="shared" si="71"/>
        <v>16.054999111997031</v>
      </c>
      <c r="FW94" s="342">
        <f t="shared" si="71"/>
        <v>12.843999289597626</v>
      </c>
      <c r="FX94" s="342">
        <f t="shared" si="47"/>
        <v>10.275199431678102</v>
      </c>
      <c r="FY94" s="342">
        <f t="shared" si="47"/>
        <v>8.2201595453424812</v>
      </c>
      <c r="FZ94" s="342">
        <f t="shared" si="47"/>
        <v>6.5761276362739851</v>
      </c>
      <c r="GA94" s="342">
        <f t="shared" si="47"/>
        <v>5.2609021090191881</v>
      </c>
      <c r="GB94" s="342">
        <f t="shared" si="78"/>
        <v>4.208721687215351</v>
      </c>
      <c r="GC94" s="727">
        <f t="shared" si="78"/>
        <v>3.3669773497722808</v>
      </c>
      <c r="GD94" s="342">
        <f t="shared" si="78"/>
        <v>2.6935818798178248</v>
      </c>
      <c r="GE94" s="342">
        <f t="shared" si="78"/>
        <v>2.1548655038542601</v>
      </c>
      <c r="GF94" s="342">
        <f t="shared" si="119"/>
        <v>1.7238924030834082</v>
      </c>
      <c r="GG94" s="342">
        <f t="shared" si="119"/>
        <v>1.3791139224667266</v>
      </c>
      <c r="GH94" s="342">
        <f t="shared" si="119"/>
        <v>1.1032911379733814</v>
      </c>
      <c r="GI94" s="342">
        <f t="shared" si="119"/>
        <v>0.88263291037870517</v>
      </c>
      <c r="GJ94" s="342">
        <f t="shared" si="119"/>
        <v>0.70610632830296416</v>
      </c>
      <c r="GK94" s="342">
        <f t="shared" si="119"/>
        <v>0.56488506264237137</v>
      </c>
      <c r="GL94" s="342">
        <f t="shared" si="119"/>
        <v>0.45190805011389712</v>
      </c>
      <c r="GM94" s="342">
        <f t="shared" si="119"/>
        <v>0.36152644009111773</v>
      </c>
      <c r="GN94" s="346">
        <f t="shared" si="119"/>
        <v>0.28922115207289417</v>
      </c>
      <c r="GO94" s="397">
        <f t="shared" ref="GO94:GO108" si="129">SUM(H94:GE94)</f>
        <v>2799363.9305379833</v>
      </c>
    </row>
    <row r="95" spans="1:198" ht="22" customHeight="1" thickBot="1" x14ac:dyDescent="0.25">
      <c r="B95" s="399">
        <f t="shared" si="61"/>
        <v>12</v>
      </c>
      <c r="C95" s="399"/>
      <c r="D95" s="399">
        <v>1</v>
      </c>
      <c r="E95" s="399"/>
      <c r="F95" s="399"/>
      <c r="G95" s="406" t="str">
        <f>$G$442</f>
        <v>Avg Performing  Title / App</v>
      </c>
      <c r="H95" s="436"/>
      <c r="I95" s="384"/>
      <c r="J95" s="384"/>
      <c r="K95" s="384"/>
      <c r="L95" s="384"/>
      <c r="M95" s="384"/>
      <c r="N95" s="384"/>
      <c r="O95" s="384"/>
      <c r="P95" s="384"/>
      <c r="Q95" s="381"/>
      <c r="R95" s="384"/>
      <c r="S95" s="384"/>
      <c r="T95" s="384"/>
      <c r="U95" s="384"/>
      <c r="V95" s="384"/>
      <c r="W95" s="384"/>
      <c r="X95" s="384"/>
      <c r="Y95" s="384"/>
      <c r="Z95" s="384"/>
      <c r="AA95" s="384"/>
      <c r="AB95" s="385"/>
      <c r="AC95" s="384"/>
      <c r="AD95" s="384"/>
      <c r="AE95" s="384"/>
      <c r="AF95" s="384"/>
      <c r="AG95" s="384"/>
      <c r="AH95" s="384"/>
      <c r="AI95" s="384"/>
      <c r="AJ95" s="384"/>
      <c r="AK95" s="384"/>
      <c r="AL95" s="384"/>
      <c r="AM95" s="384"/>
      <c r="AN95" s="384"/>
      <c r="AO95" s="381"/>
      <c r="AP95" s="384"/>
      <c r="AQ95" s="384"/>
      <c r="AR95" s="384"/>
      <c r="AS95" s="384"/>
      <c r="AT95" s="384"/>
      <c r="AU95" s="384"/>
      <c r="AV95" s="384"/>
      <c r="AW95" s="384"/>
      <c r="AX95" s="384"/>
      <c r="AY95" s="384"/>
      <c r="AZ95" s="385"/>
      <c r="BA95" s="384"/>
      <c r="BB95" s="384"/>
      <c r="BC95" s="384"/>
      <c r="BD95" s="384"/>
      <c r="BE95" s="384"/>
      <c r="BF95" s="384"/>
      <c r="BG95" s="384"/>
      <c r="BH95" s="384"/>
      <c r="BI95" s="384"/>
      <c r="BJ95" s="384"/>
      <c r="BK95" s="384"/>
      <c r="BL95" s="384"/>
      <c r="BM95" s="381"/>
      <c r="BN95" s="384"/>
      <c r="BO95" s="384"/>
      <c r="BP95" s="384"/>
      <c r="BQ95" s="384"/>
      <c r="BR95" s="384"/>
      <c r="BS95" s="384"/>
      <c r="BT95" s="384"/>
      <c r="BU95" s="384"/>
      <c r="BV95" s="384"/>
      <c r="BW95" s="384"/>
      <c r="BX95" s="385"/>
      <c r="BY95" s="384"/>
      <c r="BZ95" s="384"/>
      <c r="CA95" s="384"/>
      <c r="CB95" s="384"/>
      <c r="CC95" s="384"/>
      <c r="CD95" s="384"/>
      <c r="CE95" s="384"/>
      <c r="CF95" s="384"/>
      <c r="CG95" s="384"/>
      <c r="CH95" s="384"/>
      <c r="CI95" s="384"/>
      <c r="CJ95" s="384"/>
      <c r="CK95" s="381"/>
      <c r="CL95" s="384"/>
      <c r="CM95" s="384"/>
      <c r="CN95" s="384"/>
      <c r="CO95" s="384"/>
      <c r="CP95" s="384"/>
      <c r="CQ95" s="384"/>
      <c r="CR95" s="384"/>
      <c r="CS95" s="384"/>
      <c r="CT95" s="384"/>
      <c r="CU95" s="384"/>
      <c r="CV95" s="385"/>
      <c r="CW95" s="384"/>
      <c r="CX95" s="384"/>
      <c r="CY95" s="384"/>
      <c r="CZ95" s="384"/>
      <c r="DA95" s="384"/>
      <c r="DB95" s="384"/>
      <c r="DC95" s="384"/>
      <c r="DD95" s="384"/>
      <c r="DE95" s="384"/>
      <c r="DF95" s="384"/>
      <c r="DG95" s="384"/>
      <c r="DH95" s="384"/>
      <c r="DI95" s="381"/>
      <c r="DJ95" s="384"/>
      <c r="DK95" s="384"/>
      <c r="DL95" s="384"/>
      <c r="DM95" s="384"/>
      <c r="DN95" s="384"/>
      <c r="DO95" s="384"/>
      <c r="DP95" s="384"/>
      <c r="DQ95" s="384"/>
      <c r="DR95" s="384"/>
      <c r="DS95" s="384"/>
      <c r="DT95" s="385"/>
      <c r="DU95" s="384"/>
      <c r="DV95" s="384"/>
      <c r="DW95" s="379">
        <f t="shared" ref="DW95:ET95" si="130">$B$7*Q$442</f>
        <v>31125.899999999998</v>
      </c>
      <c r="DX95" s="379">
        <f t="shared" si="130"/>
        <v>100239.75</v>
      </c>
      <c r="DY95" s="379">
        <f t="shared" si="130"/>
        <v>284618.09999999998</v>
      </c>
      <c r="DZ95" s="379">
        <f t="shared" si="130"/>
        <v>556962.25</v>
      </c>
      <c r="EA95" s="379">
        <f t="shared" si="130"/>
        <v>680269.85</v>
      </c>
      <c r="EB95" s="379">
        <f t="shared" si="130"/>
        <v>661926.19999999995</v>
      </c>
      <c r="EC95" s="379">
        <f t="shared" si="130"/>
        <v>673632.04999999993</v>
      </c>
      <c r="ED95" s="379">
        <f t="shared" si="130"/>
        <v>661253.44999999995</v>
      </c>
      <c r="EE95" s="379">
        <f t="shared" si="130"/>
        <v>447274.1</v>
      </c>
      <c r="EF95" s="379">
        <f t="shared" si="130"/>
        <v>485426.5</v>
      </c>
      <c r="EG95" s="735">
        <f t="shared" si="130"/>
        <v>373122.1</v>
      </c>
      <c r="EH95" s="379">
        <f t="shared" si="130"/>
        <v>318121.05</v>
      </c>
      <c r="EI95" s="379">
        <f t="shared" si="130"/>
        <v>411752.89999999997</v>
      </c>
      <c r="EJ95" s="379">
        <f t="shared" si="130"/>
        <v>364780</v>
      </c>
      <c r="EK95" s="379">
        <f t="shared" si="130"/>
        <v>316356.95</v>
      </c>
      <c r="EL95" s="379">
        <f t="shared" si="130"/>
        <v>238153.5</v>
      </c>
      <c r="EM95" s="379">
        <f t="shared" si="130"/>
        <v>221125.44999999998</v>
      </c>
      <c r="EN95" s="379">
        <f t="shared" si="130"/>
        <v>247123.5</v>
      </c>
      <c r="EO95" s="379">
        <f t="shared" si="130"/>
        <v>221170.3</v>
      </c>
      <c r="EP95" s="379">
        <f t="shared" si="130"/>
        <v>171895.1</v>
      </c>
      <c r="EQ95" s="379">
        <f t="shared" si="130"/>
        <v>127732.79999999999</v>
      </c>
      <c r="ER95" s="380">
        <f t="shared" si="130"/>
        <v>74660.3</v>
      </c>
      <c r="ES95" s="379">
        <f t="shared" si="130"/>
        <v>65346.45</v>
      </c>
      <c r="ET95" s="379">
        <f t="shared" si="130"/>
        <v>36074.35</v>
      </c>
      <c r="EU95" s="342">
        <f t="shared" si="113"/>
        <v>28859.48</v>
      </c>
      <c r="EV95" s="342">
        <f t="shared" si="113"/>
        <v>23087.584000000003</v>
      </c>
      <c r="EW95" s="342">
        <f t="shared" si="113"/>
        <v>18470.067200000001</v>
      </c>
      <c r="EX95" s="342">
        <f t="shared" si="113"/>
        <v>14776.053760000003</v>
      </c>
      <c r="EY95" s="342">
        <f t="shared" si="113"/>
        <v>11820.843008000003</v>
      </c>
      <c r="EZ95" s="342">
        <f t="shared" si="95"/>
        <v>9456.6744064000031</v>
      </c>
      <c r="FA95" s="342">
        <f t="shared" si="95"/>
        <v>7565.3395251200027</v>
      </c>
      <c r="FB95" s="342">
        <f t="shared" si="95"/>
        <v>6052.2716200960022</v>
      </c>
      <c r="FC95" s="342">
        <f t="shared" si="95"/>
        <v>4841.8172960768015</v>
      </c>
      <c r="FD95" s="342">
        <f t="shared" si="95"/>
        <v>3873.4538368614412</v>
      </c>
      <c r="FE95" s="727">
        <f t="shared" si="95"/>
        <v>3098.7630694891532</v>
      </c>
      <c r="FF95" s="342">
        <f t="shared" si="95"/>
        <v>2479.0104555913226</v>
      </c>
      <c r="FG95" s="342">
        <f t="shared" si="95"/>
        <v>1983.2083644730583</v>
      </c>
      <c r="FH95" s="342">
        <f t="shared" si="83"/>
        <v>1586.5666915784468</v>
      </c>
      <c r="FI95" s="342">
        <f t="shared" si="83"/>
        <v>1269.2533532627576</v>
      </c>
      <c r="FJ95" s="342">
        <f t="shared" si="83"/>
        <v>1015.4026826102062</v>
      </c>
      <c r="FK95" s="342">
        <f t="shared" si="83"/>
        <v>812.32214608816503</v>
      </c>
      <c r="FL95" s="342">
        <f t="shared" si="83"/>
        <v>649.85771687053204</v>
      </c>
      <c r="FM95" s="342">
        <f t="shared" si="83"/>
        <v>519.88617349642561</v>
      </c>
      <c r="FN95" s="342">
        <f t="shared" si="81"/>
        <v>415.90893879714054</v>
      </c>
      <c r="FO95" s="342">
        <f t="shared" si="81"/>
        <v>332.72715103771247</v>
      </c>
      <c r="FP95" s="346">
        <f t="shared" si="81"/>
        <v>266.18172083016998</v>
      </c>
      <c r="FQ95" s="342">
        <f t="shared" si="81"/>
        <v>212.94537666413601</v>
      </c>
      <c r="FR95" s="342">
        <f t="shared" si="121"/>
        <v>170.35630133130883</v>
      </c>
      <c r="FS95" s="342">
        <f t="shared" si="121"/>
        <v>136.28504106504707</v>
      </c>
      <c r="FT95" s="342">
        <f t="shared" si="121"/>
        <v>109.02803285203765</v>
      </c>
      <c r="FU95" s="342">
        <f t="shared" si="121"/>
        <v>87.222426281630135</v>
      </c>
      <c r="FV95" s="342">
        <f t="shared" si="71"/>
        <v>69.777941025304116</v>
      </c>
      <c r="FW95" s="342">
        <f t="shared" si="71"/>
        <v>55.822352820243296</v>
      </c>
      <c r="FX95" s="342">
        <f t="shared" si="47"/>
        <v>44.65788225619464</v>
      </c>
      <c r="FY95" s="342">
        <f t="shared" si="47"/>
        <v>35.726305804955715</v>
      </c>
      <c r="FZ95" s="342">
        <f t="shared" si="47"/>
        <v>28.581044643964574</v>
      </c>
      <c r="GA95" s="342">
        <f t="shared" si="47"/>
        <v>22.864835715171662</v>
      </c>
      <c r="GB95" s="342">
        <f t="shared" si="78"/>
        <v>18.291868572137329</v>
      </c>
      <c r="GC95" s="727">
        <f t="shared" si="78"/>
        <v>14.633494857709863</v>
      </c>
      <c r="GD95" s="342">
        <f t="shared" si="78"/>
        <v>11.706795886167891</v>
      </c>
      <c r="GE95" s="342">
        <f t="shared" si="78"/>
        <v>9.3654367089343129</v>
      </c>
      <c r="GF95" s="342">
        <f t="shared" si="119"/>
        <v>7.492349367147451</v>
      </c>
      <c r="GG95" s="342">
        <f t="shared" si="119"/>
        <v>5.9938794937179614</v>
      </c>
      <c r="GH95" s="342">
        <f t="shared" si="119"/>
        <v>4.7951035949743694</v>
      </c>
      <c r="GI95" s="342">
        <f t="shared" si="119"/>
        <v>3.8360828759794958</v>
      </c>
      <c r="GJ95" s="342">
        <f t="shared" si="119"/>
        <v>3.068866300783597</v>
      </c>
      <c r="GK95" s="342">
        <f t="shared" si="119"/>
        <v>2.4550930406268776</v>
      </c>
      <c r="GL95" s="342">
        <f t="shared" si="119"/>
        <v>1.9640744325015023</v>
      </c>
      <c r="GM95" s="342">
        <f t="shared" si="119"/>
        <v>1.571259546001202</v>
      </c>
      <c r="GN95" s="346">
        <f t="shared" si="119"/>
        <v>1.2570076368009617</v>
      </c>
      <c r="GO95" s="398">
        <f t="shared" si="129"/>
        <v>7914402.8382531619</v>
      </c>
    </row>
    <row r="96" spans="1:198" ht="22" customHeight="1" thickTop="1" x14ac:dyDescent="0.2">
      <c r="A96" s="413" t="s">
        <v>468</v>
      </c>
      <c r="B96" s="414">
        <v>1</v>
      </c>
      <c r="C96" s="414"/>
      <c r="D96" s="414"/>
      <c r="E96" s="414">
        <v>1</v>
      </c>
      <c r="F96" s="414"/>
      <c r="G96" s="407" t="str">
        <f>$G$443</f>
        <v>Low Performing  Title / App</v>
      </c>
      <c r="H96" s="436"/>
      <c r="I96" s="384"/>
      <c r="J96" s="384"/>
      <c r="K96" s="384"/>
      <c r="L96" s="384"/>
      <c r="M96" s="384"/>
      <c r="N96" s="384"/>
      <c r="O96" s="384"/>
      <c r="P96" s="384"/>
      <c r="Q96" s="381"/>
      <c r="R96" s="384"/>
      <c r="S96" s="384"/>
      <c r="T96" s="384"/>
      <c r="U96" s="384"/>
      <c r="V96" s="384"/>
      <c r="W96" s="384"/>
      <c r="X96" s="384"/>
      <c r="Y96" s="384"/>
      <c r="Z96" s="384"/>
      <c r="AA96" s="384"/>
      <c r="AB96" s="385"/>
      <c r="AC96" s="384"/>
      <c r="AD96" s="384"/>
      <c r="AE96" s="384"/>
      <c r="AF96" s="384"/>
      <c r="AG96" s="384"/>
      <c r="AH96" s="384"/>
      <c r="AI96" s="384"/>
      <c r="AJ96" s="384"/>
      <c r="AK96" s="384"/>
      <c r="AL96" s="384"/>
      <c r="AM96" s="384"/>
      <c r="AN96" s="384"/>
      <c r="AO96" s="381"/>
      <c r="AP96" s="384"/>
      <c r="AQ96" s="384"/>
      <c r="AR96" s="384"/>
      <c r="AS96" s="384"/>
      <c r="AT96" s="384"/>
      <c r="AU96" s="384"/>
      <c r="AV96" s="384"/>
      <c r="AW96" s="384"/>
      <c r="AX96" s="384"/>
      <c r="AY96" s="384"/>
      <c r="AZ96" s="385"/>
      <c r="BA96" s="384"/>
      <c r="BB96" s="384"/>
      <c r="BC96" s="384"/>
      <c r="BD96" s="384"/>
      <c r="BE96" s="384"/>
      <c r="BF96" s="384"/>
      <c r="BG96" s="384"/>
      <c r="BH96" s="384"/>
      <c r="BI96" s="384"/>
      <c r="BJ96" s="384"/>
      <c r="BK96" s="384"/>
      <c r="BL96" s="384"/>
      <c r="BM96" s="381"/>
      <c r="BN96" s="384"/>
      <c r="BO96" s="384"/>
      <c r="BP96" s="384"/>
      <c r="BQ96" s="384"/>
      <c r="BR96" s="384"/>
      <c r="BS96" s="384"/>
      <c r="BT96" s="384"/>
      <c r="BU96" s="384"/>
      <c r="BV96" s="384"/>
      <c r="BW96" s="384"/>
      <c r="BX96" s="385"/>
      <c r="BY96" s="384"/>
      <c r="BZ96" s="384"/>
      <c r="CA96" s="384"/>
      <c r="CB96" s="384"/>
      <c r="CC96" s="384"/>
      <c r="CD96" s="384"/>
      <c r="CE96" s="384"/>
      <c r="CF96" s="384"/>
      <c r="CG96" s="384"/>
      <c r="CH96" s="384"/>
      <c r="CI96" s="384"/>
      <c r="CJ96" s="384"/>
      <c r="CK96" s="381"/>
      <c r="CL96" s="384"/>
      <c r="CM96" s="384"/>
      <c r="CN96" s="384"/>
      <c r="CO96" s="384"/>
      <c r="CP96" s="384"/>
      <c r="CQ96" s="384"/>
      <c r="CR96" s="384"/>
      <c r="CS96" s="384"/>
      <c r="CT96" s="384"/>
      <c r="CU96" s="384"/>
      <c r="CV96" s="385"/>
      <c r="CW96" s="384"/>
      <c r="CX96" s="384"/>
      <c r="CY96" s="384"/>
      <c r="CZ96" s="384"/>
      <c r="DA96" s="384"/>
      <c r="DB96" s="384"/>
      <c r="DC96" s="384"/>
      <c r="DD96" s="384"/>
      <c r="DE96" s="384"/>
      <c r="DF96" s="384"/>
      <c r="DG96" s="384"/>
      <c r="DH96" s="384"/>
      <c r="DI96" s="381"/>
      <c r="DJ96" s="384"/>
      <c r="DK96" s="384"/>
      <c r="DL96" s="29"/>
      <c r="DM96" s="29"/>
      <c r="DN96" s="29"/>
      <c r="DO96" s="29"/>
      <c r="DP96" s="29"/>
      <c r="DQ96" s="29"/>
      <c r="DR96" s="29"/>
      <c r="DS96" s="29"/>
      <c r="DT96" s="343"/>
      <c r="DU96" s="29"/>
      <c r="DV96" s="29"/>
      <c r="DW96" s="29"/>
      <c r="DX96" s="382">
        <f t="shared" ref="DX96:EU96" si="131">$B$7*Q$443</f>
        <v>14621.099999999999</v>
      </c>
      <c r="DY96" s="382">
        <f t="shared" si="131"/>
        <v>53894.75</v>
      </c>
      <c r="DZ96" s="382">
        <f t="shared" si="131"/>
        <v>98939.099999999991</v>
      </c>
      <c r="EA96" s="382">
        <f t="shared" si="131"/>
        <v>182390</v>
      </c>
      <c r="EB96" s="382">
        <f t="shared" si="131"/>
        <v>299732.55</v>
      </c>
      <c r="EC96" s="382">
        <f t="shared" si="131"/>
        <v>204665.5</v>
      </c>
      <c r="ED96" s="382">
        <f t="shared" si="131"/>
        <v>175333.6</v>
      </c>
      <c r="EE96" s="382">
        <f t="shared" si="131"/>
        <v>194200.5</v>
      </c>
      <c r="EF96" s="382">
        <f t="shared" si="131"/>
        <v>156765.69999999998</v>
      </c>
      <c r="EG96" s="736">
        <f t="shared" si="131"/>
        <v>155674.35</v>
      </c>
      <c r="EH96" s="382">
        <f t="shared" si="131"/>
        <v>148274.1</v>
      </c>
      <c r="EI96" s="382">
        <f t="shared" si="131"/>
        <v>137061.6</v>
      </c>
      <c r="EJ96" s="382">
        <f t="shared" si="131"/>
        <v>120885.7</v>
      </c>
      <c r="EK96" s="382">
        <f t="shared" si="131"/>
        <v>141905.4</v>
      </c>
      <c r="EL96" s="382">
        <f t="shared" si="131"/>
        <v>111512.04999999999</v>
      </c>
      <c r="EM96" s="382">
        <f t="shared" si="131"/>
        <v>95410.9</v>
      </c>
      <c r="EN96" s="382">
        <f t="shared" si="131"/>
        <v>94349.45</v>
      </c>
      <c r="EO96" s="382">
        <f t="shared" si="131"/>
        <v>101525.45</v>
      </c>
      <c r="EP96" s="382">
        <f t="shared" si="131"/>
        <v>73598.849999999991</v>
      </c>
      <c r="EQ96" s="382">
        <f t="shared" si="131"/>
        <v>73942.7</v>
      </c>
      <c r="ER96" s="383">
        <f t="shared" si="131"/>
        <v>52908.049999999996</v>
      </c>
      <c r="ES96" s="382">
        <f t="shared" si="131"/>
        <v>36298.6</v>
      </c>
      <c r="ET96" s="382">
        <f t="shared" si="131"/>
        <v>23606.05</v>
      </c>
      <c r="EU96" s="382">
        <f t="shared" si="131"/>
        <v>10375.299999999999</v>
      </c>
      <c r="EV96" s="342">
        <f t="shared" si="113"/>
        <v>8300.24</v>
      </c>
      <c r="EW96" s="342">
        <f t="shared" si="113"/>
        <v>6640.192</v>
      </c>
      <c r="EX96" s="342">
        <f t="shared" si="113"/>
        <v>5312.1536000000006</v>
      </c>
      <c r="EY96" s="342">
        <f t="shared" si="113"/>
        <v>4249.7228800000003</v>
      </c>
      <c r="EZ96" s="342">
        <f t="shared" si="95"/>
        <v>3399.7783040000004</v>
      </c>
      <c r="FA96" s="342">
        <f t="shared" si="95"/>
        <v>2719.8226432000006</v>
      </c>
      <c r="FB96" s="342">
        <f t="shared" si="95"/>
        <v>2175.8581145600006</v>
      </c>
      <c r="FC96" s="342">
        <f t="shared" si="95"/>
        <v>1740.6864916480006</v>
      </c>
      <c r="FD96" s="342">
        <f t="shared" si="95"/>
        <v>1392.5491933184005</v>
      </c>
      <c r="FE96" s="727">
        <f t="shared" si="95"/>
        <v>1114.0393546547205</v>
      </c>
      <c r="FF96" s="342">
        <f t="shared" si="95"/>
        <v>891.23148372377636</v>
      </c>
      <c r="FG96" s="342">
        <f t="shared" si="95"/>
        <v>712.98518697902114</v>
      </c>
      <c r="FH96" s="342">
        <f t="shared" si="83"/>
        <v>570.38814958321689</v>
      </c>
      <c r="FI96" s="342">
        <f t="shared" si="83"/>
        <v>456.31051966657355</v>
      </c>
      <c r="FJ96" s="342">
        <f t="shared" si="83"/>
        <v>365.04841573325888</v>
      </c>
      <c r="FK96" s="342">
        <f t="shared" si="83"/>
        <v>292.03873258660713</v>
      </c>
      <c r="FL96" s="342">
        <f t="shared" si="83"/>
        <v>233.63098606928571</v>
      </c>
      <c r="FM96" s="342">
        <f t="shared" si="83"/>
        <v>186.90478885542859</v>
      </c>
      <c r="FN96" s="342">
        <f t="shared" si="81"/>
        <v>149.52383108434287</v>
      </c>
      <c r="FO96" s="342">
        <f t="shared" si="81"/>
        <v>119.61906486747431</v>
      </c>
      <c r="FP96" s="346">
        <f t="shared" si="81"/>
        <v>95.695251893979446</v>
      </c>
      <c r="FQ96" s="342">
        <f t="shared" si="81"/>
        <v>76.55620151518356</v>
      </c>
      <c r="FR96" s="342">
        <f t="shared" si="121"/>
        <v>61.244961212146848</v>
      </c>
      <c r="FS96" s="342">
        <f t="shared" si="121"/>
        <v>48.995968969717481</v>
      </c>
      <c r="FT96" s="342">
        <f t="shared" si="121"/>
        <v>39.196775175773986</v>
      </c>
      <c r="FU96" s="342">
        <f t="shared" si="121"/>
        <v>31.35742014061919</v>
      </c>
      <c r="FV96" s="342">
        <f t="shared" si="71"/>
        <v>25.085936112495354</v>
      </c>
      <c r="FW96" s="342">
        <f t="shared" si="71"/>
        <v>20.068748889996286</v>
      </c>
      <c r="FX96" s="342">
        <f t="shared" si="47"/>
        <v>16.054999111997031</v>
      </c>
      <c r="FY96" s="342">
        <f t="shared" si="47"/>
        <v>12.843999289597626</v>
      </c>
      <c r="FZ96" s="342">
        <f t="shared" si="47"/>
        <v>10.275199431678102</v>
      </c>
      <c r="GA96" s="342">
        <f t="shared" si="47"/>
        <v>8.2201595453424812</v>
      </c>
      <c r="GB96" s="342">
        <f t="shared" si="78"/>
        <v>6.5761276362739851</v>
      </c>
      <c r="GC96" s="727">
        <f t="shared" si="78"/>
        <v>5.2609021090191881</v>
      </c>
      <c r="GD96" s="342">
        <f t="shared" si="78"/>
        <v>4.208721687215351</v>
      </c>
      <c r="GE96" s="342">
        <f t="shared" si="78"/>
        <v>3.3669773497722808</v>
      </c>
      <c r="GF96" s="342">
        <f t="shared" si="119"/>
        <v>2.6935818798178248</v>
      </c>
      <c r="GG96" s="342">
        <f t="shared" si="119"/>
        <v>2.1548655038542601</v>
      </c>
      <c r="GH96" s="342">
        <f t="shared" si="119"/>
        <v>1.7238924030834082</v>
      </c>
      <c r="GI96" s="342">
        <f t="shared" si="119"/>
        <v>1.3791139224667266</v>
      </c>
      <c r="GJ96" s="342">
        <f t="shared" si="119"/>
        <v>1.1032911379733814</v>
      </c>
      <c r="GK96" s="342">
        <f t="shared" si="119"/>
        <v>0.88263291037870517</v>
      </c>
      <c r="GL96" s="342">
        <f t="shared" si="119"/>
        <v>0.70610632830296416</v>
      </c>
      <c r="GM96" s="342">
        <f t="shared" si="119"/>
        <v>0.56488506264237137</v>
      </c>
      <c r="GN96" s="346">
        <f t="shared" si="119"/>
        <v>0.45190805011389712</v>
      </c>
      <c r="GO96" s="397">
        <f t="shared" ref="GO96:GO107" si="132">SUM(H96:GN96)</f>
        <v>2799370.7423677985</v>
      </c>
    </row>
    <row r="97" spans="1:198" ht="22" customHeight="1" x14ac:dyDescent="0.2">
      <c r="B97" s="399">
        <v>2</v>
      </c>
      <c r="C97" s="399"/>
      <c r="D97" s="399">
        <v>1</v>
      </c>
      <c r="E97" s="399"/>
      <c r="F97" s="399"/>
      <c r="G97" s="340" t="str">
        <f>$G$442</f>
        <v>Avg Performing  Title / App</v>
      </c>
      <c r="H97" s="436"/>
      <c r="I97" s="384"/>
      <c r="J97" s="384"/>
      <c r="K97" s="384"/>
      <c r="L97" s="384"/>
      <c r="M97" s="384"/>
      <c r="N97" s="384"/>
      <c r="O97" s="384"/>
      <c r="P97" s="384"/>
      <c r="Q97" s="381"/>
      <c r="R97" s="384"/>
      <c r="S97" s="384"/>
      <c r="T97" s="384"/>
      <c r="U97" s="384"/>
      <c r="V97" s="384"/>
      <c r="W97" s="384"/>
      <c r="X97" s="384"/>
      <c r="Y97" s="384"/>
      <c r="Z97" s="384"/>
      <c r="AA97" s="384"/>
      <c r="AB97" s="385"/>
      <c r="AC97" s="384"/>
      <c r="AD97" s="384"/>
      <c r="AE97" s="384"/>
      <c r="AF97" s="384"/>
      <c r="AG97" s="384"/>
      <c r="AH97" s="384"/>
      <c r="AI97" s="384"/>
      <c r="AJ97" s="384"/>
      <c r="AK97" s="384"/>
      <c r="AL97" s="384"/>
      <c r="AM97" s="384"/>
      <c r="AN97" s="384"/>
      <c r="AO97" s="381"/>
      <c r="AP97" s="384"/>
      <c r="AQ97" s="384"/>
      <c r="AR97" s="384"/>
      <c r="AS97" s="384"/>
      <c r="AT97" s="384"/>
      <c r="AU97" s="384"/>
      <c r="AV97" s="384"/>
      <c r="AW97" s="384"/>
      <c r="AX97" s="384"/>
      <c r="AY97" s="384"/>
      <c r="AZ97" s="385"/>
      <c r="BA97" s="384"/>
      <c r="BB97" s="384"/>
      <c r="BC97" s="384"/>
      <c r="BD97" s="384"/>
      <c r="BE97" s="384"/>
      <c r="BF97" s="384"/>
      <c r="BG97" s="384"/>
      <c r="BH97" s="384"/>
      <c r="BI97" s="384"/>
      <c r="BJ97" s="384"/>
      <c r="BK97" s="384"/>
      <c r="BL97" s="384"/>
      <c r="BM97" s="381"/>
      <c r="BN97" s="384"/>
      <c r="BO97" s="384"/>
      <c r="BP97" s="384"/>
      <c r="BQ97" s="384"/>
      <c r="BR97" s="384"/>
      <c r="BS97" s="384"/>
      <c r="BT97" s="384"/>
      <c r="BU97" s="384"/>
      <c r="BV97" s="384"/>
      <c r="BW97" s="384"/>
      <c r="BX97" s="385"/>
      <c r="BY97" s="384"/>
      <c r="BZ97" s="384"/>
      <c r="CA97" s="384"/>
      <c r="CB97" s="384"/>
      <c r="CC97" s="384"/>
      <c r="CD97" s="384"/>
      <c r="CE97" s="384"/>
      <c r="CF97" s="384"/>
      <c r="CG97" s="384"/>
      <c r="CH97" s="384"/>
      <c r="CI97" s="384"/>
      <c r="CJ97" s="384"/>
      <c r="CK97" s="381"/>
      <c r="CL97" s="384"/>
      <c r="CM97" s="384"/>
      <c r="CN97" s="384"/>
      <c r="CO97" s="384"/>
      <c r="CP97" s="384"/>
      <c r="CQ97" s="384"/>
      <c r="CR97" s="384"/>
      <c r="CS97" s="384"/>
      <c r="CT97" s="384"/>
      <c r="CU97" s="384"/>
      <c r="CV97" s="385"/>
      <c r="CW97" s="384"/>
      <c r="CX97" s="384"/>
      <c r="CY97" s="384"/>
      <c r="CZ97" s="384"/>
      <c r="DA97" s="384"/>
      <c r="DB97" s="384"/>
      <c r="DC97" s="384"/>
      <c r="DD97" s="384"/>
      <c r="DE97" s="384"/>
      <c r="DF97" s="384"/>
      <c r="DG97" s="384"/>
      <c r="DH97" s="384"/>
      <c r="DI97" s="381"/>
      <c r="DJ97" s="384"/>
      <c r="DK97" s="384"/>
      <c r="DL97" s="29"/>
      <c r="DM97" s="29"/>
      <c r="DN97" s="29"/>
      <c r="DO97" s="29"/>
      <c r="DP97" s="29"/>
      <c r="DQ97" s="29"/>
      <c r="DR97" s="29"/>
      <c r="DS97" s="29"/>
      <c r="DT97" s="343"/>
      <c r="DU97" s="29"/>
      <c r="DV97" s="29"/>
      <c r="DW97" s="29"/>
      <c r="DX97" s="379">
        <f t="shared" ref="DX97:EU97" si="133">$B$7*Q$442</f>
        <v>31125.899999999998</v>
      </c>
      <c r="DY97" s="379">
        <f t="shared" si="133"/>
        <v>100239.75</v>
      </c>
      <c r="DZ97" s="379">
        <f t="shared" si="133"/>
        <v>284618.09999999998</v>
      </c>
      <c r="EA97" s="379">
        <f t="shared" si="133"/>
        <v>556962.25</v>
      </c>
      <c r="EB97" s="379">
        <f t="shared" si="133"/>
        <v>680269.85</v>
      </c>
      <c r="EC97" s="379">
        <f t="shared" si="133"/>
        <v>661926.19999999995</v>
      </c>
      <c r="ED97" s="379">
        <f t="shared" si="133"/>
        <v>673632.04999999993</v>
      </c>
      <c r="EE97" s="379">
        <f t="shared" si="133"/>
        <v>661253.44999999995</v>
      </c>
      <c r="EF97" s="379">
        <f t="shared" si="133"/>
        <v>447274.1</v>
      </c>
      <c r="EG97" s="735">
        <f t="shared" si="133"/>
        <v>485426.5</v>
      </c>
      <c r="EH97" s="379">
        <f t="shared" si="133"/>
        <v>373122.1</v>
      </c>
      <c r="EI97" s="379">
        <f t="shared" si="133"/>
        <v>318121.05</v>
      </c>
      <c r="EJ97" s="379">
        <f t="shared" si="133"/>
        <v>411752.89999999997</v>
      </c>
      <c r="EK97" s="379">
        <f t="shared" si="133"/>
        <v>364780</v>
      </c>
      <c r="EL97" s="379">
        <f t="shared" si="133"/>
        <v>316356.95</v>
      </c>
      <c r="EM97" s="379">
        <f t="shared" si="133"/>
        <v>238153.5</v>
      </c>
      <c r="EN97" s="379">
        <f t="shared" si="133"/>
        <v>221125.44999999998</v>
      </c>
      <c r="EO97" s="379">
        <f t="shared" si="133"/>
        <v>247123.5</v>
      </c>
      <c r="EP97" s="379">
        <f t="shared" si="133"/>
        <v>221170.3</v>
      </c>
      <c r="EQ97" s="379">
        <f t="shared" si="133"/>
        <v>171895.1</v>
      </c>
      <c r="ER97" s="380">
        <f t="shared" si="133"/>
        <v>127732.79999999999</v>
      </c>
      <c r="ES97" s="379">
        <f t="shared" si="133"/>
        <v>74660.3</v>
      </c>
      <c r="ET97" s="379">
        <f t="shared" si="133"/>
        <v>65346.45</v>
      </c>
      <c r="EU97" s="379">
        <f t="shared" si="133"/>
        <v>36074.35</v>
      </c>
      <c r="EV97" s="342">
        <f t="shared" si="113"/>
        <v>28859.48</v>
      </c>
      <c r="EW97" s="342">
        <f t="shared" si="113"/>
        <v>23087.584000000003</v>
      </c>
      <c r="EX97" s="342">
        <f t="shared" si="113"/>
        <v>18470.067200000001</v>
      </c>
      <c r="EY97" s="342">
        <f t="shared" si="113"/>
        <v>14776.053760000003</v>
      </c>
      <c r="EZ97" s="342">
        <f t="shared" si="95"/>
        <v>11820.843008000003</v>
      </c>
      <c r="FA97" s="342">
        <f t="shared" si="95"/>
        <v>9456.6744064000031</v>
      </c>
      <c r="FB97" s="342">
        <f t="shared" si="95"/>
        <v>7565.3395251200027</v>
      </c>
      <c r="FC97" s="342">
        <f t="shared" si="95"/>
        <v>6052.2716200960022</v>
      </c>
      <c r="FD97" s="342">
        <f t="shared" si="95"/>
        <v>4841.8172960768015</v>
      </c>
      <c r="FE97" s="727">
        <f t="shared" si="95"/>
        <v>3873.4538368614412</v>
      </c>
      <c r="FF97" s="342">
        <f t="shared" si="95"/>
        <v>3098.7630694891532</v>
      </c>
      <c r="FG97" s="342">
        <f t="shared" ref="FG97" si="134">FF97*0.8</f>
        <v>2479.0104555913226</v>
      </c>
      <c r="FH97" s="342">
        <f t="shared" si="83"/>
        <v>1983.2083644730583</v>
      </c>
      <c r="FI97" s="342">
        <f t="shared" si="83"/>
        <v>1586.5666915784468</v>
      </c>
      <c r="FJ97" s="342">
        <f t="shared" si="83"/>
        <v>1269.2533532627576</v>
      </c>
      <c r="FK97" s="342">
        <f t="shared" si="83"/>
        <v>1015.4026826102062</v>
      </c>
      <c r="FL97" s="342">
        <f t="shared" si="83"/>
        <v>812.32214608816503</v>
      </c>
      <c r="FM97" s="342">
        <f t="shared" si="83"/>
        <v>649.85771687053204</v>
      </c>
      <c r="FN97" s="342">
        <f t="shared" si="81"/>
        <v>519.88617349642561</v>
      </c>
      <c r="FO97" s="342">
        <f t="shared" si="81"/>
        <v>415.90893879714054</v>
      </c>
      <c r="FP97" s="346">
        <f t="shared" si="81"/>
        <v>332.72715103771247</v>
      </c>
      <c r="FQ97" s="342">
        <f t="shared" si="81"/>
        <v>266.18172083016998</v>
      </c>
      <c r="FR97" s="342">
        <f t="shared" si="121"/>
        <v>212.94537666413601</v>
      </c>
      <c r="FS97" s="342">
        <f t="shared" si="121"/>
        <v>170.35630133130883</v>
      </c>
      <c r="FT97" s="342">
        <f t="shared" si="121"/>
        <v>136.28504106504707</v>
      </c>
      <c r="FU97" s="342">
        <f t="shared" si="121"/>
        <v>109.02803285203765</v>
      </c>
      <c r="FV97" s="342">
        <f t="shared" si="71"/>
        <v>87.222426281630135</v>
      </c>
      <c r="FW97" s="342">
        <f t="shared" si="71"/>
        <v>69.777941025304116</v>
      </c>
      <c r="FX97" s="342">
        <f t="shared" si="47"/>
        <v>55.822352820243296</v>
      </c>
      <c r="FY97" s="342">
        <f t="shared" si="47"/>
        <v>44.65788225619464</v>
      </c>
      <c r="FZ97" s="342">
        <f t="shared" si="47"/>
        <v>35.726305804955715</v>
      </c>
      <c r="GA97" s="342">
        <f t="shared" si="47"/>
        <v>28.581044643964574</v>
      </c>
      <c r="GB97" s="342">
        <f t="shared" si="78"/>
        <v>22.864835715171662</v>
      </c>
      <c r="GC97" s="727">
        <f t="shared" si="78"/>
        <v>18.291868572137329</v>
      </c>
      <c r="GD97" s="342">
        <f t="shared" si="78"/>
        <v>14.633494857709863</v>
      </c>
      <c r="GE97" s="342">
        <f t="shared" si="78"/>
        <v>11.706795886167891</v>
      </c>
      <c r="GF97" s="342">
        <f t="shared" si="119"/>
        <v>9.3654367089343129</v>
      </c>
      <c r="GG97" s="342">
        <f t="shared" si="119"/>
        <v>7.492349367147451</v>
      </c>
      <c r="GH97" s="342">
        <f t="shared" si="119"/>
        <v>5.9938794937179614</v>
      </c>
      <c r="GI97" s="342">
        <f t="shared" si="119"/>
        <v>4.7951035949743694</v>
      </c>
      <c r="GJ97" s="342">
        <f t="shared" si="119"/>
        <v>3.8360828759794958</v>
      </c>
      <c r="GK97" s="342">
        <f t="shared" si="119"/>
        <v>3.068866300783597</v>
      </c>
      <c r="GL97" s="342">
        <f t="shared" si="119"/>
        <v>2.4550930406268776</v>
      </c>
      <c r="GM97" s="342">
        <f t="shared" si="119"/>
        <v>1.9640744325015023</v>
      </c>
      <c r="GN97" s="346">
        <f t="shared" si="119"/>
        <v>1.571259546001202</v>
      </c>
      <c r="GO97" s="398">
        <f t="shared" si="132"/>
        <v>7914434.0149618136</v>
      </c>
    </row>
    <row r="98" spans="1:198" ht="22" customHeight="1" x14ac:dyDescent="0.2">
      <c r="B98" s="399">
        <v>3</v>
      </c>
      <c r="C98" s="399"/>
      <c r="D98" s="399"/>
      <c r="E98" s="399">
        <v>1</v>
      </c>
      <c r="F98" s="399"/>
      <c r="G98" s="339" t="str">
        <f>$G$443</f>
        <v>Low Performing  Title / App</v>
      </c>
      <c r="H98" s="436"/>
      <c r="I98" s="384"/>
      <c r="J98" s="384"/>
      <c r="K98" s="384"/>
      <c r="L98" s="384"/>
      <c r="M98" s="384"/>
      <c r="N98" s="384"/>
      <c r="O98" s="384"/>
      <c r="P98" s="384"/>
      <c r="Q98" s="381"/>
      <c r="R98" s="384"/>
      <c r="S98" s="384"/>
      <c r="T98" s="384"/>
      <c r="U98" s="384"/>
      <c r="V98" s="384"/>
      <c r="W98" s="384"/>
      <c r="X98" s="384"/>
      <c r="Y98" s="384"/>
      <c r="Z98" s="384"/>
      <c r="AA98" s="384"/>
      <c r="AB98" s="385"/>
      <c r="AC98" s="384"/>
      <c r="AD98" s="384"/>
      <c r="AE98" s="384"/>
      <c r="AF98" s="384"/>
      <c r="AG98" s="384"/>
      <c r="AH98" s="384"/>
      <c r="AI98" s="384"/>
      <c r="AJ98" s="384"/>
      <c r="AK98" s="384"/>
      <c r="AL98" s="384"/>
      <c r="AM98" s="384"/>
      <c r="AN98" s="384"/>
      <c r="AO98" s="381"/>
      <c r="AP98" s="384"/>
      <c r="AQ98" s="384"/>
      <c r="AR98" s="384"/>
      <c r="AS98" s="384"/>
      <c r="AT98" s="384"/>
      <c r="AU98" s="384"/>
      <c r="AV98" s="384"/>
      <c r="AW98" s="384"/>
      <c r="AX98" s="384"/>
      <c r="AY98" s="384"/>
      <c r="AZ98" s="385"/>
      <c r="BA98" s="384"/>
      <c r="BB98" s="384"/>
      <c r="BC98" s="384"/>
      <c r="BD98" s="384"/>
      <c r="BE98" s="384"/>
      <c r="BF98" s="384"/>
      <c r="BG98" s="384"/>
      <c r="BH98" s="384"/>
      <c r="BI98" s="384"/>
      <c r="BJ98" s="384"/>
      <c r="BK98" s="384"/>
      <c r="BL98" s="384"/>
      <c r="BM98" s="381"/>
      <c r="BN98" s="384"/>
      <c r="BO98" s="384"/>
      <c r="BP98" s="384"/>
      <c r="BQ98" s="384"/>
      <c r="BR98" s="384"/>
      <c r="BS98" s="384"/>
      <c r="BT98" s="384"/>
      <c r="BU98" s="384"/>
      <c r="BV98" s="384"/>
      <c r="BW98" s="384"/>
      <c r="BX98" s="385"/>
      <c r="BY98" s="384"/>
      <c r="BZ98" s="384"/>
      <c r="CA98" s="384"/>
      <c r="CB98" s="384"/>
      <c r="CC98" s="384"/>
      <c r="CD98" s="384"/>
      <c r="CE98" s="384"/>
      <c r="CF98" s="384"/>
      <c r="CG98" s="384"/>
      <c r="CH98" s="384"/>
      <c r="CI98" s="384"/>
      <c r="CJ98" s="384"/>
      <c r="CK98" s="381"/>
      <c r="CL98" s="384"/>
      <c r="CM98" s="384"/>
      <c r="CN98" s="384"/>
      <c r="CO98" s="384"/>
      <c r="CP98" s="384"/>
      <c r="CQ98" s="384"/>
      <c r="CR98" s="384"/>
      <c r="CS98" s="384"/>
      <c r="CT98" s="384"/>
      <c r="CU98" s="384"/>
      <c r="CV98" s="385"/>
      <c r="CW98" s="384"/>
      <c r="CX98" s="384"/>
      <c r="CY98" s="384"/>
      <c r="CZ98" s="384"/>
      <c r="DA98" s="384"/>
      <c r="DB98" s="384"/>
      <c r="DC98" s="384"/>
      <c r="DD98" s="384"/>
      <c r="DE98" s="384"/>
      <c r="DF98" s="384"/>
      <c r="DG98" s="384"/>
      <c r="DH98" s="384"/>
      <c r="DI98" s="381"/>
      <c r="DJ98" s="384"/>
      <c r="DK98" s="384"/>
      <c r="DL98" s="29"/>
      <c r="DM98" s="29"/>
      <c r="DN98" s="29"/>
      <c r="DO98" s="29"/>
      <c r="DP98" s="29"/>
      <c r="DQ98" s="29"/>
      <c r="DR98" s="29"/>
      <c r="DS98" s="29"/>
      <c r="DT98" s="343"/>
      <c r="DU98" s="29"/>
      <c r="DV98" s="29"/>
      <c r="DW98" s="29"/>
      <c r="DX98" s="384"/>
      <c r="DY98" s="382">
        <f t="shared" ref="DY98:EV98" si="135">$B$7*Q$443</f>
        <v>14621.099999999999</v>
      </c>
      <c r="DZ98" s="382">
        <f t="shared" si="135"/>
        <v>53894.75</v>
      </c>
      <c r="EA98" s="382">
        <f t="shared" si="135"/>
        <v>98939.099999999991</v>
      </c>
      <c r="EB98" s="382">
        <f t="shared" si="135"/>
        <v>182390</v>
      </c>
      <c r="EC98" s="382">
        <f t="shared" si="135"/>
        <v>299732.55</v>
      </c>
      <c r="ED98" s="382">
        <f t="shared" si="135"/>
        <v>204665.5</v>
      </c>
      <c r="EE98" s="382">
        <f t="shared" si="135"/>
        <v>175333.6</v>
      </c>
      <c r="EF98" s="382">
        <f t="shared" si="135"/>
        <v>194200.5</v>
      </c>
      <c r="EG98" s="736">
        <f t="shared" si="135"/>
        <v>156765.69999999998</v>
      </c>
      <c r="EH98" s="382">
        <f t="shared" si="135"/>
        <v>155674.35</v>
      </c>
      <c r="EI98" s="382">
        <f t="shared" si="135"/>
        <v>148274.1</v>
      </c>
      <c r="EJ98" s="382">
        <f t="shared" si="135"/>
        <v>137061.6</v>
      </c>
      <c r="EK98" s="382">
        <f t="shared" si="135"/>
        <v>120885.7</v>
      </c>
      <c r="EL98" s="382">
        <f t="shared" si="135"/>
        <v>141905.4</v>
      </c>
      <c r="EM98" s="382">
        <f t="shared" si="135"/>
        <v>111512.04999999999</v>
      </c>
      <c r="EN98" s="382">
        <f t="shared" si="135"/>
        <v>95410.9</v>
      </c>
      <c r="EO98" s="382">
        <f t="shared" si="135"/>
        <v>94349.45</v>
      </c>
      <c r="EP98" s="382">
        <f t="shared" si="135"/>
        <v>101525.45</v>
      </c>
      <c r="EQ98" s="382">
        <f t="shared" si="135"/>
        <v>73598.849999999991</v>
      </c>
      <c r="ER98" s="383">
        <f t="shared" si="135"/>
        <v>73942.7</v>
      </c>
      <c r="ES98" s="382">
        <f t="shared" si="135"/>
        <v>52908.049999999996</v>
      </c>
      <c r="ET98" s="382">
        <f t="shared" si="135"/>
        <v>36298.6</v>
      </c>
      <c r="EU98" s="382">
        <f t="shared" si="135"/>
        <v>23606.05</v>
      </c>
      <c r="EV98" s="382">
        <f t="shared" si="135"/>
        <v>10375.299999999999</v>
      </c>
      <c r="EW98" s="342">
        <f t="shared" ref="EW98:FL114" si="136">EV98*0.8</f>
        <v>8300.24</v>
      </c>
      <c r="EX98" s="342">
        <f t="shared" si="136"/>
        <v>6640.192</v>
      </c>
      <c r="EY98" s="342">
        <f t="shared" si="136"/>
        <v>5312.1536000000006</v>
      </c>
      <c r="EZ98" s="342">
        <f t="shared" si="136"/>
        <v>4249.7228800000003</v>
      </c>
      <c r="FA98" s="342">
        <f t="shared" si="136"/>
        <v>3399.7783040000004</v>
      </c>
      <c r="FB98" s="342">
        <f t="shared" si="136"/>
        <v>2719.8226432000006</v>
      </c>
      <c r="FC98" s="342">
        <f t="shared" si="136"/>
        <v>2175.8581145600006</v>
      </c>
      <c r="FD98" s="342">
        <f t="shared" si="136"/>
        <v>1740.6864916480006</v>
      </c>
      <c r="FE98" s="727">
        <f t="shared" si="136"/>
        <v>1392.5491933184005</v>
      </c>
      <c r="FF98" s="342">
        <f t="shared" si="136"/>
        <v>1114.0393546547205</v>
      </c>
      <c r="FG98" s="342">
        <f t="shared" si="136"/>
        <v>891.23148372377636</v>
      </c>
      <c r="FH98" s="342">
        <f t="shared" si="136"/>
        <v>712.98518697902114</v>
      </c>
      <c r="FI98" s="342">
        <f t="shared" si="136"/>
        <v>570.38814958321689</v>
      </c>
      <c r="FJ98" s="342">
        <f t="shared" si="83"/>
        <v>456.31051966657355</v>
      </c>
      <c r="FK98" s="342">
        <f t="shared" si="83"/>
        <v>365.04841573325888</v>
      </c>
      <c r="FL98" s="342">
        <f t="shared" si="83"/>
        <v>292.03873258660713</v>
      </c>
      <c r="FM98" s="342">
        <f t="shared" si="83"/>
        <v>233.63098606928571</v>
      </c>
      <c r="FN98" s="342">
        <f t="shared" si="81"/>
        <v>186.90478885542859</v>
      </c>
      <c r="FO98" s="342">
        <f t="shared" si="81"/>
        <v>149.52383108434287</v>
      </c>
      <c r="FP98" s="346">
        <f t="shared" si="81"/>
        <v>119.61906486747431</v>
      </c>
      <c r="FQ98" s="342">
        <f t="shared" si="81"/>
        <v>95.695251893979446</v>
      </c>
      <c r="FR98" s="342">
        <f t="shared" si="121"/>
        <v>76.55620151518356</v>
      </c>
      <c r="FS98" s="342">
        <f t="shared" si="121"/>
        <v>61.244961212146848</v>
      </c>
      <c r="FT98" s="342">
        <f t="shared" si="121"/>
        <v>48.995968969717481</v>
      </c>
      <c r="FU98" s="342">
        <f t="shared" si="121"/>
        <v>39.196775175773986</v>
      </c>
      <c r="FV98" s="342">
        <f t="shared" si="71"/>
        <v>31.35742014061919</v>
      </c>
      <c r="FW98" s="342">
        <f t="shared" si="71"/>
        <v>25.085936112495354</v>
      </c>
      <c r="FX98" s="342">
        <f t="shared" si="71"/>
        <v>20.068748889996286</v>
      </c>
      <c r="FY98" s="342">
        <f t="shared" si="71"/>
        <v>16.054999111997031</v>
      </c>
      <c r="FZ98" s="342">
        <f t="shared" si="71"/>
        <v>12.843999289597626</v>
      </c>
      <c r="GA98" s="342">
        <f t="shared" si="71"/>
        <v>10.275199431678102</v>
      </c>
      <c r="GB98" s="342">
        <f t="shared" si="78"/>
        <v>8.2201595453424812</v>
      </c>
      <c r="GC98" s="727">
        <f t="shared" si="78"/>
        <v>6.5761276362739851</v>
      </c>
      <c r="GD98" s="342">
        <f t="shared" si="78"/>
        <v>5.2609021090191881</v>
      </c>
      <c r="GE98" s="342">
        <f t="shared" si="78"/>
        <v>4.208721687215351</v>
      </c>
      <c r="GF98" s="342">
        <f t="shared" si="119"/>
        <v>3.3669773497722808</v>
      </c>
      <c r="GG98" s="342">
        <f t="shared" si="119"/>
        <v>2.6935818798178248</v>
      </c>
      <c r="GH98" s="342">
        <f t="shared" si="119"/>
        <v>2.1548655038542601</v>
      </c>
      <c r="GI98" s="342">
        <f t="shared" si="119"/>
        <v>1.7238924030834082</v>
      </c>
      <c r="GJ98" s="342">
        <f t="shared" si="119"/>
        <v>1.3791139224667266</v>
      </c>
      <c r="GK98" s="342">
        <f t="shared" si="119"/>
        <v>1.1032911379733814</v>
      </c>
      <c r="GL98" s="342">
        <f t="shared" si="119"/>
        <v>0.88263291037870517</v>
      </c>
      <c r="GM98" s="342">
        <f t="shared" si="119"/>
        <v>0.70610632830296416</v>
      </c>
      <c r="GN98" s="346">
        <f t="shared" si="119"/>
        <v>0.56488506264237137</v>
      </c>
      <c r="GO98" s="397">
        <f t="shared" si="132"/>
        <v>2799370.2904597484</v>
      </c>
    </row>
    <row r="99" spans="1:198" ht="22" customHeight="1" x14ac:dyDescent="0.2">
      <c r="B99" s="399">
        <f t="shared" ref="B99:B107" si="137">B98+1</f>
        <v>4</v>
      </c>
      <c r="C99" s="399"/>
      <c r="D99" s="399">
        <v>1</v>
      </c>
      <c r="E99" s="399"/>
      <c r="F99" s="399"/>
      <c r="G99" s="340" t="str">
        <f>$G$442</f>
        <v>Avg Performing  Title / App</v>
      </c>
      <c r="H99" s="436"/>
      <c r="I99" s="384"/>
      <c r="J99" s="384"/>
      <c r="K99" s="384"/>
      <c r="L99" s="384"/>
      <c r="M99" s="384"/>
      <c r="N99" s="384"/>
      <c r="O99" s="384"/>
      <c r="P99" s="384"/>
      <c r="Q99" s="381"/>
      <c r="R99" s="384"/>
      <c r="S99" s="384"/>
      <c r="T99" s="384"/>
      <c r="U99" s="384"/>
      <c r="V99" s="384"/>
      <c r="W99" s="384"/>
      <c r="X99" s="384"/>
      <c r="Y99" s="384"/>
      <c r="Z99" s="384"/>
      <c r="AA99" s="384"/>
      <c r="AB99" s="385"/>
      <c r="AC99" s="384"/>
      <c r="AD99" s="384"/>
      <c r="AE99" s="384"/>
      <c r="AF99" s="384"/>
      <c r="AG99" s="384"/>
      <c r="AH99" s="384"/>
      <c r="AI99" s="384"/>
      <c r="AJ99" s="384"/>
      <c r="AK99" s="384"/>
      <c r="AL99" s="384"/>
      <c r="AM99" s="384"/>
      <c r="AN99" s="384"/>
      <c r="AO99" s="381"/>
      <c r="AP99" s="384"/>
      <c r="AQ99" s="384"/>
      <c r="AR99" s="384"/>
      <c r="AS99" s="384"/>
      <c r="AT99" s="384"/>
      <c r="AU99" s="384"/>
      <c r="AV99" s="384"/>
      <c r="AW99" s="384"/>
      <c r="AX99" s="384"/>
      <c r="AY99" s="384"/>
      <c r="AZ99" s="385"/>
      <c r="BA99" s="384"/>
      <c r="BB99" s="384"/>
      <c r="BC99" s="384"/>
      <c r="BD99" s="384"/>
      <c r="BE99" s="384"/>
      <c r="BF99" s="384"/>
      <c r="BG99" s="384"/>
      <c r="BH99" s="384"/>
      <c r="BI99" s="384"/>
      <c r="BJ99" s="384"/>
      <c r="BK99" s="384"/>
      <c r="BL99" s="384"/>
      <c r="BM99" s="381"/>
      <c r="BN99" s="384"/>
      <c r="BO99" s="384"/>
      <c r="BP99" s="384"/>
      <c r="BQ99" s="384"/>
      <c r="BR99" s="384"/>
      <c r="BS99" s="384"/>
      <c r="BT99" s="384"/>
      <c r="BU99" s="384"/>
      <c r="BV99" s="384"/>
      <c r="BW99" s="384"/>
      <c r="BX99" s="385"/>
      <c r="BY99" s="384"/>
      <c r="BZ99" s="384"/>
      <c r="CA99" s="384"/>
      <c r="CB99" s="384"/>
      <c r="CC99" s="384"/>
      <c r="CD99" s="384"/>
      <c r="CE99" s="384"/>
      <c r="CF99" s="384"/>
      <c r="CG99" s="384"/>
      <c r="CH99" s="384"/>
      <c r="CI99" s="384"/>
      <c r="CJ99" s="384"/>
      <c r="CK99" s="381"/>
      <c r="CL99" s="384"/>
      <c r="CM99" s="384"/>
      <c r="CN99" s="384"/>
      <c r="CO99" s="384"/>
      <c r="CP99" s="384"/>
      <c r="CQ99" s="384"/>
      <c r="CR99" s="384"/>
      <c r="CS99" s="384"/>
      <c r="CT99" s="384"/>
      <c r="CU99" s="384"/>
      <c r="CV99" s="385"/>
      <c r="CW99" s="384"/>
      <c r="CX99" s="384"/>
      <c r="CY99" s="384"/>
      <c r="CZ99" s="384"/>
      <c r="DA99" s="384"/>
      <c r="DB99" s="384"/>
      <c r="DC99" s="384"/>
      <c r="DD99" s="384"/>
      <c r="DE99" s="384"/>
      <c r="DF99" s="384"/>
      <c r="DG99" s="384"/>
      <c r="DH99" s="384"/>
      <c r="DI99" s="381"/>
      <c r="DJ99" s="384"/>
      <c r="DK99" s="384"/>
      <c r="DL99" s="29"/>
      <c r="DM99" s="29"/>
      <c r="DN99" s="29"/>
      <c r="DO99" s="29"/>
      <c r="DP99" s="29"/>
      <c r="DQ99" s="29"/>
      <c r="DR99" s="29"/>
      <c r="DS99" s="29"/>
      <c r="DT99" s="343"/>
      <c r="DU99" s="29"/>
      <c r="DV99" s="29"/>
      <c r="DW99" s="29"/>
      <c r="DX99" s="384"/>
      <c r="DY99" s="384"/>
      <c r="DZ99" s="384"/>
      <c r="EA99" s="379">
        <f t="shared" ref="EA99:EX99" si="138">$B$7*Q$442</f>
        <v>31125.899999999998</v>
      </c>
      <c r="EB99" s="379">
        <f t="shared" si="138"/>
        <v>100239.75</v>
      </c>
      <c r="EC99" s="379">
        <f t="shared" si="138"/>
        <v>284618.09999999998</v>
      </c>
      <c r="ED99" s="379">
        <f t="shared" si="138"/>
        <v>556962.25</v>
      </c>
      <c r="EE99" s="379">
        <f t="shared" si="138"/>
        <v>680269.85</v>
      </c>
      <c r="EF99" s="379">
        <f t="shared" si="138"/>
        <v>661926.19999999995</v>
      </c>
      <c r="EG99" s="735">
        <f t="shared" si="138"/>
        <v>673632.04999999993</v>
      </c>
      <c r="EH99" s="379">
        <f t="shared" si="138"/>
        <v>661253.44999999995</v>
      </c>
      <c r="EI99" s="379">
        <f t="shared" si="138"/>
        <v>447274.1</v>
      </c>
      <c r="EJ99" s="379">
        <f t="shared" si="138"/>
        <v>485426.5</v>
      </c>
      <c r="EK99" s="379">
        <f t="shared" si="138"/>
        <v>373122.1</v>
      </c>
      <c r="EL99" s="379">
        <f t="shared" si="138"/>
        <v>318121.05</v>
      </c>
      <c r="EM99" s="379">
        <f t="shared" si="138"/>
        <v>411752.89999999997</v>
      </c>
      <c r="EN99" s="379">
        <f t="shared" si="138"/>
        <v>364780</v>
      </c>
      <c r="EO99" s="379">
        <f t="shared" si="138"/>
        <v>316356.95</v>
      </c>
      <c r="EP99" s="379">
        <f t="shared" si="138"/>
        <v>238153.5</v>
      </c>
      <c r="EQ99" s="379">
        <f t="shared" si="138"/>
        <v>221125.44999999998</v>
      </c>
      <c r="ER99" s="380">
        <f t="shared" si="138"/>
        <v>247123.5</v>
      </c>
      <c r="ES99" s="379">
        <f t="shared" si="138"/>
        <v>221170.3</v>
      </c>
      <c r="ET99" s="379">
        <f t="shared" si="138"/>
        <v>171895.1</v>
      </c>
      <c r="EU99" s="379">
        <f t="shared" si="138"/>
        <v>127732.79999999999</v>
      </c>
      <c r="EV99" s="379">
        <f t="shared" si="138"/>
        <v>74660.3</v>
      </c>
      <c r="EW99" s="379">
        <f t="shared" si="138"/>
        <v>65346.45</v>
      </c>
      <c r="EX99" s="379">
        <f t="shared" si="138"/>
        <v>36074.35</v>
      </c>
      <c r="EY99" s="342">
        <f t="shared" si="136"/>
        <v>28859.48</v>
      </c>
      <c r="EZ99" s="342">
        <f t="shared" si="136"/>
        <v>23087.584000000003</v>
      </c>
      <c r="FA99" s="342">
        <f t="shared" si="136"/>
        <v>18470.067200000001</v>
      </c>
      <c r="FB99" s="342">
        <f t="shared" si="136"/>
        <v>14776.053760000003</v>
      </c>
      <c r="FC99" s="342">
        <f t="shared" si="136"/>
        <v>11820.843008000003</v>
      </c>
      <c r="FD99" s="342">
        <f t="shared" si="136"/>
        <v>9456.6744064000031</v>
      </c>
      <c r="FE99" s="727">
        <f t="shared" si="136"/>
        <v>7565.3395251200027</v>
      </c>
      <c r="FF99" s="342">
        <f t="shared" si="136"/>
        <v>6052.2716200960022</v>
      </c>
      <c r="FG99" s="342">
        <f t="shared" si="136"/>
        <v>4841.8172960768015</v>
      </c>
      <c r="FH99" s="342">
        <f t="shared" si="136"/>
        <v>3873.4538368614412</v>
      </c>
      <c r="FI99" s="342">
        <f t="shared" si="136"/>
        <v>3098.7630694891532</v>
      </c>
      <c r="FJ99" s="342">
        <f t="shared" si="83"/>
        <v>2479.0104555913226</v>
      </c>
      <c r="FK99" s="342">
        <f t="shared" si="83"/>
        <v>1983.2083644730583</v>
      </c>
      <c r="FL99" s="342">
        <f t="shared" si="83"/>
        <v>1586.5666915784468</v>
      </c>
      <c r="FM99" s="342">
        <f t="shared" si="83"/>
        <v>1269.2533532627576</v>
      </c>
      <c r="FN99" s="342">
        <f t="shared" si="81"/>
        <v>1015.4026826102062</v>
      </c>
      <c r="FO99" s="342">
        <f t="shared" si="81"/>
        <v>812.32214608816503</v>
      </c>
      <c r="FP99" s="346">
        <f t="shared" si="81"/>
        <v>649.85771687053204</v>
      </c>
      <c r="FQ99" s="342">
        <f t="shared" si="81"/>
        <v>519.88617349642561</v>
      </c>
      <c r="FR99" s="342">
        <f t="shared" si="121"/>
        <v>415.90893879714054</v>
      </c>
      <c r="FS99" s="342">
        <f t="shared" si="121"/>
        <v>332.72715103771247</v>
      </c>
      <c r="FT99" s="342">
        <f t="shared" si="121"/>
        <v>266.18172083016998</v>
      </c>
      <c r="FU99" s="342">
        <f t="shared" si="121"/>
        <v>212.94537666413601</v>
      </c>
      <c r="FV99" s="342">
        <f t="shared" si="71"/>
        <v>170.35630133130883</v>
      </c>
      <c r="FW99" s="342">
        <f t="shared" si="71"/>
        <v>136.28504106504707</v>
      </c>
      <c r="FX99" s="342">
        <f t="shared" si="71"/>
        <v>109.02803285203765</v>
      </c>
      <c r="FY99" s="342">
        <f t="shared" si="71"/>
        <v>87.222426281630135</v>
      </c>
      <c r="FZ99" s="342">
        <f t="shared" si="71"/>
        <v>69.777941025304116</v>
      </c>
      <c r="GA99" s="342">
        <f t="shared" si="71"/>
        <v>55.822352820243296</v>
      </c>
      <c r="GB99" s="342">
        <f t="shared" si="78"/>
        <v>44.65788225619464</v>
      </c>
      <c r="GC99" s="727">
        <f t="shared" si="78"/>
        <v>35.726305804955715</v>
      </c>
      <c r="GD99" s="342">
        <f t="shared" si="78"/>
        <v>28.581044643964574</v>
      </c>
      <c r="GE99" s="342">
        <f t="shared" si="78"/>
        <v>22.864835715171662</v>
      </c>
      <c r="GF99" s="342">
        <f t="shared" si="119"/>
        <v>18.291868572137329</v>
      </c>
      <c r="GG99" s="342">
        <f t="shared" si="119"/>
        <v>14.633494857709863</v>
      </c>
      <c r="GH99" s="342">
        <f t="shared" si="119"/>
        <v>11.706795886167891</v>
      </c>
      <c r="GI99" s="342">
        <f t="shared" si="119"/>
        <v>9.3654367089343129</v>
      </c>
      <c r="GJ99" s="342">
        <f t="shared" si="119"/>
        <v>7.492349367147451</v>
      </c>
      <c r="GK99" s="342">
        <f t="shared" si="119"/>
        <v>5.9938794937179614</v>
      </c>
      <c r="GL99" s="342">
        <f t="shared" si="119"/>
        <v>4.7951035949743694</v>
      </c>
      <c r="GM99" s="342">
        <f t="shared" si="119"/>
        <v>3.8360828759794958</v>
      </c>
      <c r="GN99" s="346">
        <f t="shared" si="119"/>
        <v>3.068866300783597</v>
      </c>
      <c r="GO99" s="398">
        <f t="shared" si="132"/>
        <v>7914428.0245347936</v>
      </c>
    </row>
    <row r="100" spans="1:198" ht="22" customHeight="1" x14ac:dyDescent="0.2">
      <c r="B100" s="399">
        <f t="shared" si="137"/>
        <v>5</v>
      </c>
      <c r="C100" s="399"/>
      <c r="D100" s="399"/>
      <c r="E100" s="399"/>
      <c r="F100" s="399">
        <v>1</v>
      </c>
      <c r="G100" s="495" t="str">
        <f>$G$444</f>
        <v>Even Performing Title / App</v>
      </c>
      <c r="H100" s="436"/>
      <c r="I100" s="384"/>
      <c r="J100" s="384"/>
      <c r="K100" s="384"/>
      <c r="L100" s="384"/>
      <c r="M100" s="384"/>
      <c r="N100" s="384"/>
      <c r="O100" s="384"/>
      <c r="P100" s="384"/>
      <c r="Q100" s="381"/>
      <c r="R100" s="384"/>
      <c r="S100" s="384"/>
      <c r="T100" s="384"/>
      <c r="U100" s="384"/>
      <c r="V100" s="384"/>
      <c r="W100" s="384"/>
      <c r="X100" s="384"/>
      <c r="Y100" s="384"/>
      <c r="Z100" s="384"/>
      <c r="AA100" s="384"/>
      <c r="AB100" s="385"/>
      <c r="AC100" s="384"/>
      <c r="AD100" s="384"/>
      <c r="AE100" s="384"/>
      <c r="AF100" s="384"/>
      <c r="AG100" s="384"/>
      <c r="AH100" s="384"/>
      <c r="AI100" s="384"/>
      <c r="AJ100" s="384"/>
      <c r="AK100" s="384"/>
      <c r="AL100" s="384"/>
      <c r="AM100" s="384"/>
      <c r="AN100" s="384"/>
      <c r="AO100" s="381"/>
      <c r="AP100" s="384"/>
      <c r="AQ100" s="384"/>
      <c r="AR100" s="384"/>
      <c r="AS100" s="384"/>
      <c r="AT100" s="384"/>
      <c r="AU100" s="384"/>
      <c r="AV100" s="384"/>
      <c r="AW100" s="384"/>
      <c r="AX100" s="384"/>
      <c r="AY100" s="384"/>
      <c r="AZ100" s="385"/>
      <c r="BA100" s="384"/>
      <c r="BB100" s="384"/>
      <c r="BC100" s="384"/>
      <c r="BD100" s="384"/>
      <c r="BE100" s="384"/>
      <c r="BF100" s="384"/>
      <c r="BG100" s="384"/>
      <c r="BH100" s="384"/>
      <c r="BI100" s="384"/>
      <c r="BJ100" s="384"/>
      <c r="BK100" s="384"/>
      <c r="BL100" s="384"/>
      <c r="BM100" s="381"/>
      <c r="BN100" s="384"/>
      <c r="BO100" s="384"/>
      <c r="BP100" s="384"/>
      <c r="BQ100" s="384"/>
      <c r="BR100" s="384"/>
      <c r="BS100" s="384"/>
      <c r="BT100" s="384"/>
      <c r="BU100" s="384"/>
      <c r="BV100" s="384"/>
      <c r="BW100" s="384"/>
      <c r="BX100" s="385"/>
      <c r="BY100" s="384"/>
      <c r="BZ100" s="384"/>
      <c r="CA100" s="384"/>
      <c r="CB100" s="384"/>
      <c r="CC100" s="384"/>
      <c r="CD100" s="384"/>
      <c r="CE100" s="384"/>
      <c r="CF100" s="384"/>
      <c r="CG100" s="384"/>
      <c r="CH100" s="384"/>
      <c r="CI100" s="384"/>
      <c r="CJ100" s="384"/>
      <c r="CK100" s="381"/>
      <c r="CL100" s="384"/>
      <c r="CM100" s="384"/>
      <c r="CN100" s="384"/>
      <c r="CO100" s="384"/>
      <c r="CP100" s="384"/>
      <c r="CQ100" s="384"/>
      <c r="CR100" s="384"/>
      <c r="CS100" s="384"/>
      <c r="CT100" s="384"/>
      <c r="CU100" s="384"/>
      <c r="CV100" s="385"/>
      <c r="CW100" s="384"/>
      <c r="CX100" s="384"/>
      <c r="CY100" s="384"/>
      <c r="CZ100" s="384"/>
      <c r="DA100" s="384"/>
      <c r="DB100" s="384"/>
      <c r="DC100" s="384"/>
      <c r="DD100" s="384"/>
      <c r="DE100" s="384"/>
      <c r="DF100" s="384"/>
      <c r="DG100" s="384"/>
      <c r="DH100" s="384"/>
      <c r="DI100" s="381"/>
      <c r="DJ100" s="384"/>
      <c r="DK100" s="384"/>
      <c r="DL100" s="29"/>
      <c r="DM100" s="29"/>
      <c r="DN100" s="29"/>
      <c r="DO100" s="29"/>
      <c r="DP100" s="29"/>
      <c r="DQ100" s="29"/>
      <c r="DR100" s="29"/>
      <c r="DS100" s="29"/>
      <c r="DT100" s="343"/>
      <c r="DU100" s="29"/>
      <c r="DV100" s="29"/>
      <c r="DW100" s="29"/>
      <c r="DX100" s="384"/>
      <c r="DY100" s="384"/>
      <c r="DZ100" s="384"/>
      <c r="EA100" s="384"/>
      <c r="EB100" s="384"/>
      <c r="EC100" s="497">
        <f t="shared" ref="EC100:EZ100" si="139">$B$7*Q$444</f>
        <v>3114.5833333333339</v>
      </c>
      <c r="ED100" s="497">
        <f t="shared" si="139"/>
        <v>12458.333333333336</v>
      </c>
      <c r="EE100" s="497">
        <f t="shared" si="139"/>
        <v>31145.833333333336</v>
      </c>
      <c r="EF100" s="497">
        <f t="shared" si="139"/>
        <v>46718.75</v>
      </c>
      <c r="EG100" s="737">
        <f t="shared" si="139"/>
        <v>62291.666666666672</v>
      </c>
      <c r="EH100" s="497">
        <f t="shared" si="139"/>
        <v>59177.083333333328</v>
      </c>
      <c r="EI100" s="497">
        <f t="shared" si="139"/>
        <v>56062.5</v>
      </c>
      <c r="EJ100" s="497">
        <f t="shared" si="139"/>
        <v>52947.916666666664</v>
      </c>
      <c r="EK100" s="497">
        <f t="shared" si="139"/>
        <v>49833.333333333343</v>
      </c>
      <c r="EL100" s="497">
        <f t="shared" si="139"/>
        <v>46718.75</v>
      </c>
      <c r="EM100" s="497">
        <f t="shared" si="139"/>
        <v>43604.166666666664</v>
      </c>
      <c r="EN100" s="497">
        <f t="shared" si="139"/>
        <v>40489.583333333336</v>
      </c>
      <c r="EO100" s="497">
        <f t="shared" si="139"/>
        <v>37375</v>
      </c>
      <c r="EP100" s="497">
        <f t="shared" si="139"/>
        <v>34260.416666666672</v>
      </c>
      <c r="EQ100" s="497">
        <f t="shared" si="139"/>
        <v>31145.833333333299</v>
      </c>
      <c r="ER100" s="621">
        <f t="shared" si="139"/>
        <v>28031.249999999967</v>
      </c>
      <c r="ES100" s="497">
        <f t="shared" si="139"/>
        <v>24916.666666666672</v>
      </c>
      <c r="ET100" s="497">
        <f t="shared" si="139"/>
        <v>21802.083333333332</v>
      </c>
      <c r="EU100" s="497">
        <f t="shared" si="139"/>
        <v>18687.5</v>
      </c>
      <c r="EV100" s="497">
        <f t="shared" si="139"/>
        <v>15572.916666666668</v>
      </c>
      <c r="EW100" s="497">
        <f t="shared" si="139"/>
        <v>12458.333333333336</v>
      </c>
      <c r="EX100" s="497">
        <f t="shared" si="139"/>
        <v>9343.75</v>
      </c>
      <c r="EY100" s="497">
        <f t="shared" si="139"/>
        <v>6229.1666666666679</v>
      </c>
      <c r="EZ100" s="497">
        <f t="shared" si="139"/>
        <v>3114.5833333333339</v>
      </c>
      <c r="FA100" s="342">
        <f t="shared" si="136"/>
        <v>2491.6666666666674</v>
      </c>
      <c r="FB100" s="342">
        <f t="shared" si="136"/>
        <v>1993.3333333333339</v>
      </c>
      <c r="FC100" s="342">
        <f t="shared" si="136"/>
        <v>1594.6666666666672</v>
      </c>
      <c r="FD100" s="342">
        <f t="shared" si="136"/>
        <v>1275.7333333333338</v>
      </c>
      <c r="FE100" s="727">
        <f t="shared" si="136"/>
        <v>1020.586666666667</v>
      </c>
      <c r="FF100" s="342">
        <f t="shared" si="136"/>
        <v>816.46933333333368</v>
      </c>
      <c r="FG100" s="342">
        <f t="shared" si="136"/>
        <v>653.17546666666703</v>
      </c>
      <c r="FH100" s="342">
        <f t="shared" si="136"/>
        <v>522.5403733333336</v>
      </c>
      <c r="FI100" s="342">
        <f t="shared" si="136"/>
        <v>418.03229866666692</v>
      </c>
      <c r="FJ100" s="342">
        <f t="shared" si="83"/>
        <v>334.42583893333358</v>
      </c>
      <c r="FK100" s="342">
        <f t="shared" si="83"/>
        <v>267.54067114666685</v>
      </c>
      <c r="FL100" s="342">
        <f t="shared" si="83"/>
        <v>214.03253691733349</v>
      </c>
      <c r="FM100" s="342">
        <f t="shared" si="83"/>
        <v>171.22602953386681</v>
      </c>
      <c r="FN100" s="342">
        <f t="shared" si="81"/>
        <v>136.98082362709346</v>
      </c>
      <c r="FO100" s="342">
        <f t="shared" si="81"/>
        <v>109.58465890167477</v>
      </c>
      <c r="FP100" s="346">
        <f t="shared" si="81"/>
        <v>87.667727121339823</v>
      </c>
      <c r="FQ100" s="342">
        <f t="shared" si="81"/>
        <v>70.134181697071867</v>
      </c>
      <c r="FR100" s="342">
        <f t="shared" si="121"/>
        <v>56.107345357657493</v>
      </c>
      <c r="FS100" s="342">
        <f t="shared" si="121"/>
        <v>44.885876286125999</v>
      </c>
      <c r="FT100" s="342">
        <f t="shared" si="121"/>
        <v>35.908701028900801</v>
      </c>
      <c r="FU100" s="342">
        <f t="shared" si="121"/>
        <v>28.726960823120642</v>
      </c>
      <c r="FV100" s="342">
        <f t="shared" si="71"/>
        <v>22.981568658496514</v>
      </c>
      <c r="FW100" s="342">
        <f t="shared" si="71"/>
        <v>18.385254926797213</v>
      </c>
      <c r="FX100" s="342">
        <f t="shared" si="71"/>
        <v>14.708203941437771</v>
      </c>
      <c r="FY100" s="342">
        <f t="shared" si="71"/>
        <v>11.766563153150218</v>
      </c>
      <c r="FZ100" s="342">
        <f t="shared" si="71"/>
        <v>9.4132505225201744</v>
      </c>
      <c r="GA100" s="342">
        <f t="shared" si="71"/>
        <v>7.5306004180161397</v>
      </c>
      <c r="GB100" s="342">
        <f t="shared" si="78"/>
        <v>6.0244803344129121</v>
      </c>
      <c r="GC100" s="727">
        <f t="shared" si="78"/>
        <v>4.8195842675303302</v>
      </c>
      <c r="GD100" s="342">
        <f t="shared" si="78"/>
        <v>3.8556674140242642</v>
      </c>
      <c r="GE100" s="342">
        <f t="shared" si="78"/>
        <v>3.0845339312194113</v>
      </c>
      <c r="GF100" s="342">
        <f t="shared" si="119"/>
        <v>2.4676271449755292</v>
      </c>
      <c r="GG100" s="342">
        <f t="shared" si="119"/>
        <v>1.9741017159804235</v>
      </c>
      <c r="GH100" s="342">
        <f t="shared" si="119"/>
        <v>1.5792813727843389</v>
      </c>
      <c r="GI100" s="342">
        <f t="shared" si="119"/>
        <v>1.2634250982274713</v>
      </c>
      <c r="GJ100" s="342">
        <f t="shared" si="119"/>
        <v>1.0107400785819771</v>
      </c>
      <c r="GK100" s="342">
        <f t="shared" si="119"/>
        <v>0.80859206286558172</v>
      </c>
      <c r="GL100" s="342">
        <f t="shared" si="119"/>
        <v>0.64687365029246546</v>
      </c>
      <c r="GM100" s="342">
        <f t="shared" si="119"/>
        <v>0.51749892023397237</v>
      </c>
      <c r="GN100" s="346">
        <f t="shared" si="119"/>
        <v>0.41399913618717793</v>
      </c>
      <c r="GO100" s="623">
        <f t="shared" si="132"/>
        <v>759956.67733678862</v>
      </c>
    </row>
    <row r="101" spans="1:198" ht="22" customHeight="1" x14ac:dyDescent="0.2">
      <c r="B101" s="399">
        <f t="shared" si="137"/>
        <v>6</v>
      </c>
      <c r="C101" s="399">
        <v>1</v>
      </c>
      <c r="D101" s="399"/>
      <c r="E101" s="399"/>
      <c r="F101" s="399"/>
      <c r="G101" s="341" t="str">
        <f>$G$441</f>
        <v>High Performing Title / App</v>
      </c>
      <c r="H101" s="436"/>
      <c r="I101" s="384"/>
      <c r="J101" s="384"/>
      <c r="K101" s="384"/>
      <c r="L101" s="384"/>
      <c r="M101" s="384"/>
      <c r="N101" s="384"/>
      <c r="O101" s="384"/>
      <c r="P101" s="384"/>
      <c r="Q101" s="381"/>
      <c r="R101" s="384"/>
      <c r="S101" s="384"/>
      <c r="T101" s="384"/>
      <c r="U101" s="384"/>
      <c r="V101" s="384"/>
      <c r="W101" s="384"/>
      <c r="X101" s="384"/>
      <c r="Y101" s="384"/>
      <c r="Z101" s="384"/>
      <c r="AA101" s="384"/>
      <c r="AB101" s="385"/>
      <c r="AC101" s="384"/>
      <c r="AD101" s="384"/>
      <c r="AE101" s="384"/>
      <c r="AF101" s="384"/>
      <c r="AG101" s="384"/>
      <c r="AH101" s="384"/>
      <c r="AI101" s="384"/>
      <c r="AJ101" s="384"/>
      <c r="AK101" s="384"/>
      <c r="AL101" s="384"/>
      <c r="AM101" s="384"/>
      <c r="AN101" s="384"/>
      <c r="AO101" s="381"/>
      <c r="AP101" s="384"/>
      <c r="AQ101" s="384"/>
      <c r="AR101" s="384"/>
      <c r="AS101" s="384"/>
      <c r="AT101" s="384"/>
      <c r="AU101" s="384"/>
      <c r="AV101" s="384"/>
      <c r="AW101" s="384"/>
      <c r="AX101" s="384"/>
      <c r="AY101" s="384"/>
      <c r="AZ101" s="385"/>
      <c r="BA101" s="384"/>
      <c r="BB101" s="384"/>
      <c r="BC101" s="384"/>
      <c r="BD101" s="384"/>
      <c r="BE101" s="384"/>
      <c r="BF101" s="384"/>
      <c r="BG101" s="384"/>
      <c r="BH101" s="384"/>
      <c r="BI101" s="384"/>
      <c r="BJ101" s="384"/>
      <c r="BK101" s="384"/>
      <c r="BL101" s="384"/>
      <c r="BM101" s="381"/>
      <c r="BN101" s="384"/>
      <c r="BO101" s="384"/>
      <c r="BP101" s="384"/>
      <c r="BQ101" s="384"/>
      <c r="BR101" s="384"/>
      <c r="BS101" s="384"/>
      <c r="BT101" s="384"/>
      <c r="BU101" s="384"/>
      <c r="BV101" s="384"/>
      <c r="BW101" s="384"/>
      <c r="BX101" s="385"/>
      <c r="BY101" s="384"/>
      <c r="BZ101" s="384"/>
      <c r="CA101" s="384"/>
      <c r="CB101" s="384"/>
      <c r="CC101" s="384"/>
      <c r="CD101" s="384"/>
      <c r="CE101" s="384"/>
      <c r="CF101" s="384"/>
      <c r="CG101" s="384"/>
      <c r="CH101" s="384"/>
      <c r="CI101" s="384"/>
      <c r="CJ101" s="384"/>
      <c r="CK101" s="381"/>
      <c r="CL101" s="384"/>
      <c r="CM101" s="384"/>
      <c r="CN101" s="384"/>
      <c r="CO101" s="384"/>
      <c r="CP101" s="384"/>
      <c r="CQ101" s="384"/>
      <c r="CR101" s="384"/>
      <c r="CS101" s="384"/>
      <c r="CT101" s="384"/>
      <c r="CU101" s="384"/>
      <c r="CV101" s="385"/>
      <c r="CW101" s="384"/>
      <c r="CX101" s="384"/>
      <c r="CY101" s="384"/>
      <c r="CZ101" s="384"/>
      <c r="DA101" s="384"/>
      <c r="DB101" s="384"/>
      <c r="DC101" s="384"/>
      <c r="DD101" s="384"/>
      <c r="DE101" s="384"/>
      <c r="DF101" s="384"/>
      <c r="DG101" s="384"/>
      <c r="DH101" s="384"/>
      <c r="DI101" s="381"/>
      <c r="DJ101" s="384"/>
      <c r="DK101" s="384"/>
      <c r="DL101" s="29"/>
      <c r="DM101" s="29"/>
      <c r="DN101" s="29"/>
      <c r="DO101" s="29"/>
      <c r="DP101" s="29"/>
      <c r="DQ101" s="29"/>
      <c r="DR101" s="29"/>
      <c r="DS101" s="29"/>
      <c r="DT101" s="343"/>
      <c r="DU101" s="29"/>
      <c r="DV101" s="29"/>
      <c r="DW101" s="29"/>
      <c r="DX101" s="384"/>
      <c r="DY101" s="384"/>
      <c r="DZ101" s="384"/>
      <c r="EA101" s="384"/>
      <c r="EB101" s="384"/>
      <c r="EC101" s="384"/>
      <c r="ED101" s="389">
        <f t="shared" ref="ED101:FA101" si="140">$B$7*Q$441</f>
        <v>289304.92499999999</v>
      </c>
      <c r="EE101" s="389">
        <f t="shared" si="140"/>
        <v>965956.875</v>
      </c>
      <c r="EF101" s="389">
        <f t="shared" si="140"/>
        <v>1834880.7749999999</v>
      </c>
      <c r="EG101" s="738">
        <f t="shared" si="140"/>
        <v>3106602.5249999999</v>
      </c>
      <c r="EH101" s="389">
        <f t="shared" si="140"/>
        <v>3859006.125</v>
      </c>
      <c r="EI101" s="389">
        <f t="shared" si="140"/>
        <v>4525028.625</v>
      </c>
      <c r="EJ101" s="389">
        <f t="shared" si="140"/>
        <v>3728021.6999999997</v>
      </c>
      <c r="EK101" s="389">
        <f t="shared" si="140"/>
        <v>3186637.3499999996</v>
      </c>
      <c r="EL101" s="389">
        <f t="shared" si="140"/>
        <v>4099648.8</v>
      </c>
      <c r="EM101" s="389">
        <f t="shared" si="140"/>
        <v>3381331.1999999997</v>
      </c>
      <c r="EN101" s="389">
        <f t="shared" si="140"/>
        <v>2932337.85</v>
      </c>
      <c r="EO101" s="389">
        <f t="shared" si="140"/>
        <v>3693307.8</v>
      </c>
      <c r="EP101" s="389">
        <f t="shared" si="140"/>
        <v>3246624.2249999996</v>
      </c>
      <c r="EQ101" s="389">
        <f t="shared" si="140"/>
        <v>3039394.8</v>
      </c>
      <c r="ER101" s="390">
        <f t="shared" si="140"/>
        <v>1945772.4</v>
      </c>
      <c r="ES101" s="389">
        <f t="shared" si="140"/>
        <v>2192738.9249999998</v>
      </c>
      <c r="ET101" s="389">
        <f t="shared" si="140"/>
        <v>1824834.375</v>
      </c>
      <c r="EU101" s="389">
        <f t="shared" si="140"/>
        <v>1913368.2749999999</v>
      </c>
      <c r="EV101" s="389">
        <f t="shared" si="140"/>
        <v>1054782.3</v>
      </c>
      <c r="EW101" s="389">
        <f t="shared" si="140"/>
        <v>940235.39999999991</v>
      </c>
      <c r="EX101" s="389">
        <f t="shared" si="140"/>
        <v>733858.125</v>
      </c>
      <c r="EY101" s="389">
        <f t="shared" si="140"/>
        <v>804519.29999999993</v>
      </c>
      <c r="EZ101" s="389">
        <f t="shared" si="140"/>
        <v>509339.02499999997</v>
      </c>
      <c r="FA101" s="389">
        <f t="shared" si="140"/>
        <v>284864.77499999997</v>
      </c>
      <c r="FB101" s="342">
        <f t="shared" si="136"/>
        <v>227891.81999999998</v>
      </c>
      <c r="FC101" s="342">
        <f t="shared" si="136"/>
        <v>182313.45600000001</v>
      </c>
      <c r="FD101" s="342">
        <f t="shared" si="136"/>
        <v>145850.7648</v>
      </c>
      <c r="FE101" s="727">
        <f t="shared" si="136"/>
        <v>116680.61184000001</v>
      </c>
      <c r="FF101" s="342">
        <f t="shared" si="136"/>
        <v>93344.489472000016</v>
      </c>
      <c r="FG101" s="342">
        <f t="shared" si="136"/>
        <v>74675.591577600018</v>
      </c>
      <c r="FH101" s="342">
        <f t="shared" si="136"/>
        <v>59740.473262080021</v>
      </c>
      <c r="FI101" s="342">
        <f t="shared" si="136"/>
        <v>47792.378609664018</v>
      </c>
      <c r="FJ101" s="342">
        <f t="shared" si="83"/>
        <v>38233.902887731216</v>
      </c>
      <c r="FK101" s="342">
        <f t="shared" si="83"/>
        <v>30587.122310184976</v>
      </c>
      <c r="FL101" s="342">
        <f t="shared" si="83"/>
        <v>24469.697848147982</v>
      </c>
      <c r="FM101" s="342">
        <f t="shared" ref="FM101:FM114" si="141">FL101*0.8</f>
        <v>19575.758278518388</v>
      </c>
      <c r="FN101" s="342">
        <f t="shared" si="81"/>
        <v>15660.60662281471</v>
      </c>
      <c r="FO101" s="342">
        <f t="shared" si="81"/>
        <v>12528.48529825177</v>
      </c>
      <c r="FP101" s="346">
        <f t="shared" si="81"/>
        <v>10022.788238601417</v>
      </c>
      <c r="FQ101" s="342">
        <f t="shared" si="81"/>
        <v>8018.230590881134</v>
      </c>
      <c r="FR101" s="342">
        <f t="shared" si="121"/>
        <v>6414.584472704908</v>
      </c>
      <c r="FS101" s="342">
        <f t="shared" si="121"/>
        <v>5131.6675781639269</v>
      </c>
      <c r="FT101" s="342">
        <f t="shared" si="121"/>
        <v>4105.3340625311421</v>
      </c>
      <c r="FU101" s="342">
        <f t="shared" si="121"/>
        <v>3284.2672500249137</v>
      </c>
      <c r="FV101" s="342">
        <f t="shared" si="71"/>
        <v>2627.4138000199309</v>
      </c>
      <c r="FW101" s="342">
        <f t="shared" si="71"/>
        <v>2101.9310400159447</v>
      </c>
      <c r="FX101" s="342">
        <f t="shared" si="71"/>
        <v>1681.5448320127559</v>
      </c>
      <c r="FY101" s="342">
        <f t="shared" si="71"/>
        <v>1345.2358656102049</v>
      </c>
      <c r="FZ101" s="342">
        <f t="shared" si="71"/>
        <v>1076.188692488164</v>
      </c>
      <c r="GA101" s="342">
        <f t="shared" si="71"/>
        <v>860.95095399053116</v>
      </c>
      <c r="GB101" s="342">
        <f t="shared" si="78"/>
        <v>688.76076319242497</v>
      </c>
      <c r="GC101" s="727">
        <f t="shared" si="78"/>
        <v>551.00861055394</v>
      </c>
      <c r="GD101" s="342">
        <f t="shared" si="78"/>
        <v>440.80688844315205</v>
      </c>
      <c r="GE101" s="342">
        <f t="shared" si="78"/>
        <v>352.64551075452164</v>
      </c>
      <c r="GF101" s="342">
        <f t="shared" si="119"/>
        <v>282.11640860361734</v>
      </c>
      <c r="GG101" s="342">
        <f t="shared" si="119"/>
        <v>225.69312688289389</v>
      </c>
      <c r="GH101" s="342">
        <f t="shared" si="119"/>
        <v>180.55450150631512</v>
      </c>
      <c r="GI101" s="342">
        <f t="shared" si="119"/>
        <v>144.44360120505209</v>
      </c>
      <c r="GJ101" s="342">
        <f t="shared" si="119"/>
        <v>115.55488096404167</v>
      </c>
      <c r="GK101" s="342">
        <f t="shared" si="119"/>
        <v>92.443904771233349</v>
      </c>
      <c r="GL101" s="342">
        <f t="shared" si="119"/>
        <v>73.955123816986685</v>
      </c>
      <c r="GM101" s="342">
        <f t="shared" si="119"/>
        <v>59.164099053589354</v>
      </c>
      <c r="GN101" s="346">
        <f t="shared" si="119"/>
        <v>47.331279242871489</v>
      </c>
      <c r="GO101" s="396">
        <f t="shared" si="132"/>
        <v>55231666.249883004</v>
      </c>
      <c r="GP101" s="989">
        <f>(GO101*$B$11)*$B$10</f>
        <v>248542498.12447351</v>
      </c>
    </row>
    <row r="102" spans="1:198" ht="22" customHeight="1" x14ac:dyDescent="0.2">
      <c r="B102" s="399">
        <f t="shared" si="137"/>
        <v>7</v>
      </c>
      <c r="C102" s="399"/>
      <c r="D102" s="399">
        <v>1</v>
      </c>
      <c r="E102" s="399"/>
      <c r="F102" s="399"/>
      <c r="G102" s="340" t="str">
        <f>$G$442</f>
        <v>Avg Performing  Title / App</v>
      </c>
      <c r="H102" s="436"/>
      <c r="I102" s="384"/>
      <c r="J102" s="384"/>
      <c r="K102" s="384"/>
      <c r="L102" s="384"/>
      <c r="M102" s="384"/>
      <c r="N102" s="384"/>
      <c r="O102" s="384"/>
      <c r="P102" s="384"/>
      <c r="Q102" s="381"/>
      <c r="R102" s="384"/>
      <c r="S102" s="384"/>
      <c r="T102" s="384"/>
      <c r="U102" s="384"/>
      <c r="V102" s="384"/>
      <c r="W102" s="384"/>
      <c r="X102" s="384"/>
      <c r="Y102" s="384"/>
      <c r="Z102" s="384"/>
      <c r="AA102" s="384"/>
      <c r="AB102" s="385"/>
      <c r="AC102" s="384"/>
      <c r="AD102" s="384"/>
      <c r="AE102" s="384"/>
      <c r="AF102" s="384"/>
      <c r="AG102" s="384"/>
      <c r="AH102" s="384"/>
      <c r="AI102" s="384"/>
      <c r="AJ102" s="384"/>
      <c r="AK102" s="384"/>
      <c r="AL102" s="384"/>
      <c r="AM102" s="384"/>
      <c r="AN102" s="384"/>
      <c r="AO102" s="381"/>
      <c r="AP102" s="384"/>
      <c r="AQ102" s="384"/>
      <c r="AR102" s="384"/>
      <c r="AS102" s="384"/>
      <c r="AT102" s="384"/>
      <c r="AU102" s="384"/>
      <c r="AV102" s="384"/>
      <c r="AW102" s="384"/>
      <c r="AX102" s="384"/>
      <c r="AY102" s="384"/>
      <c r="AZ102" s="385"/>
      <c r="BA102" s="384"/>
      <c r="BB102" s="384"/>
      <c r="BC102" s="384"/>
      <c r="BD102" s="384"/>
      <c r="BE102" s="384"/>
      <c r="BF102" s="384"/>
      <c r="BG102" s="384"/>
      <c r="BH102" s="384"/>
      <c r="BI102" s="384"/>
      <c r="BJ102" s="384"/>
      <c r="BK102" s="384"/>
      <c r="BL102" s="384"/>
      <c r="BM102" s="381"/>
      <c r="BN102" s="384"/>
      <c r="BO102" s="384"/>
      <c r="BP102" s="384"/>
      <c r="BQ102" s="384"/>
      <c r="BR102" s="384"/>
      <c r="BS102" s="384"/>
      <c r="BT102" s="384"/>
      <c r="BU102" s="384"/>
      <c r="BV102" s="384"/>
      <c r="BW102" s="384"/>
      <c r="BX102" s="385"/>
      <c r="BY102" s="384"/>
      <c r="BZ102" s="384"/>
      <c r="CA102" s="384"/>
      <c r="CB102" s="384"/>
      <c r="CC102" s="384"/>
      <c r="CD102" s="384"/>
      <c r="CE102" s="384"/>
      <c r="CF102" s="384"/>
      <c r="CG102" s="384"/>
      <c r="CH102" s="384"/>
      <c r="CI102" s="384"/>
      <c r="CJ102" s="384"/>
      <c r="CK102" s="381"/>
      <c r="CL102" s="384"/>
      <c r="CM102" s="384"/>
      <c r="CN102" s="384"/>
      <c r="CO102" s="384"/>
      <c r="CP102" s="384"/>
      <c r="CQ102" s="384"/>
      <c r="CR102" s="384"/>
      <c r="CS102" s="384"/>
      <c r="CT102" s="384"/>
      <c r="CU102" s="384"/>
      <c r="CV102" s="385"/>
      <c r="CW102" s="384"/>
      <c r="CX102" s="384"/>
      <c r="CY102" s="384"/>
      <c r="CZ102" s="384"/>
      <c r="DA102" s="384"/>
      <c r="DB102" s="384"/>
      <c r="DC102" s="384"/>
      <c r="DD102" s="384"/>
      <c r="DE102" s="384"/>
      <c r="DF102" s="384"/>
      <c r="DG102" s="384"/>
      <c r="DH102" s="384"/>
      <c r="DI102" s="381"/>
      <c r="DJ102" s="384"/>
      <c r="DK102" s="384"/>
      <c r="DL102" s="29"/>
      <c r="DM102" s="29"/>
      <c r="DN102" s="29"/>
      <c r="DO102" s="29"/>
      <c r="DP102" s="29"/>
      <c r="DQ102" s="29"/>
      <c r="DR102" s="29"/>
      <c r="DS102" s="29"/>
      <c r="DT102" s="343"/>
      <c r="DU102" s="29"/>
      <c r="DV102" s="29"/>
      <c r="DW102" s="29"/>
      <c r="DX102" s="384"/>
      <c r="DY102" s="384"/>
      <c r="DZ102" s="384"/>
      <c r="EA102" s="384"/>
      <c r="EB102" s="384"/>
      <c r="EC102" s="384"/>
      <c r="ED102" s="384"/>
      <c r="EE102" s="379">
        <f t="shared" ref="EE102:FB102" si="142">$B$7*Q$442</f>
        <v>31125.899999999998</v>
      </c>
      <c r="EF102" s="379">
        <f t="shared" si="142"/>
        <v>100239.75</v>
      </c>
      <c r="EG102" s="735">
        <f t="shared" si="142"/>
        <v>284618.09999999998</v>
      </c>
      <c r="EH102" s="379">
        <f t="shared" si="142"/>
        <v>556962.25</v>
      </c>
      <c r="EI102" s="379">
        <f t="shared" si="142"/>
        <v>680269.85</v>
      </c>
      <c r="EJ102" s="379">
        <f t="shared" si="142"/>
        <v>661926.19999999995</v>
      </c>
      <c r="EK102" s="379">
        <f t="shared" si="142"/>
        <v>673632.04999999993</v>
      </c>
      <c r="EL102" s="379">
        <f t="shared" si="142"/>
        <v>661253.44999999995</v>
      </c>
      <c r="EM102" s="379">
        <f t="shared" si="142"/>
        <v>447274.1</v>
      </c>
      <c r="EN102" s="379">
        <f t="shared" si="142"/>
        <v>485426.5</v>
      </c>
      <c r="EO102" s="379">
        <f t="shared" si="142"/>
        <v>373122.1</v>
      </c>
      <c r="EP102" s="379">
        <f t="shared" si="142"/>
        <v>318121.05</v>
      </c>
      <c r="EQ102" s="379">
        <f t="shared" si="142"/>
        <v>411752.89999999997</v>
      </c>
      <c r="ER102" s="380">
        <f t="shared" si="142"/>
        <v>364780</v>
      </c>
      <c r="ES102" s="379">
        <f t="shared" si="142"/>
        <v>316356.95</v>
      </c>
      <c r="ET102" s="379">
        <f t="shared" si="142"/>
        <v>238153.5</v>
      </c>
      <c r="EU102" s="379">
        <f t="shared" si="142"/>
        <v>221125.44999999998</v>
      </c>
      <c r="EV102" s="379">
        <f t="shared" si="142"/>
        <v>247123.5</v>
      </c>
      <c r="EW102" s="379">
        <f t="shared" si="142"/>
        <v>221170.3</v>
      </c>
      <c r="EX102" s="379">
        <f t="shared" si="142"/>
        <v>171895.1</v>
      </c>
      <c r="EY102" s="379">
        <f t="shared" si="142"/>
        <v>127732.79999999999</v>
      </c>
      <c r="EZ102" s="379">
        <f t="shared" si="142"/>
        <v>74660.3</v>
      </c>
      <c r="FA102" s="379">
        <f t="shared" si="142"/>
        <v>65346.45</v>
      </c>
      <c r="FB102" s="379">
        <f t="shared" si="142"/>
        <v>36074.35</v>
      </c>
      <c r="FC102" s="342">
        <f t="shared" si="136"/>
        <v>28859.48</v>
      </c>
      <c r="FD102" s="342">
        <f t="shared" si="136"/>
        <v>23087.584000000003</v>
      </c>
      <c r="FE102" s="727">
        <f t="shared" si="136"/>
        <v>18470.067200000001</v>
      </c>
      <c r="FF102" s="342">
        <f t="shared" si="136"/>
        <v>14776.053760000003</v>
      </c>
      <c r="FG102" s="342">
        <f t="shared" si="136"/>
        <v>11820.843008000003</v>
      </c>
      <c r="FH102" s="342">
        <f t="shared" si="136"/>
        <v>9456.6744064000031</v>
      </c>
      <c r="FI102" s="342">
        <f t="shared" si="136"/>
        <v>7565.3395251200027</v>
      </c>
      <c r="FJ102" s="342">
        <f t="shared" si="136"/>
        <v>6052.2716200960022</v>
      </c>
      <c r="FK102" s="342">
        <f t="shared" si="136"/>
        <v>4841.8172960768015</v>
      </c>
      <c r="FL102" s="342">
        <f t="shared" si="136"/>
        <v>3873.4538368614412</v>
      </c>
      <c r="FM102" s="342">
        <f t="shared" si="141"/>
        <v>3098.7630694891532</v>
      </c>
      <c r="FN102" s="342">
        <f t="shared" si="81"/>
        <v>2479.0104555913226</v>
      </c>
      <c r="FO102" s="342">
        <f t="shared" si="81"/>
        <v>1983.2083644730583</v>
      </c>
      <c r="FP102" s="346">
        <f t="shared" si="81"/>
        <v>1586.5666915784468</v>
      </c>
      <c r="FQ102" s="342">
        <f t="shared" si="81"/>
        <v>1269.2533532627576</v>
      </c>
      <c r="FR102" s="342">
        <f t="shared" si="121"/>
        <v>1015.4026826102062</v>
      </c>
      <c r="FS102" s="342">
        <f t="shared" si="121"/>
        <v>812.32214608816503</v>
      </c>
      <c r="FT102" s="342">
        <f t="shared" si="121"/>
        <v>649.85771687053204</v>
      </c>
      <c r="FU102" s="342">
        <f t="shared" si="121"/>
        <v>519.88617349642561</v>
      </c>
      <c r="FV102" s="342">
        <f t="shared" si="71"/>
        <v>415.90893879714054</v>
      </c>
      <c r="FW102" s="342">
        <f t="shared" si="71"/>
        <v>332.72715103771247</v>
      </c>
      <c r="FX102" s="342">
        <f t="shared" si="71"/>
        <v>266.18172083016998</v>
      </c>
      <c r="FY102" s="342">
        <f t="shared" si="71"/>
        <v>212.94537666413601</v>
      </c>
      <c r="FZ102" s="342">
        <f t="shared" si="71"/>
        <v>170.35630133130883</v>
      </c>
      <c r="GA102" s="342">
        <f t="shared" si="71"/>
        <v>136.28504106504707</v>
      </c>
      <c r="GB102" s="342">
        <f t="shared" si="78"/>
        <v>109.02803285203765</v>
      </c>
      <c r="GC102" s="727">
        <f t="shared" si="78"/>
        <v>87.222426281630135</v>
      </c>
      <c r="GD102" s="342">
        <f t="shared" si="78"/>
        <v>69.777941025304116</v>
      </c>
      <c r="GE102" s="342">
        <f t="shared" si="78"/>
        <v>55.822352820243296</v>
      </c>
      <c r="GF102" s="342">
        <f t="shared" si="119"/>
        <v>44.65788225619464</v>
      </c>
      <c r="GG102" s="342">
        <f t="shared" si="119"/>
        <v>35.726305804955715</v>
      </c>
      <c r="GH102" s="342">
        <f t="shared" si="119"/>
        <v>28.581044643964574</v>
      </c>
      <c r="GI102" s="342">
        <f t="shared" si="119"/>
        <v>22.864835715171662</v>
      </c>
      <c r="GJ102" s="342">
        <f t="shared" si="119"/>
        <v>18.291868572137329</v>
      </c>
      <c r="GK102" s="342">
        <f t="shared" si="119"/>
        <v>14.633494857709863</v>
      </c>
      <c r="GL102" s="342">
        <f t="shared" si="119"/>
        <v>11.706795886167891</v>
      </c>
      <c r="GM102" s="342">
        <f t="shared" si="119"/>
        <v>9.3654367089343129</v>
      </c>
      <c r="GN102" s="346">
        <f t="shared" si="119"/>
        <v>7.492349367147451</v>
      </c>
      <c r="GO102" s="398">
        <f t="shared" si="132"/>
        <v>7914410.3306025295</v>
      </c>
    </row>
    <row r="103" spans="1:198" ht="22" customHeight="1" x14ac:dyDescent="0.2">
      <c r="B103" s="399">
        <f t="shared" si="137"/>
        <v>8</v>
      </c>
      <c r="C103" s="399"/>
      <c r="D103" s="399"/>
      <c r="E103" s="399">
        <v>1</v>
      </c>
      <c r="F103" s="399"/>
      <c r="G103" s="339" t="str">
        <f>$G$443</f>
        <v>Low Performing  Title / App</v>
      </c>
      <c r="H103" s="436"/>
      <c r="I103" s="384"/>
      <c r="J103" s="384"/>
      <c r="K103" s="384"/>
      <c r="L103" s="384"/>
      <c r="M103" s="384"/>
      <c r="N103" s="384"/>
      <c r="O103" s="384"/>
      <c r="P103" s="384"/>
      <c r="Q103" s="381"/>
      <c r="R103" s="384"/>
      <c r="S103" s="384"/>
      <c r="T103" s="384"/>
      <c r="U103" s="384"/>
      <c r="V103" s="384"/>
      <c r="W103" s="384"/>
      <c r="X103" s="384"/>
      <c r="Y103" s="384"/>
      <c r="Z103" s="384"/>
      <c r="AA103" s="384"/>
      <c r="AB103" s="385"/>
      <c r="AC103" s="384"/>
      <c r="AD103" s="384"/>
      <c r="AE103" s="384"/>
      <c r="AF103" s="384"/>
      <c r="AG103" s="384"/>
      <c r="AH103" s="384"/>
      <c r="AI103" s="384"/>
      <c r="AJ103" s="384"/>
      <c r="AK103" s="384"/>
      <c r="AL103" s="384"/>
      <c r="AM103" s="384"/>
      <c r="AN103" s="384"/>
      <c r="AO103" s="381"/>
      <c r="AP103" s="384"/>
      <c r="AQ103" s="384"/>
      <c r="AR103" s="384"/>
      <c r="AS103" s="384"/>
      <c r="AT103" s="384"/>
      <c r="AU103" s="384"/>
      <c r="AV103" s="384"/>
      <c r="AW103" s="384"/>
      <c r="AX103" s="384"/>
      <c r="AY103" s="384"/>
      <c r="AZ103" s="385"/>
      <c r="BA103" s="384"/>
      <c r="BB103" s="384"/>
      <c r="BC103" s="384"/>
      <c r="BD103" s="384"/>
      <c r="BE103" s="384"/>
      <c r="BF103" s="384"/>
      <c r="BG103" s="384"/>
      <c r="BH103" s="384"/>
      <c r="BI103" s="384"/>
      <c r="BJ103" s="384"/>
      <c r="BK103" s="384"/>
      <c r="BL103" s="384"/>
      <c r="BM103" s="381"/>
      <c r="BN103" s="384"/>
      <c r="BO103" s="384"/>
      <c r="BP103" s="384"/>
      <c r="BQ103" s="384"/>
      <c r="BR103" s="384"/>
      <c r="BS103" s="384"/>
      <c r="BT103" s="384"/>
      <c r="BU103" s="384"/>
      <c r="BV103" s="384"/>
      <c r="BW103" s="384"/>
      <c r="BX103" s="385"/>
      <c r="BY103" s="384"/>
      <c r="BZ103" s="384"/>
      <c r="CA103" s="384"/>
      <c r="CB103" s="384"/>
      <c r="CC103" s="384"/>
      <c r="CD103" s="384"/>
      <c r="CE103" s="384"/>
      <c r="CF103" s="384"/>
      <c r="CG103" s="384"/>
      <c r="CH103" s="384"/>
      <c r="CI103" s="384"/>
      <c r="CJ103" s="384"/>
      <c r="CK103" s="381"/>
      <c r="CL103" s="384"/>
      <c r="CM103" s="384"/>
      <c r="CN103" s="384"/>
      <c r="CO103" s="384"/>
      <c r="CP103" s="384"/>
      <c r="CQ103" s="384"/>
      <c r="CR103" s="384"/>
      <c r="CS103" s="384"/>
      <c r="CT103" s="384"/>
      <c r="CU103" s="384"/>
      <c r="CV103" s="385"/>
      <c r="CW103" s="384"/>
      <c r="CX103" s="384"/>
      <c r="CY103" s="384"/>
      <c r="CZ103" s="384"/>
      <c r="DA103" s="384"/>
      <c r="DB103" s="384"/>
      <c r="DC103" s="384"/>
      <c r="DD103" s="384"/>
      <c r="DE103" s="384"/>
      <c r="DF103" s="384"/>
      <c r="DG103" s="384"/>
      <c r="DH103" s="384"/>
      <c r="DI103" s="381"/>
      <c r="DJ103" s="384"/>
      <c r="DK103" s="384"/>
      <c r="DL103" s="29"/>
      <c r="DM103" s="29"/>
      <c r="DN103" s="29"/>
      <c r="DO103" s="29"/>
      <c r="DP103" s="29"/>
      <c r="DQ103" s="29"/>
      <c r="DR103" s="29"/>
      <c r="DS103" s="29"/>
      <c r="DT103" s="343"/>
      <c r="DU103" s="29"/>
      <c r="DV103" s="29"/>
      <c r="DW103" s="29"/>
      <c r="DX103" s="384"/>
      <c r="DY103" s="384"/>
      <c r="DZ103" s="384"/>
      <c r="EA103" s="384"/>
      <c r="EB103" s="384"/>
      <c r="EC103" s="384"/>
      <c r="ED103" s="384"/>
      <c r="EE103" s="384"/>
      <c r="EF103" s="382">
        <f t="shared" ref="EF103:FC103" si="143">$B$7*Q$443</f>
        <v>14621.099999999999</v>
      </c>
      <c r="EG103" s="736">
        <f t="shared" si="143"/>
        <v>53894.75</v>
      </c>
      <c r="EH103" s="382">
        <f t="shared" si="143"/>
        <v>98939.099999999991</v>
      </c>
      <c r="EI103" s="382">
        <f t="shared" si="143"/>
        <v>182390</v>
      </c>
      <c r="EJ103" s="382">
        <f t="shared" si="143"/>
        <v>299732.55</v>
      </c>
      <c r="EK103" s="382">
        <f t="shared" si="143"/>
        <v>204665.5</v>
      </c>
      <c r="EL103" s="382">
        <f t="shared" si="143"/>
        <v>175333.6</v>
      </c>
      <c r="EM103" s="382">
        <f t="shared" si="143"/>
        <v>194200.5</v>
      </c>
      <c r="EN103" s="382">
        <f t="shared" si="143"/>
        <v>156765.69999999998</v>
      </c>
      <c r="EO103" s="382">
        <f t="shared" si="143"/>
        <v>155674.35</v>
      </c>
      <c r="EP103" s="382">
        <f t="shared" si="143"/>
        <v>148274.1</v>
      </c>
      <c r="EQ103" s="382">
        <f t="shared" si="143"/>
        <v>137061.6</v>
      </c>
      <c r="ER103" s="383">
        <f t="shared" si="143"/>
        <v>120885.7</v>
      </c>
      <c r="ES103" s="382">
        <f t="shared" si="143"/>
        <v>141905.4</v>
      </c>
      <c r="ET103" s="382">
        <f t="shared" si="143"/>
        <v>111512.04999999999</v>
      </c>
      <c r="EU103" s="382">
        <f t="shared" si="143"/>
        <v>95410.9</v>
      </c>
      <c r="EV103" s="382">
        <f t="shared" si="143"/>
        <v>94349.45</v>
      </c>
      <c r="EW103" s="382">
        <f t="shared" si="143"/>
        <v>101525.45</v>
      </c>
      <c r="EX103" s="382">
        <f t="shared" si="143"/>
        <v>73598.849999999991</v>
      </c>
      <c r="EY103" s="382">
        <f t="shared" si="143"/>
        <v>73942.7</v>
      </c>
      <c r="EZ103" s="382">
        <f t="shared" si="143"/>
        <v>52908.049999999996</v>
      </c>
      <c r="FA103" s="382">
        <f t="shared" si="143"/>
        <v>36298.6</v>
      </c>
      <c r="FB103" s="382">
        <f t="shared" si="143"/>
        <v>23606.05</v>
      </c>
      <c r="FC103" s="382">
        <f t="shared" si="143"/>
        <v>10375.299999999999</v>
      </c>
      <c r="FD103" s="342">
        <f t="shared" si="136"/>
        <v>8300.24</v>
      </c>
      <c r="FE103" s="727">
        <f t="shared" si="136"/>
        <v>6640.192</v>
      </c>
      <c r="FF103" s="342">
        <f t="shared" si="136"/>
        <v>5312.1536000000006</v>
      </c>
      <c r="FG103" s="342">
        <f t="shared" si="136"/>
        <v>4249.7228800000003</v>
      </c>
      <c r="FH103" s="342">
        <f t="shared" si="136"/>
        <v>3399.7783040000004</v>
      </c>
      <c r="FI103" s="342">
        <f t="shared" si="136"/>
        <v>2719.8226432000006</v>
      </c>
      <c r="FJ103" s="342">
        <f t="shared" si="136"/>
        <v>2175.8581145600006</v>
      </c>
      <c r="FK103" s="342">
        <f t="shared" si="136"/>
        <v>1740.6864916480006</v>
      </c>
      <c r="FL103" s="342">
        <f t="shared" si="136"/>
        <v>1392.5491933184005</v>
      </c>
      <c r="FM103" s="342">
        <f t="shared" si="141"/>
        <v>1114.0393546547205</v>
      </c>
      <c r="FN103" s="342">
        <f t="shared" si="81"/>
        <v>891.23148372377636</v>
      </c>
      <c r="FO103" s="342">
        <f t="shared" si="81"/>
        <v>712.98518697902114</v>
      </c>
      <c r="FP103" s="346">
        <f t="shared" si="81"/>
        <v>570.38814958321689</v>
      </c>
      <c r="FQ103" s="342">
        <f t="shared" si="81"/>
        <v>456.31051966657355</v>
      </c>
      <c r="FR103" s="342">
        <f t="shared" si="121"/>
        <v>365.04841573325888</v>
      </c>
      <c r="FS103" s="342">
        <f t="shared" si="121"/>
        <v>292.03873258660713</v>
      </c>
      <c r="FT103" s="342">
        <f t="shared" si="121"/>
        <v>233.63098606928571</v>
      </c>
      <c r="FU103" s="342">
        <f t="shared" si="121"/>
        <v>186.90478885542859</v>
      </c>
      <c r="FV103" s="342">
        <f t="shared" si="71"/>
        <v>149.52383108434287</v>
      </c>
      <c r="FW103" s="342">
        <f t="shared" si="71"/>
        <v>119.61906486747431</v>
      </c>
      <c r="FX103" s="342">
        <f t="shared" si="71"/>
        <v>95.695251893979446</v>
      </c>
      <c r="FY103" s="342">
        <f t="shared" si="71"/>
        <v>76.55620151518356</v>
      </c>
      <c r="FZ103" s="342">
        <f t="shared" si="71"/>
        <v>61.244961212146848</v>
      </c>
      <c r="GA103" s="342">
        <f t="shared" si="71"/>
        <v>48.995968969717481</v>
      </c>
      <c r="GB103" s="342">
        <f t="shared" si="78"/>
        <v>39.196775175773986</v>
      </c>
      <c r="GC103" s="727">
        <f t="shared" si="78"/>
        <v>31.35742014061919</v>
      </c>
      <c r="GD103" s="342">
        <f t="shared" si="78"/>
        <v>25.085936112495354</v>
      </c>
      <c r="GE103" s="342">
        <f t="shared" si="78"/>
        <v>20.068748889996286</v>
      </c>
      <c r="GF103" s="342">
        <f t="shared" si="119"/>
        <v>16.054999111997031</v>
      </c>
      <c r="GG103" s="342">
        <f t="shared" si="119"/>
        <v>12.843999289597626</v>
      </c>
      <c r="GH103" s="342">
        <f t="shared" si="119"/>
        <v>10.275199431678102</v>
      </c>
      <c r="GI103" s="342">
        <f t="shared" si="119"/>
        <v>8.2201595453424812</v>
      </c>
      <c r="GJ103" s="342">
        <f t="shared" si="119"/>
        <v>6.5761276362739851</v>
      </c>
      <c r="GK103" s="342">
        <f t="shared" si="119"/>
        <v>5.2609021090191881</v>
      </c>
      <c r="GL103" s="342">
        <f t="shared" si="119"/>
        <v>4.208721687215351</v>
      </c>
      <c r="GM103" s="342">
        <f t="shared" si="119"/>
        <v>3.3669773497722808</v>
      </c>
      <c r="GN103" s="346">
        <f t="shared" si="119"/>
        <v>2.6935818798178248</v>
      </c>
      <c r="GO103" s="397">
        <f t="shared" si="132"/>
        <v>2799361.7756724795</v>
      </c>
    </row>
    <row r="104" spans="1:198" ht="22" customHeight="1" x14ac:dyDescent="0.2">
      <c r="B104" s="399">
        <f t="shared" si="137"/>
        <v>9</v>
      </c>
      <c r="C104" s="399"/>
      <c r="D104" s="399"/>
      <c r="E104" s="399">
        <v>1</v>
      </c>
      <c r="F104" s="399"/>
      <c r="G104" s="339" t="str">
        <f>$G$443</f>
        <v>Low Performing  Title / App</v>
      </c>
      <c r="H104" s="436"/>
      <c r="I104" s="384"/>
      <c r="J104" s="384"/>
      <c r="K104" s="384"/>
      <c r="L104" s="384"/>
      <c r="M104" s="384"/>
      <c r="N104" s="384"/>
      <c r="O104" s="384"/>
      <c r="P104" s="384"/>
      <c r="Q104" s="381"/>
      <c r="R104" s="384"/>
      <c r="S104" s="384"/>
      <c r="T104" s="384"/>
      <c r="U104" s="384"/>
      <c r="V104" s="384"/>
      <c r="W104" s="384"/>
      <c r="X104" s="384"/>
      <c r="Y104" s="384"/>
      <c r="Z104" s="384"/>
      <c r="AA104" s="384"/>
      <c r="AB104" s="385"/>
      <c r="AC104" s="384"/>
      <c r="AD104" s="384"/>
      <c r="AE104" s="384"/>
      <c r="AF104" s="384"/>
      <c r="AG104" s="384"/>
      <c r="AH104" s="384"/>
      <c r="AI104" s="384"/>
      <c r="AJ104" s="384"/>
      <c r="AK104" s="384"/>
      <c r="AL104" s="384"/>
      <c r="AM104" s="384"/>
      <c r="AN104" s="384"/>
      <c r="AO104" s="381"/>
      <c r="AP104" s="384"/>
      <c r="AQ104" s="384"/>
      <c r="AR104" s="384"/>
      <c r="AS104" s="384"/>
      <c r="AT104" s="384"/>
      <c r="AU104" s="384"/>
      <c r="AV104" s="384"/>
      <c r="AW104" s="384"/>
      <c r="AX104" s="384"/>
      <c r="AY104" s="384"/>
      <c r="AZ104" s="385"/>
      <c r="BA104" s="384"/>
      <c r="BB104" s="384"/>
      <c r="BC104" s="384"/>
      <c r="BD104" s="384"/>
      <c r="BE104" s="384"/>
      <c r="BF104" s="384"/>
      <c r="BG104" s="384"/>
      <c r="BH104" s="384"/>
      <c r="BI104" s="384"/>
      <c r="BJ104" s="384"/>
      <c r="BK104" s="384"/>
      <c r="BL104" s="384"/>
      <c r="BM104" s="381"/>
      <c r="BN104" s="384"/>
      <c r="BO104" s="384"/>
      <c r="BP104" s="384"/>
      <c r="BQ104" s="384"/>
      <c r="BR104" s="384"/>
      <c r="BS104" s="384"/>
      <c r="BT104" s="384"/>
      <c r="BU104" s="384"/>
      <c r="BV104" s="384"/>
      <c r="BW104" s="384"/>
      <c r="BX104" s="385"/>
      <c r="BY104" s="384"/>
      <c r="BZ104" s="384"/>
      <c r="CA104" s="384"/>
      <c r="CB104" s="384"/>
      <c r="CC104" s="384"/>
      <c r="CD104" s="384"/>
      <c r="CE104" s="384"/>
      <c r="CF104" s="384"/>
      <c r="CG104" s="384"/>
      <c r="CH104" s="384"/>
      <c r="CI104" s="384"/>
      <c r="CJ104" s="384"/>
      <c r="CK104" s="381"/>
      <c r="CL104" s="384"/>
      <c r="CM104" s="384"/>
      <c r="CN104" s="384"/>
      <c r="CO104" s="384"/>
      <c r="CP104" s="384"/>
      <c r="CQ104" s="384"/>
      <c r="CR104" s="384"/>
      <c r="CS104" s="384"/>
      <c r="CT104" s="384"/>
      <c r="CU104" s="384"/>
      <c r="CV104" s="385"/>
      <c r="CW104" s="384"/>
      <c r="CX104" s="384"/>
      <c r="CY104" s="384"/>
      <c r="CZ104" s="384"/>
      <c r="DA104" s="384"/>
      <c r="DB104" s="384"/>
      <c r="DC104" s="384"/>
      <c r="DD104" s="384"/>
      <c r="DE104" s="384"/>
      <c r="DF104" s="384"/>
      <c r="DG104" s="384"/>
      <c r="DH104" s="384"/>
      <c r="DI104" s="381"/>
      <c r="DJ104" s="384"/>
      <c r="DK104" s="384"/>
      <c r="DL104" s="29"/>
      <c r="DM104" s="29"/>
      <c r="DN104" s="29"/>
      <c r="DO104" s="29"/>
      <c r="DP104" s="29"/>
      <c r="DQ104" s="29"/>
      <c r="DR104" s="29"/>
      <c r="DS104" s="29"/>
      <c r="DT104" s="343"/>
      <c r="DU104" s="29"/>
      <c r="DV104" s="29"/>
      <c r="DW104" s="29"/>
      <c r="DX104" s="384"/>
      <c r="DY104" s="384"/>
      <c r="DZ104" s="384"/>
      <c r="EA104" s="384"/>
      <c r="EB104" s="384"/>
      <c r="EC104" s="384"/>
      <c r="ED104" s="384"/>
      <c r="EE104" s="384"/>
      <c r="EF104" s="384"/>
      <c r="EG104" s="736">
        <f t="shared" ref="EG104:FD104" si="144">$B$7*Q$443</f>
        <v>14621.099999999999</v>
      </c>
      <c r="EH104" s="382">
        <f t="shared" si="144"/>
        <v>53894.75</v>
      </c>
      <c r="EI104" s="382">
        <f t="shared" si="144"/>
        <v>98939.099999999991</v>
      </c>
      <c r="EJ104" s="382">
        <f t="shared" si="144"/>
        <v>182390</v>
      </c>
      <c r="EK104" s="382">
        <f t="shared" si="144"/>
        <v>299732.55</v>
      </c>
      <c r="EL104" s="382">
        <f t="shared" si="144"/>
        <v>204665.5</v>
      </c>
      <c r="EM104" s="382">
        <f t="shared" si="144"/>
        <v>175333.6</v>
      </c>
      <c r="EN104" s="382">
        <f t="shared" si="144"/>
        <v>194200.5</v>
      </c>
      <c r="EO104" s="382">
        <f t="shared" si="144"/>
        <v>156765.69999999998</v>
      </c>
      <c r="EP104" s="382">
        <f t="shared" si="144"/>
        <v>155674.35</v>
      </c>
      <c r="EQ104" s="382">
        <f t="shared" si="144"/>
        <v>148274.1</v>
      </c>
      <c r="ER104" s="383">
        <f t="shared" si="144"/>
        <v>137061.6</v>
      </c>
      <c r="ES104" s="382">
        <f t="shared" si="144"/>
        <v>120885.7</v>
      </c>
      <c r="ET104" s="382">
        <f t="shared" si="144"/>
        <v>141905.4</v>
      </c>
      <c r="EU104" s="382">
        <f t="shared" si="144"/>
        <v>111512.04999999999</v>
      </c>
      <c r="EV104" s="382">
        <f t="shared" si="144"/>
        <v>95410.9</v>
      </c>
      <c r="EW104" s="382">
        <f t="shared" si="144"/>
        <v>94349.45</v>
      </c>
      <c r="EX104" s="382">
        <f t="shared" si="144"/>
        <v>101525.45</v>
      </c>
      <c r="EY104" s="382">
        <f t="shared" si="144"/>
        <v>73598.849999999991</v>
      </c>
      <c r="EZ104" s="382">
        <f t="shared" si="144"/>
        <v>73942.7</v>
      </c>
      <c r="FA104" s="382">
        <f t="shared" si="144"/>
        <v>52908.049999999996</v>
      </c>
      <c r="FB104" s="382">
        <f t="shared" si="144"/>
        <v>36298.6</v>
      </c>
      <c r="FC104" s="382">
        <f t="shared" si="144"/>
        <v>23606.05</v>
      </c>
      <c r="FD104" s="382">
        <f t="shared" si="144"/>
        <v>10375.299999999999</v>
      </c>
      <c r="FE104" s="727">
        <f t="shared" si="136"/>
        <v>8300.24</v>
      </c>
      <c r="FF104" s="342">
        <f t="shared" si="136"/>
        <v>6640.192</v>
      </c>
      <c r="FG104" s="342">
        <f t="shared" si="136"/>
        <v>5312.1536000000006</v>
      </c>
      <c r="FH104" s="342">
        <f t="shared" si="136"/>
        <v>4249.7228800000003</v>
      </c>
      <c r="FI104" s="342">
        <f t="shared" si="136"/>
        <v>3399.7783040000004</v>
      </c>
      <c r="FJ104" s="342">
        <f t="shared" si="136"/>
        <v>2719.8226432000006</v>
      </c>
      <c r="FK104" s="342">
        <f t="shared" si="136"/>
        <v>2175.8581145600006</v>
      </c>
      <c r="FL104" s="342">
        <f t="shared" si="136"/>
        <v>1740.6864916480006</v>
      </c>
      <c r="FM104" s="342">
        <f t="shared" si="141"/>
        <v>1392.5491933184005</v>
      </c>
      <c r="FN104" s="342">
        <f t="shared" si="81"/>
        <v>1114.0393546547205</v>
      </c>
      <c r="FO104" s="342">
        <f t="shared" si="81"/>
        <v>891.23148372377636</v>
      </c>
      <c r="FP104" s="346">
        <f t="shared" si="81"/>
        <v>712.98518697902114</v>
      </c>
      <c r="FQ104" s="342">
        <f t="shared" si="81"/>
        <v>570.38814958321689</v>
      </c>
      <c r="FR104" s="342">
        <f t="shared" si="121"/>
        <v>456.31051966657355</v>
      </c>
      <c r="FS104" s="342">
        <f t="shared" si="121"/>
        <v>365.04841573325888</v>
      </c>
      <c r="FT104" s="342">
        <f t="shared" si="121"/>
        <v>292.03873258660713</v>
      </c>
      <c r="FU104" s="342">
        <f t="shared" si="121"/>
        <v>233.63098606928571</v>
      </c>
      <c r="FV104" s="342">
        <f t="shared" si="71"/>
        <v>186.90478885542859</v>
      </c>
      <c r="FW104" s="342">
        <f t="shared" si="71"/>
        <v>149.52383108434287</v>
      </c>
      <c r="FX104" s="342">
        <f t="shared" si="71"/>
        <v>119.61906486747431</v>
      </c>
      <c r="FY104" s="342">
        <f t="shared" si="71"/>
        <v>95.695251893979446</v>
      </c>
      <c r="FZ104" s="342">
        <f t="shared" si="71"/>
        <v>76.55620151518356</v>
      </c>
      <c r="GA104" s="342">
        <f t="shared" si="71"/>
        <v>61.244961212146848</v>
      </c>
      <c r="GB104" s="342">
        <f t="shared" si="78"/>
        <v>48.995968969717481</v>
      </c>
      <c r="GC104" s="727">
        <f t="shared" si="78"/>
        <v>39.196775175773986</v>
      </c>
      <c r="GD104" s="342">
        <f t="shared" si="78"/>
        <v>31.35742014061919</v>
      </c>
      <c r="GE104" s="342">
        <f t="shared" si="78"/>
        <v>25.085936112495354</v>
      </c>
      <c r="GF104" s="342">
        <f t="shared" si="119"/>
        <v>20.068748889996286</v>
      </c>
      <c r="GG104" s="342">
        <f t="shared" si="119"/>
        <v>16.054999111997031</v>
      </c>
      <c r="GH104" s="342">
        <f t="shared" si="119"/>
        <v>12.843999289597626</v>
      </c>
      <c r="GI104" s="342">
        <f t="shared" si="119"/>
        <v>10.275199431678102</v>
      </c>
      <c r="GJ104" s="342">
        <f t="shared" si="119"/>
        <v>8.2201595453424812</v>
      </c>
      <c r="GK104" s="342">
        <f t="shared" si="119"/>
        <v>6.5761276362739851</v>
      </c>
      <c r="GL104" s="342">
        <f t="shared" si="119"/>
        <v>5.2609021090191881</v>
      </c>
      <c r="GM104" s="342">
        <f t="shared" si="119"/>
        <v>4.208721687215351</v>
      </c>
      <c r="GN104" s="346">
        <f t="shared" si="119"/>
        <v>3.3669773497722808</v>
      </c>
      <c r="GO104" s="397">
        <f t="shared" si="132"/>
        <v>2799359.0820905999</v>
      </c>
    </row>
    <row r="105" spans="1:198" ht="22" customHeight="1" x14ac:dyDescent="0.2">
      <c r="B105" s="399">
        <f t="shared" si="137"/>
        <v>10</v>
      </c>
      <c r="C105" s="399"/>
      <c r="D105" s="399"/>
      <c r="E105" s="399"/>
      <c r="F105" s="399">
        <v>1</v>
      </c>
      <c r="G105" s="495" t="str">
        <f>$G$444</f>
        <v>Even Performing Title / App</v>
      </c>
      <c r="H105" s="436"/>
      <c r="I105" s="384"/>
      <c r="J105" s="384"/>
      <c r="K105" s="384"/>
      <c r="L105" s="384"/>
      <c r="M105" s="384"/>
      <c r="N105" s="384"/>
      <c r="O105" s="384"/>
      <c r="P105" s="384"/>
      <c r="Q105" s="381"/>
      <c r="R105" s="384"/>
      <c r="S105" s="384"/>
      <c r="T105" s="384"/>
      <c r="U105" s="384"/>
      <c r="V105" s="384"/>
      <c r="W105" s="384"/>
      <c r="X105" s="384"/>
      <c r="Y105" s="384"/>
      <c r="Z105" s="384"/>
      <c r="AA105" s="384"/>
      <c r="AB105" s="385"/>
      <c r="AC105" s="384"/>
      <c r="AD105" s="384"/>
      <c r="AE105" s="384"/>
      <c r="AF105" s="384"/>
      <c r="AG105" s="384"/>
      <c r="AH105" s="384"/>
      <c r="AI105" s="384"/>
      <c r="AJ105" s="384"/>
      <c r="AK105" s="384"/>
      <c r="AL105" s="384"/>
      <c r="AM105" s="384"/>
      <c r="AN105" s="384"/>
      <c r="AO105" s="381"/>
      <c r="AP105" s="384"/>
      <c r="AQ105" s="384"/>
      <c r="AR105" s="384"/>
      <c r="AS105" s="384"/>
      <c r="AT105" s="384"/>
      <c r="AU105" s="384"/>
      <c r="AV105" s="384"/>
      <c r="AW105" s="384"/>
      <c r="AX105" s="384"/>
      <c r="AY105" s="384"/>
      <c r="AZ105" s="385"/>
      <c r="BA105" s="384"/>
      <c r="BB105" s="384"/>
      <c r="BC105" s="384"/>
      <c r="BD105" s="384"/>
      <c r="BE105" s="384"/>
      <c r="BF105" s="384"/>
      <c r="BG105" s="384"/>
      <c r="BH105" s="384"/>
      <c r="BI105" s="384"/>
      <c r="BJ105" s="384"/>
      <c r="BK105" s="384"/>
      <c r="BL105" s="384"/>
      <c r="BM105" s="381"/>
      <c r="BN105" s="384"/>
      <c r="BO105" s="384"/>
      <c r="BP105" s="384"/>
      <c r="BQ105" s="384"/>
      <c r="BR105" s="384"/>
      <c r="BS105" s="384"/>
      <c r="BT105" s="384"/>
      <c r="BU105" s="384"/>
      <c r="BV105" s="384"/>
      <c r="BW105" s="384"/>
      <c r="BX105" s="385"/>
      <c r="BY105" s="384"/>
      <c r="BZ105" s="384"/>
      <c r="CA105" s="384"/>
      <c r="CB105" s="384"/>
      <c r="CC105" s="384"/>
      <c r="CD105" s="384"/>
      <c r="CE105" s="384"/>
      <c r="CF105" s="384"/>
      <c r="CG105" s="384"/>
      <c r="CH105" s="384"/>
      <c r="CI105" s="384"/>
      <c r="CJ105" s="384"/>
      <c r="CK105" s="381"/>
      <c r="CL105" s="384"/>
      <c r="CM105" s="384"/>
      <c r="CN105" s="384"/>
      <c r="CO105" s="384"/>
      <c r="CP105" s="384"/>
      <c r="CQ105" s="384"/>
      <c r="CR105" s="384"/>
      <c r="CS105" s="384"/>
      <c r="CT105" s="384"/>
      <c r="CU105" s="384"/>
      <c r="CV105" s="385"/>
      <c r="CW105" s="384"/>
      <c r="CX105" s="384"/>
      <c r="CY105" s="384"/>
      <c r="CZ105" s="384"/>
      <c r="DA105" s="384"/>
      <c r="DB105" s="384"/>
      <c r="DC105" s="384"/>
      <c r="DD105" s="384"/>
      <c r="DE105" s="384"/>
      <c r="DF105" s="384"/>
      <c r="DG105" s="384"/>
      <c r="DH105" s="384"/>
      <c r="DI105" s="381"/>
      <c r="DJ105" s="384"/>
      <c r="DK105" s="384"/>
      <c r="DL105" s="29"/>
      <c r="DM105" s="29"/>
      <c r="DN105" s="29"/>
      <c r="DO105" s="29"/>
      <c r="DP105" s="29"/>
      <c r="DQ105" s="29"/>
      <c r="DR105" s="29"/>
      <c r="DS105" s="29"/>
      <c r="DT105" s="343"/>
      <c r="DU105" s="29"/>
      <c r="DV105" s="29"/>
      <c r="DW105" s="29"/>
      <c r="DX105" s="384"/>
      <c r="DY105" s="384"/>
      <c r="DZ105" s="384"/>
      <c r="EA105" s="384"/>
      <c r="EB105" s="384"/>
      <c r="EC105" s="384"/>
      <c r="ED105" s="384"/>
      <c r="EE105" s="384"/>
      <c r="EF105" s="384"/>
      <c r="EG105" s="737">
        <f t="shared" ref="EG105:FD105" si="145">$B$7*Q$444</f>
        <v>3114.5833333333339</v>
      </c>
      <c r="EH105" s="497">
        <f t="shared" si="145"/>
        <v>12458.333333333336</v>
      </c>
      <c r="EI105" s="497">
        <f t="shared" si="145"/>
        <v>31145.833333333336</v>
      </c>
      <c r="EJ105" s="497">
        <f t="shared" si="145"/>
        <v>46718.75</v>
      </c>
      <c r="EK105" s="497">
        <f t="shared" si="145"/>
        <v>62291.666666666672</v>
      </c>
      <c r="EL105" s="497">
        <f t="shared" si="145"/>
        <v>59177.083333333328</v>
      </c>
      <c r="EM105" s="497">
        <f t="shared" si="145"/>
        <v>56062.5</v>
      </c>
      <c r="EN105" s="497">
        <f t="shared" si="145"/>
        <v>52947.916666666664</v>
      </c>
      <c r="EO105" s="497">
        <f t="shared" si="145"/>
        <v>49833.333333333343</v>
      </c>
      <c r="EP105" s="497">
        <f t="shared" si="145"/>
        <v>46718.75</v>
      </c>
      <c r="EQ105" s="497">
        <f t="shared" si="145"/>
        <v>43604.166666666664</v>
      </c>
      <c r="ER105" s="621">
        <f t="shared" si="145"/>
        <v>40489.583333333336</v>
      </c>
      <c r="ES105" s="497">
        <f t="shared" si="145"/>
        <v>37375</v>
      </c>
      <c r="ET105" s="497">
        <f t="shared" si="145"/>
        <v>34260.416666666672</v>
      </c>
      <c r="EU105" s="497">
        <f t="shared" si="145"/>
        <v>31145.833333333299</v>
      </c>
      <c r="EV105" s="497">
        <f t="shared" si="145"/>
        <v>28031.249999999967</v>
      </c>
      <c r="EW105" s="497">
        <f t="shared" si="145"/>
        <v>24916.666666666672</v>
      </c>
      <c r="EX105" s="497">
        <f t="shared" si="145"/>
        <v>21802.083333333332</v>
      </c>
      <c r="EY105" s="497">
        <f t="shared" si="145"/>
        <v>18687.5</v>
      </c>
      <c r="EZ105" s="497">
        <f t="shared" si="145"/>
        <v>15572.916666666668</v>
      </c>
      <c r="FA105" s="497">
        <f t="shared" si="145"/>
        <v>12458.333333333336</v>
      </c>
      <c r="FB105" s="497">
        <f t="shared" si="145"/>
        <v>9343.75</v>
      </c>
      <c r="FC105" s="497">
        <f t="shared" si="145"/>
        <v>6229.1666666666679</v>
      </c>
      <c r="FD105" s="497">
        <f t="shared" si="145"/>
        <v>3114.5833333333339</v>
      </c>
      <c r="FE105" s="727">
        <f t="shared" si="136"/>
        <v>2491.6666666666674</v>
      </c>
      <c r="FF105" s="342">
        <f t="shared" si="136"/>
        <v>1993.3333333333339</v>
      </c>
      <c r="FG105" s="342">
        <f t="shared" si="136"/>
        <v>1594.6666666666672</v>
      </c>
      <c r="FH105" s="342">
        <f t="shared" si="136"/>
        <v>1275.7333333333338</v>
      </c>
      <c r="FI105" s="342">
        <f t="shared" si="136"/>
        <v>1020.586666666667</v>
      </c>
      <c r="FJ105" s="342">
        <f t="shared" si="136"/>
        <v>816.46933333333368</v>
      </c>
      <c r="FK105" s="342">
        <f t="shared" si="136"/>
        <v>653.17546666666703</v>
      </c>
      <c r="FL105" s="342">
        <f t="shared" si="136"/>
        <v>522.5403733333336</v>
      </c>
      <c r="FM105" s="342">
        <f t="shared" si="141"/>
        <v>418.03229866666692</v>
      </c>
      <c r="FN105" s="342">
        <f t="shared" si="81"/>
        <v>334.42583893333358</v>
      </c>
      <c r="FO105" s="342">
        <f t="shared" si="81"/>
        <v>267.54067114666685</v>
      </c>
      <c r="FP105" s="346">
        <f t="shared" si="81"/>
        <v>214.03253691733349</v>
      </c>
      <c r="FQ105" s="342">
        <f t="shared" si="81"/>
        <v>171.22602953386681</v>
      </c>
      <c r="FR105" s="342">
        <f t="shared" si="121"/>
        <v>136.98082362709346</v>
      </c>
      <c r="FS105" s="342">
        <f t="shared" si="121"/>
        <v>109.58465890167477</v>
      </c>
      <c r="FT105" s="342">
        <f t="shared" si="121"/>
        <v>87.667727121339823</v>
      </c>
      <c r="FU105" s="342">
        <f t="shared" si="121"/>
        <v>70.134181697071867</v>
      </c>
      <c r="FV105" s="342">
        <f t="shared" si="71"/>
        <v>56.107345357657493</v>
      </c>
      <c r="FW105" s="342">
        <f t="shared" si="71"/>
        <v>44.885876286125999</v>
      </c>
      <c r="FX105" s="342">
        <f t="shared" si="71"/>
        <v>35.908701028900801</v>
      </c>
      <c r="FY105" s="342">
        <f t="shared" si="71"/>
        <v>28.726960823120642</v>
      </c>
      <c r="FZ105" s="342">
        <f t="shared" si="71"/>
        <v>22.981568658496514</v>
      </c>
      <c r="GA105" s="342">
        <f t="shared" si="71"/>
        <v>18.385254926797213</v>
      </c>
      <c r="GB105" s="342">
        <f t="shared" si="78"/>
        <v>14.708203941437771</v>
      </c>
      <c r="GC105" s="727">
        <f t="shared" si="78"/>
        <v>11.766563153150218</v>
      </c>
      <c r="GD105" s="342">
        <f t="shared" si="78"/>
        <v>9.4132505225201744</v>
      </c>
      <c r="GE105" s="342">
        <f t="shared" si="78"/>
        <v>7.5306004180161397</v>
      </c>
      <c r="GF105" s="342">
        <f t="shared" si="119"/>
        <v>6.0244803344129121</v>
      </c>
      <c r="GG105" s="342">
        <f t="shared" si="119"/>
        <v>4.8195842675303302</v>
      </c>
      <c r="GH105" s="342">
        <f t="shared" si="119"/>
        <v>3.8556674140242642</v>
      </c>
      <c r="GI105" s="342">
        <f t="shared" si="119"/>
        <v>3.0845339312194113</v>
      </c>
      <c r="GJ105" s="342">
        <f t="shared" si="119"/>
        <v>2.4676271449755292</v>
      </c>
      <c r="GK105" s="342">
        <f t="shared" si="119"/>
        <v>1.9741017159804235</v>
      </c>
      <c r="GL105" s="342">
        <f t="shared" si="119"/>
        <v>1.5792813727843389</v>
      </c>
      <c r="GM105" s="342">
        <f t="shared" si="119"/>
        <v>1.2634250982274713</v>
      </c>
      <c r="GN105" s="346">
        <f t="shared" si="119"/>
        <v>1.0107400785819771</v>
      </c>
      <c r="GO105" s="623">
        <f t="shared" si="132"/>
        <v>759954.29037301906</v>
      </c>
    </row>
    <row r="106" spans="1:198" ht="22" customHeight="1" x14ac:dyDescent="0.2">
      <c r="B106" s="399">
        <v>11</v>
      </c>
      <c r="C106" s="399"/>
      <c r="D106" s="399"/>
      <c r="E106" s="399">
        <v>1</v>
      </c>
      <c r="F106" s="399"/>
      <c r="G106" s="339" t="str">
        <f>$G$443</f>
        <v>Low Performing  Title / App</v>
      </c>
      <c r="H106" s="436"/>
      <c r="I106" s="384"/>
      <c r="J106" s="384"/>
      <c r="K106" s="384"/>
      <c r="L106" s="384"/>
      <c r="M106" s="384"/>
      <c r="N106" s="384"/>
      <c r="O106" s="384"/>
      <c r="P106" s="384"/>
      <c r="Q106" s="381"/>
      <c r="R106" s="384"/>
      <c r="S106" s="384"/>
      <c r="T106" s="384"/>
      <c r="U106" s="384"/>
      <c r="V106" s="384"/>
      <c r="W106" s="384"/>
      <c r="X106" s="384"/>
      <c r="Y106" s="384"/>
      <c r="Z106" s="384"/>
      <c r="AA106" s="384"/>
      <c r="AB106" s="385"/>
      <c r="AC106" s="384"/>
      <c r="AD106" s="384"/>
      <c r="AE106" s="384"/>
      <c r="AF106" s="384"/>
      <c r="AG106" s="384"/>
      <c r="AH106" s="384"/>
      <c r="AI106" s="384"/>
      <c r="AJ106" s="384"/>
      <c r="AK106" s="384"/>
      <c r="AL106" s="384"/>
      <c r="AM106" s="384"/>
      <c r="AN106" s="384"/>
      <c r="AO106" s="381"/>
      <c r="AP106" s="384"/>
      <c r="AQ106" s="384"/>
      <c r="AR106" s="384"/>
      <c r="AS106" s="384"/>
      <c r="AT106" s="384"/>
      <c r="AU106" s="384"/>
      <c r="AV106" s="384"/>
      <c r="AW106" s="384"/>
      <c r="AX106" s="384"/>
      <c r="AY106" s="384"/>
      <c r="AZ106" s="385"/>
      <c r="BA106" s="384"/>
      <c r="BB106" s="384"/>
      <c r="BC106" s="384"/>
      <c r="BD106" s="384"/>
      <c r="BE106" s="384"/>
      <c r="BF106" s="384"/>
      <c r="BG106" s="384"/>
      <c r="BH106" s="384"/>
      <c r="BI106" s="384"/>
      <c r="BJ106" s="384"/>
      <c r="BK106" s="384"/>
      <c r="BL106" s="384"/>
      <c r="BM106" s="381"/>
      <c r="BN106" s="384"/>
      <c r="BO106" s="384"/>
      <c r="BP106" s="384"/>
      <c r="BQ106" s="384"/>
      <c r="BR106" s="384"/>
      <c r="BS106" s="384"/>
      <c r="BT106" s="384"/>
      <c r="BU106" s="384"/>
      <c r="BV106" s="384"/>
      <c r="BW106" s="384"/>
      <c r="BX106" s="385"/>
      <c r="BY106" s="384"/>
      <c r="BZ106" s="384"/>
      <c r="CA106" s="384"/>
      <c r="CB106" s="384"/>
      <c r="CC106" s="384"/>
      <c r="CD106" s="384"/>
      <c r="CE106" s="384"/>
      <c r="CF106" s="384"/>
      <c r="CG106" s="384"/>
      <c r="CH106" s="384"/>
      <c r="CI106" s="384"/>
      <c r="CJ106" s="384"/>
      <c r="CK106" s="381"/>
      <c r="CL106" s="384"/>
      <c r="CM106" s="384"/>
      <c r="CN106" s="384"/>
      <c r="CO106" s="384"/>
      <c r="CP106" s="384"/>
      <c r="CQ106" s="384"/>
      <c r="CR106" s="384"/>
      <c r="CS106" s="384"/>
      <c r="CT106" s="384"/>
      <c r="CU106" s="384"/>
      <c r="CV106" s="385"/>
      <c r="CW106" s="384"/>
      <c r="CX106" s="384"/>
      <c r="CY106" s="384"/>
      <c r="CZ106" s="384"/>
      <c r="DA106" s="384"/>
      <c r="DB106" s="384"/>
      <c r="DC106" s="384"/>
      <c r="DD106" s="384"/>
      <c r="DE106" s="384"/>
      <c r="DF106" s="384"/>
      <c r="DG106" s="384"/>
      <c r="DH106" s="384"/>
      <c r="DI106" s="381"/>
      <c r="DJ106" s="384"/>
      <c r="DK106" s="384"/>
      <c r="DL106" s="29"/>
      <c r="DM106" s="29"/>
      <c r="DN106" s="29"/>
      <c r="DO106" s="29"/>
      <c r="DP106" s="29"/>
      <c r="DQ106" s="29"/>
      <c r="DR106" s="29"/>
      <c r="DS106" s="29"/>
      <c r="DT106" s="343"/>
      <c r="DU106" s="29"/>
      <c r="DV106" s="29"/>
      <c r="DW106" s="29"/>
      <c r="DX106" s="384"/>
      <c r="DY106" s="384"/>
      <c r="DZ106" s="384"/>
      <c r="EA106" s="384"/>
      <c r="EB106" s="384"/>
      <c r="EC106" s="384"/>
      <c r="ED106" s="384"/>
      <c r="EE106" s="384"/>
      <c r="EF106" s="384"/>
      <c r="EG106" s="381"/>
      <c r="EH106" s="382">
        <f t="shared" ref="EH106:FE106" si="146">$B$7*Q$443</f>
        <v>14621.099999999999</v>
      </c>
      <c r="EI106" s="382">
        <f t="shared" si="146"/>
        <v>53894.75</v>
      </c>
      <c r="EJ106" s="382">
        <f t="shared" si="146"/>
        <v>98939.099999999991</v>
      </c>
      <c r="EK106" s="382">
        <f t="shared" si="146"/>
        <v>182390</v>
      </c>
      <c r="EL106" s="382">
        <f t="shared" si="146"/>
        <v>299732.55</v>
      </c>
      <c r="EM106" s="382">
        <f t="shared" si="146"/>
        <v>204665.5</v>
      </c>
      <c r="EN106" s="382">
        <f t="shared" si="146"/>
        <v>175333.6</v>
      </c>
      <c r="EO106" s="382">
        <f t="shared" si="146"/>
        <v>194200.5</v>
      </c>
      <c r="EP106" s="382">
        <f t="shared" si="146"/>
        <v>156765.69999999998</v>
      </c>
      <c r="EQ106" s="382">
        <f t="shared" si="146"/>
        <v>155674.35</v>
      </c>
      <c r="ER106" s="383">
        <f t="shared" si="146"/>
        <v>148274.1</v>
      </c>
      <c r="ES106" s="382">
        <f t="shared" si="146"/>
        <v>137061.6</v>
      </c>
      <c r="ET106" s="382">
        <f t="shared" si="146"/>
        <v>120885.7</v>
      </c>
      <c r="EU106" s="382">
        <f t="shared" si="146"/>
        <v>141905.4</v>
      </c>
      <c r="EV106" s="382">
        <f t="shared" si="146"/>
        <v>111512.04999999999</v>
      </c>
      <c r="EW106" s="382">
        <f t="shared" si="146"/>
        <v>95410.9</v>
      </c>
      <c r="EX106" s="382">
        <f t="shared" si="146"/>
        <v>94349.45</v>
      </c>
      <c r="EY106" s="382">
        <f t="shared" si="146"/>
        <v>101525.45</v>
      </c>
      <c r="EZ106" s="382">
        <f t="shared" si="146"/>
        <v>73598.849999999991</v>
      </c>
      <c r="FA106" s="382">
        <f t="shared" si="146"/>
        <v>73942.7</v>
      </c>
      <c r="FB106" s="382">
        <f t="shared" si="146"/>
        <v>52908.049999999996</v>
      </c>
      <c r="FC106" s="382">
        <f t="shared" si="146"/>
        <v>36298.6</v>
      </c>
      <c r="FD106" s="382">
        <f t="shared" si="146"/>
        <v>23606.05</v>
      </c>
      <c r="FE106" s="736">
        <f t="shared" si="146"/>
        <v>10375.299999999999</v>
      </c>
      <c r="FF106" s="342">
        <f t="shared" si="136"/>
        <v>8300.24</v>
      </c>
      <c r="FG106" s="342">
        <f t="shared" si="136"/>
        <v>6640.192</v>
      </c>
      <c r="FH106" s="342">
        <f t="shared" si="136"/>
        <v>5312.1536000000006</v>
      </c>
      <c r="FI106" s="342">
        <f t="shared" si="136"/>
        <v>4249.7228800000003</v>
      </c>
      <c r="FJ106" s="342">
        <f t="shared" si="136"/>
        <v>3399.7783040000004</v>
      </c>
      <c r="FK106" s="342">
        <f t="shared" si="136"/>
        <v>2719.8226432000006</v>
      </c>
      <c r="FL106" s="342">
        <f t="shared" si="136"/>
        <v>2175.8581145600006</v>
      </c>
      <c r="FM106" s="342">
        <f t="shared" si="141"/>
        <v>1740.6864916480006</v>
      </c>
      <c r="FN106" s="342">
        <f t="shared" si="81"/>
        <v>1392.5491933184005</v>
      </c>
      <c r="FO106" s="342">
        <f t="shared" si="81"/>
        <v>1114.0393546547205</v>
      </c>
      <c r="FP106" s="346">
        <f t="shared" si="81"/>
        <v>891.23148372377636</v>
      </c>
      <c r="FQ106" s="342">
        <f t="shared" si="81"/>
        <v>712.98518697902114</v>
      </c>
      <c r="FR106" s="342">
        <f t="shared" si="121"/>
        <v>570.38814958321689</v>
      </c>
      <c r="FS106" s="342">
        <f t="shared" si="121"/>
        <v>456.31051966657355</v>
      </c>
      <c r="FT106" s="342">
        <f t="shared" si="121"/>
        <v>365.04841573325888</v>
      </c>
      <c r="FU106" s="342">
        <f t="shared" si="121"/>
        <v>292.03873258660713</v>
      </c>
      <c r="FV106" s="342">
        <f t="shared" si="71"/>
        <v>233.63098606928571</v>
      </c>
      <c r="FW106" s="342">
        <f t="shared" si="71"/>
        <v>186.90478885542859</v>
      </c>
      <c r="FX106" s="342">
        <f t="shared" si="71"/>
        <v>149.52383108434287</v>
      </c>
      <c r="FY106" s="342">
        <f t="shared" si="71"/>
        <v>119.61906486747431</v>
      </c>
      <c r="FZ106" s="342">
        <f t="shared" si="71"/>
        <v>95.695251893979446</v>
      </c>
      <c r="GA106" s="342">
        <f t="shared" si="71"/>
        <v>76.55620151518356</v>
      </c>
      <c r="GB106" s="342">
        <f t="shared" si="78"/>
        <v>61.244961212146848</v>
      </c>
      <c r="GC106" s="727">
        <f t="shared" si="78"/>
        <v>48.995968969717481</v>
      </c>
      <c r="GD106" s="342">
        <f t="shared" si="78"/>
        <v>39.196775175773986</v>
      </c>
      <c r="GE106" s="342">
        <f t="shared" si="78"/>
        <v>31.35742014061919</v>
      </c>
      <c r="GF106" s="342">
        <f t="shared" si="119"/>
        <v>25.085936112495354</v>
      </c>
      <c r="GG106" s="342">
        <f t="shared" si="119"/>
        <v>20.068748889996286</v>
      </c>
      <c r="GH106" s="342">
        <f t="shared" si="119"/>
        <v>16.054999111997031</v>
      </c>
      <c r="GI106" s="342">
        <f t="shared" si="119"/>
        <v>12.843999289597626</v>
      </c>
      <c r="GJ106" s="342">
        <f t="shared" si="119"/>
        <v>10.275199431678102</v>
      </c>
      <c r="GK106" s="342">
        <f t="shared" si="119"/>
        <v>8.2201595453424812</v>
      </c>
      <c r="GL106" s="342">
        <f t="shared" si="119"/>
        <v>6.5761276362739851</v>
      </c>
      <c r="GM106" s="342">
        <f t="shared" si="119"/>
        <v>5.2609021090191881</v>
      </c>
      <c r="GN106" s="346">
        <f t="shared" si="119"/>
        <v>4.208721687215351</v>
      </c>
      <c r="GO106" s="397">
        <f t="shared" si="132"/>
        <v>2799355.7151132501</v>
      </c>
    </row>
    <row r="107" spans="1:198" ht="22" customHeight="1" thickBot="1" x14ac:dyDescent="0.25">
      <c r="B107" s="399">
        <f t="shared" si="137"/>
        <v>12</v>
      </c>
      <c r="C107" s="399"/>
      <c r="D107" s="399">
        <v>1</v>
      </c>
      <c r="E107" s="399"/>
      <c r="F107" s="399"/>
      <c r="G107" s="406" t="str">
        <f>$G$442</f>
        <v>Avg Performing  Title / App</v>
      </c>
      <c r="H107" s="436"/>
      <c r="I107" s="384"/>
      <c r="J107" s="384"/>
      <c r="K107" s="384"/>
      <c r="L107" s="384"/>
      <c r="M107" s="384"/>
      <c r="N107" s="384"/>
      <c r="O107" s="384"/>
      <c r="P107" s="384"/>
      <c r="Q107" s="381"/>
      <c r="R107" s="384"/>
      <c r="S107" s="384"/>
      <c r="T107" s="384"/>
      <c r="U107" s="384"/>
      <c r="V107" s="384"/>
      <c r="W107" s="384"/>
      <c r="X107" s="384"/>
      <c r="Y107" s="384"/>
      <c r="Z107" s="384"/>
      <c r="AA107" s="384"/>
      <c r="AB107" s="385"/>
      <c r="AC107" s="384"/>
      <c r="AD107" s="384"/>
      <c r="AE107" s="384"/>
      <c r="AF107" s="384"/>
      <c r="AG107" s="384"/>
      <c r="AH107" s="384"/>
      <c r="AI107" s="384"/>
      <c r="AJ107" s="384"/>
      <c r="AK107" s="384"/>
      <c r="AL107" s="384"/>
      <c r="AM107" s="384"/>
      <c r="AN107" s="384"/>
      <c r="AO107" s="381"/>
      <c r="AP107" s="384"/>
      <c r="AQ107" s="384"/>
      <c r="AR107" s="384"/>
      <c r="AS107" s="384"/>
      <c r="AT107" s="384"/>
      <c r="AU107" s="384"/>
      <c r="AV107" s="384"/>
      <c r="AW107" s="384"/>
      <c r="AX107" s="384"/>
      <c r="AY107" s="384"/>
      <c r="AZ107" s="385"/>
      <c r="BA107" s="384"/>
      <c r="BB107" s="384"/>
      <c r="BC107" s="384"/>
      <c r="BD107" s="384"/>
      <c r="BE107" s="384"/>
      <c r="BF107" s="384"/>
      <c r="BG107" s="384"/>
      <c r="BH107" s="384"/>
      <c r="BI107" s="384"/>
      <c r="BJ107" s="384"/>
      <c r="BK107" s="384"/>
      <c r="BL107" s="384"/>
      <c r="BM107" s="381"/>
      <c r="BN107" s="384"/>
      <c r="BO107" s="384"/>
      <c r="BP107" s="384"/>
      <c r="BQ107" s="384"/>
      <c r="BR107" s="384"/>
      <c r="BS107" s="384"/>
      <c r="BT107" s="384"/>
      <c r="BU107" s="384"/>
      <c r="BV107" s="384"/>
      <c r="BW107" s="384"/>
      <c r="BX107" s="385"/>
      <c r="BY107" s="384"/>
      <c r="BZ107" s="384"/>
      <c r="CA107" s="384"/>
      <c r="CB107" s="384"/>
      <c r="CC107" s="384"/>
      <c r="CD107" s="384"/>
      <c r="CE107" s="384"/>
      <c r="CF107" s="384"/>
      <c r="CG107" s="384"/>
      <c r="CH107" s="384"/>
      <c r="CI107" s="384"/>
      <c r="CJ107" s="384"/>
      <c r="CK107" s="381"/>
      <c r="CL107" s="384"/>
      <c r="CM107" s="384"/>
      <c r="CN107" s="384"/>
      <c r="CO107" s="384"/>
      <c r="CP107" s="384"/>
      <c r="CQ107" s="384"/>
      <c r="CR107" s="384"/>
      <c r="CS107" s="384"/>
      <c r="CT107" s="384"/>
      <c r="CU107" s="384"/>
      <c r="CV107" s="385"/>
      <c r="CW107" s="384"/>
      <c r="CX107" s="384"/>
      <c r="CY107" s="384"/>
      <c r="CZ107" s="384"/>
      <c r="DA107" s="384"/>
      <c r="DB107" s="384"/>
      <c r="DC107" s="384"/>
      <c r="DD107" s="384"/>
      <c r="DE107" s="384"/>
      <c r="DF107" s="384"/>
      <c r="DG107" s="384"/>
      <c r="DH107" s="384"/>
      <c r="DI107" s="381"/>
      <c r="DJ107" s="384"/>
      <c r="DK107" s="384"/>
      <c r="DL107" s="29"/>
      <c r="DM107" s="29"/>
      <c r="DN107" s="29"/>
      <c r="DO107" s="29"/>
      <c r="DP107" s="29"/>
      <c r="DQ107" s="29"/>
      <c r="DR107" s="29"/>
      <c r="DS107" s="29"/>
      <c r="DT107" s="343"/>
      <c r="DU107" s="29"/>
      <c r="DV107" s="29"/>
      <c r="DW107" s="29"/>
      <c r="DX107" s="384"/>
      <c r="DY107" s="384"/>
      <c r="DZ107" s="384"/>
      <c r="EA107" s="384"/>
      <c r="EB107" s="384"/>
      <c r="EC107" s="384"/>
      <c r="ED107" s="384"/>
      <c r="EE107" s="384"/>
      <c r="EF107" s="384"/>
      <c r="EG107" s="381"/>
      <c r="EH107" s="384"/>
      <c r="EI107" s="379">
        <f t="shared" ref="EI107:FF107" si="147">$B$7*Q$442</f>
        <v>31125.899999999998</v>
      </c>
      <c r="EJ107" s="379">
        <f t="shared" si="147"/>
        <v>100239.75</v>
      </c>
      <c r="EK107" s="379">
        <f t="shared" si="147"/>
        <v>284618.09999999998</v>
      </c>
      <c r="EL107" s="379">
        <f t="shared" si="147"/>
        <v>556962.25</v>
      </c>
      <c r="EM107" s="379">
        <f t="shared" si="147"/>
        <v>680269.85</v>
      </c>
      <c r="EN107" s="379">
        <f t="shared" si="147"/>
        <v>661926.19999999995</v>
      </c>
      <c r="EO107" s="379">
        <f t="shared" si="147"/>
        <v>673632.04999999993</v>
      </c>
      <c r="EP107" s="379">
        <f t="shared" si="147"/>
        <v>661253.44999999995</v>
      </c>
      <c r="EQ107" s="379">
        <f t="shared" si="147"/>
        <v>447274.1</v>
      </c>
      <c r="ER107" s="380">
        <f t="shared" si="147"/>
        <v>485426.5</v>
      </c>
      <c r="ES107" s="379">
        <f t="shared" si="147"/>
        <v>373122.1</v>
      </c>
      <c r="ET107" s="379">
        <f t="shared" si="147"/>
        <v>318121.05</v>
      </c>
      <c r="EU107" s="379">
        <f t="shared" si="147"/>
        <v>411752.89999999997</v>
      </c>
      <c r="EV107" s="379">
        <f t="shared" si="147"/>
        <v>364780</v>
      </c>
      <c r="EW107" s="379">
        <f t="shared" si="147"/>
        <v>316356.95</v>
      </c>
      <c r="EX107" s="379">
        <f t="shared" si="147"/>
        <v>238153.5</v>
      </c>
      <c r="EY107" s="379">
        <f t="shared" si="147"/>
        <v>221125.44999999998</v>
      </c>
      <c r="EZ107" s="379">
        <f t="shared" si="147"/>
        <v>247123.5</v>
      </c>
      <c r="FA107" s="379">
        <f t="shared" si="147"/>
        <v>221170.3</v>
      </c>
      <c r="FB107" s="379">
        <f t="shared" si="147"/>
        <v>171895.1</v>
      </c>
      <c r="FC107" s="379">
        <f t="shared" si="147"/>
        <v>127732.79999999999</v>
      </c>
      <c r="FD107" s="379">
        <f t="shared" si="147"/>
        <v>74660.3</v>
      </c>
      <c r="FE107" s="735">
        <f t="shared" si="147"/>
        <v>65346.45</v>
      </c>
      <c r="FF107" s="379">
        <f t="shared" si="147"/>
        <v>36074.35</v>
      </c>
      <c r="FG107" s="342">
        <f t="shared" si="136"/>
        <v>28859.48</v>
      </c>
      <c r="FH107" s="342">
        <f t="shared" si="136"/>
        <v>23087.584000000003</v>
      </c>
      <c r="FI107" s="342">
        <f t="shared" si="136"/>
        <v>18470.067200000001</v>
      </c>
      <c r="FJ107" s="342">
        <f t="shared" si="136"/>
        <v>14776.053760000003</v>
      </c>
      <c r="FK107" s="342">
        <f t="shared" si="136"/>
        <v>11820.843008000003</v>
      </c>
      <c r="FL107" s="342">
        <f t="shared" si="136"/>
        <v>9456.6744064000031</v>
      </c>
      <c r="FM107" s="342">
        <f t="shared" si="141"/>
        <v>7565.3395251200027</v>
      </c>
      <c r="FN107" s="342">
        <f t="shared" si="81"/>
        <v>6052.2716200960022</v>
      </c>
      <c r="FO107" s="342">
        <f t="shared" si="81"/>
        <v>4841.8172960768015</v>
      </c>
      <c r="FP107" s="346">
        <f t="shared" si="81"/>
        <v>3873.4538368614412</v>
      </c>
      <c r="FQ107" s="342">
        <f t="shared" si="81"/>
        <v>3098.7630694891532</v>
      </c>
      <c r="FR107" s="342">
        <f t="shared" si="121"/>
        <v>2479.0104555913226</v>
      </c>
      <c r="FS107" s="342">
        <f t="shared" si="121"/>
        <v>1983.2083644730583</v>
      </c>
      <c r="FT107" s="342">
        <f t="shared" si="121"/>
        <v>1586.5666915784468</v>
      </c>
      <c r="FU107" s="342">
        <f t="shared" si="121"/>
        <v>1269.2533532627576</v>
      </c>
      <c r="FV107" s="342">
        <f t="shared" si="71"/>
        <v>1015.4026826102062</v>
      </c>
      <c r="FW107" s="342">
        <f t="shared" si="71"/>
        <v>812.32214608816503</v>
      </c>
      <c r="FX107" s="342">
        <f t="shared" si="71"/>
        <v>649.85771687053204</v>
      </c>
      <c r="FY107" s="342">
        <f t="shared" si="71"/>
        <v>519.88617349642561</v>
      </c>
      <c r="FZ107" s="342">
        <f t="shared" si="71"/>
        <v>415.90893879714054</v>
      </c>
      <c r="GA107" s="342">
        <f t="shared" si="71"/>
        <v>332.72715103771247</v>
      </c>
      <c r="GB107" s="342">
        <f t="shared" si="78"/>
        <v>266.18172083016998</v>
      </c>
      <c r="GC107" s="727">
        <f t="shared" si="78"/>
        <v>212.94537666413601</v>
      </c>
      <c r="GD107" s="342">
        <f t="shared" si="78"/>
        <v>170.35630133130883</v>
      </c>
      <c r="GE107" s="342">
        <f t="shared" si="78"/>
        <v>136.28504106504707</v>
      </c>
      <c r="GF107" s="342">
        <f t="shared" si="119"/>
        <v>109.02803285203765</v>
      </c>
      <c r="GG107" s="342">
        <f t="shared" si="119"/>
        <v>87.222426281630135</v>
      </c>
      <c r="GH107" s="342">
        <f t="shared" si="119"/>
        <v>69.777941025304116</v>
      </c>
      <c r="GI107" s="342">
        <f t="shared" si="119"/>
        <v>55.822352820243296</v>
      </c>
      <c r="GJ107" s="342">
        <f t="shared" si="119"/>
        <v>44.65788225619464</v>
      </c>
      <c r="GK107" s="342">
        <f t="shared" si="119"/>
        <v>35.726305804955715</v>
      </c>
      <c r="GL107" s="342">
        <f t="shared" si="119"/>
        <v>28.581044643964574</v>
      </c>
      <c r="GM107" s="342">
        <f t="shared" si="119"/>
        <v>22.864835715171662</v>
      </c>
      <c r="GN107" s="346">
        <f t="shared" si="119"/>
        <v>18.291868572137329</v>
      </c>
      <c r="GO107" s="398">
        <f t="shared" si="132"/>
        <v>7914367.1325257095</v>
      </c>
    </row>
    <row r="108" spans="1:198" ht="22" customHeight="1" thickTop="1" x14ac:dyDescent="0.2">
      <c r="A108" s="413" t="s">
        <v>467</v>
      </c>
      <c r="B108" s="414">
        <v>1</v>
      </c>
      <c r="C108" s="414"/>
      <c r="D108" s="414">
        <v>1</v>
      </c>
      <c r="E108" s="414"/>
      <c r="F108" s="414"/>
      <c r="G108" s="405" t="str">
        <f>$G$442</f>
        <v>Avg Performing  Title / App</v>
      </c>
      <c r="H108" s="436"/>
      <c r="I108" s="384"/>
      <c r="J108" s="384"/>
      <c r="K108" s="384"/>
      <c r="L108" s="384"/>
      <c r="M108" s="384"/>
      <c r="N108" s="384"/>
      <c r="O108" s="384"/>
      <c r="P108" s="384"/>
      <c r="Q108" s="381"/>
      <c r="R108" s="384"/>
      <c r="S108" s="384"/>
      <c r="T108" s="384"/>
      <c r="U108" s="384"/>
      <c r="V108" s="384"/>
      <c r="W108" s="384"/>
      <c r="X108" s="384"/>
      <c r="Y108" s="384"/>
      <c r="Z108" s="384"/>
      <c r="AA108" s="384"/>
      <c r="AB108" s="385"/>
      <c r="AC108" s="384"/>
      <c r="AD108" s="384"/>
      <c r="AE108" s="384"/>
      <c r="AF108" s="384"/>
      <c r="AG108" s="384"/>
      <c r="AH108" s="384"/>
      <c r="AI108" s="384"/>
      <c r="AJ108" s="384"/>
      <c r="AK108" s="384"/>
      <c r="AL108" s="384"/>
      <c r="AM108" s="384"/>
      <c r="AN108" s="384"/>
      <c r="AO108" s="381"/>
      <c r="AP108" s="384"/>
      <c r="AQ108" s="384"/>
      <c r="AR108" s="384"/>
      <c r="AS108" s="384"/>
      <c r="AT108" s="384"/>
      <c r="AU108" s="384"/>
      <c r="AV108" s="384"/>
      <c r="AW108" s="384"/>
      <c r="AX108" s="384"/>
      <c r="AY108" s="384"/>
      <c r="AZ108" s="385"/>
      <c r="BA108" s="384"/>
      <c r="BB108" s="384"/>
      <c r="BC108" s="384"/>
      <c r="BD108" s="384"/>
      <c r="BE108" s="384"/>
      <c r="BF108" s="384"/>
      <c r="BG108" s="384"/>
      <c r="BH108" s="384"/>
      <c r="BI108" s="384"/>
      <c r="BJ108" s="384"/>
      <c r="BK108" s="384"/>
      <c r="BL108" s="384"/>
      <c r="BM108" s="381"/>
      <c r="BN108" s="384"/>
      <c r="BO108" s="384"/>
      <c r="BP108" s="384"/>
      <c r="BQ108" s="384"/>
      <c r="BR108" s="384"/>
      <c r="BS108" s="384"/>
      <c r="BT108" s="384"/>
      <c r="BU108" s="384"/>
      <c r="BV108" s="384"/>
      <c r="BW108" s="384"/>
      <c r="BX108" s="385"/>
      <c r="BY108" s="384"/>
      <c r="BZ108" s="384"/>
      <c r="CA108" s="384"/>
      <c r="CB108" s="384"/>
      <c r="CC108" s="384"/>
      <c r="CD108" s="384"/>
      <c r="CE108" s="384"/>
      <c r="CF108" s="384"/>
      <c r="CG108" s="384"/>
      <c r="CH108" s="384"/>
      <c r="CI108" s="384"/>
      <c r="CJ108" s="384"/>
      <c r="CK108" s="381"/>
      <c r="CL108" s="384"/>
      <c r="CM108" s="384"/>
      <c r="CN108" s="384"/>
      <c r="CO108" s="384"/>
      <c r="CP108" s="384"/>
      <c r="CQ108" s="384"/>
      <c r="CR108" s="384"/>
      <c r="CS108" s="384"/>
      <c r="CT108" s="384"/>
      <c r="CU108" s="384"/>
      <c r="CV108" s="385"/>
      <c r="CW108" s="384"/>
      <c r="CX108" s="384"/>
      <c r="CY108" s="384"/>
      <c r="CZ108" s="29"/>
      <c r="DA108" s="29"/>
      <c r="DB108" s="29"/>
      <c r="DC108" s="29"/>
      <c r="DD108" s="29"/>
      <c r="DE108" s="29"/>
      <c r="DF108" s="29"/>
      <c r="DG108" s="29"/>
      <c r="DH108" s="29"/>
      <c r="DI108" s="386"/>
      <c r="DJ108" s="29"/>
      <c r="DK108" s="29"/>
      <c r="DL108" s="384"/>
      <c r="DM108" s="384"/>
      <c r="DN108" s="384"/>
      <c r="DO108" s="384"/>
      <c r="DP108" s="384"/>
      <c r="DQ108" s="384"/>
      <c r="DR108" s="384"/>
      <c r="DS108" s="384"/>
      <c r="DT108" s="385"/>
      <c r="DU108" s="384"/>
      <c r="DV108" s="384"/>
      <c r="DW108" s="384"/>
      <c r="DX108" s="29"/>
      <c r="DY108" s="29"/>
      <c r="DZ108" s="29"/>
      <c r="EA108" s="29"/>
      <c r="EB108" s="29"/>
      <c r="EC108" s="29"/>
      <c r="ED108" s="29"/>
      <c r="EE108" s="29"/>
      <c r="EF108" s="29"/>
      <c r="EG108" s="386"/>
      <c r="EH108" s="29"/>
      <c r="EI108" s="29"/>
      <c r="EJ108" s="379">
        <f t="shared" ref="EJ108:FG108" si="148">$B$7*Q$442</f>
        <v>31125.899999999998</v>
      </c>
      <c r="EK108" s="379">
        <f t="shared" si="148"/>
        <v>100239.75</v>
      </c>
      <c r="EL108" s="379">
        <f t="shared" si="148"/>
        <v>284618.09999999998</v>
      </c>
      <c r="EM108" s="379">
        <f t="shared" si="148"/>
        <v>556962.25</v>
      </c>
      <c r="EN108" s="379">
        <f t="shared" si="148"/>
        <v>680269.85</v>
      </c>
      <c r="EO108" s="379">
        <f t="shared" si="148"/>
        <v>661926.19999999995</v>
      </c>
      <c r="EP108" s="379">
        <f t="shared" si="148"/>
        <v>673632.04999999993</v>
      </c>
      <c r="EQ108" s="379">
        <f t="shared" si="148"/>
        <v>661253.44999999995</v>
      </c>
      <c r="ER108" s="380">
        <f t="shared" si="148"/>
        <v>447274.1</v>
      </c>
      <c r="ES108" s="379">
        <f t="shared" si="148"/>
        <v>485426.5</v>
      </c>
      <c r="ET108" s="379">
        <f t="shared" si="148"/>
        <v>373122.1</v>
      </c>
      <c r="EU108" s="379">
        <f t="shared" si="148"/>
        <v>318121.05</v>
      </c>
      <c r="EV108" s="379">
        <f t="shared" si="148"/>
        <v>411752.89999999997</v>
      </c>
      <c r="EW108" s="379">
        <f t="shared" si="148"/>
        <v>364780</v>
      </c>
      <c r="EX108" s="379">
        <f t="shared" si="148"/>
        <v>316356.95</v>
      </c>
      <c r="EY108" s="379">
        <f t="shared" si="148"/>
        <v>238153.5</v>
      </c>
      <c r="EZ108" s="379">
        <f t="shared" si="148"/>
        <v>221125.44999999998</v>
      </c>
      <c r="FA108" s="379">
        <f t="shared" si="148"/>
        <v>247123.5</v>
      </c>
      <c r="FB108" s="379">
        <f t="shared" si="148"/>
        <v>221170.3</v>
      </c>
      <c r="FC108" s="379">
        <f t="shared" si="148"/>
        <v>171895.1</v>
      </c>
      <c r="FD108" s="379">
        <f t="shared" si="148"/>
        <v>127732.79999999999</v>
      </c>
      <c r="FE108" s="735">
        <f t="shared" si="148"/>
        <v>74660.3</v>
      </c>
      <c r="FF108" s="379">
        <f t="shared" si="148"/>
        <v>65346.45</v>
      </c>
      <c r="FG108" s="379">
        <f t="shared" si="148"/>
        <v>36074.35</v>
      </c>
      <c r="FH108" s="342">
        <f t="shared" si="136"/>
        <v>28859.48</v>
      </c>
      <c r="FI108" s="342">
        <f t="shared" si="136"/>
        <v>23087.584000000003</v>
      </c>
      <c r="FJ108" s="342">
        <f t="shared" si="136"/>
        <v>18470.067200000001</v>
      </c>
      <c r="FK108" s="342">
        <f t="shared" si="136"/>
        <v>14776.053760000003</v>
      </c>
      <c r="FL108" s="342">
        <f t="shared" si="136"/>
        <v>11820.843008000003</v>
      </c>
      <c r="FM108" s="342">
        <f t="shared" si="141"/>
        <v>9456.6744064000031</v>
      </c>
      <c r="FN108" s="342">
        <f t="shared" si="81"/>
        <v>7565.3395251200027</v>
      </c>
      <c r="FO108" s="342">
        <f t="shared" si="81"/>
        <v>6052.2716200960022</v>
      </c>
      <c r="FP108" s="346">
        <f t="shared" si="81"/>
        <v>4841.8172960768015</v>
      </c>
      <c r="FQ108" s="342">
        <f t="shared" si="81"/>
        <v>3873.4538368614412</v>
      </c>
      <c r="FR108" s="342">
        <f t="shared" si="81"/>
        <v>3098.7630694891532</v>
      </c>
      <c r="FS108" s="342">
        <f t="shared" si="81"/>
        <v>2479.0104555913226</v>
      </c>
      <c r="FT108" s="342">
        <f t="shared" si="81"/>
        <v>1983.2083644730583</v>
      </c>
      <c r="FU108" s="342">
        <f t="shared" si="81"/>
        <v>1586.5666915784468</v>
      </c>
      <c r="FV108" s="342">
        <f t="shared" si="71"/>
        <v>1269.2533532627576</v>
      </c>
      <c r="FW108" s="342">
        <f t="shared" si="71"/>
        <v>1015.4026826102062</v>
      </c>
      <c r="FX108" s="342">
        <f t="shared" si="71"/>
        <v>812.32214608816503</v>
      </c>
      <c r="FY108" s="342">
        <f t="shared" si="71"/>
        <v>649.85771687053204</v>
      </c>
      <c r="FZ108" s="342">
        <f t="shared" si="71"/>
        <v>519.88617349642561</v>
      </c>
      <c r="GA108" s="342">
        <f t="shared" si="71"/>
        <v>415.90893879714054</v>
      </c>
      <c r="GB108" s="342">
        <f t="shared" si="78"/>
        <v>332.72715103771247</v>
      </c>
      <c r="GC108" s="727">
        <f t="shared" si="78"/>
        <v>266.18172083016998</v>
      </c>
      <c r="GD108" s="342">
        <f t="shared" si="78"/>
        <v>212.94537666413601</v>
      </c>
      <c r="GE108" s="342">
        <f t="shared" si="78"/>
        <v>170.35630133130883</v>
      </c>
      <c r="GF108" s="342">
        <f t="shared" si="119"/>
        <v>136.28504106504707</v>
      </c>
      <c r="GG108" s="342">
        <f t="shared" si="119"/>
        <v>109.02803285203765</v>
      </c>
      <c r="GH108" s="342">
        <f t="shared" si="119"/>
        <v>87.222426281630135</v>
      </c>
      <c r="GI108" s="342">
        <f t="shared" si="119"/>
        <v>69.777941025304116</v>
      </c>
      <c r="GJ108" s="342">
        <f t="shared" si="119"/>
        <v>55.822352820243296</v>
      </c>
      <c r="GK108" s="342">
        <f t="shared" si="119"/>
        <v>44.65788225619464</v>
      </c>
      <c r="GL108" s="342">
        <f t="shared" si="119"/>
        <v>35.726305804955715</v>
      </c>
      <c r="GM108" s="342">
        <f t="shared" si="119"/>
        <v>28.581044643964574</v>
      </c>
      <c r="GN108" s="346">
        <f t="shared" si="119"/>
        <v>22.864835715171662</v>
      </c>
      <c r="GO108" s="398">
        <f t="shared" si="129"/>
        <v>7913758.8747946732</v>
      </c>
    </row>
    <row r="109" spans="1:198" ht="22" customHeight="1" x14ac:dyDescent="0.2">
      <c r="B109" s="399">
        <v>2</v>
      </c>
      <c r="C109" s="399"/>
      <c r="D109" s="399"/>
      <c r="E109" s="399">
        <v>1</v>
      </c>
      <c r="F109" s="399"/>
      <c r="G109" s="339" t="str">
        <f>$G$443</f>
        <v>Low Performing  Title / App</v>
      </c>
      <c r="H109" s="436"/>
      <c r="I109" s="384"/>
      <c r="J109" s="384"/>
      <c r="K109" s="384"/>
      <c r="L109" s="384"/>
      <c r="M109" s="384"/>
      <c r="N109" s="384"/>
      <c r="O109" s="384"/>
      <c r="P109" s="384"/>
      <c r="Q109" s="381"/>
      <c r="R109" s="384"/>
      <c r="S109" s="384"/>
      <c r="T109" s="384"/>
      <c r="U109" s="384"/>
      <c r="V109" s="384"/>
      <c r="W109" s="384"/>
      <c r="X109" s="384"/>
      <c r="Y109" s="384"/>
      <c r="Z109" s="384"/>
      <c r="AA109" s="384"/>
      <c r="AB109" s="385"/>
      <c r="AC109" s="384"/>
      <c r="AD109" s="384"/>
      <c r="AE109" s="384"/>
      <c r="AF109" s="384"/>
      <c r="AG109" s="384"/>
      <c r="AH109" s="384"/>
      <c r="AI109" s="384"/>
      <c r="AJ109" s="384"/>
      <c r="AK109" s="384"/>
      <c r="AL109" s="384"/>
      <c r="AM109" s="384"/>
      <c r="AN109" s="384"/>
      <c r="AO109" s="381"/>
      <c r="AP109" s="384"/>
      <c r="AQ109" s="384"/>
      <c r="AR109" s="384"/>
      <c r="AS109" s="384"/>
      <c r="AT109" s="384"/>
      <c r="AU109" s="384"/>
      <c r="AV109" s="384"/>
      <c r="AW109" s="384"/>
      <c r="AX109" s="384"/>
      <c r="AY109" s="384"/>
      <c r="AZ109" s="385"/>
      <c r="BA109" s="384"/>
      <c r="BB109" s="384"/>
      <c r="BC109" s="384"/>
      <c r="BD109" s="384"/>
      <c r="BE109" s="384"/>
      <c r="BF109" s="384"/>
      <c r="BG109" s="384"/>
      <c r="BH109" s="384"/>
      <c r="BI109" s="384"/>
      <c r="BJ109" s="384"/>
      <c r="BK109" s="384"/>
      <c r="BL109" s="384"/>
      <c r="BM109" s="381"/>
      <c r="BN109" s="384"/>
      <c r="BO109" s="384"/>
      <c r="BP109" s="384"/>
      <c r="BQ109" s="384"/>
      <c r="BR109" s="384"/>
      <c r="BS109" s="384"/>
      <c r="BT109" s="384"/>
      <c r="BU109" s="384"/>
      <c r="BV109" s="384"/>
      <c r="BW109" s="384"/>
      <c r="BX109" s="385"/>
      <c r="BY109" s="384"/>
      <c r="BZ109" s="384"/>
      <c r="CA109" s="384"/>
      <c r="CB109" s="384"/>
      <c r="CC109" s="384"/>
      <c r="CD109" s="384"/>
      <c r="CE109" s="384"/>
      <c r="CF109" s="384"/>
      <c r="CG109" s="384"/>
      <c r="CH109" s="384"/>
      <c r="CI109" s="384"/>
      <c r="CJ109" s="384"/>
      <c r="CK109" s="381"/>
      <c r="CL109" s="384"/>
      <c r="CM109" s="384"/>
      <c r="CN109" s="384"/>
      <c r="CO109" s="384"/>
      <c r="CP109" s="384"/>
      <c r="CQ109" s="384"/>
      <c r="CR109" s="384"/>
      <c r="CS109" s="384"/>
      <c r="CT109" s="384"/>
      <c r="CU109" s="384"/>
      <c r="CV109" s="385"/>
      <c r="CW109" s="384"/>
      <c r="CX109" s="384"/>
      <c r="CY109" s="384"/>
      <c r="CZ109" s="29"/>
      <c r="DA109" s="29"/>
      <c r="DB109" s="29"/>
      <c r="DC109" s="29"/>
      <c r="DD109" s="29"/>
      <c r="DE109" s="29"/>
      <c r="DF109" s="29"/>
      <c r="DG109" s="29"/>
      <c r="DH109" s="29"/>
      <c r="DI109" s="386"/>
      <c r="DJ109" s="29"/>
      <c r="DK109" s="29"/>
      <c r="DL109" s="384"/>
      <c r="DM109" s="384"/>
      <c r="DN109" s="384"/>
      <c r="DO109" s="384"/>
      <c r="DP109" s="384"/>
      <c r="DQ109" s="384"/>
      <c r="DR109" s="384"/>
      <c r="DS109" s="384"/>
      <c r="DT109" s="385"/>
      <c r="DU109" s="384"/>
      <c r="DV109" s="384"/>
      <c r="DW109" s="384"/>
      <c r="DX109" s="29"/>
      <c r="DY109" s="29"/>
      <c r="DZ109" s="29"/>
      <c r="EA109" s="29"/>
      <c r="EB109" s="29"/>
      <c r="EC109" s="29"/>
      <c r="ED109" s="29"/>
      <c r="EE109" s="29"/>
      <c r="EF109" s="29"/>
      <c r="EG109" s="386"/>
      <c r="EH109" s="29"/>
      <c r="EI109" s="29"/>
      <c r="EJ109" s="382">
        <f t="shared" ref="EJ109:FG109" si="149">$B$7*Q$443</f>
        <v>14621.099999999999</v>
      </c>
      <c r="EK109" s="382">
        <f t="shared" si="149"/>
        <v>53894.75</v>
      </c>
      <c r="EL109" s="382">
        <f t="shared" si="149"/>
        <v>98939.099999999991</v>
      </c>
      <c r="EM109" s="382">
        <f t="shared" si="149"/>
        <v>182390</v>
      </c>
      <c r="EN109" s="382">
        <f t="shared" si="149"/>
        <v>299732.55</v>
      </c>
      <c r="EO109" s="382">
        <f t="shared" si="149"/>
        <v>204665.5</v>
      </c>
      <c r="EP109" s="382">
        <f t="shared" si="149"/>
        <v>175333.6</v>
      </c>
      <c r="EQ109" s="382">
        <f t="shared" si="149"/>
        <v>194200.5</v>
      </c>
      <c r="ER109" s="383">
        <f t="shared" si="149"/>
        <v>156765.69999999998</v>
      </c>
      <c r="ES109" s="382">
        <f t="shared" si="149"/>
        <v>155674.35</v>
      </c>
      <c r="ET109" s="382">
        <f t="shared" si="149"/>
        <v>148274.1</v>
      </c>
      <c r="EU109" s="382">
        <f t="shared" si="149"/>
        <v>137061.6</v>
      </c>
      <c r="EV109" s="382">
        <f t="shared" si="149"/>
        <v>120885.7</v>
      </c>
      <c r="EW109" s="382">
        <f t="shared" si="149"/>
        <v>141905.4</v>
      </c>
      <c r="EX109" s="382">
        <f t="shared" si="149"/>
        <v>111512.04999999999</v>
      </c>
      <c r="EY109" s="382">
        <f t="shared" si="149"/>
        <v>95410.9</v>
      </c>
      <c r="EZ109" s="382">
        <f t="shared" si="149"/>
        <v>94349.45</v>
      </c>
      <c r="FA109" s="382">
        <f t="shared" si="149"/>
        <v>101525.45</v>
      </c>
      <c r="FB109" s="382">
        <f t="shared" si="149"/>
        <v>73598.849999999991</v>
      </c>
      <c r="FC109" s="382">
        <f t="shared" si="149"/>
        <v>73942.7</v>
      </c>
      <c r="FD109" s="382">
        <f t="shared" si="149"/>
        <v>52908.049999999996</v>
      </c>
      <c r="FE109" s="736">
        <f t="shared" si="149"/>
        <v>36298.6</v>
      </c>
      <c r="FF109" s="382">
        <f t="shared" si="149"/>
        <v>23606.05</v>
      </c>
      <c r="FG109" s="382">
        <f t="shared" si="149"/>
        <v>10375.299999999999</v>
      </c>
      <c r="FH109" s="342">
        <f t="shared" si="136"/>
        <v>8300.24</v>
      </c>
      <c r="FI109" s="342">
        <f t="shared" si="136"/>
        <v>6640.192</v>
      </c>
      <c r="FJ109" s="342">
        <f t="shared" si="136"/>
        <v>5312.1536000000006</v>
      </c>
      <c r="FK109" s="342">
        <f t="shared" si="136"/>
        <v>4249.7228800000003</v>
      </c>
      <c r="FL109" s="342">
        <f t="shared" si="136"/>
        <v>3399.7783040000004</v>
      </c>
      <c r="FM109" s="342">
        <f t="shared" si="141"/>
        <v>2719.8226432000006</v>
      </c>
      <c r="FN109" s="342">
        <f t="shared" si="81"/>
        <v>2175.8581145600006</v>
      </c>
      <c r="FO109" s="342">
        <f t="shared" si="81"/>
        <v>1740.6864916480006</v>
      </c>
      <c r="FP109" s="346">
        <f t="shared" si="81"/>
        <v>1392.5491933184005</v>
      </c>
      <c r="FQ109" s="342">
        <f t="shared" si="81"/>
        <v>1114.0393546547205</v>
      </c>
      <c r="FR109" s="342">
        <f t="shared" si="81"/>
        <v>891.23148372377636</v>
      </c>
      <c r="FS109" s="342">
        <f t="shared" si="81"/>
        <v>712.98518697902114</v>
      </c>
      <c r="FT109" s="342">
        <f t="shared" si="81"/>
        <v>570.38814958321689</v>
      </c>
      <c r="FU109" s="342">
        <f t="shared" si="81"/>
        <v>456.31051966657355</v>
      </c>
      <c r="FV109" s="342">
        <f t="shared" si="71"/>
        <v>365.04841573325888</v>
      </c>
      <c r="FW109" s="342">
        <f t="shared" si="71"/>
        <v>292.03873258660713</v>
      </c>
      <c r="FX109" s="342">
        <f t="shared" si="71"/>
        <v>233.63098606928571</v>
      </c>
      <c r="FY109" s="342">
        <f t="shared" si="71"/>
        <v>186.90478885542859</v>
      </c>
      <c r="FZ109" s="342">
        <f t="shared" si="71"/>
        <v>149.52383108434287</v>
      </c>
      <c r="GA109" s="342">
        <f t="shared" si="71"/>
        <v>119.61906486747431</v>
      </c>
      <c r="GB109" s="342">
        <f t="shared" si="78"/>
        <v>95.695251893979446</v>
      </c>
      <c r="GC109" s="727">
        <f t="shared" si="78"/>
        <v>76.55620151518356</v>
      </c>
      <c r="GD109" s="342">
        <f t="shared" si="78"/>
        <v>61.244961212146848</v>
      </c>
      <c r="GE109" s="342">
        <f t="shared" si="78"/>
        <v>48.995968969717481</v>
      </c>
      <c r="GF109" s="342">
        <f t="shared" si="119"/>
        <v>39.196775175773986</v>
      </c>
      <c r="GG109" s="342">
        <f t="shared" si="119"/>
        <v>31.35742014061919</v>
      </c>
      <c r="GH109" s="342">
        <f t="shared" si="119"/>
        <v>25.085936112495354</v>
      </c>
      <c r="GI109" s="342">
        <f t="shared" si="119"/>
        <v>20.068748889996286</v>
      </c>
      <c r="GJ109" s="342">
        <f t="shared" si="119"/>
        <v>16.054999111997031</v>
      </c>
      <c r="GK109" s="342">
        <f t="shared" si="119"/>
        <v>12.843999289597626</v>
      </c>
      <c r="GL109" s="342">
        <f t="shared" si="119"/>
        <v>10.275199431678102</v>
      </c>
      <c r="GM109" s="342">
        <f t="shared" si="119"/>
        <v>8.2201595453424812</v>
      </c>
      <c r="GN109" s="346">
        <f t="shared" si="119"/>
        <v>6.5761276362739851</v>
      </c>
      <c r="GO109" s="397">
        <f t="shared" ref="GO109:GO155" si="150">SUM(H109:GN109)</f>
        <v>2799346.2454894539</v>
      </c>
    </row>
    <row r="110" spans="1:198" ht="22" customHeight="1" x14ac:dyDescent="0.2">
      <c r="B110" s="399">
        <v>3</v>
      </c>
      <c r="C110" s="399"/>
      <c r="D110" s="399">
        <v>1</v>
      </c>
      <c r="E110" s="399"/>
      <c r="F110" s="399"/>
      <c r="G110" s="340" t="str">
        <f>$G$442</f>
        <v>Avg Performing  Title / App</v>
      </c>
      <c r="H110" s="436"/>
      <c r="I110" s="384"/>
      <c r="J110" s="384"/>
      <c r="K110" s="384"/>
      <c r="L110" s="384"/>
      <c r="M110" s="384"/>
      <c r="N110" s="384"/>
      <c r="O110" s="384"/>
      <c r="P110" s="384"/>
      <c r="Q110" s="381"/>
      <c r="R110" s="384"/>
      <c r="S110" s="384"/>
      <c r="T110" s="384"/>
      <c r="U110" s="384"/>
      <c r="V110" s="384"/>
      <c r="W110" s="384"/>
      <c r="X110" s="384"/>
      <c r="Y110" s="384"/>
      <c r="Z110" s="384"/>
      <c r="AA110" s="384"/>
      <c r="AB110" s="385"/>
      <c r="AC110" s="384"/>
      <c r="AD110" s="384"/>
      <c r="AE110" s="384"/>
      <c r="AF110" s="384"/>
      <c r="AG110" s="384"/>
      <c r="AH110" s="384"/>
      <c r="AI110" s="384"/>
      <c r="AJ110" s="384"/>
      <c r="AK110" s="384"/>
      <c r="AL110" s="384"/>
      <c r="AM110" s="384"/>
      <c r="AN110" s="384"/>
      <c r="AO110" s="381"/>
      <c r="AP110" s="384"/>
      <c r="AQ110" s="384"/>
      <c r="AR110" s="384"/>
      <c r="AS110" s="384"/>
      <c r="AT110" s="384"/>
      <c r="AU110" s="384"/>
      <c r="AV110" s="384"/>
      <c r="AW110" s="384"/>
      <c r="AX110" s="384"/>
      <c r="AY110" s="384"/>
      <c r="AZ110" s="385"/>
      <c r="BA110" s="384"/>
      <c r="BB110" s="384"/>
      <c r="BC110" s="384"/>
      <c r="BD110" s="384"/>
      <c r="BE110" s="384"/>
      <c r="BF110" s="384"/>
      <c r="BG110" s="384"/>
      <c r="BH110" s="384"/>
      <c r="BI110" s="384"/>
      <c r="BJ110" s="384"/>
      <c r="BK110" s="384"/>
      <c r="BL110" s="384"/>
      <c r="BM110" s="381"/>
      <c r="BN110" s="384"/>
      <c r="BO110" s="384"/>
      <c r="BP110" s="384"/>
      <c r="BQ110" s="384"/>
      <c r="BR110" s="384"/>
      <c r="BS110" s="384"/>
      <c r="BT110" s="384"/>
      <c r="BU110" s="384"/>
      <c r="BV110" s="384"/>
      <c r="BW110" s="384"/>
      <c r="BX110" s="385"/>
      <c r="BY110" s="384"/>
      <c r="BZ110" s="384"/>
      <c r="CA110" s="384"/>
      <c r="CB110" s="384"/>
      <c r="CC110" s="384"/>
      <c r="CD110" s="384"/>
      <c r="CE110" s="384"/>
      <c r="CF110" s="384"/>
      <c r="CG110" s="384"/>
      <c r="CH110" s="384"/>
      <c r="CI110" s="384"/>
      <c r="CJ110" s="384"/>
      <c r="CK110" s="381"/>
      <c r="CL110" s="384"/>
      <c r="CM110" s="384"/>
      <c r="CN110" s="384"/>
      <c r="CO110" s="384"/>
      <c r="CP110" s="384"/>
      <c r="CQ110" s="384"/>
      <c r="CR110" s="384"/>
      <c r="CS110" s="384"/>
      <c r="CT110" s="384"/>
      <c r="CU110" s="384"/>
      <c r="CV110" s="385"/>
      <c r="CW110" s="384"/>
      <c r="CX110" s="384"/>
      <c r="CY110" s="384"/>
      <c r="CZ110" s="29"/>
      <c r="DA110" s="29"/>
      <c r="DB110" s="29"/>
      <c r="DC110" s="29"/>
      <c r="DD110" s="29"/>
      <c r="DE110" s="29"/>
      <c r="DF110" s="29"/>
      <c r="DG110" s="29"/>
      <c r="DH110" s="29"/>
      <c r="DI110" s="386"/>
      <c r="DJ110" s="29"/>
      <c r="DK110" s="29"/>
      <c r="DL110" s="384"/>
      <c r="DM110" s="384"/>
      <c r="DN110" s="384"/>
      <c r="DO110" s="384"/>
      <c r="DP110" s="384"/>
      <c r="DQ110" s="384"/>
      <c r="DR110" s="384"/>
      <c r="DS110" s="384"/>
      <c r="DT110" s="385"/>
      <c r="DU110" s="384"/>
      <c r="DV110" s="384"/>
      <c r="DW110" s="384"/>
      <c r="DX110" s="29"/>
      <c r="DY110" s="29"/>
      <c r="DZ110" s="29"/>
      <c r="EA110" s="29"/>
      <c r="EB110" s="29"/>
      <c r="EC110" s="29"/>
      <c r="ED110" s="29"/>
      <c r="EE110" s="29"/>
      <c r="EF110" s="29"/>
      <c r="EG110" s="386"/>
      <c r="EH110" s="29"/>
      <c r="EI110" s="29"/>
      <c r="EJ110" s="384"/>
      <c r="EK110" s="379">
        <f t="shared" ref="EK110:FH110" si="151">$B$7*Q$442</f>
        <v>31125.899999999998</v>
      </c>
      <c r="EL110" s="379">
        <f t="shared" si="151"/>
        <v>100239.75</v>
      </c>
      <c r="EM110" s="379">
        <f t="shared" si="151"/>
        <v>284618.09999999998</v>
      </c>
      <c r="EN110" s="379">
        <f t="shared" si="151"/>
        <v>556962.25</v>
      </c>
      <c r="EO110" s="379">
        <f t="shared" si="151"/>
        <v>680269.85</v>
      </c>
      <c r="EP110" s="379">
        <f t="shared" si="151"/>
        <v>661926.19999999995</v>
      </c>
      <c r="EQ110" s="379">
        <f t="shared" si="151"/>
        <v>673632.04999999993</v>
      </c>
      <c r="ER110" s="380">
        <f t="shared" si="151"/>
        <v>661253.44999999995</v>
      </c>
      <c r="ES110" s="379">
        <f t="shared" si="151"/>
        <v>447274.1</v>
      </c>
      <c r="ET110" s="379">
        <f t="shared" si="151"/>
        <v>485426.5</v>
      </c>
      <c r="EU110" s="379">
        <f t="shared" si="151"/>
        <v>373122.1</v>
      </c>
      <c r="EV110" s="379">
        <f t="shared" si="151"/>
        <v>318121.05</v>
      </c>
      <c r="EW110" s="379">
        <f t="shared" si="151"/>
        <v>411752.89999999997</v>
      </c>
      <c r="EX110" s="379">
        <f t="shared" si="151"/>
        <v>364780</v>
      </c>
      <c r="EY110" s="379">
        <f t="shared" si="151"/>
        <v>316356.95</v>
      </c>
      <c r="EZ110" s="379">
        <f t="shared" si="151"/>
        <v>238153.5</v>
      </c>
      <c r="FA110" s="379">
        <f t="shared" si="151"/>
        <v>221125.44999999998</v>
      </c>
      <c r="FB110" s="379">
        <f t="shared" si="151"/>
        <v>247123.5</v>
      </c>
      <c r="FC110" s="379">
        <f t="shared" si="151"/>
        <v>221170.3</v>
      </c>
      <c r="FD110" s="379">
        <f t="shared" si="151"/>
        <v>171895.1</v>
      </c>
      <c r="FE110" s="735">
        <f t="shared" si="151"/>
        <v>127732.79999999999</v>
      </c>
      <c r="FF110" s="379">
        <f t="shared" si="151"/>
        <v>74660.3</v>
      </c>
      <c r="FG110" s="379">
        <f t="shared" si="151"/>
        <v>65346.45</v>
      </c>
      <c r="FH110" s="379">
        <f t="shared" si="151"/>
        <v>36074.35</v>
      </c>
      <c r="FI110" s="342">
        <f t="shared" si="136"/>
        <v>28859.48</v>
      </c>
      <c r="FJ110" s="342">
        <f t="shared" si="136"/>
        <v>23087.584000000003</v>
      </c>
      <c r="FK110" s="342">
        <f t="shared" si="136"/>
        <v>18470.067200000001</v>
      </c>
      <c r="FL110" s="342">
        <f t="shared" si="136"/>
        <v>14776.053760000003</v>
      </c>
      <c r="FM110" s="342">
        <f t="shared" si="141"/>
        <v>11820.843008000003</v>
      </c>
      <c r="FN110" s="342">
        <f t="shared" si="81"/>
        <v>9456.6744064000031</v>
      </c>
      <c r="FO110" s="342">
        <f t="shared" si="81"/>
        <v>7565.3395251200027</v>
      </c>
      <c r="FP110" s="346">
        <f t="shared" si="81"/>
        <v>6052.2716200960022</v>
      </c>
      <c r="FQ110" s="342">
        <f t="shared" si="81"/>
        <v>4841.8172960768015</v>
      </c>
      <c r="FR110" s="342">
        <f t="shared" si="81"/>
        <v>3873.4538368614412</v>
      </c>
      <c r="FS110" s="342">
        <f t="shared" si="81"/>
        <v>3098.7630694891532</v>
      </c>
      <c r="FT110" s="342">
        <f t="shared" si="81"/>
        <v>2479.0104555913226</v>
      </c>
      <c r="FU110" s="342">
        <f t="shared" si="81"/>
        <v>1983.2083644730583</v>
      </c>
      <c r="FV110" s="342">
        <f t="shared" si="71"/>
        <v>1586.5666915784468</v>
      </c>
      <c r="FW110" s="342">
        <f t="shared" si="71"/>
        <v>1269.2533532627576</v>
      </c>
      <c r="FX110" s="342">
        <f t="shared" si="71"/>
        <v>1015.4026826102062</v>
      </c>
      <c r="FY110" s="342">
        <f t="shared" si="71"/>
        <v>812.32214608816503</v>
      </c>
      <c r="FZ110" s="342">
        <f t="shared" si="71"/>
        <v>649.85771687053204</v>
      </c>
      <c r="GA110" s="342">
        <f t="shared" si="71"/>
        <v>519.88617349642561</v>
      </c>
      <c r="GB110" s="342">
        <f t="shared" si="78"/>
        <v>415.90893879714054</v>
      </c>
      <c r="GC110" s="727">
        <f t="shared" si="78"/>
        <v>332.72715103771247</v>
      </c>
      <c r="GD110" s="342">
        <f t="shared" si="78"/>
        <v>266.18172083016998</v>
      </c>
      <c r="GE110" s="342">
        <f t="shared" si="78"/>
        <v>212.94537666413601</v>
      </c>
      <c r="GF110" s="342">
        <f t="shared" si="119"/>
        <v>170.35630133130883</v>
      </c>
      <c r="GG110" s="342">
        <f t="shared" si="119"/>
        <v>136.28504106504707</v>
      </c>
      <c r="GH110" s="342">
        <f t="shared" si="119"/>
        <v>109.02803285203765</v>
      </c>
      <c r="GI110" s="342">
        <f t="shared" si="119"/>
        <v>87.222426281630135</v>
      </c>
      <c r="GJ110" s="342">
        <f t="shared" si="119"/>
        <v>69.777941025304116</v>
      </c>
      <c r="GK110" s="342">
        <f t="shared" si="119"/>
        <v>55.822352820243296</v>
      </c>
      <c r="GL110" s="342">
        <f t="shared" si="119"/>
        <v>44.65788225619464</v>
      </c>
      <c r="GM110" s="342">
        <f t="shared" si="119"/>
        <v>35.726305804955715</v>
      </c>
      <c r="GN110" s="346">
        <f t="shared" si="119"/>
        <v>28.581044643964574</v>
      </c>
      <c r="GO110" s="398">
        <f t="shared" si="150"/>
        <v>7914325.9758214224</v>
      </c>
    </row>
    <row r="111" spans="1:198" ht="22" customHeight="1" x14ac:dyDescent="0.2">
      <c r="B111" s="399">
        <v>4</v>
      </c>
      <c r="C111" s="399"/>
      <c r="D111" s="399"/>
      <c r="E111" s="399">
        <v>1</v>
      </c>
      <c r="F111" s="399"/>
      <c r="G111" s="339" t="str">
        <f>$G$443</f>
        <v>Low Performing  Title / App</v>
      </c>
      <c r="H111" s="436"/>
      <c r="I111" s="384"/>
      <c r="J111" s="384"/>
      <c r="K111" s="384"/>
      <c r="L111" s="384"/>
      <c r="M111" s="384"/>
      <c r="N111" s="384"/>
      <c r="O111" s="384"/>
      <c r="P111" s="384"/>
      <c r="Q111" s="381"/>
      <c r="R111" s="384"/>
      <c r="S111" s="384"/>
      <c r="T111" s="384"/>
      <c r="U111" s="384"/>
      <c r="V111" s="384"/>
      <c r="W111" s="384"/>
      <c r="X111" s="384"/>
      <c r="Y111" s="384"/>
      <c r="Z111" s="384"/>
      <c r="AA111" s="384"/>
      <c r="AB111" s="385"/>
      <c r="AC111" s="384"/>
      <c r="AD111" s="384"/>
      <c r="AE111" s="384"/>
      <c r="AF111" s="384"/>
      <c r="AG111" s="384"/>
      <c r="AH111" s="384"/>
      <c r="AI111" s="384"/>
      <c r="AJ111" s="384"/>
      <c r="AK111" s="384"/>
      <c r="AL111" s="384"/>
      <c r="AM111" s="384"/>
      <c r="AN111" s="384"/>
      <c r="AO111" s="381"/>
      <c r="AP111" s="384"/>
      <c r="AQ111" s="384"/>
      <c r="AR111" s="384"/>
      <c r="AS111" s="384"/>
      <c r="AT111" s="384"/>
      <c r="AU111" s="384"/>
      <c r="AV111" s="384"/>
      <c r="AW111" s="384"/>
      <c r="AX111" s="384"/>
      <c r="AY111" s="384"/>
      <c r="AZ111" s="385"/>
      <c r="BA111" s="384"/>
      <c r="BB111" s="384"/>
      <c r="BC111" s="384"/>
      <c r="BD111" s="384"/>
      <c r="BE111" s="384"/>
      <c r="BF111" s="384"/>
      <c r="BG111" s="384"/>
      <c r="BH111" s="384"/>
      <c r="BI111" s="384"/>
      <c r="BJ111" s="384"/>
      <c r="BK111" s="384"/>
      <c r="BL111" s="384"/>
      <c r="BM111" s="381"/>
      <c r="BN111" s="384"/>
      <c r="BO111" s="384"/>
      <c r="BP111" s="384"/>
      <c r="BQ111" s="384"/>
      <c r="BR111" s="384"/>
      <c r="BS111" s="384"/>
      <c r="BT111" s="384"/>
      <c r="BU111" s="384"/>
      <c r="BV111" s="384"/>
      <c r="BW111" s="384"/>
      <c r="BX111" s="385"/>
      <c r="BY111" s="384"/>
      <c r="BZ111" s="384"/>
      <c r="CA111" s="384"/>
      <c r="CB111" s="384"/>
      <c r="CC111" s="384"/>
      <c r="CD111" s="384"/>
      <c r="CE111" s="384"/>
      <c r="CF111" s="384"/>
      <c r="CG111" s="384"/>
      <c r="CH111" s="384"/>
      <c r="CI111" s="384"/>
      <c r="CJ111" s="384"/>
      <c r="CK111" s="381"/>
      <c r="CL111" s="384"/>
      <c r="CM111" s="384"/>
      <c r="CN111" s="384"/>
      <c r="CO111" s="384"/>
      <c r="CP111" s="384"/>
      <c r="CQ111" s="384"/>
      <c r="CR111" s="384"/>
      <c r="CS111" s="384"/>
      <c r="CT111" s="384"/>
      <c r="CU111" s="384"/>
      <c r="CV111" s="385"/>
      <c r="CW111" s="384"/>
      <c r="CX111" s="384"/>
      <c r="CY111" s="384"/>
      <c r="CZ111" s="29"/>
      <c r="DA111" s="29"/>
      <c r="DB111" s="29"/>
      <c r="DC111" s="29"/>
      <c r="DD111" s="29"/>
      <c r="DE111" s="29"/>
      <c r="DF111" s="29"/>
      <c r="DG111" s="29"/>
      <c r="DH111" s="29"/>
      <c r="DI111" s="386"/>
      <c r="DJ111" s="29"/>
      <c r="DK111" s="29"/>
      <c r="DL111" s="384"/>
      <c r="DM111" s="384"/>
      <c r="DN111" s="384"/>
      <c r="DO111" s="384"/>
      <c r="DP111" s="384"/>
      <c r="DQ111" s="384"/>
      <c r="DR111" s="384"/>
      <c r="DS111" s="384"/>
      <c r="DT111" s="385"/>
      <c r="DU111" s="384"/>
      <c r="DV111" s="384"/>
      <c r="DW111" s="384"/>
      <c r="DX111" s="29"/>
      <c r="DY111" s="29"/>
      <c r="DZ111" s="29"/>
      <c r="EA111" s="29"/>
      <c r="EB111" s="29"/>
      <c r="EC111" s="29"/>
      <c r="ED111" s="29"/>
      <c r="EE111" s="29"/>
      <c r="EF111" s="29"/>
      <c r="EG111" s="386"/>
      <c r="EH111" s="29"/>
      <c r="EI111" s="29"/>
      <c r="EJ111" s="384"/>
      <c r="EK111" s="382">
        <f t="shared" ref="EK111:FH111" si="152">$B$7*Q$443</f>
        <v>14621.099999999999</v>
      </c>
      <c r="EL111" s="382">
        <f t="shared" si="152"/>
        <v>53894.75</v>
      </c>
      <c r="EM111" s="382">
        <f t="shared" si="152"/>
        <v>98939.099999999991</v>
      </c>
      <c r="EN111" s="382">
        <f t="shared" si="152"/>
        <v>182390</v>
      </c>
      <c r="EO111" s="382">
        <f t="shared" si="152"/>
        <v>299732.55</v>
      </c>
      <c r="EP111" s="382">
        <f t="shared" si="152"/>
        <v>204665.5</v>
      </c>
      <c r="EQ111" s="382">
        <f t="shared" si="152"/>
        <v>175333.6</v>
      </c>
      <c r="ER111" s="383">
        <f t="shared" si="152"/>
        <v>194200.5</v>
      </c>
      <c r="ES111" s="382">
        <f t="shared" si="152"/>
        <v>156765.69999999998</v>
      </c>
      <c r="ET111" s="382">
        <f t="shared" si="152"/>
        <v>155674.35</v>
      </c>
      <c r="EU111" s="382">
        <f t="shared" si="152"/>
        <v>148274.1</v>
      </c>
      <c r="EV111" s="382">
        <f t="shared" si="152"/>
        <v>137061.6</v>
      </c>
      <c r="EW111" s="382">
        <f t="shared" si="152"/>
        <v>120885.7</v>
      </c>
      <c r="EX111" s="382">
        <f t="shared" si="152"/>
        <v>141905.4</v>
      </c>
      <c r="EY111" s="382">
        <f t="shared" si="152"/>
        <v>111512.04999999999</v>
      </c>
      <c r="EZ111" s="382">
        <f t="shared" si="152"/>
        <v>95410.9</v>
      </c>
      <c r="FA111" s="382">
        <f t="shared" si="152"/>
        <v>94349.45</v>
      </c>
      <c r="FB111" s="382">
        <f t="shared" si="152"/>
        <v>101525.45</v>
      </c>
      <c r="FC111" s="382">
        <f t="shared" si="152"/>
        <v>73598.849999999991</v>
      </c>
      <c r="FD111" s="382">
        <f t="shared" si="152"/>
        <v>73942.7</v>
      </c>
      <c r="FE111" s="736">
        <f t="shared" si="152"/>
        <v>52908.049999999996</v>
      </c>
      <c r="FF111" s="382">
        <f t="shared" si="152"/>
        <v>36298.6</v>
      </c>
      <c r="FG111" s="382">
        <f t="shared" si="152"/>
        <v>23606.05</v>
      </c>
      <c r="FH111" s="382">
        <f t="shared" si="152"/>
        <v>10375.299999999999</v>
      </c>
      <c r="FI111" s="342">
        <f t="shared" si="136"/>
        <v>8300.24</v>
      </c>
      <c r="FJ111" s="342">
        <f t="shared" si="136"/>
        <v>6640.192</v>
      </c>
      <c r="FK111" s="342">
        <f t="shared" si="136"/>
        <v>5312.1536000000006</v>
      </c>
      <c r="FL111" s="342">
        <f t="shared" si="136"/>
        <v>4249.7228800000003</v>
      </c>
      <c r="FM111" s="342">
        <f t="shared" si="141"/>
        <v>3399.7783040000004</v>
      </c>
      <c r="FN111" s="342">
        <f t="shared" si="81"/>
        <v>2719.8226432000006</v>
      </c>
      <c r="FO111" s="342">
        <f t="shared" si="81"/>
        <v>2175.8581145600006</v>
      </c>
      <c r="FP111" s="346">
        <f t="shared" si="81"/>
        <v>1740.6864916480006</v>
      </c>
      <c r="FQ111" s="342">
        <f t="shared" si="81"/>
        <v>1392.5491933184005</v>
      </c>
      <c r="FR111" s="342">
        <f t="shared" si="81"/>
        <v>1114.0393546547205</v>
      </c>
      <c r="FS111" s="342">
        <f t="shared" si="81"/>
        <v>891.23148372377636</v>
      </c>
      <c r="FT111" s="342">
        <f t="shared" si="81"/>
        <v>712.98518697902114</v>
      </c>
      <c r="FU111" s="342">
        <f t="shared" si="81"/>
        <v>570.38814958321689</v>
      </c>
      <c r="FV111" s="342">
        <f t="shared" si="71"/>
        <v>456.31051966657355</v>
      </c>
      <c r="FW111" s="342">
        <f t="shared" si="71"/>
        <v>365.04841573325888</v>
      </c>
      <c r="FX111" s="342">
        <f t="shared" si="71"/>
        <v>292.03873258660713</v>
      </c>
      <c r="FY111" s="342">
        <f t="shared" si="71"/>
        <v>233.63098606928571</v>
      </c>
      <c r="FZ111" s="342">
        <f t="shared" si="71"/>
        <v>186.90478885542859</v>
      </c>
      <c r="GA111" s="342">
        <f t="shared" si="71"/>
        <v>149.52383108434287</v>
      </c>
      <c r="GB111" s="342">
        <f t="shared" si="78"/>
        <v>119.61906486747431</v>
      </c>
      <c r="GC111" s="727">
        <f t="shared" si="78"/>
        <v>95.695251893979446</v>
      </c>
      <c r="GD111" s="342">
        <f t="shared" si="78"/>
        <v>76.55620151518356</v>
      </c>
      <c r="GE111" s="342">
        <f t="shared" si="78"/>
        <v>61.244961212146848</v>
      </c>
      <c r="GF111" s="342">
        <f t="shared" si="119"/>
        <v>48.995968969717481</v>
      </c>
      <c r="GG111" s="342">
        <f t="shared" si="119"/>
        <v>39.196775175773986</v>
      </c>
      <c r="GH111" s="342">
        <f t="shared" si="119"/>
        <v>31.35742014061919</v>
      </c>
      <c r="GI111" s="342">
        <f t="shared" si="119"/>
        <v>25.085936112495354</v>
      </c>
      <c r="GJ111" s="342">
        <f t="shared" si="119"/>
        <v>20.068748889996286</v>
      </c>
      <c r="GK111" s="342">
        <f t="shared" si="119"/>
        <v>16.054999111997031</v>
      </c>
      <c r="GL111" s="342">
        <f t="shared" si="119"/>
        <v>12.843999289597626</v>
      </c>
      <c r="GM111" s="342">
        <f t="shared" si="119"/>
        <v>10.275199431678102</v>
      </c>
      <c r="GN111" s="346">
        <f t="shared" si="119"/>
        <v>8.2201595453424812</v>
      </c>
      <c r="GO111" s="397">
        <f t="shared" si="150"/>
        <v>2799339.6693618177</v>
      </c>
    </row>
    <row r="112" spans="1:198" ht="22" customHeight="1" x14ac:dyDescent="0.2">
      <c r="B112" s="399">
        <v>5</v>
      </c>
      <c r="C112" s="399"/>
      <c r="D112" s="399">
        <v>1</v>
      </c>
      <c r="E112" s="399"/>
      <c r="F112" s="399"/>
      <c r="G112" s="340" t="str">
        <f>$G$442</f>
        <v>Avg Performing  Title / App</v>
      </c>
      <c r="H112" s="436"/>
      <c r="I112" s="384"/>
      <c r="J112" s="384"/>
      <c r="K112" s="384"/>
      <c r="L112" s="384"/>
      <c r="M112" s="384"/>
      <c r="N112" s="384"/>
      <c r="O112" s="384"/>
      <c r="P112" s="384"/>
      <c r="Q112" s="381"/>
      <c r="R112" s="384"/>
      <c r="S112" s="384"/>
      <c r="T112" s="384"/>
      <c r="U112" s="384"/>
      <c r="V112" s="384"/>
      <c r="W112" s="384"/>
      <c r="X112" s="384"/>
      <c r="Y112" s="384"/>
      <c r="Z112" s="384"/>
      <c r="AA112" s="384"/>
      <c r="AB112" s="385"/>
      <c r="AC112" s="384"/>
      <c r="AD112" s="384"/>
      <c r="AE112" s="384"/>
      <c r="AF112" s="384"/>
      <c r="AG112" s="384"/>
      <c r="AH112" s="384"/>
      <c r="AI112" s="384"/>
      <c r="AJ112" s="384"/>
      <c r="AK112" s="384"/>
      <c r="AL112" s="384"/>
      <c r="AM112" s="384"/>
      <c r="AN112" s="384"/>
      <c r="AO112" s="381"/>
      <c r="AP112" s="384"/>
      <c r="AQ112" s="384"/>
      <c r="AR112" s="384"/>
      <c r="AS112" s="384"/>
      <c r="AT112" s="384"/>
      <c r="AU112" s="384"/>
      <c r="AV112" s="384"/>
      <c r="AW112" s="384"/>
      <c r="AX112" s="384"/>
      <c r="AY112" s="384"/>
      <c r="AZ112" s="385"/>
      <c r="BA112" s="384"/>
      <c r="BB112" s="384"/>
      <c r="BC112" s="384"/>
      <c r="BD112" s="384"/>
      <c r="BE112" s="384"/>
      <c r="BF112" s="384"/>
      <c r="BG112" s="384"/>
      <c r="BH112" s="384"/>
      <c r="BI112" s="384"/>
      <c r="BJ112" s="384"/>
      <c r="BK112" s="384"/>
      <c r="BL112" s="384"/>
      <c r="BM112" s="381"/>
      <c r="BN112" s="384"/>
      <c r="BO112" s="384"/>
      <c r="BP112" s="384"/>
      <c r="BQ112" s="384"/>
      <c r="BR112" s="384"/>
      <c r="BS112" s="384"/>
      <c r="BT112" s="384"/>
      <c r="BU112" s="384"/>
      <c r="BV112" s="384"/>
      <c r="BW112" s="384"/>
      <c r="BX112" s="385"/>
      <c r="BY112" s="384"/>
      <c r="BZ112" s="384"/>
      <c r="CA112" s="384"/>
      <c r="CB112" s="384"/>
      <c r="CC112" s="384"/>
      <c r="CD112" s="384"/>
      <c r="CE112" s="384"/>
      <c r="CF112" s="384"/>
      <c r="CG112" s="384"/>
      <c r="CH112" s="384"/>
      <c r="CI112" s="384"/>
      <c r="CJ112" s="384"/>
      <c r="CK112" s="381"/>
      <c r="CL112" s="384"/>
      <c r="CM112" s="384"/>
      <c r="CN112" s="384"/>
      <c r="CO112" s="384"/>
      <c r="CP112" s="384"/>
      <c r="CQ112" s="384"/>
      <c r="CR112" s="384"/>
      <c r="CS112" s="384"/>
      <c r="CT112" s="384"/>
      <c r="CU112" s="384"/>
      <c r="CV112" s="385"/>
      <c r="CW112" s="384"/>
      <c r="CX112" s="384"/>
      <c r="CY112" s="384"/>
      <c r="CZ112" s="29"/>
      <c r="DA112" s="29"/>
      <c r="DB112" s="29"/>
      <c r="DC112" s="29"/>
      <c r="DD112" s="29"/>
      <c r="DE112" s="29"/>
      <c r="DF112" s="29"/>
      <c r="DG112" s="29"/>
      <c r="DH112" s="29"/>
      <c r="DI112" s="386"/>
      <c r="DJ112" s="29"/>
      <c r="DK112" s="29"/>
      <c r="DL112" s="384"/>
      <c r="DM112" s="384"/>
      <c r="DN112" s="384"/>
      <c r="DO112" s="384"/>
      <c r="DP112" s="384"/>
      <c r="DQ112" s="384"/>
      <c r="DR112" s="384"/>
      <c r="DS112" s="384"/>
      <c r="DT112" s="385"/>
      <c r="DU112" s="384"/>
      <c r="DV112" s="384"/>
      <c r="DW112" s="384"/>
      <c r="DX112" s="29"/>
      <c r="DY112" s="29"/>
      <c r="DZ112" s="29"/>
      <c r="EA112" s="29"/>
      <c r="EB112" s="29"/>
      <c r="EC112" s="29"/>
      <c r="ED112" s="29"/>
      <c r="EE112" s="29"/>
      <c r="EF112" s="29"/>
      <c r="EG112" s="386"/>
      <c r="EH112" s="29"/>
      <c r="EI112" s="29"/>
      <c r="EJ112" s="384"/>
      <c r="EK112" s="379">
        <f t="shared" ref="EK112:FH112" si="153">$B$7*Q$442</f>
        <v>31125.899999999998</v>
      </c>
      <c r="EL112" s="379">
        <f t="shared" si="153"/>
        <v>100239.75</v>
      </c>
      <c r="EM112" s="379">
        <f t="shared" si="153"/>
        <v>284618.09999999998</v>
      </c>
      <c r="EN112" s="379">
        <f t="shared" si="153"/>
        <v>556962.25</v>
      </c>
      <c r="EO112" s="379">
        <f t="shared" si="153"/>
        <v>680269.85</v>
      </c>
      <c r="EP112" s="379">
        <f t="shared" si="153"/>
        <v>661926.19999999995</v>
      </c>
      <c r="EQ112" s="379">
        <f t="shared" si="153"/>
        <v>673632.04999999993</v>
      </c>
      <c r="ER112" s="380">
        <f t="shared" si="153"/>
        <v>661253.44999999995</v>
      </c>
      <c r="ES112" s="379">
        <f t="shared" si="153"/>
        <v>447274.1</v>
      </c>
      <c r="ET112" s="379">
        <f t="shared" si="153"/>
        <v>485426.5</v>
      </c>
      <c r="EU112" s="379">
        <f t="shared" si="153"/>
        <v>373122.1</v>
      </c>
      <c r="EV112" s="379">
        <f t="shared" si="153"/>
        <v>318121.05</v>
      </c>
      <c r="EW112" s="379">
        <f t="shared" si="153"/>
        <v>411752.89999999997</v>
      </c>
      <c r="EX112" s="379">
        <f t="shared" si="153"/>
        <v>364780</v>
      </c>
      <c r="EY112" s="379">
        <f t="shared" si="153"/>
        <v>316356.95</v>
      </c>
      <c r="EZ112" s="379">
        <f t="shared" si="153"/>
        <v>238153.5</v>
      </c>
      <c r="FA112" s="379">
        <f t="shared" si="153"/>
        <v>221125.44999999998</v>
      </c>
      <c r="FB112" s="379">
        <f t="shared" si="153"/>
        <v>247123.5</v>
      </c>
      <c r="FC112" s="379">
        <f t="shared" si="153"/>
        <v>221170.3</v>
      </c>
      <c r="FD112" s="379">
        <f t="shared" si="153"/>
        <v>171895.1</v>
      </c>
      <c r="FE112" s="735">
        <f t="shared" si="153"/>
        <v>127732.79999999999</v>
      </c>
      <c r="FF112" s="379">
        <f t="shared" si="153"/>
        <v>74660.3</v>
      </c>
      <c r="FG112" s="379">
        <f t="shared" si="153"/>
        <v>65346.45</v>
      </c>
      <c r="FH112" s="379">
        <f t="shared" si="153"/>
        <v>36074.35</v>
      </c>
      <c r="FI112" s="342">
        <f t="shared" si="136"/>
        <v>28859.48</v>
      </c>
      <c r="FJ112" s="342">
        <f t="shared" si="136"/>
        <v>23087.584000000003</v>
      </c>
      <c r="FK112" s="342">
        <f t="shared" si="136"/>
        <v>18470.067200000001</v>
      </c>
      <c r="FL112" s="342">
        <f t="shared" si="136"/>
        <v>14776.053760000003</v>
      </c>
      <c r="FM112" s="342">
        <f t="shared" si="141"/>
        <v>11820.843008000003</v>
      </c>
      <c r="FN112" s="342">
        <f t="shared" si="81"/>
        <v>9456.6744064000031</v>
      </c>
      <c r="FO112" s="342">
        <f t="shared" si="81"/>
        <v>7565.3395251200027</v>
      </c>
      <c r="FP112" s="346">
        <f t="shared" si="81"/>
        <v>6052.2716200960022</v>
      </c>
      <c r="FQ112" s="342">
        <f t="shared" si="81"/>
        <v>4841.8172960768015</v>
      </c>
      <c r="FR112" s="342">
        <f t="shared" si="81"/>
        <v>3873.4538368614412</v>
      </c>
      <c r="FS112" s="342">
        <f t="shared" si="81"/>
        <v>3098.7630694891532</v>
      </c>
      <c r="FT112" s="342">
        <f t="shared" si="81"/>
        <v>2479.0104555913226</v>
      </c>
      <c r="FU112" s="342">
        <f t="shared" si="81"/>
        <v>1983.2083644730583</v>
      </c>
      <c r="FV112" s="342">
        <f t="shared" si="71"/>
        <v>1586.5666915784468</v>
      </c>
      <c r="FW112" s="342">
        <f t="shared" si="71"/>
        <v>1269.2533532627576</v>
      </c>
      <c r="FX112" s="342">
        <f t="shared" si="71"/>
        <v>1015.4026826102062</v>
      </c>
      <c r="FY112" s="342">
        <f t="shared" si="71"/>
        <v>812.32214608816503</v>
      </c>
      <c r="FZ112" s="342">
        <f t="shared" si="71"/>
        <v>649.85771687053204</v>
      </c>
      <c r="GA112" s="342">
        <f t="shared" si="71"/>
        <v>519.88617349642561</v>
      </c>
      <c r="GB112" s="342">
        <f t="shared" si="78"/>
        <v>415.90893879714054</v>
      </c>
      <c r="GC112" s="727">
        <f t="shared" si="78"/>
        <v>332.72715103771247</v>
      </c>
      <c r="GD112" s="342">
        <f t="shared" si="78"/>
        <v>266.18172083016998</v>
      </c>
      <c r="GE112" s="342">
        <f t="shared" si="78"/>
        <v>212.94537666413601</v>
      </c>
      <c r="GF112" s="342">
        <f t="shared" si="119"/>
        <v>170.35630133130883</v>
      </c>
      <c r="GG112" s="342">
        <f t="shared" si="119"/>
        <v>136.28504106504707</v>
      </c>
      <c r="GH112" s="342">
        <f t="shared" si="119"/>
        <v>109.02803285203765</v>
      </c>
      <c r="GI112" s="342">
        <f t="shared" si="119"/>
        <v>87.222426281630135</v>
      </c>
      <c r="GJ112" s="342">
        <f t="shared" si="119"/>
        <v>69.777941025304116</v>
      </c>
      <c r="GK112" s="342">
        <f t="shared" si="119"/>
        <v>55.822352820243296</v>
      </c>
      <c r="GL112" s="342">
        <f t="shared" si="119"/>
        <v>44.65788225619464</v>
      </c>
      <c r="GM112" s="342">
        <f t="shared" si="119"/>
        <v>35.726305804955715</v>
      </c>
      <c r="GN112" s="346">
        <f t="shared" si="119"/>
        <v>28.581044643964574</v>
      </c>
      <c r="GO112" s="398">
        <f t="shared" si="150"/>
        <v>7914325.9758214224</v>
      </c>
    </row>
    <row r="113" spans="1:198" ht="22" customHeight="1" x14ac:dyDescent="0.2">
      <c r="B113" s="399">
        <v>6</v>
      </c>
      <c r="C113" s="399"/>
      <c r="D113" s="399"/>
      <c r="E113" s="399"/>
      <c r="F113" s="399">
        <v>1</v>
      </c>
      <c r="G113" s="495" t="str">
        <f>$G$444</f>
        <v>Even Performing Title / App</v>
      </c>
      <c r="H113" s="436"/>
      <c r="I113" s="384"/>
      <c r="J113" s="384"/>
      <c r="K113" s="384"/>
      <c r="L113" s="384"/>
      <c r="M113" s="384"/>
      <c r="N113" s="384"/>
      <c r="O113" s="384"/>
      <c r="P113" s="384"/>
      <c r="Q113" s="381"/>
      <c r="R113" s="384"/>
      <c r="S113" s="384"/>
      <c r="T113" s="384"/>
      <c r="U113" s="384"/>
      <c r="V113" s="384"/>
      <c r="W113" s="384"/>
      <c r="X113" s="384"/>
      <c r="Y113" s="384"/>
      <c r="Z113" s="384"/>
      <c r="AA113" s="384"/>
      <c r="AB113" s="385"/>
      <c r="AC113" s="384"/>
      <c r="AD113" s="384"/>
      <c r="AE113" s="384"/>
      <c r="AF113" s="384"/>
      <c r="AG113" s="384"/>
      <c r="AH113" s="384"/>
      <c r="AI113" s="384"/>
      <c r="AJ113" s="384"/>
      <c r="AK113" s="384"/>
      <c r="AL113" s="384"/>
      <c r="AM113" s="384"/>
      <c r="AN113" s="384"/>
      <c r="AO113" s="381"/>
      <c r="AP113" s="384"/>
      <c r="AQ113" s="384"/>
      <c r="AR113" s="384"/>
      <c r="AS113" s="384"/>
      <c r="AT113" s="384"/>
      <c r="AU113" s="384"/>
      <c r="AV113" s="384"/>
      <c r="AW113" s="384"/>
      <c r="AX113" s="384"/>
      <c r="AY113" s="384"/>
      <c r="AZ113" s="385"/>
      <c r="BA113" s="384"/>
      <c r="BB113" s="384"/>
      <c r="BC113" s="384"/>
      <c r="BD113" s="384"/>
      <c r="BE113" s="384"/>
      <c r="BF113" s="384"/>
      <c r="BG113" s="384"/>
      <c r="BH113" s="384"/>
      <c r="BI113" s="384"/>
      <c r="BJ113" s="384"/>
      <c r="BK113" s="384"/>
      <c r="BL113" s="384"/>
      <c r="BM113" s="381"/>
      <c r="BN113" s="384"/>
      <c r="BO113" s="384"/>
      <c r="BP113" s="384"/>
      <c r="BQ113" s="384"/>
      <c r="BR113" s="384"/>
      <c r="BS113" s="384"/>
      <c r="BT113" s="384"/>
      <c r="BU113" s="384"/>
      <c r="BV113" s="384"/>
      <c r="BW113" s="384"/>
      <c r="BX113" s="385"/>
      <c r="BY113" s="384"/>
      <c r="BZ113" s="384"/>
      <c r="CA113" s="384"/>
      <c r="CB113" s="384"/>
      <c r="CC113" s="384"/>
      <c r="CD113" s="384"/>
      <c r="CE113" s="384"/>
      <c r="CF113" s="384"/>
      <c r="CG113" s="384"/>
      <c r="CH113" s="384"/>
      <c r="CI113" s="384"/>
      <c r="CJ113" s="384"/>
      <c r="CK113" s="381"/>
      <c r="CL113" s="384"/>
      <c r="CM113" s="384"/>
      <c r="CN113" s="384"/>
      <c r="CO113" s="384"/>
      <c r="CP113" s="384"/>
      <c r="CQ113" s="384"/>
      <c r="CR113" s="384"/>
      <c r="CS113" s="384"/>
      <c r="CT113" s="384"/>
      <c r="CU113" s="384"/>
      <c r="CV113" s="385"/>
      <c r="CW113" s="384"/>
      <c r="CX113" s="384"/>
      <c r="CY113" s="384"/>
      <c r="CZ113" s="29"/>
      <c r="DA113" s="29"/>
      <c r="DB113" s="29"/>
      <c r="DC113" s="29"/>
      <c r="DD113" s="29"/>
      <c r="DE113" s="29"/>
      <c r="DF113" s="29"/>
      <c r="DG113" s="29"/>
      <c r="DH113" s="29"/>
      <c r="DI113" s="386"/>
      <c r="DJ113" s="29"/>
      <c r="DK113" s="29"/>
      <c r="DL113" s="384"/>
      <c r="DM113" s="384"/>
      <c r="DN113" s="384"/>
      <c r="DO113" s="384"/>
      <c r="DP113" s="384"/>
      <c r="DQ113" s="384"/>
      <c r="DR113" s="384"/>
      <c r="DS113" s="384"/>
      <c r="DT113" s="385"/>
      <c r="DU113" s="384"/>
      <c r="DV113" s="384"/>
      <c r="DW113" s="384"/>
      <c r="DX113" s="29"/>
      <c r="DY113" s="29"/>
      <c r="DZ113" s="29"/>
      <c r="EA113" s="29"/>
      <c r="EB113" s="29"/>
      <c r="EC113" s="29"/>
      <c r="ED113" s="29"/>
      <c r="EE113" s="29"/>
      <c r="EF113" s="29"/>
      <c r="EG113" s="386"/>
      <c r="EH113" s="29"/>
      <c r="EI113" s="29"/>
      <c r="EJ113" s="384"/>
      <c r="EK113" s="384"/>
      <c r="EL113" s="384"/>
      <c r="EM113" s="497">
        <f t="shared" ref="EM113:FJ113" si="154">$B$7*Q$444</f>
        <v>3114.5833333333339</v>
      </c>
      <c r="EN113" s="497">
        <f t="shared" si="154"/>
        <v>12458.333333333336</v>
      </c>
      <c r="EO113" s="497">
        <f t="shared" si="154"/>
        <v>31145.833333333336</v>
      </c>
      <c r="EP113" s="497">
        <f t="shared" si="154"/>
        <v>46718.75</v>
      </c>
      <c r="EQ113" s="497">
        <f t="shared" si="154"/>
        <v>62291.666666666672</v>
      </c>
      <c r="ER113" s="621">
        <f t="shared" si="154"/>
        <v>59177.083333333328</v>
      </c>
      <c r="ES113" s="497">
        <f t="shared" si="154"/>
        <v>56062.5</v>
      </c>
      <c r="ET113" s="497">
        <f t="shared" si="154"/>
        <v>52947.916666666664</v>
      </c>
      <c r="EU113" s="497">
        <f t="shared" si="154"/>
        <v>49833.333333333343</v>
      </c>
      <c r="EV113" s="497">
        <f t="shared" si="154"/>
        <v>46718.75</v>
      </c>
      <c r="EW113" s="497">
        <f t="shared" si="154"/>
        <v>43604.166666666664</v>
      </c>
      <c r="EX113" s="497">
        <f t="shared" si="154"/>
        <v>40489.583333333336</v>
      </c>
      <c r="EY113" s="497">
        <f t="shared" si="154"/>
        <v>37375</v>
      </c>
      <c r="EZ113" s="497">
        <f t="shared" si="154"/>
        <v>34260.416666666672</v>
      </c>
      <c r="FA113" s="497">
        <f t="shared" si="154"/>
        <v>31145.833333333299</v>
      </c>
      <c r="FB113" s="497">
        <f t="shared" si="154"/>
        <v>28031.249999999967</v>
      </c>
      <c r="FC113" s="497">
        <f t="shared" si="154"/>
        <v>24916.666666666672</v>
      </c>
      <c r="FD113" s="497">
        <f t="shared" si="154"/>
        <v>21802.083333333332</v>
      </c>
      <c r="FE113" s="737">
        <f t="shared" si="154"/>
        <v>18687.5</v>
      </c>
      <c r="FF113" s="497">
        <f t="shared" si="154"/>
        <v>15572.916666666668</v>
      </c>
      <c r="FG113" s="497">
        <f t="shared" si="154"/>
        <v>12458.333333333336</v>
      </c>
      <c r="FH113" s="497">
        <f t="shared" si="154"/>
        <v>9343.75</v>
      </c>
      <c r="FI113" s="497">
        <f t="shared" si="154"/>
        <v>6229.1666666666679</v>
      </c>
      <c r="FJ113" s="497">
        <f t="shared" si="154"/>
        <v>3114.5833333333339</v>
      </c>
      <c r="FK113" s="342">
        <f t="shared" si="136"/>
        <v>2491.6666666666674</v>
      </c>
      <c r="FL113" s="342">
        <f t="shared" si="136"/>
        <v>1993.3333333333339</v>
      </c>
      <c r="FM113" s="342">
        <f t="shared" si="141"/>
        <v>1594.6666666666672</v>
      </c>
      <c r="FN113" s="342">
        <f t="shared" si="81"/>
        <v>1275.7333333333338</v>
      </c>
      <c r="FO113" s="342">
        <f t="shared" si="81"/>
        <v>1020.586666666667</v>
      </c>
      <c r="FP113" s="346">
        <f t="shared" si="81"/>
        <v>816.46933333333368</v>
      </c>
      <c r="FQ113" s="342">
        <f t="shared" si="81"/>
        <v>653.17546666666703</v>
      </c>
      <c r="FR113" s="342">
        <f t="shared" si="81"/>
        <v>522.5403733333336</v>
      </c>
      <c r="FS113" s="342">
        <f t="shared" si="81"/>
        <v>418.03229866666692</v>
      </c>
      <c r="FT113" s="342">
        <f t="shared" si="81"/>
        <v>334.42583893333358</v>
      </c>
      <c r="FU113" s="342">
        <f t="shared" si="81"/>
        <v>267.54067114666685</v>
      </c>
      <c r="FV113" s="342">
        <f t="shared" si="71"/>
        <v>214.03253691733349</v>
      </c>
      <c r="FW113" s="342">
        <f t="shared" si="71"/>
        <v>171.22602953386681</v>
      </c>
      <c r="FX113" s="342">
        <f t="shared" si="71"/>
        <v>136.98082362709346</v>
      </c>
      <c r="FY113" s="342">
        <f t="shared" si="71"/>
        <v>109.58465890167477</v>
      </c>
      <c r="FZ113" s="342">
        <f t="shared" si="71"/>
        <v>87.667727121339823</v>
      </c>
      <c r="GA113" s="342">
        <f t="shared" si="71"/>
        <v>70.134181697071867</v>
      </c>
      <c r="GB113" s="342">
        <f t="shared" si="78"/>
        <v>56.107345357657493</v>
      </c>
      <c r="GC113" s="727">
        <f t="shared" si="78"/>
        <v>44.885876286125999</v>
      </c>
      <c r="GD113" s="342">
        <f t="shared" si="78"/>
        <v>35.908701028900801</v>
      </c>
      <c r="GE113" s="342">
        <f t="shared" si="78"/>
        <v>28.726960823120642</v>
      </c>
      <c r="GF113" s="342">
        <f t="shared" si="119"/>
        <v>22.981568658496514</v>
      </c>
      <c r="GG113" s="342">
        <f t="shared" si="119"/>
        <v>18.385254926797213</v>
      </c>
      <c r="GH113" s="342">
        <f t="shared" si="119"/>
        <v>14.708203941437771</v>
      </c>
      <c r="GI113" s="342">
        <f t="shared" si="119"/>
        <v>11.766563153150218</v>
      </c>
      <c r="GJ113" s="342">
        <f t="shared" si="119"/>
        <v>9.4132505225201744</v>
      </c>
      <c r="GK113" s="342">
        <f t="shared" si="119"/>
        <v>7.5306004180161397</v>
      </c>
      <c r="GL113" s="342">
        <f t="shared" si="119"/>
        <v>6.0244803344129121</v>
      </c>
      <c r="GM113" s="342">
        <f t="shared" si="119"/>
        <v>4.8195842675303302</v>
      </c>
      <c r="GN113" s="346">
        <f t="shared" si="119"/>
        <v>3.8556674140242642</v>
      </c>
      <c r="GO113" s="623">
        <f t="shared" si="150"/>
        <v>759942.91066367715</v>
      </c>
    </row>
    <row r="114" spans="1:198" ht="22" customHeight="1" x14ac:dyDescent="0.2">
      <c r="B114" s="399">
        <f t="shared" ref="B114:B119" si="155">B113+1</f>
        <v>7</v>
      </c>
      <c r="C114" s="399"/>
      <c r="D114" s="399"/>
      <c r="E114" s="399">
        <v>1</v>
      </c>
      <c r="F114" s="399"/>
      <c r="G114" s="339" t="str">
        <f>$G$443</f>
        <v>Low Performing  Title / App</v>
      </c>
      <c r="H114" s="436"/>
      <c r="I114" s="384"/>
      <c r="J114" s="384"/>
      <c r="K114" s="384"/>
      <c r="L114" s="384"/>
      <c r="M114" s="384"/>
      <c r="N114" s="384"/>
      <c r="O114" s="384"/>
      <c r="P114" s="384"/>
      <c r="Q114" s="381"/>
      <c r="R114" s="384"/>
      <c r="S114" s="384"/>
      <c r="T114" s="384"/>
      <c r="U114" s="384"/>
      <c r="V114" s="384"/>
      <c r="W114" s="384"/>
      <c r="X114" s="384"/>
      <c r="Y114" s="384"/>
      <c r="Z114" s="384"/>
      <c r="AA114" s="384"/>
      <c r="AB114" s="385"/>
      <c r="AC114" s="384"/>
      <c r="AD114" s="384"/>
      <c r="AE114" s="384"/>
      <c r="AF114" s="384"/>
      <c r="AG114" s="384"/>
      <c r="AH114" s="384"/>
      <c r="AI114" s="384"/>
      <c r="AJ114" s="384"/>
      <c r="AK114" s="384"/>
      <c r="AL114" s="384"/>
      <c r="AM114" s="384"/>
      <c r="AN114" s="384"/>
      <c r="AO114" s="381"/>
      <c r="AP114" s="384"/>
      <c r="AQ114" s="384"/>
      <c r="AR114" s="384"/>
      <c r="AS114" s="384"/>
      <c r="AT114" s="384"/>
      <c r="AU114" s="384"/>
      <c r="AV114" s="384"/>
      <c r="AW114" s="384"/>
      <c r="AX114" s="384"/>
      <c r="AY114" s="384"/>
      <c r="AZ114" s="385"/>
      <c r="BA114" s="384"/>
      <c r="BB114" s="384"/>
      <c r="BC114" s="384"/>
      <c r="BD114" s="384"/>
      <c r="BE114" s="384"/>
      <c r="BF114" s="384"/>
      <c r="BG114" s="384"/>
      <c r="BH114" s="384"/>
      <c r="BI114" s="384"/>
      <c r="BJ114" s="384"/>
      <c r="BK114" s="384"/>
      <c r="BL114" s="384"/>
      <c r="BM114" s="381"/>
      <c r="BN114" s="384"/>
      <c r="BO114" s="384"/>
      <c r="BP114" s="384"/>
      <c r="BQ114" s="384"/>
      <c r="BR114" s="384"/>
      <c r="BS114" s="384"/>
      <c r="BT114" s="384"/>
      <c r="BU114" s="384"/>
      <c r="BV114" s="384"/>
      <c r="BW114" s="384"/>
      <c r="BX114" s="385"/>
      <c r="BY114" s="384"/>
      <c r="BZ114" s="384"/>
      <c r="CA114" s="384"/>
      <c r="CB114" s="384"/>
      <c r="CC114" s="384"/>
      <c r="CD114" s="384"/>
      <c r="CE114" s="384"/>
      <c r="CF114" s="384"/>
      <c r="CG114" s="384"/>
      <c r="CH114" s="384"/>
      <c r="CI114" s="384"/>
      <c r="CJ114" s="384"/>
      <c r="CK114" s="381"/>
      <c r="CL114" s="384"/>
      <c r="CM114" s="384"/>
      <c r="CN114" s="384"/>
      <c r="CO114" s="384"/>
      <c r="CP114" s="384"/>
      <c r="CQ114" s="384"/>
      <c r="CR114" s="384"/>
      <c r="CS114" s="384"/>
      <c r="CT114" s="384"/>
      <c r="CU114" s="384"/>
      <c r="CV114" s="385"/>
      <c r="CW114" s="384"/>
      <c r="CX114" s="384"/>
      <c r="CY114" s="384"/>
      <c r="CZ114" s="29"/>
      <c r="DA114" s="29"/>
      <c r="DB114" s="29"/>
      <c r="DC114" s="29"/>
      <c r="DD114" s="29"/>
      <c r="DE114" s="29"/>
      <c r="DF114" s="29"/>
      <c r="DG114" s="29"/>
      <c r="DH114" s="29"/>
      <c r="DI114" s="386"/>
      <c r="DJ114" s="29"/>
      <c r="DK114" s="29"/>
      <c r="DL114" s="384"/>
      <c r="DM114" s="384"/>
      <c r="DN114" s="384"/>
      <c r="DO114" s="384"/>
      <c r="DP114" s="384"/>
      <c r="DQ114" s="384"/>
      <c r="DR114" s="384"/>
      <c r="DS114" s="384"/>
      <c r="DT114" s="385"/>
      <c r="DU114" s="384"/>
      <c r="DV114" s="384"/>
      <c r="DW114" s="384"/>
      <c r="DX114" s="29"/>
      <c r="DY114" s="29"/>
      <c r="DZ114" s="29"/>
      <c r="EA114" s="29"/>
      <c r="EB114" s="29"/>
      <c r="EC114" s="29"/>
      <c r="ED114" s="29"/>
      <c r="EE114" s="29"/>
      <c r="EF114" s="29"/>
      <c r="EG114" s="386"/>
      <c r="EH114" s="29"/>
      <c r="EI114" s="29"/>
      <c r="EJ114" s="384"/>
      <c r="EK114" s="384"/>
      <c r="EL114" s="384"/>
      <c r="EM114" s="384"/>
      <c r="EN114" s="382">
        <f t="shared" ref="EN114:FK114" si="156">$B$7*Q$443</f>
        <v>14621.099999999999</v>
      </c>
      <c r="EO114" s="382">
        <f t="shared" si="156"/>
        <v>53894.75</v>
      </c>
      <c r="EP114" s="382">
        <f t="shared" si="156"/>
        <v>98939.099999999991</v>
      </c>
      <c r="EQ114" s="382">
        <f t="shared" si="156"/>
        <v>182390</v>
      </c>
      <c r="ER114" s="383">
        <f t="shared" si="156"/>
        <v>299732.55</v>
      </c>
      <c r="ES114" s="382">
        <f t="shared" si="156"/>
        <v>204665.5</v>
      </c>
      <c r="ET114" s="382">
        <f t="shared" si="156"/>
        <v>175333.6</v>
      </c>
      <c r="EU114" s="382">
        <f t="shared" si="156"/>
        <v>194200.5</v>
      </c>
      <c r="EV114" s="382">
        <f t="shared" si="156"/>
        <v>156765.69999999998</v>
      </c>
      <c r="EW114" s="382">
        <f t="shared" si="156"/>
        <v>155674.35</v>
      </c>
      <c r="EX114" s="382">
        <f t="shared" si="156"/>
        <v>148274.1</v>
      </c>
      <c r="EY114" s="382">
        <f t="shared" si="156"/>
        <v>137061.6</v>
      </c>
      <c r="EZ114" s="382">
        <f t="shared" si="156"/>
        <v>120885.7</v>
      </c>
      <c r="FA114" s="382">
        <f t="shared" si="156"/>
        <v>141905.4</v>
      </c>
      <c r="FB114" s="382">
        <f t="shared" si="156"/>
        <v>111512.04999999999</v>
      </c>
      <c r="FC114" s="382">
        <f t="shared" si="156"/>
        <v>95410.9</v>
      </c>
      <c r="FD114" s="382">
        <f t="shared" si="156"/>
        <v>94349.45</v>
      </c>
      <c r="FE114" s="736">
        <f t="shared" si="156"/>
        <v>101525.45</v>
      </c>
      <c r="FF114" s="382">
        <f t="shared" si="156"/>
        <v>73598.849999999991</v>
      </c>
      <c r="FG114" s="382">
        <f t="shared" si="156"/>
        <v>73942.7</v>
      </c>
      <c r="FH114" s="382">
        <f t="shared" si="156"/>
        <v>52908.049999999996</v>
      </c>
      <c r="FI114" s="382">
        <f t="shared" si="156"/>
        <v>36298.6</v>
      </c>
      <c r="FJ114" s="382">
        <f t="shared" si="156"/>
        <v>23606.05</v>
      </c>
      <c r="FK114" s="382">
        <f t="shared" si="156"/>
        <v>10375.299999999999</v>
      </c>
      <c r="FL114" s="342">
        <f t="shared" si="136"/>
        <v>8300.24</v>
      </c>
      <c r="FM114" s="342">
        <f t="shared" si="141"/>
        <v>6640.192</v>
      </c>
      <c r="FN114" s="342">
        <f t="shared" si="81"/>
        <v>5312.1536000000006</v>
      </c>
      <c r="FO114" s="342">
        <f t="shared" si="81"/>
        <v>4249.7228800000003</v>
      </c>
      <c r="FP114" s="346">
        <f t="shared" si="81"/>
        <v>3399.7783040000004</v>
      </c>
      <c r="FQ114" s="342">
        <f t="shared" si="81"/>
        <v>2719.8226432000006</v>
      </c>
      <c r="FR114" s="342">
        <f t="shared" si="81"/>
        <v>2175.8581145600006</v>
      </c>
      <c r="FS114" s="342">
        <f t="shared" si="81"/>
        <v>1740.6864916480006</v>
      </c>
      <c r="FT114" s="342">
        <f t="shared" si="81"/>
        <v>1392.5491933184005</v>
      </c>
      <c r="FU114" s="342">
        <f t="shared" si="81"/>
        <v>1114.0393546547205</v>
      </c>
      <c r="FV114" s="342">
        <f t="shared" si="81"/>
        <v>891.23148372377636</v>
      </c>
      <c r="FW114" s="342">
        <f t="shared" si="81"/>
        <v>712.98518697902114</v>
      </c>
      <c r="FX114" s="342">
        <f t="shared" si="81"/>
        <v>570.38814958321689</v>
      </c>
      <c r="FY114" s="342">
        <f t="shared" si="81"/>
        <v>456.31051966657355</v>
      </c>
      <c r="FZ114" s="342">
        <f t="shared" si="81"/>
        <v>365.04841573325888</v>
      </c>
      <c r="GA114" s="342">
        <f t="shared" si="81"/>
        <v>292.03873258660713</v>
      </c>
      <c r="GB114" s="342">
        <f t="shared" si="78"/>
        <v>233.63098606928571</v>
      </c>
      <c r="GC114" s="727">
        <f t="shared" si="78"/>
        <v>186.90478885542859</v>
      </c>
      <c r="GD114" s="342">
        <f t="shared" si="78"/>
        <v>149.52383108434287</v>
      </c>
      <c r="GE114" s="342">
        <f t="shared" si="78"/>
        <v>119.61906486747431</v>
      </c>
      <c r="GF114" s="342">
        <f t="shared" si="119"/>
        <v>95.695251893979446</v>
      </c>
      <c r="GG114" s="342">
        <f t="shared" si="119"/>
        <v>76.55620151518356</v>
      </c>
      <c r="GH114" s="342">
        <f t="shared" si="119"/>
        <v>61.244961212146848</v>
      </c>
      <c r="GI114" s="342">
        <f t="shared" si="119"/>
        <v>48.995968969717481</v>
      </c>
      <c r="GJ114" s="342">
        <f t="shared" si="119"/>
        <v>39.196775175773986</v>
      </c>
      <c r="GK114" s="342">
        <f t="shared" si="119"/>
        <v>31.35742014061919</v>
      </c>
      <c r="GL114" s="342">
        <f t="shared" si="119"/>
        <v>25.085936112495354</v>
      </c>
      <c r="GM114" s="342">
        <f t="shared" si="119"/>
        <v>20.068748889996286</v>
      </c>
      <c r="GN114" s="346">
        <f t="shared" si="119"/>
        <v>16.054999111997031</v>
      </c>
      <c r="GO114" s="397">
        <f t="shared" si="150"/>
        <v>2799308.3300035512</v>
      </c>
    </row>
    <row r="115" spans="1:198" ht="22" customHeight="1" x14ac:dyDescent="0.2">
      <c r="B115" s="399">
        <v>8</v>
      </c>
      <c r="C115" s="399"/>
      <c r="D115" s="399">
        <v>1</v>
      </c>
      <c r="E115" s="399"/>
      <c r="F115" s="399"/>
      <c r="G115" s="340" t="str">
        <f>$G$442</f>
        <v>Avg Performing  Title / App</v>
      </c>
      <c r="H115" s="436"/>
      <c r="I115" s="384"/>
      <c r="J115" s="384"/>
      <c r="K115" s="384"/>
      <c r="L115" s="384"/>
      <c r="M115" s="384"/>
      <c r="N115" s="384"/>
      <c r="O115" s="384"/>
      <c r="P115" s="384"/>
      <c r="Q115" s="381"/>
      <c r="R115" s="384"/>
      <c r="S115" s="384"/>
      <c r="T115" s="384"/>
      <c r="U115" s="384"/>
      <c r="V115" s="384"/>
      <c r="W115" s="384"/>
      <c r="X115" s="384"/>
      <c r="Y115" s="384"/>
      <c r="Z115" s="384"/>
      <c r="AA115" s="384"/>
      <c r="AB115" s="385"/>
      <c r="AC115" s="384"/>
      <c r="AD115" s="384"/>
      <c r="AE115" s="384"/>
      <c r="AF115" s="384"/>
      <c r="AG115" s="384"/>
      <c r="AH115" s="384"/>
      <c r="AI115" s="384"/>
      <c r="AJ115" s="384"/>
      <c r="AK115" s="384"/>
      <c r="AL115" s="384"/>
      <c r="AM115" s="384"/>
      <c r="AN115" s="384"/>
      <c r="AO115" s="381"/>
      <c r="AP115" s="384"/>
      <c r="AQ115" s="384"/>
      <c r="AR115" s="384"/>
      <c r="AS115" s="384"/>
      <c r="AT115" s="384"/>
      <c r="AU115" s="384"/>
      <c r="AV115" s="384"/>
      <c r="AW115" s="384"/>
      <c r="AX115" s="384"/>
      <c r="AY115" s="384"/>
      <c r="AZ115" s="385"/>
      <c r="BA115" s="384"/>
      <c r="BB115" s="384"/>
      <c r="BC115" s="384"/>
      <c r="BD115" s="384"/>
      <c r="BE115" s="384"/>
      <c r="BF115" s="384"/>
      <c r="BG115" s="384"/>
      <c r="BH115" s="384"/>
      <c r="BI115" s="384"/>
      <c r="BJ115" s="384"/>
      <c r="BK115" s="384"/>
      <c r="BL115" s="384"/>
      <c r="BM115" s="381"/>
      <c r="BN115" s="384"/>
      <c r="BO115" s="384"/>
      <c r="BP115" s="384"/>
      <c r="BQ115" s="384"/>
      <c r="BR115" s="384"/>
      <c r="BS115" s="384"/>
      <c r="BT115" s="384"/>
      <c r="BU115" s="384"/>
      <c r="BV115" s="384"/>
      <c r="BW115" s="384"/>
      <c r="BX115" s="385"/>
      <c r="BY115" s="384"/>
      <c r="BZ115" s="384"/>
      <c r="CA115" s="384"/>
      <c r="CB115" s="384"/>
      <c r="CC115" s="384"/>
      <c r="CD115" s="384"/>
      <c r="CE115" s="384"/>
      <c r="CF115" s="384"/>
      <c r="CG115" s="384"/>
      <c r="CH115" s="384"/>
      <c r="CI115" s="384"/>
      <c r="CJ115" s="384"/>
      <c r="CK115" s="381"/>
      <c r="CL115" s="384"/>
      <c r="CM115" s="384"/>
      <c r="CN115" s="384"/>
      <c r="CO115" s="384"/>
      <c r="CP115" s="384"/>
      <c r="CQ115" s="384"/>
      <c r="CR115" s="384"/>
      <c r="CS115" s="384"/>
      <c r="CT115" s="384"/>
      <c r="CU115" s="384"/>
      <c r="CV115" s="385"/>
      <c r="CW115" s="384"/>
      <c r="CX115" s="384"/>
      <c r="CY115" s="384"/>
      <c r="CZ115" s="29"/>
      <c r="DA115" s="29"/>
      <c r="DB115" s="29"/>
      <c r="DC115" s="29"/>
      <c r="DD115" s="29"/>
      <c r="DE115" s="29"/>
      <c r="DF115" s="29"/>
      <c r="DG115" s="29"/>
      <c r="DH115" s="29"/>
      <c r="DI115" s="386"/>
      <c r="DJ115" s="29"/>
      <c r="DK115" s="29"/>
      <c r="DL115" s="384"/>
      <c r="DM115" s="384"/>
      <c r="DN115" s="384"/>
      <c r="DO115" s="384"/>
      <c r="DP115" s="384"/>
      <c r="DQ115" s="384"/>
      <c r="DR115" s="384"/>
      <c r="DS115" s="384"/>
      <c r="DT115" s="385"/>
      <c r="DU115" s="384"/>
      <c r="DV115" s="384"/>
      <c r="DW115" s="384"/>
      <c r="DX115" s="29"/>
      <c r="DY115" s="29"/>
      <c r="DZ115" s="29"/>
      <c r="EA115" s="29"/>
      <c r="EB115" s="29"/>
      <c r="EC115" s="29"/>
      <c r="ED115" s="29"/>
      <c r="EE115" s="29"/>
      <c r="EF115" s="29"/>
      <c r="EG115" s="386"/>
      <c r="EH115" s="29"/>
      <c r="EI115" s="29"/>
      <c r="EJ115" s="384"/>
      <c r="EK115" s="384"/>
      <c r="EL115" s="384"/>
      <c r="EM115" s="384"/>
      <c r="EN115" s="384"/>
      <c r="EO115" s="384"/>
      <c r="EP115" s="379">
        <f t="shared" ref="EP115:FM115" si="157">$B$7*Q$442</f>
        <v>31125.899999999998</v>
      </c>
      <c r="EQ115" s="379">
        <f t="shared" si="157"/>
        <v>100239.75</v>
      </c>
      <c r="ER115" s="380">
        <f t="shared" si="157"/>
        <v>284618.09999999998</v>
      </c>
      <c r="ES115" s="379">
        <f t="shared" si="157"/>
        <v>556962.25</v>
      </c>
      <c r="ET115" s="379">
        <f t="shared" si="157"/>
        <v>680269.85</v>
      </c>
      <c r="EU115" s="379">
        <f t="shared" si="157"/>
        <v>661926.19999999995</v>
      </c>
      <c r="EV115" s="379">
        <f t="shared" si="157"/>
        <v>673632.04999999993</v>
      </c>
      <c r="EW115" s="379">
        <f t="shared" si="157"/>
        <v>661253.44999999995</v>
      </c>
      <c r="EX115" s="379">
        <f t="shared" si="157"/>
        <v>447274.1</v>
      </c>
      <c r="EY115" s="379">
        <f t="shared" si="157"/>
        <v>485426.5</v>
      </c>
      <c r="EZ115" s="379">
        <f t="shared" si="157"/>
        <v>373122.1</v>
      </c>
      <c r="FA115" s="379">
        <f t="shared" si="157"/>
        <v>318121.05</v>
      </c>
      <c r="FB115" s="379">
        <f t="shared" si="157"/>
        <v>411752.89999999997</v>
      </c>
      <c r="FC115" s="379">
        <f t="shared" si="157"/>
        <v>364780</v>
      </c>
      <c r="FD115" s="379">
        <f t="shared" si="157"/>
        <v>316356.95</v>
      </c>
      <c r="FE115" s="735">
        <f t="shared" si="157"/>
        <v>238153.5</v>
      </c>
      <c r="FF115" s="379">
        <f t="shared" si="157"/>
        <v>221125.44999999998</v>
      </c>
      <c r="FG115" s="379">
        <f t="shared" si="157"/>
        <v>247123.5</v>
      </c>
      <c r="FH115" s="379">
        <f t="shared" si="157"/>
        <v>221170.3</v>
      </c>
      <c r="FI115" s="379">
        <f t="shared" si="157"/>
        <v>171895.1</v>
      </c>
      <c r="FJ115" s="379">
        <f t="shared" si="157"/>
        <v>127732.79999999999</v>
      </c>
      <c r="FK115" s="379">
        <f t="shared" si="157"/>
        <v>74660.3</v>
      </c>
      <c r="FL115" s="379">
        <f t="shared" si="157"/>
        <v>65346.45</v>
      </c>
      <c r="FM115" s="379">
        <f t="shared" si="157"/>
        <v>36074.35</v>
      </c>
      <c r="FN115" s="342">
        <f t="shared" si="81"/>
        <v>28859.48</v>
      </c>
      <c r="FO115" s="342">
        <f t="shared" si="81"/>
        <v>23087.584000000003</v>
      </c>
      <c r="FP115" s="346">
        <f t="shared" si="81"/>
        <v>18470.067200000001</v>
      </c>
      <c r="FQ115" s="342">
        <f t="shared" si="81"/>
        <v>14776.053760000003</v>
      </c>
      <c r="FR115" s="342">
        <f t="shared" si="81"/>
        <v>11820.843008000003</v>
      </c>
      <c r="FS115" s="342">
        <f t="shared" si="81"/>
        <v>9456.6744064000031</v>
      </c>
      <c r="FT115" s="342">
        <f t="shared" si="81"/>
        <v>7565.3395251200027</v>
      </c>
      <c r="FU115" s="342">
        <f t="shared" si="81"/>
        <v>6052.2716200960022</v>
      </c>
      <c r="FV115" s="342">
        <f t="shared" si="81"/>
        <v>4841.8172960768015</v>
      </c>
      <c r="FW115" s="342">
        <f t="shared" si="81"/>
        <v>3873.4538368614412</v>
      </c>
      <c r="FX115" s="342">
        <f t="shared" si="81"/>
        <v>3098.7630694891532</v>
      </c>
      <c r="FY115" s="342">
        <f t="shared" si="81"/>
        <v>2479.0104555913226</v>
      </c>
      <c r="FZ115" s="342">
        <f t="shared" si="81"/>
        <v>1983.2083644730583</v>
      </c>
      <c r="GA115" s="342">
        <f t="shared" si="81"/>
        <v>1586.5666915784468</v>
      </c>
      <c r="GB115" s="342">
        <f t="shared" si="78"/>
        <v>1269.2533532627576</v>
      </c>
      <c r="GC115" s="727">
        <f t="shared" si="78"/>
        <v>1015.4026826102062</v>
      </c>
      <c r="GD115" s="342">
        <f t="shared" si="78"/>
        <v>812.32214608816503</v>
      </c>
      <c r="GE115" s="342">
        <f t="shared" si="78"/>
        <v>649.85771687053204</v>
      </c>
      <c r="GF115" s="342">
        <f t="shared" ref="GF115:GN131" si="158">GE115*0.8</f>
        <v>519.88617349642561</v>
      </c>
      <c r="GG115" s="342">
        <f t="shared" si="158"/>
        <v>415.90893879714054</v>
      </c>
      <c r="GH115" s="342">
        <f t="shared" si="158"/>
        <v>332.72715103771247</v>
      </c>
      <c r="GI115" s="342">
        <f t="shared" si="158"/>
        <v>266.18172083016998</v>
      </c>
      <c r="GJ115" s="342">
        <f t="shared" si="158"/>
        <v>212.94537666413601</v>
      </c>
      <c r="GK115" s="342">
        <f t="shared" si="158"/>
        <v>170.35630133130883</v>
      </c>
      <c r="GL115" s="342">
        <f t="shared" si="158"/>
        <v>136.28504106504707</v>
      </c>
      <c r="GM115" s="342">
        <f t="shared" si="158"/>
        <v>109.02803285203765</v>
      </c>
      <c r="GN115" s="346">
        <f t="shared" si="158"/>
        <v>87.222426281630135</v>
      </c>
      <c r="GO115" s="398">
        <f t="shared" si="150"/>
        <v>7914091.4102948718</v>
      </c>
    </row>
    <row r="116" spans="1:198" ht="22" customHeight="1" x14ac:dyDescent="0.2">
      <c r="B116" s="399">
        <v>9</v>
      </c>
      <c r="C116" s="399">
        <v>1</v>
      </c>
      <c r="D116" s="399"/>
      <c r="E116" s="399"/>
      <c r="F116" s="399"/>
      <c r="G116" s="341" t="str">
        <f>$G$441</f>
        <v>High Performing Title / App</v>
      </c>
      <c r="H116" s="436"/>
      <c r="I116" s="384"/>
      <c r="J116" s="384"/>
      <c r="K116" s="384"/>
      <c r="L116" s="384"/>
      <c r="M116" s="384"/>
      <c r="N116" s="384"/>
      <c r="O116" s="384"/>
      <c r="P116" s="384"/>
      <c r="Q116" s="381"/>
      <c r="R116" s="384"/>
      <c r="S116" s="384"/>
      <c r="T116" s="384"/>
      <c r="U116" s="384"/>
      <c r="V116" s="384"/>
      <c r="W116" s="384"/>
      <c r="X116" s="384"/>
      <c r="Y116" s="384"/>
      <c r="Z116" s="384"/>
      <c r="AA116" s="384"/>
      <c r="AB116" s="385"/>
      <c r="AC116" s="384"/>
      <c r="AD116" s="384"/>
      <c r="AE116" s="384"/>
      <c r="AF116" s="384"/>
      <c r="AG116" s="384"/>
      <c r="AH116" s="384"/>
      <c r="AI116" s="384"/>
      <c r="AJ116" s="384"/>
      <c r="AK116" s="384"/>
      <c r="AL116" s="384"/>
      <c r="AM116" s="384"/>
      <c r="AN116" s="384"/>
      <c r="AO116" s="381"/>
      <c r="AP116" s="384"/>
      <c r="AQ116" s="384"/>
      <c r="AR116" s="384"/>
      <c r="AS116" s="384"/>
      <c r="AT116" s="384"/>
      <c r="AU116" s="384"/>
      <c r="AV116" s="384"/>
      <c r="AW116" s="384"/>
      <c r="AX116" s="384"/>
      <c r="AY116" s="384"/>
      <c r="AZ116" s="385"/>
      <c r="BA116" s="384"/>
      <c r="BB116" s="384"/>
      <c r="BC116" s="384"/>
      <c r="BD116" s="384"/>
      <c r="BE116" s="384"/>
      <c r="BF116" s="384"/>
      <c r="BG116" s="384"/>
      <c r="BH116" s="384"/>
      <c r="BI116" s="384"/>
      <c r="BJ116" s="384"/>
      <c r="BK116" s="384"/>
      <c r="BL116" s="384"/>
      <c r="BM116" s="381"/>
      <c r="BN116" s="384"/>
      <c r="BO116" s="384"/>
      <c r="BP116" s="384"/>
      <c r="BQ116" s="384"/>
      <c r="BR116" s="384"/>
      <c r="BS116" s="384"/>
      <c r="BT116" s="384"/>
      <c r="BU116" s="384"/>
      <c r="BV116" s="384"/>
      <c r="BW116" s="384"/>
      <c r="BX116" s="385"/>
      <c r="BY116" s="384"/>
      <c r="BZ116" s="384"/>
      <c r="CA116" s="384"/>
      <c r="CB116" s="384"/>
      <c r="CC116" s="384"/>
      <c r="CD116" s="384"/>
      <c r="CE116" s="384"/>
      <c r="CF116" s="384"/>
      <c r="CG116" s="384"/>
      <c r="CH116" s="384"/>
      <c r="CI116" s="384"/>
      <c r="CJ116" s="384"/>
      <c r="CK116" s="381"/>
      <c r="CL116" s="384"/>
      <c r="CM116" s="384"/>
      <c r="CN116" s="384"/>
      <c r="CO116" s="384"/>
      <c r="CP116" s="384"/>
      <c r="CQ116" s="384"/>
      <c r="CR116" s="384"/>
      <c r="CS116" s="384"/>
      <c r="CT116" s="384"/>
      <c r="CU116" s="384"/>
      <c r="CV116" s="385"/>
      <c r="CW116" s="384"/>
      <c r="CX116" s="384"/>
      <c r="CY116" s="384"/>
      <c r="CZ116" s="29"/>
      <c r="DA116" s="29"/>
      <c r="DB116" s="29"/>
      <c r="DC116" s="29"/>
      <c r="DD116" s="29"/>
      <c r="DE116" s="29"/>
      <c r="DF116" s="29"/>
      <c r="DG116" s="29"/>
      <c r="DH116" s="29"/>
      <c r="DI116" s="386"/>
      <c r="DJ116" s="29"/>
      <c r="DK116" s="29"/>
      <c r="DL116" s="384"/>
      <c r="DM116" s="384"/>
      <c r="DN116" s="384"/>
      <c r="DO116" s="384"/>
      <c r="DP116" s="384"/>
      <c r="DQ116" s="384"/>
      <c r="DR116" s="384"/>
      <c r="DS116" s="384"/>
      <c r="DT116" s="385"/>
      <c r="DU116" s="384"/>
      <c r="DV116" s="384"/>
      <c r="DW116" s="384"/>
      <c r="DX116" s="29"/>
      <c r="DY116" s="29"/>
      <c r="DZ116" s="29"/>
      <c r="EA116" s="29"/>
      <c r="EB116" s="29"/>
      <c r="EC116" s="29"/>
      <c r="ED116" s="29"/>
      <c r="EE116" s="29"/>
      <c r="EF116" s="29"/>
      <c r="EG116" s="386"/>
      <c r="EH116" s="29"/>
      <c r="EI116" s="29"/>
      <c r="EJ116" s="384"/>
      <c r="EK116" s="384"/>
      <c r="EL116" s="384"/>
      <c r="EM116" s="384"/>
      <c r="EN116" s="384"/>
      <c r="EO116" s="384"/>
      <c r="EP116" s="384"/>
      <c r="EQ116" s="389">
        <f t="shared" ref="EQ116:FN116" si="159">$B$7*Q$441</f>
        <v>289304.92499999999</v>
      </c>
      <c r="ER116" s="390">
        <f t="shared" si="159"/>
        <v>965956.875</v>
      </c>
      <c r="ES116" s="389">
        <f t="shared" si="159"/>
        <v>1834880.7749999999</v>
      </c>
      <c r="ET116" s="389">
        <f t="shared" si="159"/>
        <v>3106602.5249999999</v>
      </c>
      <c r="EU116" s="389">
        <f t="shared" si="159"/>
        <v>3859006.125</v>
      </c>
      <c r="EV116" s="389">
        <f t="shared" si="159"/>
        <v>4525028.625</v>
      </c>
      <c r="EW116" s="389">
        <f t="shared" si="159"/>
        <v>3728021.6999999997</v>
      </c>
      <c r="EX116" s="389">
        <f t="shared" si="159"/>
        <v>3186637.3499999996</v>
      </c>
      <c r="EY116" s="389">
        <f t="shared" si="159"/>
        <v>4099648.8</v>
      </c>
      <c r="EZ116" s="389">
        <f t="shared" si="159"/>
        <v>3381331.1999999997</v>
      </c>
      <c r="FA116" s="389">
        <f t="shared" si="159"/>
        <v>2932337.85</v>
      </c>
      <c r="FB116" s="389">
        <f t="shared" si="159"/>
        <v>3693307.8</v>
      </c>
      <c r="FC116" s="389">
        <f t="shared" si="159"/>
        <v>3246624.2249999996</v>
      </c>
      <c r="FD116" s="389">
        <f t="shared" si="159"/>
        <v>3039394.8</v>
      </c>
      <c r="FE116" s="738">
        <f t="shared" si="159"/>
        <v>1945772.4</v>
      </c>
      <c r="FF116" s="389">
        <f t="shared" si="159"/>
        <v>2192738.9249999998</v>
      </c>
      <c r="FG116" s="389">
        <f t="shared" si="159"/>
        <v>1824834.375</v>
      </c>
      <c r="FH116" s="389">
        <f t="shared" si="159"/>
        <v>1913368.2749999999</v>
      </c>
      <c r="FI116" s="389">
        <f t="shared" si="159"/>
        <v>1054782.3</v>
      </c>
      <c r="FJ116" s="389">
        <f t="shared" si="159"/>
        <v>940235.39999999991</v>
      </c>
      <c r="FK116" s="389">
        <f t="shared" si="159"/>
        <v>733858.125</v>
      </c>
      <c r="FL116" s="389">
        <f t="shared" si="159"/>
        <v>804519.29999999993</v>
      </c>
      <c r="FM116" s="389">
        <f t="shared" si="159"/>
        <v>509339.02499999997</v>
      </c>
      <c r="FN116" s="389">
        <f t="shared" si="159"/>
        <v>284864.77499999997</v>
      </c>
      <c r="FO116" s="342">
        <f t="shared" si="81"/>
        <v>227891.81999999998</v>
      </c>
      <c r="FP116" s="346">
        <f t="shared" si="81"/>
        <v>182313.45600000001</v>
      </c>
      <c r="FQ116" s="342">
        <f t="shared" si="81"/>
        <v>145850.7648</v>
      </c>
      <c r="FR116" s="342">
        <f t="shared" si="81"/>
        <v>116680.61184000001</v>
      </c>
      <c r="FS116" s="342">
        <f t="shared" si="81"/>
        <v>93344.489472000016</v>
      </c>
      <c r="FT116" s="342">
        <f t="shared" si="81"/>
        <v>74675.591577600018</v>
      </c>
      <c r="FU116" s="342">
        <f t="shared" si="81"/>
        <v>59740.473262080021</v>
      </c>
      <c r="FV116" s="342">
        <f t="shared" si="81"/>
        <v>47792.378609664018</v>
      </c>
      <c r="FW116" s="342">
        <f t="shared" si="81"/>
        <v>38233.902887731216</v>
      </c>
      <c r="FX116" s="342">
        <f t="shared" si="81"/>
        <v>30587.122310184976</v>
      </c>
      <c r="FY116" s="342">
        <f t="shared" si="81"/>
        <v>24469.697848147982</v>
      </c>
      <c r="FZ116" s="342">
        <f t="shared" si="81"/>
        <v>19575.758278518388</v>
      </c>
      <c r="GA116" s="342">
        <f t="shared" si="81"/>
        <v>15660.60662281471</v>
      </c>
      <c r="GB116" s="342">
        <f t="shared" si="78"/>
        <v>12528.48529825177</v>
      </c>
      <c r="GC116" s="727">
        <f t="shared" si="78"/>
        <v>10022.788238601417</v>
      </c>
      <c r="GD116" s="342">
        <f t="shared" si="78"/>
        <v>8018.230590881134</v>
      </c>
      <c r="GE116" s="342">
        <f t="shared" si="78"/>
        <v>6414.584472704908</v>
      </c>
      <c r="GF116" s="342">
        <f t="shared" si="158"/>
        <v>5131.6675781639269</v>
      </c>
      <c r="GG116" s="342">
        <f t="shared" si="158"/>
        <v>4105.3340625311421</v>
      </c>
      <c r="GH116" s="342">
        <f t="shared" si="158"/>
        <v>3284.2672500249137</v>
      </c>
      <c r="GI116" s="342">
        <f t="shared" si="158"/>
        <v>2627.4138000199309</v>
      </c>
      <c r="GJ116" s="342">
        <f t="shared" si="158"/>
        <v>2101.9310400159447</v>
      </c>
      <c r="GK116" s="342">
        <f t="shared" si="158"/>
        <v>1681.5448320127559</v>
      </c>
      <c r="GL116" s="342">
        <f t="shared" si="158"/>
        <v>1345.2358656102049</v>
      </c>
      <c r="GM116" s="342">
        <f t="shared" si="158"/>
        <v>1076.188692488164</v>
      </c>
      <c r="GN116" s="346">
        <f t="shared" si="158"/>
        <v>860.95095399053116</v>
      </c>
      <c r="GO116" s="396">
        <f t="shared" si="150"/>
        <v>55228411.77118402</v>
      </c>
      <c r="GP116" s="989">
        <f>(GO116*$B$11)*$B$10</f>
        <v>248527852.97032809</v>
      </c>
    </row>
    <row r="117" spans="1:198" ht="22" customHeight="1" x14ac:dyDescent="0.2">
      <c r="B117" s="399">
        <f t="shared" si="155"/>
        <v>10</v>
      </c>
      <c r="C117" s="399"/>
      <c r="D117" s="399">
        <v>1</v>
      </c>
      <c r="E117" s="399"/>
      <c r="F117" s="399"/>
      <c r="G117" s="340" t="str">
        <f>$G$442</f>
        <v>Avg Performing  Title / App</v>
      </c>
      <c r="H117" s="436"/>
      <c r="I117" s="384"/>
      <c r="J117" s="384"/>
      <c r="K117" s="384"/>
      <c r="L117" s="384"/>
      <c r="M117" s="384"/>
      <c r="N117" s="384"/>
      <c r="O117" s="384"/>
      <c r="P117" s="384"/>
      <c r="Q117" s="381"/>
      <c r="R117" s="384"/>
      <c r="S117" s="384"/>
      <c r="T117" s="384"/>
      <c r="U117" s="384"/>
      <c r="V117" s="384"/>
      <c r="W117" s="384"/>
      <c r="X117" s="384"/>
      <c r="Y117" s="384"/>
      <c r="Z117" s="384"/>
      <c r="AA117" s="384"/>
      <c r="AB117" s="385"/>
      <c r="AC117" s="384"/>
      <c r="AD117" s="384"/>
      <c r="AE117" s="384"/>
      <c r="AF117" s="384"/>
      <c r="AG117" s="384"/>
      <c r="AH117" s="384"/>
      <c r="AI117" s="384"/>
      <c r="AJ117" s="384"/>
      <c r="AK117" s="384"/>
      <c r="AL117" s="384"/>
      <c r="AM117" s="384"/>
      <c r="AN117" s="384"/>
      <c r="AO117" s="381"/>
      <c r="AP117" s="384"/>
      <c r="AQ117" s="384"/>
      <c r="AR117" s="384"/>
      <c r="AS117" s="384"/>
      <c r="AT117" s="384"/>
      <c r="AU117" s="384"/>
      <c r="AV117" s="384"/>
      <c r="AW117" s="384"/>
      <c r="AX117" s="384"/>
      <c r="AY117" s="384"/>
      <c r="AZ117" s="385"/>
      <c r="BA117" s="384"/>
      <c r="BB117" s="384"/>
      <c r="BC117" s="384"/>
      <c r="BD117" s="384"/>
      <c r="BE117" s="384"/>
      <c r="BF117" s="384"/>
      <c r="BG117" s="384"/>
      <c r="BH117" s="384"/>
      <c r="BI117" s="384"/>
      <c r="BJ117" s="384"/>
      <c r="BK117" s="384"/>
      <c r="BL117" s="384"/>
      <c r="BM117" s="381"/>
      <c r="BN117" s="384"/>
      <c r="BO117" s="384"/>
      <c r="BP117" s="384"/>
      <c r="BQ117" s="384"/>
      <c r="BR117" s="384"/>
      <c r="BS117" s="384"/>
      <c r="BT117" s="384"/>
      <c r="BU117" s="384"/>
      <c r="BV117" s="384"/>
      <c r="BW117" s="384"/>
      <c r="BX117" s="385"/>
      <c r="BY117" s="384"/>
      <c r="BZ117" s="384"/>
      <c r="CA117" s="384"/>
      <c r="CB117" s="384"/>
      <c r="CC117" s="384"/>
      <c r="CD117" s="384"/>
      <c r="CE117" s="384"/>
      <c r="CF117" s="384"/>
      <c r="CG117" s="384"/>
      <c r="CH117" s="384"/>
      <c r="CI117" s="384"/>
      <c r="CJ117" s="384"/>
      <c r="CK117" s="381"/>
      <c r="CL117" s="384"/>
      <c r="CM117" s="384"/>
      <c r="CN117" s="384"/>
      <c r="CO117" s="384"/>
      <c r="CP117" s="384"/>
      <c r="CQ117" s="384"/>
      <c r="CR117" s="384"/>
      <c r="CS117" s="384"/>
      <c r="CT117" s="384"/>
      <c r="CU117" s="384"/>
      <c r="CV117" s="385"/>
      <c r="CW117" s="384"/>
      <c r="CX117" s="384"/>
      <c r="CY117" s="384"/>
      <c r="CZ117" s="29"/>
      <c r="DA117" s="29"/>
      <c r="DB117" s="29"/>
      <c r="DC117" s="29"/>
      <c r="DD117" s="29"/>
      <c r="DE117" s="29"/>
      <c r="DF117" s="29"/>
      <c r="DG117" s="29"/>
      <c r="DH117" s="29"/>
      <c r="DI117" s="386"/>
      <c r="DJ117" s="29"/>
      <c r="DK117" s="29"/>
      <c r="DL117" s="384"/>
      <c r="DM117" s="384"/>
      <c r="DN117" s="384"/>
      <c r="DO117" s="384"/>
      <c r="DP117" s="384"/>
      <c r="DQ117" s="384"/>
      <c r="DR117" s="384"/>
      <c r="DS117" s="384"/>
      <c r="DT117" s="385"/>
      <c r="DU117" s="384"/>
      <c r="DV117" s="384"/>
      <c r="DW117" s="384"/>
      <c r="DX117" s="29"/>
      <c r="DY117" s="29"/>
      <c r="DZ117" s="29"/>
      <c r="EA117" s="29"/>
      <c r="EB117" s="29"/>
      <c r="EC117" s="29"/>
      <c r="ED117" s="29"/>
      <c r="EE117" s="29"/>
      <c r="EF117" s="29"/>
      <c r="EG117" s="386"/>
      <c r="EH117" s="29"/>
      <c r="EI117" s="29"/>
      <c r="EJ117" s="384"/>
      <c r="EK117" s="384"/>
      <c r="EL117" s="384"/>
      <c r="EM117" s="384"/>
      <c r="EN117" s="384"/>
      <c r="EO117" s="384"/>
      <c r="EP117" s="384"/>
      <c r="EQ117" s="384"/>
      <c r="ER117" s="385"/>
      <c r="ES117" s="379">
        <f t="shared" ref="ES117:FP117" si="160">$B$7*Q$442</f>
        <v>31125.899999999998</v>
      </c>
      <c r="ET117" s="379">
        <f t="shared" si="160"/>
        <v>100239.75</v>
      </c>
      <c r="EU117" s="379">
        <f t="shared" si="160"/>
        <v>284618.09999999998</v>
      </c>
      <c r="EV117" s="379">
        <f t="shared" si="160"/>
        <v>556962.25</v>
      </c>
      <c r="EW117" s="379">
        <f t="shared" si="160"/>
        <v>680269.85</v>
      </c>
      <c r="EX117" s="379">
        <f t="shared" si="160"/>
        <v>661926.19999999995</v>
      </c>
      <c r="EY117" s="379">
        <f t="shared" si="160"/>
        <v>673632.04999999993</v>
      </c>
      <c r="EZ117" s="379">
        <f t="shared" si="160"/>
        <v>661253.44999999995</v>
      </c>
      <c r="FA117" s="379">
        <f t="shared" si="160"/>
        <v>447274.1</v>
      </c>
      <c r="FB117" s="379">
        <f t="shared" si="160"/>
        <v>485426.5</v>
      </c>
      <c r="FC117" s="379">
        <f t="shared" si="160"/>
        <v>373122.1</v>
      </c>
      <c r="FD117" s="379">
        <f t="shared" si="160"/>
        <v>318121.05</v>
      </c>
      <c r="FE117" s="735">
        <f t="shared" si="160"/>
        <v>411752.89999999997</v>
      </c>
      <c r="FF117" s="379">
        <f t="shared" si="160"/>
        <v>364780</v>
      </c>
      <c r="FG117" s="379">
        <f t="shared" si="160"/>
        <v>316356.95</v>
      </c>
      <c r="FH117" s="379">
        <f t="shared" si="160"/>
        <v>238153.5</v>
      </c>
      <c r="FI117" s="379">
        <f t="shared" si="160"/>
        <v>221125.44999999998</v>
      </c>
      <c r="FJ117" s="379">
        <f t="shared" si="160"/>
        <v>247123.5</v>
      </c>
      <c r="FK117" s="379">
        <f t="shared" si="160"/>
        <v>221170.3</v>
      </c>
      <c r="FL117" s="379">
        <f t="shared" si="160"/>
        <v>171895.1</v>
      </c>
      <c r="FM117" s="379">
        <f t="shared" si="160"/>
        <v>127732.79999999999</v>
      </c>
      <c r="FN117" s="379">
        <f t="shared" si="160"/>
        <v>74660.3</v>
      </c>
      <c r="FO117" s="379">
        <f t="shared" si="160"/>
        <v>65346.45</v>
      </c>
      <c r="FP117" s="380">
        <f t="shared" si="160"/>
        <v>36074.35</v>
      </c>
      <c r="FQ117" s="342">
        <f t="shared" si="81"/>
        <v>28859.48</v>
      </c>
      <c r="FR117" s="342">
        <f t="shared" si="81"/>
        <v>23087.584000000003</v>
      </c>
      <c r="FS117" s="342">
        <f t="shared" si="81"/>
        <v>18470.067200000001</v>
      </c>
      <c r="FT117" s="342">
        <f t="shared" si="81"/>
        <v>14776.053760000003</v>
      </c>
      <c r="FU117" s="342">
        <f t="shared" si="81"/>
        <v>11820.843008000003</v>
      </c>
      <c r="FV117" s="342">
        <f t="shared" si="81"/>
        <v>9456.6744064000031</v>
      </c>
      <c r="FW117" s="342">
        <f t="shared" si="81"/>
        <v>7565.3395251200027</v>
      </c>
      <c r="FX117" s="342">
        <f t="shared" si="81"/>
        <v>6052.2716200960022</v>
      </c>
      <c r="FY117" s="342">
        <f t="shared" si="81"/>
        <v>4841.8172960768015</v>
      </c>
      <c r="FZ117" s="342">
        <f t="shared" si="81"/>
        <v>3873.4538368614412</v>
      </c>
      <c r="GA117" s="342">
        <f t="shared" si="81"/>
        <v>3098.7630694891532</v>
      </c>
      <c r="GB117" s="342">
        <f t="shared" si="78"/>
        <v>2479.0104555913226</v>
      </c>
      <c r="GC117" s="727">
        <f t="shared" si="78"/>
        <v>1983.2083644730583</v>
      </c>
      <c r="GD117" s="342">
        <f t="shared" si="78"/>
        <v>1586.5666915784468</v>
      </c>
      <c r="GE117" s="342">
        <f t="shared" si="78"/>
        <v>1269.2533532627576</v>
      </c>
      <c r="GF117" s="342">
        <f t="shared" si="158"/>
        <v>1015.4026826102062</v>
      </c>
      <c r="GG117" s="342">
        <f t="shared" si="158"/>
        <v>812.32214608816503</v>
      </c>
      <c r="GH117" s="342">
        <f t="shared" si="158"/>
        <v>649.85771687053204</v>
      </c>
      <c r="GI117" s="342">
        <f t="shared" si="158"/>
        <v>519.88617349642561</v>
      </c>
      <c r="GJ117" s="342">
        <f t="shared" si="158"/>
        <v>415.90893879714054</v>
      </c>
      <c r="GK117" s="342">
        <f t="shared" si="158"/>
        <v>332.72715103771247</v>
      </c>
      <c r="GL117" s="342">
        <f t="shared" si="158"/>
        <v>266.18172083016998</v>
      </c>
      <c r="GM117" s="342">
        <f t="shared" si="158"/>
        <v>212.94537666413601</v>
      </c>
      <c r="GN117" s="346">
        <f t="shared" si="158"/>
        <v>170.35630133130883</v>
      </c>
      <c r="GO117" s="398">
        <f t="shared" si="150"/>
        <v>7913758.8747946732</v>
      </c>
    </row>
    <row r="118" spans="1:198" ht="22" customHeight="1" x14ac:dyDescent="0.2">
      <c r="B118" s="399">
        <f t="shared" si="155"/>
        <v>11</v>
      </c>
      <c r="C118" s="399"/>
      <c r="D118" s="399"/>
      <c r="E118" s="399">
        <v>1</v>
      </c>
      <c r="F118" s="399"/>
      <c r="G118" s="339" t="str">
        <f>$G$443</f>
        <v>Low Performing  Title / App</v>
      </c>
      <c r="H118" s="436"/>
      <c r="I118" s="384"/>
      <c r="J118" s="384"/>
      <c r="K118" s="384"/>
      <c r="L118" s="384"/>
      <c r="M118" s="384"/>
      <c r="N118" s="384"/>
      <c r="O118" s="384"/>
      <c r="P118" s="384"/>
      <c r="Q118" s="381"/>
      <c r="R118" s="384"/>
      <c r="S118" s="384"/>
      <c r="T118" s="384"/>
      <c r="U118" s="384"/>
      <c r="V118" s="384"/>
      <c r="W118" s="384"/>
      <c r="X118" s="384"/>
      <c r="Y118" s="384"/>
      <c r="Z118" s="384"/>
      <c r="AA118" s="384"/>
      <c r="AB118" s="385"/>
      <c r="AC118" s="384"/>
      <c r="AD118" s="384"/>
      <c r="AE118" s="384"/>
      <c r="AF118" s="384"/>
      <c r="AG118" s="384"/>
      <c r="AH118" s="384"/>
      <c r="AI118" s="384"/>
      <c r="AJ118" s="384"/>
      <c r="AK118" s="384"/>
      <c r="AL118" s="384"/>
      <c r="AM118" s="384"/>
      <c r="AN118" s="384"/>
      <c r="AO118" s="381"/>
      <c r="AP118" s="384"/>
      <c r="AQ118" s="384"/>
      <c r="AR118" s="384"/>
      <c r="AS118" s="384"/>
      <c r="AT118" s="384"/>
      <c r="AU118" s="384"/>
      <c r="AV118" s="384"/>
      <c r="AW118" s="384"/>
      <c r="AX118" s="384"/>
      <c r="AY118" s="384"/>
      <c r="AZ118" s="385"/>
      <c r="BA118" s="384"/>
      <c r="BB118" s="384"/>
      <c r="BC118" s="384"/>
      <c r="BD118" s="384"/>
      <c r="BE118" s="384"/>
      <c r="BF118" s="384"/>
      <c r="BG118" s="384"/>
      <c r="BH118" s="384"/>
      <c r="BI118" s="384"/>
      <c r="BJ118" s="384"/>
      <c r="BK118" s="384"/>
      <c r="BL118" s="384"/>
      <c r="BM118" s="381"/>
      <c r="BN118" s="384"/>
      <c r="BO118" s="384"/>
      <c r="BP118" s="384"/>
      <c r="BQ118" s="384"/>
      <c r="BR118" s="384"/>
      <c r="BS118" s="384"/>
      <c r="BT118" s="384"/>
      <c r="BU118" s="384"/>
      <c r="BV118" s="384"/>
      <c r="BW118" s="384"/>
      <c r="BX118" s="385"/>
      <c r="BY118" s="384"/>
      <c r="BZ118" s="384"/>
      <c r="CA118" s="384"/>
      <c r="CB118" s="384"/>
      <c r="CC118" s="384"/>
      <c r="CD118" s="384"/>
      <c r="CE118" s="384"/>
      <c r="CF118" s="384"/>
      <c r="CG118" s="384"/>
      <c r="CH118" s="384"/>
      <c r="CI118" s="384"/>
      <c r="CJ118" s="384"/>
      <c r="CK118" s="381"/>
      <c r="CL118" s="384"/>
      <c r="CM118" s="384"/>
      <c r="CN118" s="384"/>
      <c r="CO118" s="384"/>
      <c r="CP118" s="384"/>
      <c r="CQ118" s="384"/>
      <c r="CR118" s="384"/>
      <c r="CS118" s="384"/>
      <c r="CT118" s="384"/>
      <c r="CU118" s="384"/>
      <c r="CV118" s="385"/>
      <c r="CW118" s="384"/>
      <c r="CX118" s="384"/>
      <c r="CY118" s="384"/>
      <c r="CZ118" s="29"/>
      <c r="DA118" s="29"/>
      <c r="DB118" s="29"/>
      <c r="DC118" s="29"/>
      <c r="DD118" s="29"/>
      <c r="DE118" s="29"/>
      <c r="DF118" s="29"/>
      <c r="DG118" s="29"/>
      <c r="DH118" s="29"/>
      <c r="DI118" s="386"/>
      <c r="DJ118" s="29"/>
      <c r="DK118" s="29"/>
      <c r="DL118" s="384"/>
      <c r="DM118" s="384"/>
      <c r="DN118" s="384"/>
      <c r="DO118" s="384"/>
      <c r="DP118" s="384"/>
      <c r="DQ118" s="384"/>
      <c r="DR118" s="384"/>
      <c r="DS118" s="384"/>
      <c r="DT118" s="385"/>
      <c r="DU118" s="384"/>
      <c r="DV118" s="384"/>
      <c r="DW118" s="384"/>
      <c r="DX118" s="29"/>
      <c r="DY118" s="29"/>
      <c r="DZ118" s="29"/>
      <c r="EA118" s="29"/>
      <c r="EB118" s="29"/>
      <c r="EC118" s="29"/>
      <c r="ED118" s="29"/>
      <c r="EE118" s="29"/>
      <c r="EF118" s="29"/>
      <c r="EG118" s="386"/>
      <c r="EH118" s="29"/>
      <c r="EI118" s="29"/>
      <c r="EJ118" s="384"/>
      <c r="EK118" s="384"/>
      <c r="EL118" s="384"/>
      <c r="EM118" s="384"/>
      <c r="EN118" s="384"/>
      <c r="EO118" s="384"/>
      <c r="EP118" s="384"/>
      <c r="EQ118" s="384"/>
      <c r="ER118" s="385"/>
      <c r="ES118" s="384"/>
      <c r="ET118" s="382">
        <f t="shared" ref="ET118:FQ118" si="161">$B$7*Q$443</f>
        <v>14621.099999999999</v>
      </c>
      <c r="EU118" s="382">
        <f t="shared" si="161"/>
        <v>53894.75</v>
      </c>
      <c r="EV118" s="382">
        <f t="shared" si="161"/>
        <v>98939.099999999991</v>
      </c>
      <c r="EW118" s="382">
        <f t="shared" si="161"/>
        <v>182390</v>
      </c>
      <c r="EX118" s="382">
        <f t="shared" si="161"/>
        <v>299732.55</v>
      </c>
      <c r="EY118" s="382">
        <f t="shared" si="161"/>
        <v>204665.5</v>
      </c>
      <c r="EZ118" s="382">
        <f t="shared" si="161"/>
        <v>175333.6</v>
      </c>
      <c r="FA118" s="382">
        <f t="shared" si="161"/>
        <v>194200.5</v>
      </c>
      <c r="FB118" s="382">
        <f t="shared" si="161"/>
        <v>156765.69999999998</v>
      </c>
      <c r="FC118" s="382">
        <f t="shared" si="161"/>
        <v>155674.35</v>
      </c>
      <c r="FD118" s="382">
        <f t="shared" si="161"/>
        <v>148274.1</v>
      </c>
      <c r="FE118" s="736">
        <f t="shared" si="161"/>
        <v>137061.6</v>
      </c>
      <c r="FF118" s="382">
        <f t="shared" si="161"/>
        <v>120885.7</v>
      </c>
      <c r="FG118" s="382">
        <f t="shared" si="161"/>
        <v>141905.4</v>
      </c>
      <c r="FH118" s="382">
        <f t="shared" si="161"/>
        <v>111512.04999999999</v>
      </c>
      <c r="FI118" s="382">
        <f t="shared" si="161"/>
        <v>95410.9</v>
      </c>
      <c r="FJ118" s="382">
        <f t="shared" si="161"/>
        <v>94349.45</v>
      </c>
      <c r="FK118" s="382">
        <f t="shared" si="161"/>
        <v>101525.45</v>
      </c>
      <c r="FL118" s="382">
        <f t="shared" si="161"/>
        <v>73598.849999999991</v>
      </c>
      <c r="FM118" s="382">
        <f t="shared" si="161"/>
        <v>73942.7</v>
      </c>
      <c r="FN118" s="382">
        <f t="shared" si="161"/>
        <v>52908.049999999996</v>
      </c>
      <c r="FO118" s="382">
        <f t="shared" si="161"/>
        <v>36298.6</v>
      </c>
      <c r="FP118" s="383">
        <f t="shared" si="161"/>
        <v>23606.05</v>
      </c>
      <c r="FQ118" s="382">
        <f t="shared" si="161"/>
        <v>10375.299999999999</v>
      </c>
      <c r="FR118" s="342">
        <f t="shared" si="81"/>
        <v>8300.24</v>
      </c>
      <c r="FS118" s="342">
        <f t="shared" si="81"/>
        <v>6640.192</v>
      </c>
      <c r="FT118" s="342">
        <f t="shared" si="81"/>
        <v>5312.1536000000006</v>
      </c>
      <c r="FU118" s="342">
        <f t="shared" si="81"/>
        <v>4249.7228800000003</v>
      </c>
      <c r="FV118" s="342">
        <f t="shared" si="81"/>
        <v>3399.7783040000004</v>
      </c>
      <c r="FW118" s="342">
        <f t="shared" si="81"/>
        <v>2719.8226432000006</v>
      </c>
      <c r="FX118" s="342">
        <f t="shared" si="81"/>
        <v>2175.8581145600006</v>
      </c>
      <c r="FY118" s="342">
        <f t="shared" si="81"/>
        <v>1740.6864916480006</v>
      </c>
      <c r="FZ118" s="342">
        <f t="shared" si="81"/>
        <v>1392.5491933184005</v>
      </c>
      <c r="GA118" s="342">
        <f t="shared" si="81"/>
        <v>1114.0393546547205</v>
      </c>
      <c r="GB118" s="342">
        <f t="shared" si="78"/>
        <v>891.23148372377636</v>
      </c>
      <c r="GC118" s="727">
        <f t="shared" si="78"/>
        <v>712.98518697902114</v>
      </c>
      <c r="GD118" s="342">
        <f t="shared" si="78"/>
        <v>570.38814958321689</v>
      </c>
      <c r="GE118" s="342">
        <f t="shared" ref="GE118:GE129" si="162">GD118*0.8</f>
        <v>456.31051966657355</v>
      </c>
      <c r="GF118" s="342">
        <f t="shared" si="158"/>
        <v>365.04841573325888</v>
      </c>
      <c r="GG118" s="342">
        <f t="shared" si="158"/>
        <v>292.03873258660713</v>
      </c>
      <c r="GH118" s="342">
        <f t="shared" si="158"/>
        <v>233.63098606928571</v>
      </c>
      <c r="GI118" s="342">
        <f t="shared" si="158"/>
        <v>186.90478885542859</v>
      </c>
      <c r="GJ118" s="342">
        <f t="shared" si="158"/>
        <v>149.52383108434287</v>
      </c>
      <c r="GK118" s="342">
        <f t="shared" si="158"/>
        <v>119.61906486747431</v>
      </c>
      <c r="GL118" s="342">
        <f t="shared" si="158"/>
        <v>95.695251893979446</v>
      </c>
      <c r="GM118" s="342">
        <f t="shared" si="158"/>
        <v>76.55620151518356</v>
      </c>
      <c r="GN118" s="346">
        <f t="shared" si="158"/>
        <v>61.244961212146848</v>
      </c>
      <c r="GO118" s="397">
        <f t="shared" si="150"/>
        <v>2799127.5701551512</v>
      </c>
    </row>
    <row r="119" spans="1:198" ht="22" customHeight="1" thickBot="1" x14ac:dyDescent="0.25">
      <c r="B119" s="399">
        <f t="shared" si="155"/>
        <v>12</v>
      </c>
      <c r="C119" s="399"/>
      <c r="D119" s="399">
        <v>1</v>
      </c>
      <c r="E119" s="399"/>
      <c r="F119" s="399"/>
      <c r="G119" s="406" t="str">
        <f>$G$442</f>
        <v>Avg Performing  Title / App</v>
      </c>
      <c r="H119" s="436"/>
      <c r="I119" s="384"/>
      <c r="J119" s="384"/>
      <c r="K119" s="384"/>
      <c r="L119" s="384"/>
      <c r="M119" s="384"/>
      <c r="N119" s="384"/>
      <c r="O119" s="384"/>
      <c r="P119" s="384"/>
      <c r="Q119" s="381"/>
      <c r="R119" s="384"/>
      <c r="S119" s="384"/>
      <c r="T119" s="384"/>
      <c r="U119" s="384"/>
      <c r="V119" s="384"/>
      <c r="W119" s="384"/>
      <c r="X119" s="384"/>
      <c r="Y119" s="384"/>
      <c r="Z119" s="384"/>
      <c r="AA119" s="384"/>
      <c r="AB119" s="385"/>
      <c r="AC119" s="384"/>
      <c r="AD119" s="384"/>
      <c r="AE119" s="384"/>
      <c r="AF119" s="384"/>
      <c r="AG119" s="384"/>
      <c r="AH119" s="384"/>
      <c r="AI119" s="384"/>
      <c r="AJ119" s="384"/>
      <c r="AK119" s="384"/>
      <c r="AL119" s="384"/>
      <c r="AM119" s="384"/>
      <c r="AN119" s="384"/>
      <c r="AO119" s="381"/>
      <c r="AP119" s="384"/>
      <c r="AQ119" s="384"/>
      <c r="AR119" s="384"/>
      <c r="AS119" s="384"/>
      <c r="AT119" s="384"/>
      <c r="AU119" s="384"/>
      <c r="AV119" s="384"/>
      <c r="AW119" s="384"/>
      <c r="AX119" s="384"/>
      <c r="AY119" s="384"/>
      <c r="AZ119" s="385"/>
      <c r="BA119" s="384"/>
      <c r="BB119" s="384"/>
      <c r="BC119" s="384"/>
      <c r="BD119" s="384"/>
      <c r="BE119" s="384"/>
      <c r="BF119" s="384"/>
      <c r="BG119" s="384"/>
      <c r="BH119" s="384"/>
      <c r="BI119" s="384"/>
      <c r="BJ119" s="384"/>
      <c r="BK119" s="384"/>
      <c r="BL119" s="384"/>
      <c r="BM119" s="381"/>
      <c r="BN119" s="384"/>
      <c r="BO119" s="384"/>
      <c r="BP119" s="384"/>
      <c r="BQ119" s="384"/>
      <c r="BR119" s="384"/>
      <c r="BS119" s="384"/>
      <c r="BT119" s="384"/>
      <c r="BU119" s="384"/>
      <c r="BV119" s="384"/>
      <c r="BW119" s="384"/>
      <c r="BX119" s="385"/>
      <c r="BY119" s="384"/>
      <c r="BZ119" s="384"/>
      <c r="CA119" s="384"/>
      <c r="CB119" s="384"/>
      <c r="CC119" s="384"/>
      <c r="CD119" s="384"/>
      <c r="CE119" s="384"/>
      <c r="CF119" s="384"/>
      <c r="CG119" s="384"/>
      <c r="CH119" s="384"/>
      <c r="CI119" s="384"/>
      <c r="CJ119" s="384"/>
      <c r="CK119" s="381"/>
      <c r="CL119" s="384"/>
      <c r="CM119" s="384"/>
      <c r="CN119" s="384"/>
      <c r="CO119" s="384"/>
      <c r="CP119" s="384"/>
      <c r="CQ119" s="384"/>
      <c r="CR119" s="384"/>
      <c r="CS119" s="384"/>
      <c r="CT119" s="384"/>
      <c r="CU119" s="384"/>
      <c r="CV119" s="385"/>
      <c r="CW119" s="384"/>
      <c r="CX119" s="384"/>
      <c r="CY119" s="384"/>
      <c r="CZ119" s="29"/>
      <c r="DA119" s="29"/>
      <c r="DB119" s="29"/>
      <c r="DC119" s="29"/>
      <c r="DD119" s="29"/>
      <c r="DE119" s="29"/>
      <c r="DF119" s="29"/>
      <c r="DG119" s="29"/>
      <c r="DH119" s="29"/>
      <c r="DI119" s="386"/>
      <c r="DJ119" s="29"/>
      <c r="DK119" s="29"/>
      <c r="DL119" s="384"/>
      <c r="DM119" s="384"/>
      <c r="DN119" s="384"/>
      <c r="DO119" s="384"/>
      <c r="DP119" s="384"/>
      <c r="DQ119" s="384"/>
      <c r="DR119" s="384"/>
      <c r="DS119" s="384"/>
      <c r="DT119" s="385"/>
      <c r="DU119" s="384"/>
      <c r="DV119" s="384"/>
      <c r="DW119" s="384"/>
      <c r="DX119" s="29"/>
      <c r="DY119" s="29"/>
      <c r="DZ119" s="29"/>
      <c r="EA119" s="29"/>
      <c r="EB119" s="29"/>
      <c r="EC119" s="29"/>
      <c r="ED119" s="29"/>
      <c r="EE119" s="29"/>
      <c r="EF119" s="29"/>
      <c r="EG119" s="386"/>
      <c r="EH119" s="29"/>
      <c r="EI119" s="29"/>
      <c r="EJ119" s="384"/>
      <c r="EK119" s="384"/>
      <c r="EL119" s="384"/>
      <c r="EM119" s="384"/>
      <c r="EN119" s="384"/>
      <c r="EO119" s="384"/>
      <c r="EP119" s="384"/>
      <c r="EQ119" s="384"/>
      <c r="ER119" s="385"/>
      <c r="ES119" s="384"/>
      <c r="ET119" s="384"/>
      <c r="EU119" s="379">
        <f t="shared" ref="EU119:FR119" si="163">$B$7*Q$442</f>
        <v>31125.899999999998</v>
      </c>
      <c r="EV119" s="379">
        <f t="shared" si="163"/>
        <v>100239.75</v>
      </c>
      <c r="EW119" s="379">
        <f t="shared" si="163"/>
        <v>284618.09999999998</v>
      </c>
      <c r="EX119" s="379">
        <f t="shared" si="163"/>
        <v>556962.25</v>
      </c>
      <c r="EY119" s="379">
        <f t="shared" si="163"/>
        <v>680269.85</v>
      </c>
      <c r="EZ119" s="379">
        <f t="shared" si="163"/>
        <v>661926.19999999995</v>
      </c>
      <c r="FA119" s="379">
        <f t="shared" si="163"/>
        <v>673632.04999999993</v>
      </c>
      <c r="FB119" s="379">
        <f t="shared" si="163"/>
        <v>661253.44999999995</v>
      </c>
      <c r="FC119" s="379">
        <f t="shared" si="163"/>
        <v>447274.1</v>
      </c>
      <c r="FD119" s="379">
        <f t="shared" si="163"/>
        <v>485426.5</v>
      </c>
      <c r="FE119" s="735">
        <f t="shared" si="163"/>
        <v>373122.1</v>
      </c>
      <c r="FF119" s="379">
        <f t="shared" si="163"/>
        <v>318121.05</v>
      </c>
      <c r="FG119" s="379">
        <f t="shared" si="163"/>
        <v>411752.89999999997</v>
      </c>
      <c r="FH119" s="379">
        <f t="shared" si="163"/>
        <v>364780</v>
      </c>
      <c r="FI119" s="379">
        <f t="shared" si="163"/>
        <v>316356.95</v>
      </c>
      <c r="FJ119" s="379">
        <f t="shared" si="163"/>
        <v>238153.5</v>
      </c>
      <c r="FK119" s="379">
        <f t="shared" si="163"/>
        <v>221125.44999999998</v>
      </c>
      <c r="FL119" s="379">
        <f t="shared" si="163"/>
        <v>247123.5</v>
      </c>
      <c r="FM119" s="379">
        <f t="shared" si="163"/>
        <v>221170.3</v>
      </c>
      <c r="FN119" s="379">
        <f t="shared" si="163"/>
        <v>171895.1</v>
      </c>
      <c r="FO119" s="379">
        <f t="shared" si="163"/>
        <v>127732.79999999999</v>
      </c>
      <c r="FP119" s="380">
        <f t="shared" si="163"/>
        <v>74660.3</v>
      </c>
      <c r="FQ119" s="379">
        <f t="shared" si="163"/>
        <v>65346.45</v>
      </c>
      <c r="FR119" s="379">
        <f t="shared" si="163"/>
        <v>36074.35</v>
      </c>
      <c r="FS119" s="342">
        <f t="shared" si="81"/>
        <v>28859.48</v>
      </c>
      <c r="FT119" s="342">
        <f t="shared" si="81"/>
        <v>23087.584000000003</v>
      </c>
      <c r="FU119" s="342">
        <f t="shared" si="81"/>
        <v>18470.067200000001</v>
      </c>
      <c r="FV119" s="342">
        <f t="shared" si="81"/>
        <v>14776.053760000003</v>
      </c>
      <c r="FW119" s="342">
        <f t="shared" si="81"/>
        <v>11820.843008000003</v>
      </c>
      <c r="FX119" s="342">
        <f t="shared" si="81"/>
        <v>9456.6744064000031</v>
      </c>
      <c r="FY119" s="342">
        <f t="shared" si="81"/>
        <v>7565.3395251200027</v>
      </c>
      <c r="FZ119" s="342">
        <f t="shared" si="81"/>
        <v>6052.2716200960022</v>
      </c>
      <c r="GA119" s="342">
        <f t="shared" si="81"/>
        <v>4841.8172960768015</v>
      </c>
      <c r="GB119" s="342">
        <f t="shared" si="81"/>
        <v>3873.4538368614412</v>
      </c>
      <c r="GC119" s="727">
        <f t="shared" si="81"/>
        <v>3098.7630694891532</v>
      </c>
      <c r="GD119" s="342">
        <f t="shared" ref="GD119:GD130" si="164">GC119*0.8</f>
        <v>2479.0104555913226</v>
      </c>
      <c r="GE119" s="342">
        <f t="shared" si="162"/>
        <v>1983.2083644730583</v>
      </c>
      <c r="GF119" s="342">
        <f t="shared" si="158"/>
        <v>1586.5666915784468</v>
      </c>
      <c r="GG119" s="342">
        <f t="shared" si="158"/>
        <v>1269.2533532627576</v>
      </c>
      <c r="GH119" s="342">
        <f t="shared" si="158"/>
        <v>1015.4026826102062</v>
      </c>
      <c r="GI119" s="342">
        <f t="shared" si="158"/>
        <v>812.32214608816503</v>
      </c>
      <c r="GJ119" s="342">
        <f t="shared" si="158"/>
        <v>649.85771687053204</v>
      </c>
      <c r="GK119" s="342">
        <f t="shared" si="158"/>
        <v>519.88617349642561</v>
      </c>
      <c r="GL119" s="342">
        <f t="shared" si="158"/>
        <v>415.90893879714054</v>
      </c>
      <c r="GM119" s="342">
        <f t="shared" si="158"/>
        <v>332.72715103771247</v>
      </c>
      <c r="GN119" s="346">
        <f t="shared" si="158"/>
        <v>266.18172083016998</v>
      </c>
      <c r="GO119" s="398">
        <f t="shared" si="150"/>
        <v>7913375.5731166778</v>
      </c>
    </row>
    <row r="120" spans="1:198" ht="22" customHeight="1" thickTop="1" x14ac:dyDescent="0.2">
      <c r="A120" s="413" t="s">
        <v>466</v>
      </c>
      <c r="B120" s="414">
        <v>1</v>
      </c>
      <c r="C120" s="414"/>
      <c r="D120" s="414">
        <v>1</v>
      </c>
      <c r="E120" s="414"/>
      <c r="F120" s="414"/>
      <c r="G120" s="405" t="str">
        <f>$G$442</f>
        <v>Avg Performing  Title / App</v>
      </c>
      <c r="H120" s="436"/>
      <c r="I120" s="384"/>
      <c r="J120" s="384"/>
      <c r="K120" s="384"/>
      <c r="L120" s="384"/>
      <c r="M120" s="384"/>
      <c r="N120" s="384"/>
      <c r="O120" s="384"/>
      <c r="P120" s="384"/>
      <c r="Q120" s="381"/>
      <c r="R120" s="384"/>
      <c r="S120" s="384"/>
      <c r="T120" s="384"/>
      <c r="U120" s="384"/>
      <c r="V120" s="384"/>
      <c r="W120" s="384"/>
      <c r="X120" s="384"/>
      <c r="Y120" s="384"/>
      <c r="Z120" s="384"/>
      <c r="AA120" s="384"/>
      <c r="AB120" s="385"/>
      <c r="AC120" s="384"/>
      <c r="AD120" s="384"/>
      <c r="AE120" s="384"/>
      <c r="AF120" s="384"/>
      <c r="AG120" s="384"/>
      <c r="AH120" s="384"/>
      <c r="AI120" s="384"/>
      <c r="AJ120" s="384"/>
      <c r="AK120" s="384"/>
      <c r="AL120" s="384"/>
      <c r="AM120" s="384"/>
      <c r="AN120" s="384"/>
      <c r="AO120" s="381"/>
      <c r="AP120" s="384"/>
      <c r="AQ120" s="384"/>
      <c r="AR120" s="384"/>
      <c r="AS120" s="384"/>
      <c r="AT120" s="384"/>
      <c r="AU120" s="384"/>
      <c r="AV120" s="384"/>
      <c r="AW120" s="384"/>
      <c r="AX120" s="384"/>
      <c r="AY120" s="384"/>
      <c r="AZ120" s="385"/>
      <c r="BA120" s="384"/>
      <c r="BB120" s="384"/>
      <c r="BC120" s="384"/>
      <c r="BD120" s="384"/>
      <c r="BE120" s="384"/>
      <c r="BF120" s="384"/>
      <c r="BG120" s="384"/>
      <c r="BH120" s="384"/>
      <c r="BI120" s="384"/>
      <c r="BJ120" s="384"/>
      <c r="BK120" s="384"/>
      <c r="BL120" s="384"/>
      <c r="BM120" s="381"/>
      <c r="BN120" s="384"/>
      <c r="BO120" s="384"/>
      <c r="BP120" s="384"/>
      <c r="BQ120" s="384"/>
      <c r="BR120" s="384"/>
      <c r="BS120" s="384"/>
      <c r="BT120" s="384"/>
      <c r="BU120" s="384"/>
      <c r="BV120" s="384"/>
      <c r="BW120" s="384"/>
      <c r="BX120" s="385"/>
      <c r="BY120" s="384"/>
      <c r="BZ120" s="384"/>
      <c r="CA120" s="384"/>
      <c r="CB120" s="384"/>
      <c r="CC120" s="384"/>
      <c r="CD120" s="384"/>
      <c r="CE120" s="384"/>
      <c r="CF120" s="384"/>
      <c r="CG120" s="384"/>
      <c r="CH120" s="384"/>
      <c r="CI120" s="384"/>
      <c r="CJ120" s="384"/>
      <c r="CK120" s="381"/>
      <c r="CL120" s="384"/>
      <c r="CM120" s="384"/>
      <c r="CN120" s="384"/>
      <c r="CO120" s="384"/>
      <c r="CP120" s="384"/>
      <c r="CQ120" s="384"/>
      <c r="CR120" s="384"/>
      <c r="CS120" s="384"/>
      <c r="CT120" s="384"/>
      <c r="CU120" s="384"/>
      <c r="CV120" s="385"/>
      <c r="CW120" s="384"/>
      <c r="CX120" s="384"/>
      <c r="CY120" s="384"/>
      <c r="CZ120" s="29"/>
      <c r="DA120" s="29"/>
      <c r="DB120" s="29"/>
      <c r="DC120" s="29"/>
      <c r="DD120" s="29"/>
      <c r="DE120" s="29"/>
      <c r="DF120" s="29"/>
      <c r="DG120" s="29"/>
      <c r="DH120" s="29"/>
      <c r="DI120" s="386"/>
      <c r="DJ120" s="29"/>
      <c r="DK120" s="29"/>
      <c r="DL120" s="384"/>
      <c r="DM120" s="384"/>
      <c r="DN120" s="384"/>
      <c r="DO120" s="384"/>
      <c r="DP120" s="384"/>
      <c r="DQ120" s="384"/>
      <c r="DR120" s="384"/>
      <c r="DS120" s="384"/>
      <c r="DT120" s="385"/>
      <c r="DU120" s="384"/>
      <c r="DV120" s="384"/>
      <c r="DW120" s="384"/>
      <c r="DX120" s="29"/>
      <c r="DY120" s="29"/>
      <c r="DZ120" s="29"/>
      <c r="EA120" s="29"/>
      <c r="EB120" s="29"/>
      <c r="EC120" s="29"/>
      <c r="ED120" s="29"/>
      <c r="EE120" s="29"/>
      <c r="EF120" s="29"/>
      <c r="EG120" s="386"/>
      <c r="EH120" s="29"/>
      <c r="EI120" s="29"/>
      <c r="EJ120" s="29"/>
      <c r="EK120" s="29"/>
      <c r="EL120" s="29"/>
      <c r="EM120" s="29"/>
      <c r="EN120" s="29"/>
      <c r="EO120" s="29"/>
      <c r="EP120" s="29"/>
      <c r="EQ120" s="29"/>
      <c r="ER120" s="343"/>
      <c r="ES120" s="29"/>
      <c r="ET120" s="29"/>
      <c r="EU120" s="29"/>
      <c r="EV120" s="379">
        <f t="shared" ref="EV120:FS120" si="165">$B$7*Q$442</f>
        <v>31125.899999999998</v>
      </c>
      <c r="EW120" s="379">
        <f t="shared" si="165"/>
        <v>100239.75</v>
      </c>
      <c r="EX120" s="379">
        <f t="shared" si="165"/>
        <v>284618.09999999998</v>
      </c>
      <c r="EY120" s="379">
        <f t="shared" si="165"/>
        <v>556962.25</v>
      </c>
      <c r="EZ120" s="379">
        <f t="shared" si="165"/>
        <v>680269.85</v>
      </c>
      <c r="FA120" s="379">
        <f t="shared" si="165"/>
        <v>661926.19999999995</v>
      </c>
      <c r="FB120" s="379">
        <f t="shared" si="165"/>
        <v>673632.04999999993</v>
      </c>
      <c r="FC120" s="379">
        <f t="shared" si="165"/>
        <v>661253.44999999995</v>
      </c>
      <c r="FD120" s="379">
        <f t="shared" si="165"/>
        <v>447274.1</v>
      </c>
      <c r="FE120" s="735">
        <f t="shared" si="165"/>
        <v>485426.5</v>
      </c>
      <c r="FF120" s="379">
        <f t="shared" si="165"/>
        <v>373122.1</v>
      </c>
      <c r="FG120" s="379">
        <f t="shared" si="165"/>
        <v>318121.05</v>
      </c>
      <c r="FH120" s="379">
        <f t="shared" si="165"/>
        <v>411752.89999999997</v>
      </c>
      <c r="FI120" s="379">
        <f t="shared" si="165"/>
        <v>364780</v>
      </c>
      <c r="FJ120" s="379">
        <f t="shared" si="165"/>
        <v>316356.95</v>
      </c>
      <c r="FK120" s="379">
        <f t="shared" si="165"/>
        <v>238153.5</v>
      </c>
      <c r="FL120" s="379">
        <f t="shared" si="165"/>
        <v>221125.44999999998</v>
      </c>
      <c r="FM120" s="379">
        <f t="shared" si="165"/>
        <v>247123.5</v>
      </c>
      <c r="FN120" s="379">
        <f t="shared" si="165"/>
        <v>221170.3</v>
      </c>
      <c r="FO120" s="379">
        <f t="shared" si="165"/>
        <v>171895.1</v>
      </c>
      <c r="FP120" s="380">
        <f t="shared" si="165"/>
        <v>127732.79999999999</v>
      </c>
      <c r="FQ120" s="379">
        <f t="shared" si="165"/>
        <v>74660.3</v>
      </c>
      <c r="FR120" s="379">
        <f t="shared" si="165"/>
        <v>65346.45</v>
      </c>
      <c r="FS120" s="379">
        <f t="shared" si="165"/>
        <v>36074.35</v>
      </c>
      <c r="FT120" s="342">
        <f t="shared" si="81"/>
        <v>28859.48</v>
      </c>
      <c r="FU120" s="342">
        <f t="shared" si="81"/>
        <v>23087.584000000003</v>
      </c>
      <c r="FV120" s="342">
        <f t="shared" si="81"/>
        <v>18470.067200000001</v>
      </c>
      <c r="FW120" s="342">
        <f t="shared" si="81"/>
        <v>14776.053760000003</v>
      </c>
      <c r="FX120" s="342">
        <f t="shared" si="81"/>
        <v>11820.843008000003</v>
      </c>
      <c r="FY120" s="342">
        <f t="shared" si="81"/>
        <v>9456.6744064000031</v>
      </c>
      <c r="FZ120" s="342">
        <f t="shared" si="81"/>
        <v>7565.3395251200027</v>
      </c>
      <c r="GA120" s="342">
        <f t="shared" si="81"/>
        <v>6052.2716200960022</v>
      </c>
      <c r="GB120" s="342">
        <f t="shared" si="81"/>
        <v>4841.8172960768015</v>
      </c>
      <c r="GC120" s="727">
        <f t="shared" si="81"/>
        <v>3873.4538368614412</v>
      </c>
      <c r="GD120" s="342">
        <f t="shared" si="164"/>
        <v>3098.7630694891532</v>
      </c>
      <c r="GE120" s="342">
        <f t="shared" si="162"/>
        <v>2479.0104555913226</v>
      </c>
      <c r="GF120" s="342">
        <f t="shared" si="158"/>
        <v>1983.2083644730583</v>
      </c>
      <c r="GG120" s="342">
        <f t="shared" si="158"/>
        <v>1586.5666915784468</v>
      </c>
      <c r="GH120" s="342">
        <f t="shared" si="158"/>
        <v>1269.2533532627576</v>
      </c>
      <c r="GI120" s="342">
        <f t="shared" si="158"/>
        <v>1015.4026826102062</v>
      </c>
      <c r="GJ120" s="342">
        <f t="shared" si="158"/>
        <v>812.32214608816503</v>
      </c>
      <c r="GK120" s="342">
        <f t="shared" si="158"/>
        <v>649.85771687053204</v>
      </c>
      <c r="GL120" s="342">
        <f t="shared" si="158"/>
        <v>519.88617349642561</v>
      </c>
      <c r="GM120" s="342">
        <f t="shared" si="158"/>
        <v>415.90893879714054</v>
      </c>
      <c r="GN120" s="346">
        <f t="shared" si="158"/>
        <v>332.72715103771247</v>
      </c>
      <c r="GO120" s="398">
        <f t="shared" si="150"/>
        <v>7913109.3913958473</v>
      </c>
    </row>
    <row r="121" spans="1:198" ht="22" customHeight="1" x14ac:dyDescent="0.2">
      <c r="B121" s="399">
        <v>2</v>
      </c>
      <c r="C121" s="399"/>
      <c r="D121" s="399"/>
      <c r="E121" s="399"/>
      <c r="F121" s="399">
        <v>1</v>
      </c>
      <c r="G121" s="495" t="str">
        <f>$G$444</f>
        <v>Even Performing Title / App</v>
      </c>
      <c r="H121" s="436"/>
      <c r="I121" s="384"/>
      <c r="J121" s="384"/>
      <c r="K121" s="384"/>
      <c r="L121" s="384"/>
      <c r="M121" s="384"/>
      <c r="N121" s="384"/>
      <c r="O121" s="384"/>
      <c r="P121" s="384"/>
      <c r="Q121" s="381"/>
      <c r="R121" s="384"/>
      <c r="S121" s="384"/>
      <c r="T121" s="384"/>
      <c r="U121" s="384"/>
      <c r="V121" s="384"/>
      <c r="W121" s="384"/>
      <c r="X121" s="384"/>
      <c r="Y121" s="384"/>
      <c r="Z121" s="384"/>
      <c r="AA121" s="384"/>
      <c r="AB121" s="385"/>
      <c r="AC121" s="384"/>
      <c r="AD121" s="384"/>
      <c r="AE121" s="384"/>
      <c r="AF121" s="384"/>
      <c r="AG121" s="384"/>
      <c r="AH121" s="384"/>
      <c r="AI121" s="384"/>
      <c r="AJ121" s="384"/>
      <c r="AK121" s="384"/>
      <c r="AL121" s="384"/>
      <c r="AM121" s="384"/>
      <c r="AN121" s="384"/>
      <c r="AO121" s="381"/>
      <c r="AP121" s="384"/>
      <c r="AQ121" s="384"/>
      <c r="AR121" s="384"/>
      <c r="AS121" s="384"/>
      <c r="AT121" s="384"/>
      <c r="AU121" s="384"/>
      <c r="AV121" s="384"/>
      <c r="AW121" s="384"/>
      <c r="AX121" s="384"/>
      <c r="AY121" s="384"/>
      <c r="AZ121" s="385"/>
      <c r="BA121" s="384"/>
      <c r="BB121" s="384"/>
      <c r="BC121" s="384"/>
      <c r="BD121" s="384"/>
      <c r="BE121" s="384"/>
      <c r="BF121" s="384"/>
      <c r="BG121" s="384"/>
      <c r="BH121" s="384"/>
      <c r="BI121" s="384"/>
      <c r="BJ121" s="384"/>
      <c r="BK121" s="384"/>
      <c r="BL121" s="384"/>
      <c r="BM121" s="381"/>
      <c r="BN121" s="384"/>
      <c r="BO121" s="384"/>
      <c r="BP121" s="384"/>
      <c r="BQ121" s="384"/>
      <c r="BR121" s="384"/>
      <c r="BS121" s="384"/>
      <c r="BT121" s="384"/>
      <c r="BU121" s="384"/>
      <c r="BV121" s="384"/>
      <c r="BW121" s="384"/>
      <c r="BX121" s="385"/>
      <c r="BY121" s="384"/>
      <c r="BZ121" s="384"/>
      <c r="CA121" s="384"/>
      <c r="CB121" s="384"/>
      <c r="CC121" s="384"/>
      <c r="CD121" s="384"/>
      <c r="CE121" s="384"/>
      <c r="CF121" s="384"/>
      <c r="CG121" s="384"/>
      <c r="CH121" s="384"/>
      <c r="CI121" s="384"/>
      <c r="CJ121" s="384"/>
      <c r="CK121" s="381"/>
      <c r="CL121" s="384"/>
      <c r="CM121" s="384"/>
      <c r="CN121" s="384"/>
      <c r="CO121" s="384"/>
      <c r="CP121" s="384"/>
      <c r="CQ121" s="384"/>
      <c r="CR121" s="384"/>
      <c r="CS121" s="384"/>
      <c r="CT121" s="384"/>
      <c r="CU121" s="384"/>
      <c r="CV121" s="385"/>
      <c r="CW121" s="384"/>
      <c r="CX121" s="384"/>
      <c r="CY121" s="384"/>
      <c r="CZ121" s="29"/>
      <c r="DA121" s="29"/>
      <c r="DB121" s="29"/>
      <c r="DC121" s="29"/>
      <c r="DD121" s="29"/>
      <c r="DE121" s="29"/>
      <c r="DF121" s="29"/>
      <c r="DG121" s="29"/>
      <c r="DH121" s="29"/>
      <c r="DI121" s="386"/>
      <c r="DJ121" s="29"/>
      <c r="DK121" s="29"/>
      <c r="DL121" s="384"/>
      <c r="DM121" s="384"/>
      <c r="DN121" s="384"/>
      <c r="DO121" s="384"/>
      <c r="DP121" s="384"/>
      <c r="DQ121" s="384"/>
      <c r="DR121" s="384"/>
      <c r="DS121" s="384"/>
      <c r="DT121" s="385"/>
      <c r="DU121" s="384"/>
      <c r="DV121" s="384"/>
      <c r="DW121" s="384"/>
      <c r="DX121" s="29"/>
      <c r="DY121" s="29"/>
      <c r="DZ121" s="29"/>
      <c r="EA121" s="29"/>
      <c r="EB121" s="29"/>
      <c r="EC121" s="29"/>
      <c r="ED121" s="29"/>
      <c r="EE121" s="29"/>
      <c r="EF121" s="29"/>
      <c r="EG121" s="386"/>
      <c r="EH121" s="29"/>
      <c r="EI121" s="29"/>
      <c r="EJ121" s="29"/>
      <c r="EK121" s="29"/>
      <c r="EL121" s="29"/>
      <c r="EM121" s="29"/>
      <c r="EN121" s="29"/>
      <c r="EO121" s="29"/>
      <c r="EP121" s="29"/>
      <c r="EQ121" s="29"/>
      <c r="ER121" s="343"/>
      <c r="ES121" s="29"/>
      <c r="ET121" s="29"/>
      <c r="EU121" s="29"/>
      <c r="EV121" s="497">
        <f t="shared" ref="EV121:FS121" si="166">$B$7*Q$444</f>
        <v>3114.5833333333339</v>
      </c>
      <c r="EW121" s="497">
        <f t="shared" si="166"/>
        <v>12458.333333333336</v>
      </c>
      <c r="EX121" s="497">
        <f t="shared" si="166"/>
        <v>31145.833333333336</v>
      </c>
      <c r="EY121" s="497">
        <f t="shared" si="166"/>
        <v>46718.75</v>
      </c>
      <c r="EZ121" s="497">
        <f t="shared" si="166"/>
        <v>62291.666666666672</v>
      </c>
      <c r="FA121" s="497">
        <f t="shared" si="166"/>
        <v>59177.083333333328</v>
      </c>
      <c r="FB121" s="497">
        <f t="shared" si="166"/>
        <v>56062.5</v>
      </c>
      <c r="FC121" s="497">
        <f t="shared" si="166"/>
        <v>52947.916666666664</v>
      </c>
      <c r="FD121" s="497">
        <f t="shared" si="166"/>
        <v>49833.333333333343</v>
      </c>
      <c r="FE121" s="737">
        <f t="shared" si="166"/>
        <v>46718.75</v>
      </c>
      <c r="FF121" s="497">
        <f t="shared" si="166"/>
        <v>43604.166666666664</v>
      </c>
      <c r="FG121" s="497">
        <f t="shared" si="166"/>
        <v>40489.583333333336</v>
      </c>
      <c r="FH121" s="497">
        <f t="shared" si="166"/>
        <v>37375</v>
      </c>
      <c r="FI121" s="497">
        <f t="shared" si="166"/>
        <v>34260.416666666672</v>
      </c>
      <c r="FJ121" s="497">
        <f t="shared" si="166"/>
        <v>31145.833333333299</v>
      </c>
      <c r="FK121" s="497">
        <f t="shared" si="166"/>
        <v>28031.249999999967</v>
      </c>
      <c r="FL121" s="497">
        <f t="shared" si="166"/>
        <v>24916.666666666672</v>
      </c>
      <c r="FM121" s="497">
        <f t="shared" si="166"/>
        <v>21802.083333333332</v>
      </c>
      <c r="FN121" s="497">
        <f t="shared" si="166"/>
        <v>18687.5</v>
      </c>
      <c r="FO121" s="497">
        <f t="shared" si="166"/>
        <v>15572.916666666668</v>
      </c>
      <c r="FP121" s="621">
        <f t="shared" si="166"/>
        <v>12458.333333333336</v>
      </c>
      <c r="FQ121" s="497">
        <f t="shared" si="166"/>
        <v>9343.75</v>
      </c>
      <c r="FR121" s="497">
        <f t="shared" si="166"/>
        <v>6229.1666666666679</v>
      </c>
      <c r="FS121" s="497">
        <f t="shared" si="166"/>
        <v>3114.5833333333339</v>
      </c>
      <c r="FT121" s="342">
        <f t="shared" ref="FT121:GE131" si="167">FS121*0.8</f>
        <v>2491.6666666666674</v>
      </c>
      <c r="FU121" s="342">
        <f t="shared" si="167"/>
        <v>1993.3333333333339</v>
      </c>
      <c r="FV121" s="342">
        <f t="shared" si="167"/>
        <v>1594.6666666666672</v>
      </c>
      <c r="FW121" s="342">
        <f t="shared" si="167"/>
        <v>1275.7333333333338</v>
      </c>
      <c r="FX121" s="342">
        <f t="shared" si="167"/>
        <v>1020.586666666667</v>
      </c>
      <c r="FY121" s="342">
        <f t="shared" si="167"/>
        <v>816.46933333333368</v>
      </c>
      <c r="FZ121" s="342">
        <f t="shared" si="167"/>
        <v>653.17546666666703</v>
      </c>
      <c r="GA121" s="342">
        <f t="shared" si="167"/>
        <v>522.5403733333336</v>
      </c>
      <c r="GB121" s="342">
        <f t="shared" si="167"/>
        <v>418.03229866666692</v>
      </c>
      <c r="GC121" s="727">
        <f t="shared" si="167"/>
        <v>334.42583893333358</v>
      </c>
      <c r="GD121" s="342">
        <f t="shared" si="164"/>
        <v>267.54067114666685</v>
      </c>
      <c r="GE121" s="342">
        <f t="shared" si="162"/>
        <v>214.03253691733349</v>
      </c>
      <c r="GF121" s="342">
        <f t="shared" si="158"/>
        <v>171.22602953386681</v>
      </c>
      <c r="GG121" s="342">
        <f t="shared" si="158"/>
        <v>136.98082362709346</v>
      </c>
      <c r="GH121" s="342">
        <f t="shared" si="158"/>
        <v>109.58465890167477</v>
      </c>
      <c r="GI121" s="342">
        <f t="shared" si="158"/>
        <v>87.667727121339823</v>
      </c>
      <c r="GJ121" s="342">
        <f t="shared" si="158"/>
        <v>70.134181697071867</v>
      </c>
      <c r="GK121" s="342">
        <f t="shared" si="158"/>
        <v>56.107345357657493</v>
      </c>
      <c r="GL121" s="342">
        <f t="shared" si="158"/>
        <v>44.885876286125999</v>
      </c>
      <c r="GM121" s="342">
        <f t="shared" si="158"/>
        <v>35.908701028900801</v>
      </c>
      <c r="GN121" s="346">
        <f t="shared" si="158"/>
        <v>28.726960823120642</v>
      </c>
      <c r="GO121" s="623">
        <f t="shared" si="150"/>
        <v>759843.4254900408</v>
      </c>
    </row>
    <row r="122" spans="1:198" ht="22" customHeight="1" x14ac:dyDescent="0.2">
      <c r="B122" s="399">
        <v>3</v>
      </c>
      <c r="C122" s="399">
        <v>1</v>
      </c>
      <c r="D122" s="399"/>
      <c r="E122" s="399"/>
      <c r="F122" s="399"/>
      <c r="G122" s="341" t="str">
        <f>$G$441</f>
        <v>High Performing Title / App</v>
      </c>
      <c r="H122" s="436"/>
      <c r="I122" s="384"/>
      <c r="J122" s="384"/>
      <c r="K122" s="384"/>
      <c r="L122" s="384"/>
      <c r="M122" s="384"/>
      <c r="N122" s="384"/>
      <c r="O122" s="384"/>
      <c r="P122" s="384"/>
      <c r="Q122" s="381"/>
      <c r="R122" s="384"/>
      <c r="S122" s="384"/>
      <c r="T122" s="384"/>
      <c r="U122" s="384"/>
      <c r="V122" s="384"/>
      <c r="W122" s="384"/>
      <c r="X122" s="384"/>
      <c r="Y122" s="384"/>
      <c r="Z122" s="384"/>
      <c r="AA122" s="384"/>
      <c r="AB122" s="385"/>
      <c r="AC122" s="384"/>
      <c r="AD122" s="384"/>
      <c r="AE122" s="384"/>
      <c r="AF122" s="384"/>
      <c r="AG122" s="384"/>
      <c r="AH122" s="384"/>
      <c r="AI122" s="384"/>
      <c r="AJ122" s="384"/>
      <c r="AK122" s="384"/>
      <c r="AL122" s="384"/>
      <c r="AM122" s="384"/>
      <c r="AN122" s="384"/>
      <c r="AO122" s="381"/>
      <c r="AP122" s="384"/>
      <c r="AQ122" s="384"/>
      <c r="AR122" s="384"/>
      <c r="AS122" s="384"/>
      <c r="AT122" s="384"/>
      <c r="AU122" s="384"/>
      <c r="AV122" s="384"/>
      <c r="AW122" s="384"/>
      <c r="AX122" s="384"/>
      <c r="AY122" s="384"/>
      <c r="AZ122" s="385"/>
      <c r="BA122" s="384"/>
      <c r="BB122" s="384"/>
      <c r="BC122" s="384"/>
      <c r="BD122" s="384"/>
      <c r="BE122" s="384"/>
      <c r="BF122" s="384"/>
      <c r="BG122" s="384"/>
      <c r="BH122" s="384"/>
      <c r="BI122" s="384"/>
      <c r="BJ122" s="384"/>
      <c r="BK122" s="384"/>
      <c r="BL122" s="384"/>
      <c r="BM122" s="381"/>
      <c r="BN122" s="384"/>
      <c r="BO122" s="384"/>
      <c r="BP122" s="384"/>
      <c r="BQ122" s="384"/>
      <c r="BR122" s="384"/>
      <c r="BS122" s="384"/>
      <c r="BT122" s="384"/>
      <c r="BU122" s="384"/>
      <c r="BV122" s="384"/>
      <c r="BW122" s="384"/>
      <c r="BX122" s="385"/>
      <c r="BY122" s="384"/>
      <c r="BZ122" s="384"/>
      <c r="CA122" s="384"/>
      <c r="CB122" s="384"/>
      <c r="CC122" s="384"/>
      <c r="CD122" s="384"/>
      <c r="CE122" s="384"/>
      <c r="CF122" s="384"/>
      <c r="CG122" s="384"/>
      <c r="CH122" s="384"/>
      <c r="CI122" s="384"/>
      <c r="CJ122" s="384"/>
      <c r="CK122" s="381"/>
      <c r="CL122" s="384"/>
      <c r="CM122" s="384"/>
      <c r="CN122" s="384"/>
      <c r="CO122" s="384"/>
      <c r="CP122" s="384"/>
      <c r="CQ122" s="384"/>
      <c r="CR122" s="384"/>
      <c r="CS122" s="384"/>
      <c r="CT122" s="384"/>
      <c r="CU122" s="384"/>
      <c r="CV122" s="385"/>
      <c r="CW122" s="384"/>
      <c r="CX122" s="384"/>
      <c r="CY122" s="384"/>
      <c r="CZ122" s="29"/>
      <c r="DA122" s="29"/>
      <c r="DB122" s="29"/>
      <c r="DC122" s="29"/>
      <c r="DD122" s="29"/>
      <c r="DE122" s="29"/>
      <c r="DF122" s="29"/>
      <c r="DG122" s="29"/>
      <c r="DH122" s="29"/>
      <c r="DI122" s="386"/>
      <c r="DJ122" s="29"/>
      <c r="DK122" s="29"/>
      <c r="DL122" s="384"/>
      <c r="DM122" s="384"/>
      <c r="DN122" s="384"/>
      <c r="DO122" s="384"/>
      <c r="DP122" s="384"/>
      <c r="DQ122" s="384"/>
      <c r="DR122" s="384"/>
      <c r="DS122" s="384"/>
      <c r="DT122" s="385"/>
      <c r="DU122" s="384"/>
      <c r="DV122" s="384"/>
      <c r="DW122" s="384"/>
      <c r="DX122" s="29"/>
      <c r="DY122" s="29"/>
      <c r="DZ122" s="29"/>
      <c r="EA122" s="29"/>
      <c r="EB122" s="29"/>
      <c r="EC122" s="29"/>
      <c r="ED122" s="29"/>
      <c r="EE122" s="29"/>
      <c r="EF122" s="29"/>
      <c r="EG122" s="386"/>
      <c r="EH122" s="29"/>
      <c r="EI122" s="29"/>
      <c r="EJ122" s="29"/>
      <c r="EK122" s="29"/>
      <c r="EL122" s="29"/>
      <c r="EM122" s="29"/>
      <c r="EN122" s="29"/>
      <c r="EO122" s="29"/>
      <c r="EP122" s="29"/>
      <c r="EQ122" s="29"/>
      <c r="ER122" s="343"/>
      <c r="ES122" s="29"/>
      <c r="ET122" s="29"/>
      <c r="EU122" s="29"/>
      <c r="EV122" s="384"/>
      <c r="EW122" s="389">
        <f t="shared" ref="EW122:FT122" si="168">$B$7*Q$441</f>
        <v>289304.92499999999</v>
      </c>
      <c r="EX122" s="389">
        <f t="shared" si="168"/>
        <v>965956.875</v>
      </c>
      <c r="EY122" s="389">
        <f t="shared" si="168"/>
        <v>1834880.7749999999</v>
      </c>
      <c r="EZ122" s="389">
        <f t="shared" si="168"/>
        <v>3106602.5249999999</v>
      </c>
      <c r="FA122" s="389">
        <f t="shared" si="168"/>
        <v>3859006.125</v>
      </c>
      <c r="FB122" s="389">
        <f t="shared" si="168"/>
        <v>4525028.625</v>
      </c>
      <c r="FC122" s="389">
        <f t="shared" si="168"/>
        <v>3728021.6999999997</v>
      </c>
      <c r="FD122" s="389">
        <f t="shared" si="168"/>
        <v>3186637.3499999996</v>
      </c>
      <c r="FE122" s="738">
        <f t="shared" si="168"/>
        <v>4099648.8</v>
      </c>
      <c r="FF122" s="389">
        <f t="shared" si="168"/>
        <v>3381331.1999999997</v>
      </c>
      <c r="FG122" s="389">
        <f t="shared" si="168"/>
        <v>2932337.85</v>
      </c>
      <c r="FH122" s="389">
        <f t="shared" si="168"/>
        <v>3693307.8</v>
      </c>
      <c r="FI122" s="389">
        <f t="shared" si="168"/>
        <v>3246624.2249999996</v>
      </c>
      <c r="FJ122" s="389">
        <f t="shared" si="168"/>
        <v>3039394.8</v>
      </c>
      <c r="FK122" s="389">
        <f t="shared" si="168"/>
        <v>1945772.4</v>
      </c>
      <c r="FL122" s="389">
        <f t="shared" si="168"/>
        <v>2192738.9249999998</v>
      </c>
      <c r="FM122" s="389">
        <f t="shared" si="168"/>
        <v>1824834.375</v>
      </c>
      <c r="FN122" s="389">
        <f t="shared" si="168"/>
        <v>1913368.2749999999</v>
      </c>
      <c r="FO122" s="389">
        <f t="shared" si="168"/>
        <v>1054782.3</v>
      </c>
      <c r="FP122" s="390">
        <f t="shared" si="168"/>
        <v>940235.39999999991</v>
      </c>
      <c r="FQ122" s="389">
        <f t="shared" si="168"/>
        <v>733858.125</v>
      </c>
      <c r="FR122" s="389">
        <f t="shared" si="168"/>
        <v>804519.29999999993</v>
      </c>
      <c r="FS122" s="389">
        <f t="shared" si="168"/>
        <v>509339.02499999997</v>
      </c>
      <c r="FT122" s="389">
        <f t="shared" si="168"/>
        <v>284864.77499999997</v>
      </c>
      <c r="FU122" s="342">
        <f t="shared" si="167"/>
        <v>227891.81999999998</v>
      </c>
      <c r="FV122" s="342">
        <f t="shared" si="167"/>
        <v>182313.45600000001</v>
      </c>
      <c r="FW122" s="342">
        <f t="shared" si="167"/>
        <v>145850.7648</v>
      </c>
      <c r="FX122" s="342">
        <f t="shared" si="167"/>
        <v>116680.61184000001</v>
      </c>
      <c r="FY122" s="342">
        <f t="shared" si="167"/>
        <v>93344.489472000016</v>
      </c>
      <c r="FZ122" s="342">
        <f t="shared" si="167"/>
        <v>74675.591577600018</v>
      </c>
      <c r="GA122" s="342">
        <f t="shared" si="167"/>
        <v>59740.473262080021</v>
      </c>
      <c r="GB122" s="342">
        <f t="shared" si="167"/>
        <v>47792.378609664018</v>
      </c>
      <c r="GC122" s="727">
        <f t="shared" si="167"/>
        <v>38233.902887731216</v>
      </c>
      <c r="GD122" s="342">
        <f t="shared" si="164"/>
        <v>30587.122310184976</v>
      </c>
      <c r="GE122" s="342">
        <f t="shared" si="162"/>
        <v>24469.697848147982</v>
      </c>
      <c r="GF122" s="342">
        <f t="shared" si="158"/>
        <v>19575.758278518388</v>
      </c>
      <c r="GG122" s="342">
        <f t="shared" si="158"/>
        <v>15660.60662281471</v>
      </c>
      <c r="GH122" s="342">
        <f t="shared" si="158"/>
        <v>12528.48529825177</v>
      </c>
      <c r="GI122" s="342">
        <f t="shared" si="158"/>
        <v>10022.788238601417</v>
      </c>
      <c r="GJ122" s="342">
        <f t="shared" si="158"/>
        <v>8018.230590881134</v>
      </c>
      <c r="GK122" s="342">
        <f t="shared" si="158"/>
        <v>6414.584472704908</v>
      </c>
      <c r="GL122" s="342">
        <f t="shared" si="158"/>
        <v>5131.6675781639269</v>
      </c>
      <c r="GM122" s="342">
        <f t="shared" si="158"/>
        <v>4105.3340625311421</v>
      </c>
      <c r="GN122" s="346">
        <f t="shared" si="158"/>
        <v>3284.2672500249137</v>
      </c>
      <c r="GO122" s="396">
        <f t="shared" si="150"/>
        <v>55218718.505999878</v>
      </c>
      <c r="GP122" s="989">
        <f>(GO122*$B$11)*$B$10</f>
        <v>248484233.27699944</v>
      </c>
    </row>
    <row r="123" spans="1:198" ht="22" customHeight="1" x14ac:dyDescent="0.2">
      <c r="B123" s="399">
        <v>4</v>
      </c>
      <c r="C123" s="399"/>
      <c r="D123" s="399"/>
      <c r="E123" s="399">
        <v>1</v>
      </c>
      <c r="F123" s="399"/>
      <c r="G123" s="339" t="str">
        <f>$G$443</f>
        <v>Low Performing  Title / App</v>
      </c>
      <c r="H123" s="436"/>
      <c r="I123" s="384"/>
      <c r="J123" s="384"/>
      <c r="K123" s="384"/>
      <c r="L123" s="384"/>
      <c r="M123" s="384"/>
      <c r="N123" s="384"/>
      <c r="O123" s="384"/>
      <c r="P123" s="384"/>
      <c r="Q123" s="381"/>
      <c r="R123" s="384"/>
      <c r="S123" s="384"/>
      <c r="T123" s="384"/>
      <c r="U123" s="384"/>
      <c r="V123" s="384"/>
      <c r="W123" s="384"/>
      <c r="X123" s="384"/>
      <c r="Y123" s="384"/>
      <c r="Z123" s="384"/>
      <c r="AA123" s="384"/>
      <c r="AB123" s="385"/>
      <c r="AC123" s="384"/>
      <c r="AD123" s="384"/>
      <c r="AE123" s="384"/>
      <c r="AF123" s="384"/>
      <c r="AG123" s="384"/>
      <c r="AH123" s="384"/>
      <c r="AI123" s="384"/>
      <c r="AJ123" s="384"/>
      <c r="AK123" s="384"/>
      <c r="AL123" s="384"/>
      <c r="AM123" s="384"/>
      <c r="AN123" s="384"/>
      <c r="AO123" s="381"/>
      <c r="AP123" s="384"/>
      <c r="AQ123" s="384"/>
      <c r="AR123" s="384"/>
      <c r="AS123" s="384"/>
      <c r="AT123" s="384"/>
      <c r="AU123" s="384"/>
      <c r="AV123" s="384"/>
      <c r="AW123" s="384"/>
      <c r="AX123" s="384"/>
      <c r="AY123" s="384"/>
      <c r="AZ123" s="385"/>
      <c r="BA123" s="384"/>
      <c r="BB123" s="384"/>
      <c r="BC123" s="384"/>
      <c r="BD123" s="384"/>
      <c r="BE123" s="384"/>
      <c r="BF123" s="384"/>
      <c r="BG123" s="384"/>
      <c r="BH123" s="384"/>
      <c r="BI123" s="384"/>
      <c r="BJ123" s="384"/>
      <c r="BK123" s="384"/>
      <c r="BL123" s="384"/>
      <c r="BM123" s="381"/>
      <c r="BN123" s="384"/>
      <c r="BO123" s="384"/>
      <c r="BP123" s="384"/>
      <c r="BQ123" s="384"/>
      <c r="BR123" s="384"/>
      <c r="BS123" s="384"/>
      <c r="BT123" s="384"/>
      <c r="BU123" s="384"/>
      <c r="BV123" s="384"/>
      <c r="BW123" s="384"/>
      <c r="BX123" s="385"/>
      <c r="BY123" s="384"/>
      <c r="BZ123" s="384"/>
      <c r="CA123" s="384"/>
      <c r="CB123" s="384"/>
      <c r="CC123" s="384"/>
      <c r="CD123" s="384"/>
      <c r="CE123" s="384"/>
      <c r="CF123" s="384"/>
      <c r="CG123" s="384"/>
      <c r="CH123" s="384"/>
      <c r="CI123" s="384"/>
      <c r="CJ123" s="384"/>
      <c r="CK123" s="381"/>
      <c r="CL123" s="384"/>
      <c r="CM123" s="384"/>
      <c r="CN123" s="384"/>
      <c r="CO123" s="384"/>
      <c r="CP123" s="384"/>
      <c r="CQ123" s="384"/>
      <c r="CR123" s="384"/>
      <c r="CS123" s="384"/>
      <c r="CT123" s="384"/>
      <c r="CU123" s="384"/>
      <c r="CV123" s="385"/>
      <c r="CW123" s="384"/>
      <c r="CX123" s="384"/>
      <c r="CY123" s="384"/>
      <c r="CZ123" s="29"/>
      <c r="DA123" s="29"/>
      <c r="DB123" s="29"/>
      <c r="DC123" s="29"/>
      <c r="DD123" s="29"/>
      <c r="DE123" s="29"/>
      <c r="DF123" s="29"/>
      <c r="DG123" s="29"/>
      <c r="DH123" s="29"/>
      <c r="DI123" s="386"/>
      <c r="DJ123" s="29"/>
      <c r="DK123" s="29"/>
      <c r="DL123" s="384"/>
      <c r="DM123" s="384"/>
      <c r="DN123" s="384"/>
      <c r="DO123" s="384"/>
      <c r="DP123" s="384"/>
      <c r="DQ123" s="384"/>
      <c r="DR123" s="384"/>
      <c r="DS123" s="384"/>
      <c r="DT123" s="385"/>
      <c r="DU123" s="384"/>
      <c r="DV123" s="384"/>
      <c r="DW123" s="384"/>
      <c r="DX123" s="29"/>
      <c r="DY123" s="29"/>
      <c r="DZ123" s="29"/>
      <c r="EA123" s="29"/>
      <c r="EB123" s="29"/>
      <c r="EC123" s="29"/>
      <c r="ED123" s="29"/>
      <c r="EE123" s="29"/>
      <c r="EF123" s="29"/>
      <c r="EG123" s="386"/>
      <c r="EH123" s="29"/>
      <c r="EI123" s="29"/>
      <c r="EJ123" s="29"/>
      <c r="EK123" s="29"/>
      <c r="EL123" s="29"/>
      <c r="EM123" s="29"/>
      <c r="EN123" s="29"/>
      <c r="EO123" s="29"/>
      <c r="EP123" s="29"/>
      <c r="EQ123" s="29"/>
      <c r="ER123" s="343"/>
      <c r="ES123" s="29"/>
      <c r="ET123" s="29"/>
      <c r="EU123" s="29"/>
      <c r="EV123" s="384"/>
      <c r="EW123" s="382">
        <f t="shared" ref="EW123:FT123" si="169">$B$7*Q$443</f>
        <v>14621.099999999999</v>
      </c>
      <c r="EX123" s="382">
        <f t="shared" si="169"/>
        <v>53894.75</v>
      </c>
      <c r="EY123" s="382">
        <f t="shared" si="169"/>
        <v>98939.099999999991</v>
      </c>
      <c r="EZ123" s="382">
        <f t="shared" si="169"/>
        <v>182390</v>
      </c>
      <c r="FA123" s="382">
        <f t="shared" si="169"/>
        <v>299732.55</v>
      </c>
      <c r="FB123" s="382">
        <f t="shared" si="169"/>
        <v>204665.5</v>
      </c>
      <c r="FC123" s="382">
        <f t="shared" si="169"/>
        <v>175333.6</v>
      </c>
      <c r="FD123" s="382">
        <f t="shared" si="169"/>
        <v>194200.5</v>
      </c>
      <c r="FE123" s="736">
        <f t="shared" si="169"/>
        <v>156765.69999999998</v>
      </c>
      <c r="FF123" s="382">
        <f t="shared" si="169"/>
        <v>155674.35</v>
      </c>
      <c r="FG123" s="382">
        <f t="shared" si="169"/>
        <v>148274.1</v>
      </c>
      <c r="FH123" s="382">
        <f t="shared" si="169"/>
        <v>137061.6</v>
      </c>
      <c r="FI123" s="382">
        <f t="shared" si="169"/>
        <v>120885.7</v>
      </c>
      <c r="FJ123" s="382">
        <f t="shared" si="169"/>
        <v>141905.4</v>
      </c>
      <c r="FK123" s="382">
        <f t="shared" si="169"/>
        <v>111512.04999999999</v>
      </c>
      <c r="FL123" s="382">
        <f t="shared" si="169"/>
        <v>95410.9</v>
      </c>
      <c r="FM123" s="382">
        <f t="shared" si="169"/>
        <v>94349.45</v>
      </c>
      <c r="FN123" s="382">
        <f t="shared" si="169"/>
        <v>101525.45</v>
      </c>
      <c r="FO123" s="382">
        <f t="shared" si="169"/>
        <v>73598.849999999991</v>
      </c>
      <c r="FP123" s="383">
        <f t="shared" si="169"/>
        <v>73942.7</v>
      </c>
      <c r="FQ123" s="382">
        <f t="shared" si="169"/>
        <v>52908.049999999996</v>
      </c>
      <c r="FR123" s="382">
        <f t="shared" si="169"/>
        <v>36298.6</v>
      </c>
      <c r="FS123" s="382">
        <f t="shared" si="169"/>
        <v>23606.05</v>
      </c>
      <c r="FT123" s="382">
        <f t="shared" si="169"/>
        <v>10375.299999999999</v>
      </c>
      <c r="FU123" s="342">
        <f t="shared" si="167"/>
        <v>8300.24</v>
      </c>
      <c r="FV123" s="342">
        <f t="shared" si="167"/>
        <v>6640.192</v>
      </c>
      <c r="FW123" s="342">
        <f t="shared" si="167"/>
        <v>5312.1536000000006</v>
      </c>
      <c r="FX123" s="342">
        <f t="shared" si="167"/>
        <v>4249.7228800000003</v>
      </c>
      <c r="FY123" s="342">
        <f t="shared" si="167"/>
        <v>3399.7783040000004</v>
      </c>
      <c r="FZ123" s="342">
        <f t="shared" si="167"/>
        <v>2719.8226432000006</v>
      </c>
      <c r="GA123" s="342">
        <f t="shared" si="167"/>
        <v>2175.8581145600006</v>
      </c>
      <c r="GB123" s="342">
        <f t="shared" si="167"/>
        <v>1740.6864916480006</v>
      </c>
      <c r="GC123" s="727">
        <f t="shared" si="167"/>
        <v>1392.5491933184005</v>
      </c>
      <c r="GD123" s="342">
        <f t="shared" si="164"/>
        <v>1114.0393546547205</v>
      </c>
      <c r="GE123" s="342">
        <f t="shared" si="162"/>
        <v>891.23148372377636</v>
      </c>
      <c r="GF123" s="342">
        <f t="shared" si="158"/>
        <v>712.98518697902114</v>
      </c>
      <c r="GG123" s="342">
        <f t="shared" si="158"/>
        <v>570.38814958321689</v>
      </c>
      <c r="GH123" s="342">
        <f t="shared" si="158"/>
        <v>456.31051966657355</v>
      </c>
      <c r="GI123" s="342">
        <f t="shared" si="158"/>
        <v>365.04841573325888</v>
      </c>
      <c r="GJ123" s="342">
        <f t="shared" si="158"/>
        <v>292.03873258660713</v>
      </c>
      <c r="GK123" s="342">
        <f t="shared" si="158"/>
        <v>233.63098606928571</v>
      </c>
      <c r="GL123" s="342">
        <f t="shared" si="158"/>
        <v>186.90478885542859</v>
      </c>
      <c r="GM123" s="342">
        <f t="shared" si="158"/>
        <v>149.52383108434287</v>
      </c>
      <c r="GN123" s="346">
        <f t="shared" si="158"/>
        <v>119.61906486747431</v>
      </c>
      <c r="GO123" s="397">
        <f t="shared" si="150"/>
        <v>2798894.0737405298</v>
      </c>
    </row>
    <row r="124" spans="1:198" ht="22" customHeight="1" x14ac:dyDescent="0.2">
      <c r="B124" s="399">
        <v>5</v>
      </c>
      <c r="C124" s="399"/>
      <c r="D124" s="399">
        <v>1</v>
      </c>
      <c r="E124" s="399"/>
      <c r="F124" s="399"/>
      <c r="G124" s="340" t="str">
        <f>$G$442</f>
        <v>Avg Performing  Title / App</v>
      </c>
      <c r="H124" s="436"/>
      <c r="I124" s="384"/>
      <c r="J124" s="384"/>
      <c r="K124" s="384"/>
      <c r="L124" s="384"/>
      <c r="M124" s="384"/>
      <c r="N124" s="384"/>
      <c r="O124" s="384"/>
      <c r="P124" s="384"/>
      <c r="Q124" s="381"/>
      <c r="R124" s="384"/>
      <c r="S124" s="384"/>
      <c r="T124" s="384"/>
      <c r="U124" s="384"/>
      <c r="V124" s="384"/>
      <c r="W124" s="384"/>
      <c r="X124" s="384"/>
      <c r="Y124" s="384"/>
      <c r="Z124" s="384"/>
      <c r="AA124" s="384"/>
      <c r="AB124" s="385"/>
      <c r="AC124" s="384"/>
      <c r="AD124" s="384"/>
      <c r="AE124" s="384"/>
      <c r="AF124" s="384"/>
      <c r="AG124" s="384"/>
      <c r="AH124" s="384"/>
      <c r="AI124" s="384"/>
      <c r="AJ124" s="384"/>
      <c r="AK124" s="384"/>
      <c r="AL124" s="384"/>
      <c r="AM124" s="384"/>
      <c r="AN124" s="384"/>
      <c r="AO124" s="381"/>
      <c r="AP124" s="384"/>
      <c r="AQ124" s="384"/>
      <c r="AR124" s="384"/>
      <c r="AS124" s="384"/>
      <c r="AT124" s="384"/>
      <c r="AU124" s="384"/>
      <c r="AV124" s="384"/>
      <c r="AW124" s="384"/>
      <c r="AX124" s="384"/>
      <c r="AY124" s="384"/>
      <c r="AZ124" s="385"/>
      <c r="BA124" s="384"/>
      <c r="BB124" s="384"/>
      <c r="BC124" s="384"/>
      <c r="BD124" s="384"/>
      <c r="BE124" s="384"/>
      <c r="BF124" s="384"/>
      <c r="BG124" s="384"/>
      <c r="BH124" s="384"/>
      <c r="BI124" s="384"/>
      <c r="BJ124" s="384"/>
      <c r="BK124" s="384"/>
      <c r="BL124" s="384"/>
      <c r="BM124" s="381"/>
      <c r="BN124" s="384"/>
      <c r="BO124" s="384"/>
      <c r="BP124" s="384"/>
      <c r="BQ124" s="384"/>
      <c r="BR124" s="384"/>
      <c r="BS124" s="384"/>
      <c r="BT124" s="384"/>
      <c r="BU124" s="384"/>
      <c r="BV124" s="384"/>
      <c r="BW124" s="384"/>
      <c r="BX124" s="385"/>
      <c r="BY124" s="384"/>
      <c r="BZ124" s="384"/>
      <c r="CA124" s="384"/>
      <c r="CB124" s="384"/>
      <c r="CC124" s="384"/>
      <c r="CD124" s="384"/>
      <c r="CE124" s="384"/>
      <c r="CF124" s="384"/>
      <c r="CG124" s="384"/>
      <c r="CH124" s="384"/>
      <c r="CI124" s="384"/>
      <c r="CJ124" s="384"/>
      <c r="CK124" s="381"/>
      <c r="CL124" s="384"/>
      <c r="CM124" s="384"/>
      <c r="CN124" s="384"/>
      <c r="CO124" s="384"/>
      <c r="CP124" s="384"/>
      <c r="CQ124" s="384"/>
      <c r="CR124" s="384"/>
      <c r="CS124" s="384"/>
      <c r="CT124" s="384"/>
      <c r="CU124" s="384"/>
      <c r="CV124" s="385"/>
      <c r="CW124" s="384"/>
      <c r="CX124" s="384"/>
      <c r="CY124" s="384"/>
      <c r="CZ124" s="29"/>
      <c r="DA124" s="29"/>
      <c r="DB124" s="29"/>
      <c r="DC124" s="29"/>
      <c r="DD124" s="29"/>
      <c r="DE124" s="29"/>
      <c r="DF124" s="29"/>
      <c r="DG124" s="29"/>
      <c r="DH124" s="29"/>
      <c r="DI124" s="386"/>
      <c r="DJ124" s="29"/>
      <c r="DK124" s="29"/>
      <c r="DL124" s="384"/>
      <c r="DM124" s="384"/>
      <c r="DN124" s="384"/>
      <c r="DO124" s="384"/>
      <c r="DP124" s="384"/>
      <c r="DQ124" s="384"/>
      <c r="DR124" s="384"/>
      <c r="DS124" s="384"/>
      <c r="DT124" s="385"/>
      <c r="DU124" s="384"/>
      <c r="DV124" s="384"/>
      <c r="DW124" s="384"/>
      <c r="DX124" s="29"/>
      <c r="DY124" s="29"/>
      <c r="DZ124" s="29"/>
      <c r="EA124" s="29"/>
      <c r="EB124" s="29"/>
      <c r="EC124" s="29"/>
      <c r="ED124" s="29"/>
      <c r="EE124" s="29"/>
      <c r="EF124" s="29"/>
      <c r="EG124" s="386"/>
      <c r="EH124" s="29"/>
      <c r="EI124" s="29"/>
      <c r="EJ124" s="29"/>
      <c r="EK124" s="29"/>
      <c r="EL124" s="29"/>
      <c r="EM124" s="29"/>
      <c r="EN124" s="29"/>
      <c r="EO124" s="29"/>
      <c r="EP124" s="29"/>
      <c r="EQ124" s="29"/>
      <c r="ER124" s="343"/>
      <c r="ES124" s="29"/>
      <c r="ET124" s="29"/>
      <c r="EU124" s="29"/>
      <c r="EV124" s="384"/>
      <c r="EW124" s="379">
        <f t="shared" ref="EW124:FT124" si="170">$B$7*Q$442</f>
        <v>31125.899999999998</v>
      </c>
      <c r="EX124" s="379">
        <f t="shared" si="170"/>
        <v>100239.75</v>
      </c>
      <c r="EY124" s="379">
        <f t="shared" si="170"/>
        <v>284618.09999999998</v>
      </c>
      <c r="EZ124" s="379">
        <f t="shared" si="170"/>
        <v>556962.25</v>
      </c>
      <c r="FA124" s="379">
        <f t="shared" si="170"/>
        <v>680269.85</v>
      </c>
      <c r="FB124" s="379">
        <f t="shared" si="170"/>
        <v>661926.19999999995</v>
      </c>
      <c r="FC124" s="379">
        <f t="shared" si="170"/>
        <v>673632.04999999993</v>
      </c>
      <c r="FD124" s="379">
        <f t="shared" si="170"/>
        <v>661253.44999999995</v>
      </c>
      <c r="FE124" s="735">
        <f t="shared" si="170"/>
        <v>447274.1</v>
      </c>
      <c r="FF124" s="379">
        <f t="shared" si="170"/>
        <v>485426.5</v>
      </c>
      <c r="FG124" s="379">
        <f t="shared" si="170"/>
        <v>373122.1</v>
      </c>
      <c r="FH124" s="379">
        <f t="shared" si="170"/>
        <v>318121.05</v>
      </c>
      <c r="FI124" s="379">
        <f t="shared" si="170"/>
        <v>411752.89999999997</v>
      </c>
      <c r="FJ124" s="379">
        <f t="shared" si="170"/>
        <v>364780</v>
      </c>
      <c r="FK124" s="379">
        <f t="shared" si="170"/>
        <v>316356.95</v>
      </c>
      <c r="FL124" s="379">
        <f t="shared" si="170"/>
        <v>238153.5</v>
      </c>
      <c r="FM124" s="379">
        <f t="shared" si="170"/>
        <v>221125.44999999998</v>
      </c>
      <c r="FN124" s="379">
        <f t="shared" si="170"/>
        <v>247123.5</v>
      </c>
      <c r="FO124" s="379">
        <f t="shared" si="170"/>
        <v>221170.3</v>
      </c>
      <c r="FP124" s="380">
        <f t="shared" si="170"/>
        <v>171895.1</v>
      </c>
      <c r="FQ124" s="379">
        <f t="shared" si="170"/>
        <v>127732.79999999999</v>
      </c>
      <c r="FR124" s="379">
        <f t="shared" si="170"/>
        <v>74660.3</v>
      </c>
      <c r="FS124" s="379">
        <f t="shared" si="170"/>
        <v>65346.45</v>
      </c>
      <c r="FT124" s="379">
        <f t="shared" si="170"/>
        <v>36074.35</v>
      </c>
      <c r="FU124" s="342">
        <f t="shared" si="167"/>
        <v>28859.48</v>
      </c>
      <c r="FV124" s="342">
        <f t="shared" si="167"/>
        <v>23087.584000000003</v>
      </c>
      <c r="FW124" s="342">
        <f t="shared" si="167"/>
        <v>18470.067200000001</v>
      </c>
      <c r="FX124" s="342">
        <f t="shared" si="167"/>
        <v>14776.053760000003</v>
      </c>
      <c r="FY124" s="342">
        <f t="shared" si="167"/>
        <v>11820.843008000003</v>
      </c>
      <c r="FZ124" s="342">
        <f t="shared" si="167"/>
        <v>9456.6744064000031</v>
      </c>
      <c r="GA124" s="342">
        <f t="shared" si="167"/>
        <v>7565.3395251200027</v>
      </c>
      <c r="GB124" s="342">
        <f t="shared" si="167"/>
        <v>6052.2716200960022</v>
      </c>
      <c r="GC124" s="727">
        <f t="shared" si="167"/>
        <v>4841.8172960768015</v>
      </c>
      <c r="GD124" s="342">
        <f t="shared" si="164"/>
        <v>3873.4538368614412</v>
      </c>
      <c r="GE124" s="342">
        <f t="shared" si="162"/>
        <v>3098.7630694891532</v>
      </c>
      <c r="GF124" s="342">
        <f t="shared" si="158"/>
        <v>2479.0104555913226</v>
      </c>
      <c r="GG124" s="342">
        <f t="shared" si="158"/>
        <v>1983.2083644730583</v>
      </c>
      <c r="GH124" s="342">
        <f t="shared" si="158"/>
        <v>1586.5666915784468</v>
      </c>
      <c r="GI124" s="342">
        <f t="shared" si="158"/>
        <v>1269.2533532627576</v>
      </c>
      <c r="GJ124" s="342">
        <f t="shared" si="158"/>
        <v>1015.4026826102062</v>
      </c>
      <c r="GK124" s="342">
        <f t="shared" si="158"/>
        <v>812.32214608816503</v>
      </c>
      <c r="GL124" s="342">
        <f t="shared" si="158"/>
        <v>649.85771687053204</v>
      </c>
      <c r="GM124" s="342">
        <f t="shared" si="158"/>
        <v>519.88617349642561</v>
      </c>
      <c r="GN124" s="346">
        <f t="shared" si="158"/>
        <v>415.90893879714054</v>
      </c>
      <c r="GO124" s="398">
        <f t="shared" si="150"/>
        <v>7912776.6642448092</v>
      </c>
    </row>
    <row r="125" spans="1:198" ht="22" customHeight="1" x14ac:dyDescent="0.2">
      <c r="B125" s="399">
        <v>6</v>
      </c>
      <c r="C125" s="399"/>
      <c r="D125" s="399">
        <v>1</v>
      </c>
      <c r="E125" s="399"/>
      <c r="F125" s="399"/>
      <c r="G125" s="340" t="str">
        <f>$G$442</f>
        <v>Avg Performing  Title / App</v>
      </c>
      <c r="H125" s="436"/>
      <c r="I125" s="384"/>
      <c r="J125" s="384"/>
      <c r="K125" s="384"/>
      <c r="L125" s="384"/>
      <c r="M125" s="384"/>
      <c r="N125" s="384"/>
      <c r="O125" s="384"/>
      <c r="P125" s="384"/>
      <c r="Q125" s="381"/>
      <c r="R125" s="384"/>
      <c r="S125" s="384"/>
      <c r="T125" s="384"/>
      <c r="U125" s="384"/>
      <c r="V125" s="384"/>
      <c r="W125" s="384"/>
      <c r="X125" s="384"/>
      <c r="Y125" s="384"/>
      <c r="Z125" s="384"/>
      <c r="AA125" s="384"/>
      <c r="AB125" s="385"/>
      <c r="AC125" s="384"/>
      <c r="AD125" s="384"/>
      <c r="AE125" s="384"/>
      <c r="AF125" s="384"/>
      <c r="AG125" s="384"/>
      <c r="AH125" s="384"/>
      <c r="AI125" s="384"/>
      <c r="AJ125" s="384"/>
      <c r="AK125" s="384"/>
      <c r="AL125" s="384"/>
      <c r="AM125" s="384"/>
      <c r="AN125" s="384"/>
      <c r="AO125" s="381"/>
      <c r="AP125" s="384"/>
      <c r="AQ125" s="384"/>
      <c r="AR125" s="384"/>
      <c r="AS125" s="384"/>
      <c r="AT125" s="384"/>
      <c r="AU125" s="384"/>
      <c r="AV125" s="384"/>
      <c r="AW125" s="384"/>
      <c r="AX125" s="384"/>
      <c r="AY125" s="384"/>
      <c r="AZ125" s="385"/>
      <c r="BA125" s="384"/>
      <c r="BB125" s="384"/>
      <c r="BC125" s="384"/>
      <c r="BD125" s="384"/>
      <c r="BE125" s="384"/>
      <c r="BF125" s="384"/>
      <c r="BG125" s="384"/>
      <c r="BH125" s="384"/>
      <c r="BI125" s="384"/>
      <c r="BJ125" s="384"/>
      <c r="BK125" s="384"/>
      <c r="BL125" s="384"/>
      <c r="BM125" s="381"/>
      <c r="BN125" s="384"/>
      <c r="BO125" s="384"/>
      <c r="BP125" s="384"/>
      <c r="BQ125" s="384"/>
      <c r="BR125" s="384"/>
      <c r="BS125" s="384"/>
      <c r="BT125" s="384"/>
      <c r="BU125" s="384"/>
      <c r="BV125" s="384"/>
      <c r="BW125" s="384"/>
      <c r="BX125" s="385"/>
      <c r="BY125" s="384"/>
      <c r="BZ125" s="384"/>
      <c r="CA125" s="384"/>
      <c r="CB125" s="384"/>
      <c r="CC125" s="384"/>
      <c r="CD125" s="384"/>
      <c r="CE125" s="384"/>
      <c r="CF125" s="384"/>
      <c r="CG125" s="384"/>
      <c r="CH125" s="384"/>
      <c r="CI125" s="384"/>
      <c r="CJ125" s="384"/>
      <c r="CK125" s="381"/>
      <c r="CL125" s="384"/>
      <c r="CM125" s="384"/>
      <c r="CN125" s="384"/>
      <c r="CO125" s="384"/>
      <c r="CP125" s="384"/>
      <c r="CQ125" s="384"/>
      <c r="CR125" s="384"/>
      <c r="CS125" s="384"/>
      <c r="CT125" s="384"/>
      <c r="CU125" s="384"/>
      <c r="CV125" s="385"/>
      <c r="CW125" s="384"/>
      <c r="CX125" s="384"/>
      <c r="CY125" s="384"/>
      <c r="CZ125" s="29"/>
      <c r="DA125" s="29"/>
      <c r="DB125" s="29"/>
      <c r="DC125" s="29"/>
      <c r="DD125" s="29"/>
      <c r="DE125" s="29"/>
      <c r="DF125" s="29"/>
      <c r="DG125" s="29"/>
      <c r="DH125" s="29"/>
      <c r="DI125" s="386"/>
      <c r="DJ125" s="29"/>
      <c r="DK125" s="29"/>
      <c r="DL125" s="384"/>
      <c r="DM125" s="384"/>
      <c r="DN125" s="384"/>
      <c r="DO125" s="384"/>
      <c r="DP125" s="384"/>
      <c r="DQ125" s="384"/>
      <c r="DR125" s="384"/>
      <c r="DS125" s="384"/>
      <c r="DT125" s="385"/>
      <c r="DU125" s="384"/>
      <c r="DV125" s="384"/>
      <c r="DW125" s="384"/>
      <c r="DX125" s="29"/>
      <c r="DY125" s="29"/>
      <c r="DZ125" s="29"/>
      <c r="EA125" s="29"/>
      <c r="EB125" s="29"/>
      <c r="EC125" s="29"/>
      <c r="ED125" s="29"/>
      <c r="EE125" s="29"/>
      <c r="EF125" s="29"/>
      <c r="EG125" s="386"/>
      <c r="EH125" s="29"/>
      <c r="EI125" s="29"/>
      <c r="EJ125" s="29"/>
      <c r="EK125" s="29"/>
      <c r="EL125" s="29"/>
      <c r="EM125" s="29"/>
      <c r="EN125" s="29"/>
      <c r="EO125" s="29"/>
      <c r="EP125" s="29"/>
      <c r="EQ125" s="29"/>
      <c r="ER125" s="343"/>
      <c r="ES125" s="29"/>
      <c r="ET125" s="29"/>
      <c r="EU125" s="29"/>
      <c r="EV125" s="384"/>
      <c r="EW125" s="384"/>
      <c r="EX125" s="384"/>
      <c r="EY125" s="379">
        <f t="shared" ref="EY125:FV125" si="171">$B$7*Q$442</f>
        <v>31125.899999999998</v>
      </c>
      <c r="EZ125" s="379">
        <f t="shared" si="171"/>
        <v>100239.75</v>
      </c>
      <c r="FA125" s="379">
        <f t="shared" si="171"/>
        <v>284618.09999999998</v>
      </c>
      <c r="FB125" s="379">
        <f t="shared" si="171"/>
        <v>556962.25</v>
      </c>
      <c r="FC125" s="379">
        <f t="shared" si="171"/>
        <v>680269.85</v>
      </c>
      <c r="FD125" s="379">
        <f t="shared" si="171"/>
        <v>661926.19999999995</v>
      </c>
      <c r="FE125" s="735">
        <f t="shared" si="171"/>
        <v>673632.04999999993</v>
      </c>
      <c r="FF125" s="379">
        <f t="shared" si="171"/>
        <v>661253.44999999995</v>
      </c>
      <c r="FG125" s="379">
        <f t="shared" si="171"/>
        <v>447274.1</v>
      </c>
      <c r="FH125" s="379">
        <f t="shared" si="171"/>
        <v>485426.5</v>
      </c>
      <c r="FI125" s="379">
        <f t="shared" si="171"/>
        <v>373122.1</v>
      </c>
      <c r="FJ125" s="379">
        <f t="shared" si="171"/>
        <v>318121.05</v>
      </c>
      <c r="FK125" s="379">
        <f t="shared" si="171"/>
        <v>411752.89999999997</v>
      </c>
      <c r="FL125" s="379">
        <f t="shared" si="171"/>
        <v>364780</v>
      </c>
      <c r="FM125" s="379">
        <f t="shared" si="171"/>
        <v>316356.95</v>
      </c>
      <c r="FN125" s="379">
        <f t="shared" si="171"/>
        <v>238153.5</v>
      </c>
      <c r="FO125" s="379">
        <f t="shared" si="171"/>
        <v>221125.44999999998</v>
      </c>
      <c r="FP125" s="380">
        <f t="shared" si="171"/>
        <v>247123.5</v>
      </c>
      <c r="FQ125" s="379">
        <f t="shared" si="171"/>
        <v>221170.3</v>
      </c>
      <c r="FR125" s="379">
        <f t="shared" si="171"/>
        <v>171895.1</v>
      </c>
      <c r="FS125" s="379">
        <f t="shared" si="171"/>
        <v>127732.79999999999</v>
      </c>
      <c r="FT125" s="379">
        <f t="shared" si="171"/>
        <v>74660.3</v>
      </c>
      <c r="FU125" s="379">
        <f t="shared" si="171"/>
        <v>65346.45</v>
      </c>
      <c r="FV125" s="379">
        <f t="shared" si="171"/>
        <v>36074.35</v>
      </c>
      <c r="FW125" s="342">
        <f t="shared" si="167"/>
        <v>28859.48</v>
      </c>
      <c r="FX125" s="342">
        <f t="shared" si="167"/>
        <v>23087.584000000003</v>
      </c>
      <c r="FY125" s="342">
        <f t="shared" si="167"/>
        <v>18470.067200000001</v>
      </c>
      <c r="FZ125" s="342">
        <f t="shared" si="167"/>
        <v>14776.053760000003</v>
      </c>
      <c r="GA125" s="342">
        <f t="shared" si="167"/>
        <v>11820.843008000003</v>
      </c>
      <c r="GB125" s="342">
        <f t="shared" si="167"/>
        <v>9456.6744064000031</v>
      </c>
      <c r="GC125" s="727">
        <f t="shared" si="167"/>
        <v>7565.3395251200027</v>
      </c>
      <c r="GD125" s="342">
        <f t="shared" si="164"/>
        <v>6052.2716200960022</v>
      </c>
      <c r="GE125" s="342">
        <f t="shared" si="162"/>
        <v>4841.8172960768015</v>
      </c>
      <c r="GF125" s="342">
        <f t="shared" si="158"/>
        <v>3873.4538368614412</v>
      </c>
      <c r="GG125" s="342">
        <f t="shared" si="158"/>
        <v>3098.7630694891532</v>
      </c>
      <c r="GH125" s="342">
        <f t="shared" si="158"/>
        <v>2479.0104555913226</v>
      </c>
      <c r="GI125" s="342">
        <f t="shared" si="158"/>
        <v>1983.2083644730583</v>
      </c>
      <c r="GJ125" s="342">
        <f t="shared" si="158"/>
        <v>1586.5666915784468</v>
      </c>
      <c r="GK125" s="342">
        <f t="shared" si="158"/>
        <v>1269.2533532627576</v>
      </c>
      <c r="GL125" s="342">
        <f t="shared" si="158"/>
        <v>1015.4026826102062</v>
      </c>
      <c r="GM125" s="342">
        <f t="shared" si="158"/>
        <v>812.32214608816503</v>
      </c>
      <c r="GN125" s="346">
        <f t="shared" si="158"/>
        <v>649.85771687053204</v>
      </c>
      <c r="GO125" s="398">
        <f t="shared" si="150"/>
        <v>7911840.869132516</v>
      </c>
    </row>
    <row r="126" spans="1:198" ht="22" customHeight="1" x14ac:dyDescent="0.2">
      <c r="B126" s="399">
        <f t="shared" ref="B126:B131" si="172">B125+1</f>
        <v>7</v>
      </c>
      <c r="C126" s="399"/>
      <c r="D126" s="399"/>
      <c r="E126" s="399"/>
      <c r="F126" s="399">
        <v>1</v>
      </c>
      <c r="G126" s="495" t="str">
        <f>$G$444</f>
        <v>Even Performing Title / App</v>
      </c>
      <c r="H126" s="436"/>
      <c r="I126" s="384"/>
      <c r="J126" s="384"/>
      <c r="K126" s="384"/>
      <c r="L126" s="384"/>
      <c r="M126" s="384"/>
      <c r="N126" s="384"/>
      <c r="O126" s="384"/>
      <c r="P126" s="384"/>
      <c r="Q126" s="381"/>
      <c r="R126" s="384"/>
      <c r="S126" s="384"/>
      <c r="T126" s="384"/>
      <c r="U126" s="384"/>
      <c r="V126" s="384"/>
      <c r="W126" s="384"/>
      <c r="X126" s="384"/>
      <c r="Y126" s="384"/>
      <c r="Z126" s="384"/>
      <c r="AA126" s="384"/>
      <c r="AB126" s="385"/>
      <c r="AC126" s="384"/>
      <c r="AD126" s="384"/>
      <c r="AE126" s="384"/>
      <c r="AF126" s="384"/>
      <c r="AG126" s="384"/>
      <c r="AH126" s="384"/>
      <c r="AI126" s="384"/>
      <c r="AJ126" s="384"/>
      <c r="AK126" s="384"/>
      <c r="AL126" s="384"/>
      <c r="AM126" s="384"/>
      <c r="AN126" s="384"/>
      <c r="AO126" s="381"/>
      <c r="AP126" s="384"/>
      <c r="AQ126" s="384"/>
      <c r="AR126" s="384"/>
      <c r="AS126" s="384"/>
      <c r="AT126" s="384"/>
      <c r="AU126" s="384"/>
      <c r="AV126" s="384"/>
      <c r="AW126" s="384"/>
      <c r="AX126" s="384"/>
      <c r="AY126" s="384"/>
      <c r="AZ126" s="385"/>
      <c r="BA126" s="384"/>
      <c r="BB126" s="384"/>
      <c r="BC126" s="384"/>
      <c r="BD126" s="384"/>
      <c r="BE126" s="384"/>
      <c r="BF126" s="384"/>
      <c r="BG126" s="384"/>
      <c r="BH126" s="384"/>
      <c r="BI126" s="384"/>
      <c r="BJ126" s="384"/>
      <c r="BK126" s="384"/>
      <c r="BL126" s="384"/>
      <c r="BM126" s="381"/>
      <c r="BN126" s="384"/>
      <c r="BO126" s="384"/>
      <c r="BP126" s="384"/>
      <c r="BQ126" s="384"/>
      <c r="BR126" s="384"/>
      <c r="BS126" s="384"/>
      <c r="BT126" s="384"/>
      <c r="BU126" s="384"/>
      <c r="BV126" s="384"/>
      <c r="BW126" s="384"/>
      <c r="BX126" s="385"/>
      <c r="BY126" s="384"/>
      <c r="BZ126" s="384"/>
      <c r="CA126" s="384"/>
      <c r="CB126" s="384"/>
      <c r="CC126" s="384"/>
      <c r="CD126" s="384"/>
      <c r="CE126" s="384"/>
      <c r="CF126" s="384"/>
      <c r="CG126" s="384"/>
      <c r="CH126" s="384"/>
      <c r="CI126" s="384"/>
      <c r="CJ126" s="384"/>
      <c r="CK126" s="381"/>
      <c r="CL126" s="384"/>
      <c r="CM126" s="384"/>
      <c r="CN126" s="384"/>
      <c r="CO126" s="384"/>
      <c r="CP126" s="384"/>
      <c r="CQ126" s="384"/>
      <c r="CR126" s="384"/>
      <c r="CS126" s="384"/>
      <c r="CT126" s="384"/>
      <c r="CU126" s="384"/>
      <c r="CV126" s="385"/>
      <c r="CW126" s="384"/>
      <c r="CX126" s="384"/>
      <c r="CY126" s="384"/>
      <c r="CZ126" s="29"/>
      <c r="DA126" s="29"/>
      <c r="DB126" s="29"/>
      <c r="DC126" s="29"/>
      <c r="DD126" s="29"/>
      <c r="DE126" s="29"/>
      <c r="DF126" s="29"/>
      <c r="DG126" s="29"/>
      <c r="DH126" s="29"/>
      <c r="DI126" s="386"/>
      <c r="DJ126" s="29"/>
      <c r="DK126" s="29"/>
      <c r="DL126" s="384"/>
      <c r="DM126" s="384"/>
      <c r="DN126" s="384"/>
      <c r="DO126" s="384"/>
      <c r="DP126" s="384"/>
      <c r="DQ126" s="384"/>
      <c r="DR126" s="384"/>
      <c r="DS126" s="384"/>
      <c r="DT126" s="385"/>
      <c r="DU126" s="384"/>
      <c r="DV126" s="384"/>
      <c r="DW126" s="384"/>
      <c r="DX126" s="29"/>
      <c r="DY126" s="29"/>
      <c r="DZ126" s="29"/>
      <c r="EA126" s="29"/>
      <c r="EB126" s="29"/>
      <c r="EC126" s="29"/>
      <c r="ED126" s="29"/>
      <c r="EE126" s="29"/>
      <c r="EF126" s="29"/>
      <c r="EG126" s="386"/>
      <c r="EH126" s="29"/>
      <c r="EI126" s="29"/>
      <c r="EJ126" s="29"/>
      <c r="EK126" s="29"/>
      <c r="EL126" s="29"/>
      <c r="EM126" s="29"/>
      <c r="EN126" s="29"/>
      <c r="EO126" s="29"/>
      <c r="EP126" s="29"/>
      <c r="EQ126" s="29"/>
      <c r="ER126" s="343"/>
      <c r="ES126" s="29"/>
      <c r="ET126" s="29"/>
      <c r="EU126" s="29"/>
      <c r="EV126" s="384"/>
      <c r="EW126" s="384"/>
      <c r="EX126" s="384"/>
      <c r="EY126" s="384"/>
      <c r="EZ126" s="497">
        <f t="shared" ref="EZ126:FW126" si="173">$B$7*Q$444</f>
        <v>3114.5833333333339</v>
      </c>
      <c r="FA126" s="497">
        <f t="shared" si="173"/>
        <v>12458.333333333336</v>
      </c>
      <c r="FB126" s="497">
        <f t="shared" si="173"/>
        <v>31145.833333333336</v>
      </c>
      <c r="FC126" s="497">
        <f t="shared" si="173"/>
        <v>46718.75</v>
      </c>
      <c r="FD126" s="497">
        <f t="shared" si="173"/>
        <v>62291.666666666672</v>
      </c>
      <c r="FE126" s="737">
        <f t="shared" si="173"/>
        <v>59177.083333333328</v>
      </c>
      <c r="FF126" s="497">
        <f t="shared" si="173"/>
        <v>56062.5</v>
      </c>
      <c r="FG126" s="497">
        <f t="shared" si="173"/>
        <v>52947.916666666664</v>
      </c>
      <c r="FH126" s="497">
        <f t="shared" si="173"/>
        <v>49833.333333333343</v>
      </c>
      <c r="FI126" s="497">
        <f t="shared" si="173"/>
        <v>46718.75</v>
      </c>
      <c r="FJ126" s="497">
        <f t="shared" si="173"/>
        <v>43604.166666666664</v>
      </c>
      <c r="FK126" s="497">
        <f t="shared" si="173"/>
        <v>40489.583333333336</v>
      </c>
      <c r="FL126" s="497">
        <f t="shared" si="173"/>
        <v>37375</v>
      </c>
      <c r="FM126" s="497">
        <f t="shared" si="173"/>
        <v>34260.416666666672</v>
      </c>
      <c r="FN126" s="497">
        <f t="shared" si="173"/>
        <v>31145.833333333299</v>
      </c>
      <c r="FO126" s="497">
        <f t="shared" si="173"/>
        <v>28031.249999999967</v>
      </c>
      <c r="FP126" s="621">
        <f t="shared" si="173"/>
        <v>24916.666666666672</v>
      </c>
      <c r="FQ126" s="497">
        <f t="shared" si="173"/>
        <v>21802.083333333332</v>
      </c>
      <c r="FR126" s="497">
        <f t="shared" si="173"/>
        <v>18687.5</v>
      </c>
      <c r="FS126" s="497">
        <f t="shared" si="173"/>
        <v>15572.916666666668</v>
      </c>
      <c r="FT126" s="497">
        <f t="shared" si="173"/>
        <v>12458.333333333336</v>
      </c>
      <c r="FU126" s="497">
        <f t="shared" si="173"/>
        <v>9343.75</v>
      </c>
      <c r="FV126" s="497">
        <f t="shared" si="173"/>
        <v>6229.1666666666679</v>
      </c>
      <c r="FW126" s="497">
        <f t="shared" si="173"/>
        <v>3114.5833333333339</v>
      </c>
      <c r="FX126" s="342">
        <f t="shared" si="167"/>
        <v>2491.6666666666674</v>
      </c>
      <c r="FY126" s="342">
        <f t="shared" si="167"/>
        <v>1993.3333333333339</v>
      </c>
      <c r="FZ126" s="342">
        <f t="shared" si="167"/>
        <v>1594.6666666666672</v>
      </c>
      <c r="GA126" s="342">
        <f t="shared" si="167"/>
        <v>1275.7333333333338</v>
      </c>
      <c r="GB126" s="342">
        <f t="shared" si="167"/>
        <v>1020.586666666667</v>
      </c>
      <c r="GC126" s="727">
        <f t="shared" si="167"/>
        <v>816.46933333333368</v>
      </c>
      <c r="GD126" s="342">
        <f t="shared" si="164"/>
        <v>653.17546666666703</v>
      </c>
      <c r="GE126" s="342">
        <f t="shared" si="162"/>
        <v>522.5403733333336</v>
      </c>
      <c r="GF126" s="342">
        <f t="shared" si="158"/>
        <v>418.03229866666692</v>
      </c>
      <c r="GG126" s="342">
        <f t="shared" si="158"/>
        <v>334.42583893333358</v>
      </c>
      <c r="GH126" s="342">
        <f t="shared" si="158"/>
        <v>267.54067114666685</v>
      </c>
      <c r="GI126" s="342">
        <f t="shared" si="158"/>
        <v>214.03253691733349</v>
      </c>
      <c r="GJ126" s="342">
        <f t="shared" si="158"/>
        <v>171.22602953386681</v>
      </c>
      <c r="GK126" s="342">
        <f t="shared" si="158"/>
        <v>136.98082362709346</v>
      </c>
      <c r="GL126" s="342">
        <f t="shared" si="158"/>
        <v>109.58465890167477</v>
      </c>
      <c r="GM126" s="342">
        <f t="shared" si="158"/>
        <v>87.667727121339823</v>
      </c>
      <c r="GN126" s="346">
        <f t="shared" si="158"/>
        <v>70.134181697071867</v>
      </c>
      <c r="GO126" s="623">
        <f t="shared" si="150"/>
        <v>759677.79660654499</v>
      </c>
    </row>
    <row r="127" spans="1:198" ht="22" customHeight="1" x14ac:dyDescent="0.2">
      <c r="B127" s="399">
        <v>8</v>
      </c>
      <c r="C127" s="399"/>
      <c r="D127" s="399">
        <v>1</v>
      </c>
      <c r="E127" s="399"/>
      <c r="F127" s="399"/>
      <c r="G127" s="340" t="str">
        <f>$G$442</f>
        <v>Avg Performing  Title / App</v>
      </c>
      <c r="H127" s="436"/>
      <c r="I127" s="384"/>
      <c r="J127" s="384"/>
      <c r="K127" s="384"/>
      <c r="L127" s="384"/>
      <c r="M127" s="384"/>
      <c r="N127" s="384"/>
      <c r="O127" s="384"/>
      <c r="P127" s="384"/>
      <c r="Q127" s="381"/>
      <c r="R127" s="384"/>
      <c r="S127" s="384"/>
      <c r="T127" s="384"/>
      <c r="U127" s="384"/>
      <c r="V127" s="384"/>
      <c r="W127" s="384"/>
      <c r="X127" s="384"/>
      <c r="Y127" s="384"/>
      <c r="Z127" s="384"/>
      <c r="AA127" s="384"/>
      <c r="AB127" s="385"/>
      <c r="AC127" s="384"/>
      <c r="AD127" s="384"/>
      <c r="AE127" s="384"/>
      <c r="AF127" s="384"/>
      <c r="AG127" s="384"/>
      <c r="AH127" s="384"/>
      <c r="AI127" s="384"/>
      <c r="AJ127" s="384"/>
      <c r="AK127" s="384"/>
      <c r="AL127" s="384"/>
      <c r="AM127" s="384"/>
      <c r="AN127" s="384"/>
      <c r="AO127" s="381"/>
      <c r="AP127" s="384"/>
      <c r="AQ127" s="384"/>
      <c r="AR127" s="384"/>
      <c r="AS127" s="384"/>
      <c r="AT127" s="384"/>
      <c r="AU127" s="384"/>
      <c r="AV127" s="384"/>
      <c r="AW127" s="384"/>
      <c r="AX127" s="384"/>
      <c r="AY127" s="384"/>
      <c r="AZ127" s="385"/>
      <c r="BA127" s="384"/>
      <c r="BB127" s="384"/>
      <c r="BC127" s="384"/>
      <c r="BD127" s="384"/>
      <c r="BE127" s="384"/>
      <c r="BF127" s="384"/>
      <c r="BG127" s="384"/>
      <c r="BH127" s="384"/>
      <c r="BI127" s="384"/>
      <c r="BJ127" s="384"/>
      <c r="BK127" s="384"/>
      <c r="BL127" s="384"/>
      <c r="BM127" s="381"/>
      <c r="BN127" s="384"/>
      <c r="BO127" s="384"/>
      <c r="BP127" s="384"/>
      <c r="BQ127" s="384"/>
      <c r="BR127" s="384"/>
      <c r="BS127" s="384"/>
      <c r="BT127" s="384"/>
      <c r="BU127" s="384"/>
      <c r="BV127" s="384"/>
      <c r="BW127" s="384"/>
      <c r="BX127" s="385"/>
      <c r="BY127" s="384"/>
      <c r="BZ127" s="384"/>
      <c r="CA127" s="384"/>
      <c r="CB127" s="384"/>
      <c r="CC127" s="384"/>
      <c r="CD127" s="384"/>
      <c r="CE127" s="384"/>
      <c r="CF127" s="384"/>
      <c r="CG127" s="384"/>
      <c r="CH127" s="384"/>
      <c r="CI127" s="384"/>
      <c r="CJ127" s="384"/>
      <c r="CK127" s="381"/>
      <c r="CL127" s="384"/>
      <c r="CM127" s="384"/>
      <c r="CN127" s="384"/>
      <c r="CO127" s="384"/>
      <c r="CP127" s="384"/>
      <c r="CQ127" s="384"/>
      <c r="CR127" s="384"/>
      <c r="CS127" s="384"/>
      <c r="CT127" s="384"/>
      <c r="CU127" s="384"/>
      <c r="CV127" s="385"/>
      <c r="CW127" s="384"/>
      <c r="CX127" s="384"/>
      <c r="CY127" s="384"/>
      <c r="CZ127" s="29"/>
      <c r="DA127" s="29"/>
      <c r="DB127" s="29"/>
      <c r="DC127" s="29"/>
      <c r="DD127" s="29"/>
      <c r="DE127" s="29"/>
      <c r="DF127" s="29"/>
      <c r="DG127" s="29"/>
      <c r="DH127" s="29"/>
      <c r="DI127" s="386"/>
      <c r="DJ127" s="29"/>
      <c r="DK127" s="29"/>
      <c r="DL127" s="384"/>
      <c r="DM127" s="384"/>
      <c r="DN127" s="384"/>
      <c r="DO127" s="384"/>
      <c r="DP127" s="384"/>
      <c r="DQ127" s="384"/>
      <c r="DR127" s="384"/>
      <c r="DS127" s="384"/>
      <c r="DT127" s="385"/>
      <c r="DU127" s="384"/>
      <c r="DV127" s="384"/>
      <c r="DW127" s="384"/>
      <c r="DX127" s="29"/>
      <c r="DY127" s="29"/>
      <c r="DZ127" s="29"/>
      <c r="EA127" s="29"/>
      <c r="EB127" s="29"/>
      <c r="EC127" s="29"/>
      <c r="ED127" s="29"/>
      <c r="EE127" s="29"/>
      <c r="EF127" s="29"/>
      <c r="EG127" s="386"/>
      <c r="EH127" s="29"/>
      <c r="EI127" s="29"/>
      <c r="EJ127" s="29"/>
      <c r="EK127" s="29"/>
      <c r="EL127" s="29"/>
      <c r="EM127" s="29"/>
      <c r="EN127" s="29"/>
      <c r="EO127" s="29"/>
      <c r="EP127" s="29"/>
      <c r="EQ127" s="29"/>
      <c r="ER127" s="343"/>
      <c r="ES127" s="29"/>
      <c r="ET127" s="29"/>
      <c r="EU127" s="29"/>
      <c r="EV127" s="384"/>
      <c r="EW127" s="384"/>
      <c r="EX127" s="384"/>
      <c r="EY127" s="384"/>
      <c r="EZ127" s="384"/>
      <c r="FA127" s="384"/>
      <c r="FB127" s="379">
        <f t="shared" ref="FB127:FY127" si="174">$B$7*Q$442</f>
        <v>31125.899999999998</v>
      </c>
      <c r="FC127" s="379">
        <f t="shared" si="174"/>
        <v>100239.75</v>
      </c>
      <c r="FD127" s="379">
        <f t="shared" si="174"/>
        <v>284618.09999999998</v>
      </c>
      <c r="FE127" s="735">
        <f t="shared" si="174"/>
        <v>556962.25</v>
      </c>
      <c r="FF127" s="379">
        <f t="shared" si="174"/>
        <v>680269.85</v>
      </c>
      <c r="FG127" s="379">
        <f t="shared" si="174"/>
        <v>661926.19999999995</v>
      </c>
      <c r="FH127" s="379">
        <f t="shared" si="174"/>
        <v>673632.04999999993</v>
      </c>
      <c r="FI127" s="379">
        <f t="shared" si="174"/>
        <v>661253.44999999995</v>
      </c>
      <c r="FJ127" s="379">
        <f t="shared" si="174"/>
        <v>447274.1</v>
      </c>
      <c r="FK127" s="379">
        <f t="shared" si="174"/>
        <v>485426.5</v>
      </c>
      <c r="FL127" s="379">
        <f t="shared" si="174"/>
        <v>373122.1</v>
      </c>
      <c r="FM127" s="379">
        <f t="shared" si="174"/>
        <v>318121.05</v>
      </c>
      <c r="FN127" s="379">
        <f t="shared" si="174"/>
        <v>411752.89999999997</v>
      </c>
      <c r="FO127" s="379">
        <f t="shared" si="174"/>
        <v>364780</v>
      </c>
      <c r="FP127" s="380">
        <f t="shared" si="174"/>
        <v>316356.95</v>
      </c>
      <c r="FQ127" s="379">
        <f t="shared" si="174"/>
        <v>238153.5</v>
      </c>
      <c r="FR127" s="379">
        <f t="shared" si="174"/>
        <v>221125.44999999998</v>
      </c>
      <c r="FS127" s="379">
        <f t="shared" si="174"/>
        <v>247123.5</v>
      </c>
      <c r="FT127" s="379">
        <f t="shared" si="174"/>
        <v>221170.3</v>
      </c>
      <c r="FU127" s="379">
        <f t="shared" si="174"/>
        <v>171895.1</v>
      </c>
      <c r="FV127" s="379">
        <f t="shared" si="174"/>
        <v>127732.79999999999</v>
      </c>
      <c r="FW127" s="379">
        <f t="shared" si="174"/>
        <v>74660.3</v>
      </c>
      <c r="FX127" s="379">
        <f t="shared" si="174"/>
        <v>65346.45</v>
      </c>
      <c r="FY127" s="379">
        <f t="shared" si="174"/>
        <v>36074.35</v>
      </c>
      <c r="FZ127" s="342">
        <f t="shared" si="167"/>
        <v>28859.48</v>
      </c>
      <c r="GA127" s="342">
        <f t="shared" si="167"/>
        <v>23087.584000000003</v>
      </c>
      <c r="GB127" s="342">
        <f t="shared" si="167"/>
        <v>18470.067200000001</v>
      </c>
      <c r="GC127" s="727">
        <f t="shared" si="167"/>
        <v>14776.053760000003</v>
      </c>
      <c r="GD127" s="342">
        <f t="shared" si="164"/>
        <v>11820.843008000003</v>
      </c>
      <c r="GE127" s="342">
        <f t="shared" si="162"/>
        <v>9456.6744064000031</v>
      </c>
      <c r="GF127" s="342">
        <f t="shared" si="158"/>
        <v>7565.3395251200027</v>
      </c>
      <c r="GG127" s="342">
        <f t="shared" si="158"/>
        <v>6052.2716200960022</v>
      </c>
      <c r="GH127" s="342">
        <f t="shared" si="158"/>
        <v>4841.8172960768015</v>
      </c>
      <c r="GI127" s="342">
        <f t="shared" si="158"/>
        <v>3873.4538368614412</v>
      </c>
      <c r="GJ127" s="342">
        <f t="shared" si="158"/>
        <v>3098.7630694891532</v>
      </c>
      <c r="GK127" s="342">
        <f t="shared" si="158"/>
        <v>2479.0104555913226</v>
      </c>
      <c r="GL127" s="342">
        <f t="shared" si="158"/>
        <v>1983.2083644730583</v>
      </c>
      <c r="GM127" s="342">
        <f t="shared" si="158"/>
        <v>1586.5666915784468</v>
      </c>
      <c r="GN127" s="346">
        <f t="shared" si="158"/>
        <v>1269.2533532627576</v>
      </c>
      <c r="GO127" s="398">
        <f t="shared" si="150"/>
        <v>7909363.2865869477</v>
      </c>
    </row>
    <row r="128" spans="1:198" ht="22" customHeight="1" x14ac:dyDescent="0.2">
      <c r="B128" s="399">
        <v>9</v>
      </c>
      <c r="C128" s="399">
        <v>1</v>
      </c>
      <c r="D128" s="399"/>
      <c r="E128" s="399"/>
      <c r="F128" s="399"/>
      <c r="G128" s="341" t="str">
        <f>$G$441</f>
        <v>High Performing Title / App</v>
      </c>
      <c r="H128" s="436"/>
      <c r="I128" s="384"/>
      <c r="J128" s="384"/>
      <c r="K128" s="384"/>
      <c r="L128" s="384"/>
      <c r="M128" s="384"/>
      <c r="N128" s="384"/>
      <c r="O128" s="384"/>
      <c r="P128" s="384"/>
      <c r="Q128" s="381"/>
      <c r="R128" s="384"/>
      <c r="S128" s="384"/>
      <c r="T128" s="384"/>
      <c r="U128" s="384"/>
      <c r="V128" s="384"/>
      <c r="W128" s="384"/>
      <c r="X128" s="384"/>
      <c r="Y128" s="384"/>
      <c r="Z128" s="384"/>
      <c r="AA128" s="384"/>
      <c r="AB128" s="385"/>
      <c r="AC128" s="384"/>
      <c r="AD128" s="384"/>
      <c r="AE128" s="384"/>
      <c r="AF128" s="384"/>
      <c r="AG128" s="384"/>
      <c r="AH128" s="384"/>
      <c r="AI128" s="384"/>
      <c r="AJ128" s="384"/>
      <c r="AK128" s="384"/>
      <c r="AL128" s="384"/>
      <c r="AM128" s="384"/>
      <c r="AN128" s="384"/>
      <c r="AO128" s="381"/>
      <c r="AP128" s="384"/>
      <c r="AQ128" s="384"/>
      <c r="AR128" s="384"/>
      <c r="AS128" s="384"/>
      <c r="AT128" s="384"/>
      <c r="AU128" s="384"/>
      <c r="AV128" s="384"/>
      <c r="AW128" s="384"/>
      <c r="AX128" s="384"/>
      <c r="AY128" s="384"/>
      <c r="AZ128" s="385"/>
      <c r="BA128" s="384"/>
      <c r="BB128" s="384"/>
      <c r="BC128" s="384"/>
      <c r="BD128" s="384"/>
      <c r="BE128" s="384"/>
      <c r="BF128" s="384"/>
      <c r="BG128" s="384"/>
      <c r="BH128" s="384"/>
      <c r="BI128" s="384"/>
      <c r="BJ128" s="384"/>
      <c r="BK128" s="384"/>
      <c r="BL128" s="384"/>
      <c r="BM128" s="381"/>
      <c r="BN128" s="384"/>
      <c r="BO128" s="384"/>
      <c r="BP128" s="384"/>
      <c r="BQ128" s="384"/>
      <c r="BR128" s="384"/>
      <c r="BS128" s="384"/>
      <c r="BT128" s="384"/>
      <c r="BU128" s="384"/>
      <c r="BV128" s="384"/>
      <c r="BW128" s="384"/>
      <c r="BX128" s="385"/>
      <c r="BY128" s="384"/>
      <c r="BZ128" s="384"/>
      <c r="CA128" s="384"/>
      <c r="CB128" s="384"/>
      <c r="CC128" s="384"/>
      <c r="CD128" s="384"/>
      <c r="CE128" s="384"/>
      <c r="CF128" s="384"/>
      <c r="CG128" s="384"/>
      <c r="CH128" s="384"/>
      <c r="CI128" s="384"/>
      <c r="CJ128" s="384"/>
      <c r="CK128" s="381"/>
      <c r="CL128" s="384"/>
      <c r="CM128" s="384"/>
      <c r="CN128" s="384"/>
      <c r="CO128" s="384"/>
      <c r="CP128" s="384"/>
      <c r="CQ128" s="384"/>
      <c r="CR128" s="384"/>
      <c r="CS128" s="384"/>
      <c r="CT128" s="384"/>
      <c r="CU128" s="384"/>
      <c r="CV128" s="385"/>
      <c r="CW128" s="384"/>
      <c r="CX128" s="384"/>
      <c r="CY128" s="384"/>
      <c r="CZ128" s="29"/>
      <c r="DA128" s="29"/>
      <c r="DB128" s="29"/>
      <c r="DC128" s="29"/>
      <c r="DD128" s="29"/>
      <c r="DE128" s="29"/>
      <c r="DF128" s="29"/>
      <c r="DG128" s="29"/>
      <c r="DH128" s="29"/>
      <c r="DI128" s="386"/>
      <c r="DJ128" s="29"/>
      <c r="DK128" s="29"/>
      <c r="DL128" s="384"/>
      <c r="DM128" s="384"/>
      <c r="DN128" s="384"/>
      <c r="DO128" s="384"/>
      <c r="DP128" s="384"/>
      <c r="DQ128" s="384"/>
      <c r="DR128" s="384"/>
      <c r="DS128" s="384"/>
      <c r="DT128" s="385"/>
      <c r="DU128" s="384"/>
      <c r="DV128" s="384"/>
      <c r="DW128" s="384"/>
      <c r="DX128" s="29"/>
      <c r="DY128" s="29"/>
      <c r="DZ128" s="29"/>
      <c r="EA128" s="29"/>
      <c r="EB128" s="29"/>
      <c r="EC128" s="29"/>
      <c r="ED128" s="29"/>
      <c r="EE128" s="29"/>
      <c r="EF128" s="29"/>
      <c r="EG128" s="386"/>
      <c r="EH128" s="29"/>
      <c r="EI128" s="29"/>
      <c r="EJ128" s="29"/>
      <c r="EK128" s="29"/>
      <c r="EL128" s="29"/>
      <c r="EM128" s="29"/>
      <c r="EN128" s="29"/>
      <c r="EO128" s="29"/>
      <c r="EP128" s="29"/>
      <c r="EQ128" s="29"/>
      <c r="ER128" s="343"/>
      <c r="ES128" s="29"/>
      <c r="ET128" s="29"/>
      <c r="EU128" s="29"/>
      <c r="EV128" s="384"/>
      <c r="EW128" s="384"/>
      <c r="EX128" s="384"/>
      <c r="EY128" s="384"/>
      <c r="EZ128" s="384"/>
      <c r="FA128" s="384"/>
      <c r="FB128" s="384"/>
      <c r="FC128" s="389">
        <f t="shared" ref="FC128:FZ128" si="175">$B$7*Q$441</f>
        <v>289304.92499999999</v>
      </c>
      <c r="FD128" s="389">
        <f t="shared" si="175"/>
        <v>965956.875</v>
      </c>
      <c r="FE128" s="738">
        <f t="shared" si="175"/>
        <v>1834880.7749999999</v>
      </c>
      <c r="FF128" s="389">
        <f t="shared" si="175"/>
        <v>3106602.5249999999</v>
      </c>
      <c r="FG128" s="389">
        <f t="shared" si="175"/>
        <v>3859006.125</v>
      </c>
      <c r="FH128" s="389">
        <f t="shared" si="175"/>
        <v>4525028.625</v>
      </c>
      <c r="FI128" s="389">
        <f t="shared" si="175"/>
        <v>3728021.6999999997</v>
      </c>
      <c r="FJ128" s="389">
        <f t="shared" si="175"/>
        <v>3186637.3499999996</v>
      </c>
      <c r="FK128" s="389">
        <f t="shared" si="175"/>
        <v>4099648.8</v>
      </c>
      <c r="FL128" s="389">
        <f t="shared" si="175"/>
        <v>3381331.1999999997</v>
      </c>
      <c r="FM128" s="389">
        <f t="shared" si="175"/>
        <v>2932337.85</v>
      </c>
      <c r="FN128" s="389">
        <f t="shared" si="175"/>
        <v>3693307.8</v>
      </c>
      <c r="FO128" s="389">
        <f t="shared" si="175"/>
        <v>3246624.2249999996</v>
      </c>
      <c r="FP128" s="390">
        <f t="shared" si="175"/>
        <v>3039394.8</v>
      </c>
      <c r="FQ128" s="389">
        <f t="shared" si="175"/>
        <v>1945772.4</v>
      </c>
      <c r="FR128" s="389">
        <f t="shared" si="175"/>
        <v>2192738.9249999998</v>
      </c>
      <c r="FS128" s="389">
        <f t="shared" si="175"/>
        <v>1824834.375</v>
      </c>
      <c r="FT128" s="389">
        <f t="shared" si="175"/>
        <v>1913368.2749999999</v>
      </c>
      <c r="FU128" s="389">
        <f t="shared" si="175"/>
        <v>1054782.3</v>
      </c>
      <c r="FV128" s="389">
        <f t="shared" si="175"/>
        <v>940235.39999999991</v>
      </c>
      <c r="FW128" s="389">
        <f t="shared" si="175"/>
        <v>733858.125</v>
      </c>
      <c r="FX128" s="389">
        <f t="shared" si="175"/>
        <v>804519.29999999993</v>
      </c>
      <c r="FY128" s="389">
        <f t="shared" si="175"/>
        <v>509339.02499999997</v>
      </c>
      <c r="FZ128" s="389">
        <f t="shared" si="175"/>
        <v>284864.77499999997</v>
      </c>
      <c r="GA128" s="342">
        <f t="shared" si="167"/>
        <v>227891.81999999998</v>
      </c>
      <c r="GB128" s="342">
        <f t="shared" si="167"/>
        <v>182313.45600000001</v>
      </c>
      <c r="GC128" s="727">
        <f t="shared" si="167"/>
        <v>145850.7648</v>
      </c>
      <c r="GD128" s="342">
        <f t="shared" si="164"/>
        <v>116680.61184000001</v>
      </c>
      <c r="GE128" s="342">
        <f t="shared" si="162"/>
        <v>93344.489472000016</v>
      </c>
      <c r="GF128" s="342">
        <f t="shared" si="158"/>
        <v>74675.591577600018</v>
      </c>
      <c r="GG128" s="342">
        <f t="shared" si="158"/>
        <v>59740.473262080021</v>
      </c>
      <c r="GH128" s="342">
        <f t="shared" si="158"/>
        <v>47792.378609664018</v>
      </c>
      <c r="GI128" s="342">
        <f t="shared" si="158"/>
        <v>38233.902887731216</v>
      </c>
      <c r="GJ128" s="342">
        <f t="shared" si="158"/>
        <v>30587.122310184976</v>
      </c>
      <c r="GK128" s="342">
        <f t="shared" si="158"/>
        <v>24469.697848147982</v>
      </c>
      <c r="GL128" s="342">
        <f t="shared" si="158"/>
        <v>19575.758278518388</v>
      </c>
      <c r="GM128" s="342">
        <f t="shared" si="158"/>
        <v>15660.60662281471</v>
      </c>
      <c r="GN128" s="346">
        <f t="shared" si="158"/>
        <v>12528.48529825177</v>
      </c>
      <c r="GO128" s="396">
        <f t="shared" si="150"/>
        <v>55181741.633806974</v>
      </c>
      <c r="GP128" s="989">
        <f>(GO128*$B$11)*$B$10</f>
        <v>248317837.35213137</v>
      </c>
    </row>
    <row r="129" spans="1:198" ht="22" customHeight="1" x14ac:dyDescent="0.2">
      <c r="B129" s="399">
        <f t="shared" si="172"/>
        <v>10</v>
      </c>
      <c r="C129" s="399"/>
      <c r="D129" s="399">
        <v>1</v>
      </c>
      <c r="E129" s="399"/>
      <c r="F129" s="399"/>
      <c r="G129" s="340" t="str">
        <f>$G$442</f>
        <v>Avg Performing  Title / App</v>
      </c>
      <c r="H129" s="436"/>
      <c r="I129" s="384"/>
      <c r="J129" s="384"/>
      <c r="K129" s="384"/>
      <c r="L129" s="384"/>
      <c r="M129" s="384"/>
      <c r="N129" s="384"/>
      <c r="O129" s="384"/>
      <c r="P129" s="384"/>
      <c r="Q129" s="381"/>
      <c r="R129" s="384"/>
      <c r="S129" s="384"/>
      <c r="T129" s="384"/>
      <c r="U129" s="384"/>
      <c r="V129" s="384"/>
      <c r="W129" s="384"/>
      <c r="X129" s="384"/>
      <c r="Y129" s="384"/>
      <c r="Z129" s="384"/>
      <c r="AA129" s="384"/>
      <c r="AB129" s="385"/>
      <c r="AC129" s="384"/>
      <c r="AD129" s="384"/>
      <c r="AE129" s="384"/>
      <c r="AF129" s="384"/>
      <c r="AG129" s="384"/>
      <c r="AH129" s="384"/>
      <c r="AI129" s="384"/>
      <c r="AJ129" s="384"/>
      <c r="AK129" s="384"/>
      <c r="AL129" s="384"/>
      <c r="AM129" s="384"/>
      <c r="AN129" s="384"/>
      <c r="AO129" s="381"/>
      <c r="AP129" s="384"/>
      <c r="AQ129" s="384"/>
      <c r="AR129" s="384"/>
      <c r="AS129" s="384"/>
      <c r="AT129" s="384"/>
      <c r="AU129" s="384"/>
      <c r="AV129" s="384"/>
      <c r="AW129" s="384"/>
      <c r="AX129" s="384"/>
      <c r="AY129" s="384"/>
      <c r="AZ129" s="385"/>
      <c r="BA129" s="384"/>
      <c r="BB129" s="384"/>
      <c r="BC129" s="384"/>
      <c r="BD129" s="384"/>
      <c r="BE129" s="384"/>
      <c r="BF129" s="384"/>
      <c r="BG129" s="384"/>
      <c r="BH129" s="384"/>
      <c r="BI129" s="384"/>
      <c r="BJ129" s="384"/>
      <c r="BK129" s="384"/>
      <c r="BL129" s="384"/>
      <c r="BM129" s="381"/>
      <c r="BN129" s="384"/>
      <c r="BO129" s="384"/>
      <c r="BP129" s="384"/>
      <c r="BQ129" s="384"/>
      <c r="BR129" s="384"/>
      <c r="BS129" s="384"/>
      <c r="BT129" s="384"/>
      <c r="BU129" s="384"/>
      <c r="BV129" s="384"/>
      <c r="BW129" s="384"/>
      <c r="BX129" s="385"/>
      <c r="BY129" s="384"/>
      <c r="BZ129" s="384"/>
      <c r="CA129" s="384"/>
      <c r="CB129" s="384"/>
      <c r="CC129" s="384"/>
      <c r="CD129" s="384"/>
      <c r="CE129" s="384"/>
      <c r="CF129" s="384"/>
      <c r="CG129" s="384"/>
      <c r="CH129" s="384"/>
      <c r="CI129" s="384"/>
      <c r="CJ129" s="384"/>
      <c r="CK129" s="381"/>
      <c r="CL129" s="384"/>
      <c r="CM129" s="384"/>
      <c r="CN129" s="384"/>
      <c r="CO129" s="384"/>
      <c r="CP129" s="384"/>
      <c r="CQ129" s="384"/>
      <c r="CR129" s="384"/>
      <c r="CS129" s="384"/>
      <c r="CT129" s="384"/>
      <c r="CU129" s="384"/>
      <c r="CV129" s="385"/>
      <c r="CW129" s="384"/>
      <c r="CX129" s="384"/>
      <c r="CY129" s="384"/>
      <c r="CZ129" s="29"/>
      <c r="DA129" s="29"/>
      <c r="DB129" s="29"/>
      <c r="DC129" s="29"/>
      <c r="DD129" s="29"/>
      <c r="DE129" s="29"/>
      <c r="DF129" s="29"/>
      <c r="DG129" s="29"/>
      <c r="DH129" s="29"/>
      <c r="DI129" s="386"/>
      <c r="DJ129" s="29"/>
      <c r="DK129" s="29"/>
      <c r="DL129" s="384"/>
      <c r="DM129" s="384"/>
      <c r="DN129" s="384"/>
      <c r="DO129" s="384"/>
      <c r="DP129" s="384"/>
      <c r="DQ129" s="384"/>
      <c r="DR129" s="384"/>
      <c r="DS129" s="384"/>
      <c r="DT129" s="385"/>
      <c r="DU129" s="384"/>
      <c r="DV129" s="384"/>
      <c r="DW129" s="384"/>
      <c r="DX129" s="29"/>
      <c r="DY129" s="29"/>
      <c r="DZ129" s="29"/>
      <c r="EA129" s="29"/>
      <c r="EB129" s="29"/>
      <c r="EC129" s="29"/>
      <c r="ED129" s="29"/>
      <c r="EE129" s="29"/>
      <c r="EF129" s="29"/>
      <c r="EG129" s="386"/>
      <c r="EH129" s="29"/>
      <c r="EI129" s="29"/>
      <c r="EJ129" s="29"/>
      <c r="EK129" s="29"/>
      <c r="EL129" s="29"/>
      <c r="EM129" s="29"/>
      <c r="EN129" s="29"/>
      <c r="EO129" s="29"/>
      <c r="EP129" s="29"/>
      <c r="EQ129" s="29"/>
      <c r="ER129" s="343"/>
      <c r="ES129" s="29"/>
      <c r="ET129" s="29"/>
      <c r="EU129" s="29"/>
      <c r="EV129" s="384"/>
      <c r="EW129" s="384"/>
      <c r="EX129" s="384"/>
      <c r="EY129" s="384"/>
      <c r="EZ129" s="384"/>
      <c r="FA129" s="384"/>
      <c r="FB129" s="384"/>
      <c r="FC129" s="384"/>
      <c r="FD129" s="384"/>
      <c r="FE129" s="735">
        <f t="shared" ref="FE129:GB129" si="176">$B$7*Q$442</f>
        <v>31125.899999999998</v>
      </c>
      <c r="FF129" s="379">
        <f t="shared" si="176"/>
        <v>100239.75</v>
      </c>
      <c r="FG129" s="379">
        <f t="shared" si="176"/>
        <v>284618.09999999998</v>
      </c>
      <c r="FH129" s="379">
        <f t="shared" si="176"/>
        <v>556962.25</v>
      </c>
      <c r="FI129" s="379">
        <f t="shared" si="176"/>
        <v>680269.85</v>
      </c>
      <c r="FJ129" s="379">
        <f t="shared" si="176"/>
        <v>661926.19999999995</v>
      </c>
      <c r="FK129" s="379">
        <f t="shared" si="176"/>
        <v>673632.04999999993</v>
      </c>
      <c r="FL129" s="379">
        <f t="shared" si="176"/>
        <v>661253.44999999995</v>
      </c>
      <c r="FM129" s="379">
        <f t="shared" si="176"/>
        <v>447274.1</v>
      </c>
      <c r="FN129" s="379">
        <f t="shared" si="176"/>
        <v>485426.5</v>
      </c>
      <c r="FO129" s="379">
        <f t="shared" si="176"/>
        <v>373122.1</v>
      </c>
      <c r="FP129" s="380">
        <f t="shared" si="176"/>
        <v>318121.05</v>
      </c>
      <c r="FQ129" s="379">
        <f t="shared" si="176"/>
        <v>411752.89999999997</v>
      </c>
      <c r="FR129" s="379">
        <f t="shared" si="176"/>
        <v>364780</v>
      </c>
      <c r="FS129" s="379">
        <f t="shared" si="176"/>
        <v>316356.95</v>
      </c>
      <c r="FT129" s="379">
        <f t="shared" si="176"/>
        <v>238153.5</v>
      </c>
      <c r="FU129" s="379">
        <f t="shared" si="176"/>
        <v>221125.44999999998</v>
      </c>
      <c r="FV129" s="379">
        <f t="shared" si="176"/>
        <v>247123.5</v>
      </c>
      <c r="FW129" s="379">
        <f t="shared" si="176"/>
        <v>221170.3</v>
      </c>
      <c r="FX129" s="379">
        <f t="shared" si="176"/>
        <v>171895.1</v>
      </c>
      <c r="FY129" s="379">
        <f t="shared" si="176"/>
        <v>127732.79999999999</v>
      </c>
      <c r="FZ129" s="379">
        <f t="shared" si="176"/>
        <v>74660.3</v>
      </c>
      <c r="GA129" s="379">
        <f t="shared" si="176"/>
        <v>65346.45</v>
      </c>
      <c r="GB129" s="379">
        <f t="shared" si="176"/>
        <v>36074.35</v>
      </c>
      <c r="GC129" s="727">
        <f t="shared" si="167"/>
        <v>28859.48</v>
      </c>
      <c r="GD129" s="342">
        <f t="shared" si="164"/>
        <v>23087.584000000003</v>
      </c>
      <c r="GE129" s="342">
        <f t="shared" si="162"/>
        <v>18470.067200000001</v>
      </c>
      <c r="GF129" s="342">
        <f t="shared" si="158"/>
        <v>14776.053760000003</v>
      </c>
      <c r="GG129" s="342">
        <f t="shared" si="158"/>
        <v>11820.843008000003</v>
      </c>
      <c r="GH129" s="342">
        <f t="shared" si="158"/>
        <v>9456.6744064000031</v>
      </c>
      <c r="GI129" s="342">
        <f t="shared" si="158"/>
        <v>7565.3395251200027</v>
      </c>
      <c r="GJ129" s="342">
        <f t="shared" si="158"/>
        <v>6052.2716200960022</v>
      </c>
      <c r="GK129" s="342">
        <f t="shared" si="158"/>
        <v>4841.8172960768015</v>
      </c>
      <c r="GL129" s="342">
        <f t="shared" si="158"/>
        <v>3873.4538368614412</v>
      </c>
      <c r="GM129" s="342">
        <f t="shared" si="158"/>
        <v>3098.7630694891532</v>
      </c>
      <c r="GN129" s="346">
        <f t="shared" si="158"/>
        <v>2479.0104555913226</v>
      </c>
      <c r="GO129" s="398">
        <f t="shared" si="150"/>
        <v>7904524.2581776343</v>
      </c>
    </row>
    <row r="130" spans="1:198" ht="22" customHeight="1" x14ac:dyDescent="0.2">
      <c r="B130" s="399">
        <f t="shared" si="172"/>
        <v>11</v>
      </c>
      <c r="C130" s="399"/>
      <c r="D130" s="399"/>
      <c r="E130" s="399">
        <v>1</v>
      </c>
      <c r="F130" s="399"/>
      <c r="G130" s="339" t="str">
        <f>$G$443</f>
        <v>Low Performing  Title / App</v>
      </c>
      <c r="H130" s="436"/>
      <c r="I130" s="384"/>
      <c r="J130" s="384"/>
      <c r="K130" s="384"/>
      <c r="L130" s="384"/>
      <c r="M130" s="384"/>
      <c r="N130" s="384"/>
      <c r="O130" s="384"/>
      <c r="P130" s="384"/>
      <c r="Q130" s="381"/>
      <c r="R130" s="384"/>
      <c r="S130" s="384"/>
      <c r="T130" s="384"/>
      <c r="U130" s="384"/>
      <c r="V130" s="384"/>
      <c r="W130" s="384"/>
      <c r="X130" s="384"/>
      <c r="Y130" s="384"/>
      <c r="Z130" s="384"/>
      <c r="AA130" s="384"/>
      <c r="AB130" s="385"/>
      <c r="AC130" s="384"/>
      <c r="AD130" s="384"/>
      <c r="AE130" s="384"/>
      <c r="AF130" s="384"/>
      <c r="AG130" s="384"/>
      <c r="AH130" s="384"/>
      <c r="AI130" s="384"/>
      <c r="AJ130" s="384"/>
      <c r="AK130" s="384"/>
      <c r="AL130" s="384"/>
      <c r="AM130" s="384"/>
      <c r="AN130" s="384"/>
      <c r="AO130" s="381"/>
      <c r="AP130" s="384"/>
      <c r="AQ130" s="384"/>
      <c r="AR130" s="384"/>
      <c r="AS130" s="384"/>
      <c r="AT130" s="384"/>
      <c r="AU130" s="384"/>
      <c r="AV130" s="384"/>
      <c r="AW130" s="384"/>
      <c r="AX130" s="384"/>
      <c r="AY130" s="384"/>
      <c r="AZ130" s="385"/>
      <c r="BA130" s="384"/>
      <c r="BB130" s="384"/>
      <c r="BC130" s="384"/>
      <c r="BD130" s="384"/>
      <c r="BE130" s="384"/>
      <c r="BF130" s="384"/>
      <c r="BG130" s="384"/>
      <c r="BH130" s="384"/>
      <c r="BI130" s="384"/>
      <c r="BJ130" s="384"/>
      <c r="BK130" s="384"/>
      <c r="BL130" s="384"/>
      <c r="BM130" s="381"/>
      <c r="BN130" s="384"/>
      <c r="BO130" s="384"/>
      <c r="BP130" s="384"/>
      <c r="BQ130" s="384"/>
      <c r="BR130" s="384"/>
      <c r="BS130" s="384"/>
      <c r="BT130" s="384"/>
      <c r="BU130" s="384"/>
      <c r="BV130" s="384"/>
      <c r="BW130" s="384"/>
      <c r="BX130" s="385"/>
      <c r="BY130" s="384"/>
      <c r="BZ130" s="384"/>
      <c r="CA130" s="384"/>
      <c r="CB130" s="384"/>
      <c r="CC130" s="384"/>
      <c r="CD130" s="384"/>
      <c r="CE130" s="384"/>
      <c r="CF130" s="384"/>
      <c r="CG130" s="384"/>
      <c r="CH130" s="384"/>
      <c r="CI130" s="384"/>
      <c r="CJ130" s="384"/>
      <c r="CK130" s="381"/>
      <c r="CL130" s="384"/>
      <c r="CM130" s="384"/>
      <c r="CN130" s="384"/>
      <c r="CO130" s="384"/>
      <c r="CP130" s="384"/>
      <c r="CQ130" s="384"/>
      <c r="CR130" s="384"/>
      <c r="CS130" s="384"/>
      <c r="CT130" s="384"/>
      <c r="CU130" s="384"/>
      <c r="CV130" s="385"/>
      <c r="CW130" s="384"/>
      <c r="CX130" s="384"/>
      <c r="CY130" s="384"/>
      <c r="CZ130" s="29"/>
      <c r="DA130" s="29"/>
      <c r="DB130" s="29"/>
      <c r="DC130" s="29"/>
      <c r="DD130" s="29"/>
      <c r="DE130" s="29"/>
      <c r="DF130" s="29"/>
      <c r="DG130" s="29"/>
      <c r="DH130" s="29"/>
      <c r="DI130" s="386"/>
      <c r="DJ130" s="29"/>
      <c r="DK130" s="29"/>
      <c r="DL130" s="384"/>
      <c r="DM130" s="384"/>
      <c r="DN130" s="384"/>
      <c r="DO130" s="384"/>
      <c r="DP130" s="384"/>
      <c r="DQ130" s="384"/>
      <c r="DR130" s="384"/>
      <c r="DS130" s="384"/>
      <c r="DT130" s="385"/>
      <c r="DU130" s="384"/>
      <c r="DV130" s="384"/>
      <c r="DW130" s="384"/>
      <c r="DX130" s="29"/>
      <c r="DY130" s="29"/>
      <c r="DZ130" s="29"/>
      <c r="EA130" s="29"/>
      <c r="EB130" s="29"/>
      <c r="EC130" s="29"/>
      <c r="ED130" s="29"/>
      <c r="EE130" s="29"/>
      <c r="EF130" s="29"/>
      <c r="EG130" s="386"/>
      <c r="EH130" s="29"/>
      <c r="EI130" s="29"/>
      <c r="EJ130" s="29"/>
      <c r="EK130" s="29"/>
      <c r="EL130" s="29"/>
      <c r="EM130" s="29"/>
      <c r="EN130" s="29"/>
      <c r="EO130" s="29"/>
      <c r="EP130" s="29"/>
      <c r="EQ130" s="29"/>
      <c r="ER130" s="343"/>
      <c r="ES130" s="29"/>
      <c r="ET130" s="29"/>
      <c r="EU130" s="29"/>
      <c r="EV130" s="384"/>
      <c r="EW130" s="384"/>
      <c r="EX130" s="384"/>
      <c r="EY130" s="384"/>
      <c r="EZ130" s="384"/>
      <c r="FA130" s="384"/>
      <c r="FB130" s="384"/>
      <c r="FC130" s="384"/>
      <c r="FD130" s="384"/>
      <c r="FE130" s="381"/>
      <c r="FF130" s="382">
        <f t="shared" ref="FF130:GC130" si="177">$B$7*Q$443</f>
        <v>14621.099999999999</v>
      </c>
      <c r="FG130" s="382">
        <f t="shared" si="177"/>
        <v>53894.75</v>
      </c>
      <c r="FH130" s="382">
        <f t="shared" si="177"/>
        <v>98939.099999999991</v>
      </c>
      <c r="FI130" s="382">
        <f t="shared" si="177"/>
        <v>182390</v>
      </c>
      <c r="FJ130" s="382">
        <f t="shared" si="177"/>
        <v>299732.55</v>
      </c>
      <c r="FK130" s="382">
        <f t="shared" si="177"/>
        <v>204665.5</v>
      </c>
      <c r="FL130" s="382">
        <f t="shared" si="177"/>
        <v>175333.6</v>
      </c>
      <c r="FM130" s="382">
        <f t="shared" si="177"/>
        <v>194200.5</v>
      </c>
      <c r="FN130" s="382">
        <f t="shared" si="177"/>
        <v>156765.69999999998</v>
      </c>
      <c r="FO130" s="382">
        <f t="shared" si="177"/>
        <v>155674.35</v>
      </c>
      <c r="FP130" s="383">
        <f t="shared" si="177"/>
        <v>148274.1</v>
      </c>
      <c r="FQ130" s="382">
        <f t="shared" si="177"/>
        <v>137061.6</v>
      </c>
      <c r="FR130" s="382">
        <f t="shared" si="177"/>
        <v>120885.7</v>
      </c>
      <c r="FS130" s="382">
        <f t="shared" si="177"/>
        <v>141905.4</v>
      </c>
      <c r="FT130" s="382">
        <f t="shared" si="177"/>
        <v>111512.04999999999</v>
      </c>
      <c r="FU130" s="382">
        <f t="shared" si="177"/>
        <v>95410.9</v>
      </c>
      <c r="FV130" s="382">
        <f t="shared" si="177"/>
        <v>94349.45</v>
      </c>
      <c r="FW130" s="382">
        <f t="shared" si="177"/>
        <v>101525.45</v>
      </c>
      <c r="FX130" s="382">
        <f t="shared" si="177"/>
        <v>73598.849999999991</v>
      </c>
      <c r="FY130" s="382">
        <f t="shared" si="177"/>
        <v>73942.7</v>
      </c>
      <c r="FZ130" s="382">
        <f t="shared" si="177"/>
        <v>52908.049999999996</v>
      </c>
      <c r="GA130" s="382">
        <f t="shared" si="177"/>
        <v>36298.6</v>
      </c>
      <c r="GB130" s="382">
        <f t="shared" si="177"/>
        <v>23606.05</v>
      </c>
      <c r="GC130" s="736">
        <f t="shared" si="177"/>
        <v>10375.299999999999</v>
      </c>
      <c r="GD130" s="342">
        <f t="shared" si="164"/>
        <v>8300.24</v>
      </c>
      <c r="GE130" s="342">
        <f t="shared" si="167"/>
        <v>6640.192</v>
      </c>
      <c r="GF130" s="342">
        <f t="shared" si="158"/>
        <v>5312.1536000000006</v>
      </c>
      <c r="GG130" s="342">
        <f t="shared" si="158"/>
        <v>4249.7228800000003</v>
      </c>
      <c r="GH130" s="342">
        <f t="shared" si="158"/>
        <v>3399.7783040000004</v>
      </c>
      <c r="GI130" s="342">
        <f t="shared" si="158"/>
        <v>2719.8226432000006</v>
      </c>
      <c r="GJ130" s="342">
        <f t="shared" si="158"/>
        <v>2175.8581145600006</v>
      </c>
      <c r="GK130" s="342">
        <f t="shared" si="158"/>
        <v>1740.6864916480006</v>
      </c>
      <c r="GL130" s="342">
        <f t="shared" si="158"/>
        <v>1392.5491933184005</v>
      </c>
      <c r="GM130" s="342">
        <f t="shared" si="158"/>
        <v>1114.0393546547205</v>
      </c>
      <c r="GN130" s="346">
        <f t="shared" si="158"/>
        <v>891.23148372377636</v>
      </c>
      <c r="GO130" s="397">
        <f t="shared" si="150"/>
        <v>2795807.6240651049</v>
      </c>
    </row>
    <row r="131" spans="1:198" ht="22" customHeight="1" thickBot="1" x14ac:dyDescent="0.25">
      <c r="B131" s="399">
        <f t="shared" si="172"/>
        <v>12</v>
      </c>
      <c r="C131" s="399"/>
      <c r="D131" s="399">
        <v>1</v>
      </c>
      <c r="E131" s="399"/>
      <c r="F131" s="399"/>
      <c r="G131" s="406" t="str">
        <f>$G$442</f>
        <v>Avg Performing  Title / App</v>
      </c>
      <c r="H131" s="436"/>
      <c r="I131" s="384"/>
      <c r="J131" s="384"/>
      <c r="K131" s="384"/>
      <c r="L131" s="384"/>
      <c r="M131" s="384"/>
      <c r="N131" s="384"/>
      <c r="O131" s="384"/>
      <c r="P131" s="384"/>
      <c r="Q131" s="381"/>
      <c r="R131" s="384"/>
      <c r="S131" s="384"/>
      <c r="T131" s="384"/>
      <c r="U131" s="384"/>
      <c r="V131" s="384"/>
      <c r="W131" s="384"/>
      <c r="X131" s="384"/>
      <c r="Y131" s="384"/>
      <c r="Z131" s="384"/>
      <c r="AA131" s="384"/>
      <c r="AB131" s="385"/>
      <c r="AC131" s="384"/>
      <c r="AD131" s="384"/>
      <c r="AE131" s="384"/>
      <c r="AF131" s="384"/>
      <c r="AG131" s="384"/>
      <c r="AH131" s="384"/>
      <c r="AI131" s="384"/>
      <c r="AJ131" s="384"/>
      <c r="AK131" s="384"/>
      <c r="AL131" s="384"/>
      <c r="AM131" s="384"/>
      <c r="AN131" s="384"/>
      <c r="AO131" s="381"/>
      <c r="AP131" s="384"/>
      <c r="AQ131" s="384"/>
      <c r="AR131" s="384"/>
      <c r="AS131" s="384"/>
      <c r="AT131" s="384"/>
      <c r="AU131" s="384"/>
      <c r="AV131" s="384"/>
      <c r="AW131" s="384"/>
      <c r="AX131" s="384"/>
      <c r="AY131" s="384"/>
      <c r="AZ131" s="385"/>
      <c r="BA131" s="384"/>
      <c r="BB131" s="384"/>
      <c r="BC131" s="384"/>
      <c r="BD131" s="384"/>
      <c r="BE131" s="384"/>
      <c r="BF131" s="384"/>
      <c r="BG131" s="384"/>
      <c r="BH131" s="384"/>
      <c r="BI131" s="384"/>
      <c r="BJ131" s="384"/>
      <c r="BK131" s="384"/>
      <c r="BL131" s="384"/>
      <c r="BM131" s="381"/>
      <c r="BN131" s="384"/>
      <c r="BO131" s="384"/>
      <c r="BP131" s="384"/>
      <c r="BQ131" s="384"/>
      <c r="BR131" s="384"/>
      <c r="BS131" s="384"/>
      <c r="BT131" s="384"/>
      <c r="BU131" s="384"/>
      <c r="BV131" s="384"/>
      <c r="BW131" s="384"/>
      <c r="BX131" s="385"/>
      <c r="BY131" s="384"/>
      <c r="BZ131" s="384"/>
      <c r="CA131" s="384"/>
      <c r="CB131" s="384"/>
      <c r="CC131" s="384"/>
      <c r="CD131" s="384"/>
      <c r="CE131" s="384"/>
      <c r="CF131" s="384"/>
      <c r="CG131" s="384"/>
      <c r="CH131" s="384"/>
      <c r="CI131" s="384"/>
      <c r="CJ131" s="384"/>
      <c r="CK131" s="381"/>
      <c r="CL131" s="384"/>
      <c r="CM131" s="384"/>
      <c r="CN131" s="384"/>
      <c r="CO131" s="384"/>
      <c r="CP131" s="384"/>
      <c r="CQ131" s="384"/>
      <c r="CR131" s="384"/>
      <c r="CS131" s="384"/>
      <c r="CT131" s="384"/>
      <c r="CU131" s="384"/>
      <c r="CV131" s="385"/>
      <c r="CW131" s="384"/>
      <c r="CX131" s="384"/>
      <c r="CY131" s="384"/>
      <c r="CZ131" s="29"/>
      <c r="DA131" s="29"/>
      <c r="DB131" s="29"/>
      <c r="DC131" s="29"/>
      <c r="DD131" s="29"/>
      <c r="DE131" s="29"/>
      <c r="DF131" s="29"/>
      <c r="DG131" s="29"/>
      <c r="DH131" s="29"/>
      <c r="DI131" s="386"/>
      <c r="DJ131" s="29"/>
      <c r="DK131" s="29"/>
      <c r="DL131" s="384"/>
      <c r="DM131" s="384"/>
      <c r="DN131" s="384"/>
      <c r="DO131" s="384"/>
      <c r="DP131" s="384"/>
      <c r="DQ131" s="384"/>
      <c r="DR131" s="384"/>
      <c r="DS131" s="384"/>
      <c r="DT131" s="385"/>
      <c r="DU131" s="384"/>
      <c r="DV131" s="384"/>
      <c r="DW131" s="384"/>
      <c r="DX131" s="29"/>
      <c r="DY131" s="29"/>
      <c r="DZ131" s="29"/>
      <c r="EA131" s="29"/>
      <c r="EB131" s="29"/>
      <c r="EC131" s="29"/>
      <c r="ED131" s="29"/>
      <c r="EE131" s="29"/>
      <c r="EF131" s="29"/>
      <c r="EG131" s="386"/>
      <c r="EH131" s="29"/>
      <c r="EI131" s="29"/>
      <c r="EJ131" s="29"/>
      <c r="EK131" s="29"/>
      <c r="EL131" s="29"/>
      <c r="EM131" s="29"/>
      <c r="EN131" s="29"/>
      <c r="EO131" s="29"/>
      <c r="EP131" s="29"/>
      <c r="EQ131" s="29"/>
      <c r="ER131" s="343"/>
      <c r="ES131" s="29"/>
      <c r="ET131" s="29"/>
      <c r="EU131" s="29"/>
      <c r="EV131" s="384"/>
      <c r="EW131" s="384"/>
      <c r="EX131" s="384"/>
      <c r="EY131" s="384"/>
      <c r="EZ131" s="384"/>
      <c r="FA131" s="384"/>
      <c r="FB131" s="384"/>
      <c r="FC131" s="384"/>
      <c r="FD131" s="384"/>
      <c r="FE131" s="381"/>
      <c r="FF131" s="384"/>
      <c r="FG131" s="379">
        <f t="shared" ref="FG131:GD131" si="178">$B$7*Q$442</f>
        <v>31125.899999999998</v>
      </c>
      <c r="FH131" s="379">
        <f t="shared" si="178"/>
        <v>100239.75</v>
      </c>
      <c r="FI131" s="379">
        <f t="shared" si="178"/>
        <v>284618.09999999998</v>
      </c>
      <c r="FJ131" s="379">
        <f t="shared" si="178"/>
        <v>556962.25</v>
      </c>
      <c r="FK131" s="379">
        <f t="shared" si="178"/>
        <v>680269.85</v>
      </c>
      <c r="FL131" s="379">
        <f t="shared" si="178"/>
        <v>661926.19999999995</v>
      </c>
      <c r="FM131" s="379">
        <f t="shared" si="178"/>
        <v>673632.04999999993</v>
      </c>
      <c r="FN131" s="379">
        <f t="shared" si="178"/>
        <v>661253.44999999995</v>
      </c>
      <c r="FO131" s="379">
        <f t="shared" si="178"/>
        <v>447274.1</v>
      </c>
      <c r="FP131" s="380">
        <f t="shared" si="178"/>
        <v>485426.5</v>
      </c>
      <c r="FQ131" s="379">
        <f t="shared" si="178"/>
        <v>373122.1</v>
      </c>
      <c r="FR131" s="379">
        <f t="shared" si="178"/>
        <v>318121.05</v>
      </c>
      <c r="FS131" s="379">
        <f t="shared" si="178"/>
        <v>411752.89999999997</v>
      </c>
      <c r="FT131" s="379">
        <f t="shared" si="178"/>
        <v>364780</v>
      </c>
      <c r="FU131" s="379">
        <f t="shared" si="178"/>
        <v>316356.95</v>
      </c>
      <c r="FV131" s="379">
        <f t="shared" si="178"/>
        <v>238153.5</v>
      </c>
      <c r="FW131" s="379">
        <f t="shared" si="178"/>
        <v>221125.44999999998</v>
      </c>
      <c r="FX131" s="379">
        <f t="shared" si="178"/>
        <v>247123.5</v>
      </c>
      <c r="FY131" s="379">
        <f t="shared" si="178"/>
        <v>221170.3</v>
      </c>
      <c r="FZ131" s="379">
        <f t="shared" si="178"/>
        <v>171895.1</v>
      </c>
      <c r="GA131" s="379">
        <f t="shared" si="178"/>
        <v>127732.79999999999</v>
      </c>
      <c r="GB131" s="379">
        <f t="shared" si="178"/>
        <v>74660.3</v>
      </c>
      <c r="GC131" s="735">
        <f t="shared" si="178"/>
        <v>65346.45</v>
      </c>
      <c r="GD131" s="379">
        <f t="shared" si="178"/>
        <v>36074.35</v>
      </c>
      <c r="GE131" s="342">
        <f t="shared" si="167"/>
        <v>28859.48</v>
      </c>
      <c r="GF131" s="342">
        <f t="shared" si="158"/>
        <v>23087.584000000003</v>
      </c>
      <c r="GG131" s="342">
        <f t="shared" si="158"/>
        <v>18470.067200000001</v>
      </c>
      <c r="GH131" s="342">
        <f t="shared" si="158"/>
        <v>14776.053760000003</v>
      </c>
      <c r="GI131" s="342">
        <f t="shared" si="158"/>
        <v>11820.843008000003</v>
      </c>
      <c r="GJ131" s="342">
        <f t="shared" si="158"/>
        <v>9456.6744064000031</v>
      </c>
      <c r="GK131" s="342">
        <f t="shared" si="158"/>
        <v>7565.3395251200027</v>
      </c>
      <c r="GL131" s="342">
        <f t="shared" si="158"/>
        <v>6052.2716200960022</v>
      </c>
      <c r="GM131" s="342">
        <f t="shared" si="158"/>
        <v>4841.8172960768015</v>
      </c>
      <c r="GN131" s="346">
        <f t="shared" si="158"/>
        <v>3873.4538368614412</v>
      </c>
      <c r="GO131" s="398">
        <f t="shared" si="150"/>
        <v>7898946.4846525537</v>
      </c>
    </row>
    <row r="132" spans="1:198" ht="22" customHeight="1" thickTop="1" x14ac:dyDescent="0.2">
      <c r="A132" s="413" t="s">
        <v>465</v>
      </c>
      <c r="B132" s="414">
        <v>1</v>
      </c>
      <c r="C132" s="414"/>
      <c r="D132" s="414">
        <v>1</v>
      </c>
      <c r="E132" s="414"/>
      <c r="F132" s="414"/>
      <c r="G132" s="405" t="str">
        <f>$G$442</f>
        <v>Avg Performing  Title / App</v>
      </c>
      <c r="H132" s="436"/>
      <c r="I132" s="384"/>
      <c r="J132" s="384"/>
      <c r="K132" s="384"/>
      <c r="L132" s="384"/>
      <c r="M132" s="384"/>
      <c r="N132" s="384"/>
      <c r="O132" s="384"/>
      <c r="P132" s="384"/>
      <c r="Q132" s="381"/>
      <c r="R132" s="384"/>
      <c r="S132" s="384"/>
      <c r="T132" s="384"/>
      <c r="U132" s="384"/>
      <c r="V132" s="384"/>
      <c r="W132" s="384"/>
      <c r="X132" s="384"/>
      <c r="Y132" s="384"/>
      <c r="Z132" s="384"/>
      <c r="AA132" s="384"/>
      <c r="AB132" s="385"/>
      <c r="AC132" s="384"/>
      <c r="AD132" s="384"/>
      <c r="AE132" s="384"/>
      <c r="AF132" s="384"/>
      <c r="AG132" s="384"/>
      <c r="AH132" s="384"/>
      <c r="AI132" s="384"/>
      <c r="AJ132" s="384"/>
      <c r="AK132" s="384"/>
      <c r="AL132" s="384"/>
      <c r="AM132" s="384"/>
      <c r="AN132" s="384"/>
      <c r="AO132" s="381"/>
      <c r="AP132" s="384"/>
      <c r="AQ132" s="384"/>
      <c r="AR132" s="384"/>
      <c r="AS132" s="384"/>
      <c r="AT132" s="384"/>
      <c r="AU132" s="384"/>
      <c r="AV132" s="384"/>
      <c r="AW132" s="384"/>
      <c r="AX132" s="384"/>
      <c r="AY132" s="384"/>
      <c r="AZ132" s="385"/>
      <c r="BA132" s="384"/>
      <c r="BB132" s="384"/>
      <c r="BC132" s="384"/>
      <c r="BD132" s="384"/>
      <c r="BE132" s="384"/>
      <c r="BF132" s="384"/>
      <c r="BG132" s="384"/>
      <c r="BH132" s="384"/>
      <c r="BI132" s="384"/>
      <c r="BJ132" s="384"/>
      <c r="BK132" s="384"/>
      <c r="BL132" s="384"/>
      <c r="BM132" s="381"/>
      <c r="BN132" s="384"/>
      <c r="BO132" s="384"/>
      <c r="BP132" s="384"/>
      <c r="BQ132" s="384"/>
      <c r="BR132" s="384"/>
      <c r="BS132" s="384"/>
      <c r="BT132" s="384"/>
      <c r="BU132" s="384"/>
      <c r="BV132" s="384"/>
      <c r="BW132" s="384"/>
      <c r="BX132" s="385"/>
      <c r="BY132" s="384"/>
      <c r="BZ132" s="384"/>
      <c r="CA132" s="384"/>
      <c r="CB132" s="384"/>
      <c r="CC132" s="384"/>
      <c r="CD132" s="384"/>
      <c r="CE132" s="384"/>
      <c r="CF132" s="384"/>
      <c r="CG132" s="384"/>
      <c r="CH132" s="384"/>
      <c r="CI132" s="384"/>
      <c r="CJ132" s="384"/>
      <c r="CK132" s="381"/>
      <c r="CL132" s="384"/>
      <c r="CM132" s="384"/>
      <c r="CN132" s="384"/>
      <c r="CO132" s="384"/>
      <c r="CP132" s="384"/>
      <c r="CQ132" s="384"/>
      <c r="CR132" s="384"/>
      <c r="CS132" s="384"/>
      <c r="CT132" s="384"/>
      <c r="CU132" s="384"/>
      <c r="CV132" s="385"/>
      <c r="CW132" s="384"/>
      <c r="CX132" s="384"/>
      <c r="CY132" s="384"/>
      <c r="CZ132" s="29"/>
      <c r="DA132" s="29"/>
      <c r="DB132" s="29"/>
      <c r="DC132" s="29"/>
      <c r="DD132" s="29"/>
      <c r="DE132" s="29"/>
      <c r="DF132" s="29"/>
      <c r="DG132" s="29"/>
      <c r="DH132" s="29"/>
      <c r="DI132" s="386"/>
      <c r="DJ132" s="29"/>
      <c r="DK132" s="29"/>
      <c r="DL132" s="384"/>
      <c r="DM132" s="384"/>
      <c r="DN132" s="384"/>
      <c r="DO132" s="384"/>
      <c r="DP132" s="384"/>
      <c r="DQ132" s="384"/>
      <c r="DR132" s="384"/>
      <c r="DS132" s="384"/>
      <c r="DT132" s="385"/>
      <c r="DU132" s="384"/>
      <c r="DV132" s="384"/>
      <c r="DW132" s="384"/>
      <c r="DX132" s="29"/>
      <c r="DY132" s="29"/>
      <c r="DZ132" s="29"/>
      <c r="EA132" s="29"/>
      <c r="EB132" s="29"/>
      <c r="EC132" s="29"/>
      <c r="ED132" s="29"/>
      <c r="EE132" s="29"/>
      <c r="EF132" s="29"/>
      <c r="EG132" s="386"/>
      <c r="EH132" s="29"/>
      <c r="EI132" s="29"/>
      <c r="EJ132" s="29"/>
      <c r="EK132" s="29"/>
      <c r="EL132" s="29"/>
      <c r="EM132" s="29"/>
      <c r="EN132" s="29"/>
      <c r="EO132" s="29"/>
      <c r="EP132" s="29"/>
      <c r="EQ132" s="29"/>
      <c r="ER132" s="343"/>
      <c r="ES132" s="29"/>
      <c r="ET132" s="29"/>
      <c r="EU132" s="29"/>
      <c r="EV132" s="29"/>
      <c r="EW132" s="29"/>
      <c r="EX132" s="29"/>
      <c r="EY132" s="29"/>
      <c r="EZ132" s="29"/>
      <c r="FA132" s="29"/>
      <c r="FB132" s="29"/>
      <c r="FC132" s="29"/>
      <c r="FD132" s="29"/>
      <c r="FE132" s="386"/>
      <c r="FF132" s="29"/>
      <c r="FG132" s="29"/>
      <c r="FH132" s="379">
        <f t="shared" ref="FH132:GE132" si="179">$B$7*Q$442</f>
        <v>31125.899999999998</v>
      </c>
      <c r="FI132" s="379">
        <f t="shared" si="179"/>
        <v>100239.75</v>
      </c>
      <c r="FJ132" s="379">
        <f t="shared" si="179"/>
        <v>284618.09999999998</v>
      </c>
      <c r="FK132" s="379">
        <f t="shared" si="179"/>
        <v>556962.25</v>
      </c>
      <c r="FL132" s="379">
        <f t="shared" si="179"/>
        <v>680269.85</v>
      </c>
      <c r="FM132" s="379">
        <f t="shared" si="179"/>
        <v>661926.19999999995</v>
      </c>
      <c r="FN132" s="379">
        <f t="shared" si="179"/>
        <v>673632.04999999993</v>
      </c>
      <c r="FO132" s="379">
        <f t="shared" si="179"/>
        <v>661253.44999999995</v>
      </c>
      <c r="FP132" s="380">
        <f t="shared" si="179"/>
        <v>447274.1</v>
      </c>
      <c r="FQ132" s="379">
        <f t="shared" si="179"/>
        <v>485426.5</v>
      </c>
      <c r="FR132" s="379">
        <f t="shared" si="179"/>
        <v>373122.1</v>
      </c>
      <c r="FS132" s="379">
        <f t="shared" si="179"/>
        <v>318121.05</v>
      </c>
      <c r="FT132" s="379">
        <f t="shared" si="179"/>
        <v>411752.89999999997</v>
      </c>
      <c r="FU132" s="379">
        <f t="shared" si="179"/>
        <v>364780</v>
      </c>
      <c r="FV132" s="379">
        <f t="shared" si="179"/>
        <v>316356.95</v>
      </c>
      <c r="FW132" s="379">
        <f t="shared" si="179"/>
        <v>238153.5</v>
      </c>
      <c r="FX132" s="379">
        <f t="shared" si="179"/>
        <v>221125.44999999998</v>
      </c>
      <c r="FY132" s="379">
        <f t="shared" si="179"/>
        <v>247123.5</v>
      </c>
      <c r="FZ132" s="379">
        <f t="shared" si="179"/>
        <v>221170.3</v>
      </c>
      <c r="GA132" s="379">
        <f t="shared" si="179"/>
        <v>171895.1</v>
      </c>
      <c r="GB132" s="379">
        <f t="shared" si="179"/>
        <v>127732.79999999999</v>
      </c>
      <c r="GC132" s="735">
        <f t="shared" si="179"/>
        <v>74660.3</v>
      </c>
      <c r="GD132" s="379">
        <f t="shared" si="179"/>
        <v>65346.45</v>
      </c>
      <c r="GE132" s="379">
        <f t="shared" si="179"/>
        <v>36074.35</v>
      </c>
      <c r="GF132" s="342">
        <f t="shared" ref="GF132:GH133" si="180">GE132*0.8</f>
        <v>28859.48</v>
      </c>
      <c r="GG132" s="342">
        <f t="shared" si="180"/>
        <v>23087.584000000003</v>
      </c>
      <c r="GH132" s="342">
        <f t="shared" si="180"/>
        <v>18470.067200000001</v>
      </c>
      <c r="GI132" s="342">
        <f t="shared" ref="GI132:GI136" si="181">GH132*0.8</f>
        <v>14776.053760000003</v>
      </c>
      <c r="GJ132" s="342">
        <f t="shared" ref="GJ132:GJ136" si="182">GI132*0.8</f>
        <v>11820.843008000003</v>
      </c>
      <c r="GK132" s="342">
        <f t="shared" ref="GK132:GK137" si="183">GJ132*0.8</f>
        <v>9456.6744064000031</v>
      </c>
      <c r="GL132" s="342">
        <f t="shared" ref="GL132:GL139" si="184">GK132*0.8</f>
        <v>7565.3395251200027</v>
      </c>
      <c r="GM132" s="342">
        <f t="shared" ref="GM132:GM138" si="185">GL132*0.8</f>
        <v>6052.2716200960022</v>
      </c>
      <c r="GN132" s="346">
        <f t="shared" ref="GN132:GN138" si="186">GM132*0.8</f>
        <v>4841.8172960768015</v>
      </c>
      <c r="GO132" s="398">
        <f t="shared" si="150"/>
        <v>7895073.0308156926</v>
      </c>
    </row>
    <row r="133" spans="1:198" ht="22" customHeight="1" x14ac:dyDescent="0.2">
      <c r="B133" s="399">
        <v>2</v>
      </c>
      <c r="C133" s="399"/>
      <c r="D133" s="399"/>
      <c r="E133" s="399">
        <v>1</v>
      </c>
      <c r="F133" s="399"/>
      <c r="G133" s="339" t="str">
        <f>$G$443</f>
        <v>Low Performing  Title / App</v>
      </c>
      <c r="H133" s="436"/>
      <c r="I133" s="384"/>
      <c r="J133" s="384"/>
      <c r="K133" s="384"/>
      <c r="L133" s="384"/>
      <c r="M133" s="384"/>
      <c r="N133" s="384"/>
      <c r="O133" s="384"/>
      <c r="P133" s="384"/>
      <c r="Q133" s="381"/>
      <c r="R133" s="384"/>
      <c r="S133" s="384"/>
      <c r="T133" s="384"/>
      <c r="U133" s="384"/>
      <c r="V133" s="384"/>
      <c r="W133" s="384"/>
      <c r="X133" s="384"/>
      <c r="Y133" s="384"/>
      <c r="Z133" s="384"/>
      <c r="AA133" s="384"/>
      <c r="AB133" s="385"/>
      <c r="AC133" s="384"/>
      <c r="AD133" s="384"/>
      <c r="AE133" s="384"/>
      <c r="AF133" s="384"/>
      <c r="AG133" s="384"/>
      <c r="AH133" s="384"/>
      <c r="AI133" s="384"/>
      <c r="AJ133" s="384"/>
      <c r="AK133" s="384"/>
      <c r="AL133" s="384"/>
      <c r="AM133" s="384"/>
      <c r="AN133" s="384"/>
      <c r="AO133" s="381"/>
      <c r="AP133" s="384"/>
      <c r="AQ133" s="384"/>
      <c r="AR133" s="384"/>
      <c r="AS133" s="384"/>
      <c r="AT133" s="384"/>
      <c r="AU133" s="384"/>
      <c r="AV133" s="384"/>
      <c r="AW133" s="384"/>
      <c r="AX133" s="384"/>
      <c r="AY133" s="384"/>
      <c r="AZ133" s="385"/>
      <c r="BA133" s="384"/>
      <c r="BB133" s="384"/>
      <c r="BC133" s="384"/>
      <c r="BD133" s="384"/>
      <c r="BE133" s="384"/>
      <c r="BF133" s="384"/>
      <c r="BG133" s="384"/>
      <c r="BH133" s="384"/>
      <c r="BI133" s="384"/>
      <c r="BJ133" s="384"/>
      <c r="BK133" s="384"/>
      <c r="BL133" s="384"/>
      <c r="BM133" s="381"/>
      <c r="BN133" s="384"/>
      <c r="BO133" s="384"/>
      <c r="BP133" s="384"/>
      <c r="BQ133" s="384"/>
      <c r="BR133" s="384"/>
      <c r="BS133" s="384"/>
      <c r="BT133" s="384"/>
      <c r="BU133" s="384"/>
      <c r="BV133" s="384"/>
      <c r="BW133" s="384"/>
      <c r="BX133" s="385"/>
      <c r="BY133" s="384"/>
      <c r="BZ133" s="384"/>
      <c r="CA133" s="384"/>
      <c r="CB133" s="384"/>
      <c r="CC133" s="384"/>
      <c r="CD133" s="384"/>
      <c r="CE133" s="384"/>
      <c r="CF133" s="384"/>
      <c r="CG133" s="384"/>
      <c r="CH133" s="384"/>
      <c r="CI133" s="384"/>
      <c r="CJ133" s="384"/>
      <c r="CK133" s="381"/>
      <c r="CL133" s="384"/>
      <c r="CM133" s="384"/>
      <c r="CN133" s="384"/>
      <c r="CO133" s="384"/>
      <c r="CP133" s="384"/>
      <c r="CQ133" s="384"/>
      <c r="CR133" s="384"/>
      <c r="CS133" s="384"/>
      <c r="CT133" s="384"/>
      <c r="CU133" s="384"/>
      <c r="CV133" s="385"/>
      <c r="CW133" s="384"/>
      <c r="CX133" s="384"/>
      <c r="CY133" s="384"/>
      <c r="CZ133" s="29"/>
      <c r="DA133" s="29"/>
      <c r="DB133" s="29"/>
      <c r="DC133" s="29"/>
      <c r="DD133" s="29"/>
      <c r="DE133" s="29"/>
      <c r="DF133" s="29"/>
      <c r="DG133" s="29"/>
      <c r="DH133" s="29"/>
      <c r="DI133" s="386"/>
      <c r="DJ133" s="29"/>
      <c r="DK133" s="29"/>
      <c r="DL133" s="384"/>
      <c r="DM133" s="384"/>
      <c r="DN133" s="384"/>
      <c r="DO133" s="384"/>
      <c r="DP133" s="384"/>
      <c r="DQ133" s="384"/>
      <c r="DR133" s="384"/>
      <c r="DS133" s="384"/>
      <c r="DT133" s="385"/>
      <c r="DU133" s="384"/>
      <c r="DV133" s="384"/>
      <c r="DW133" s="384"/>
      <c r="DX133" s="29"/>
      <c r="DY133" s="29"/>
      <c r="DZ133" s="29"/>
      <c r="EA133" s="29"/>
      <c r="EB133" s="29"/>
      <c r="EC133" s="29"/>
      <c r="ED133" s="29"/>
      <c r="EE133" s="29"/>
      <c r="EF133" s="29"/>
      <c r="EG133" s="386"/>
      <c r="EH133" s="29"/>
      <c r="EI133" s="29"/>
      <c r="EJ133" s="29"/>
      <c r="EK133" s="29"/>
      <c r="EL133" s="29"/>
      <c r="EM133" s="29"/>
      <c r="EN133" s="29"/>
      <c r="EO133" s="29"/>
      <c r="EP133" s="29"/>
      <c r="EQ133" s="29"/>
      <c r="ER133" s="343"/>
      <c r="ES133" s="29"/>
      <c r="ET133" s="29"/>
      <c r="EU133" s="29"/>
      <c r="EV133" s="29"/>
      <c r="EW133" s="29"/>
      <c r="EX133" s="29"/>
      <c r="EY133" s="29"/>
      <c r="EZ133" s="29"/>
      <c r="FA133" s="29"/>
      <c r="FB133" s="29"/>
      <c r="FC133" s="29"/>
      <c r="FD133" s="29"/>
      <c r="FE133" s="386"/>
      <c r="FF133" s="29"/>
      <c r="FG133" s="29"/>
      <c r="FH133" s="382">
        <f t="shared" ref="FH133:GE133" si="187">$B$7*Q$443</f>
        <v>14621.099999999999</v>
      </c>
      <c r="FI133" s="382">
        <f t="shared" si="187"/>
        <v>53894.75</v>
      </c>
      <c r="FJ133" s="382">
        <f t="shared" si="187"/>
        <v>98939.099999999991</v>
      </c>
      <c r="FK133" s="382">
        <f t="shared" si="187"/>
        <v>182390</v>
      </c>
      <c r="FL133" s="382">
        <f t="shared" si="187"/>
        <v>299732.55</v>
      </c>
      <c r="FM133" s="382">
        <f t="shared" si="187"/>
        <v>204665.5</v>
      </c>
      <c r="FN133" s="382">
        <f t="shared" si="187"/>
        <v>175333.6</v>
      </c>
      <c r="FO133" s="382">
        <f t="shared" si="187"/>
        <v>194200.5</v>
      </c>
      <c r="FP133" s="383">
        <f t="shared" si="187"/>
        <v>156765.69999999998</v>
      </c>
      <c r="FQ133" s="382">
        <f t="shared" si="187"/>
        <v>155674.35</v>
      </c>
      <c r="FR133" s="382">
        <f t="shared" si="187"/>
        <v>148274.1</v>
      </c>
      <c r="FS133" s="382">
        <f t="shared" si="187"/>
        <v>137061.6</v>
      </c>
      <c r="FT133" s="382">
        <f t="shared" si="187"/>
        <v>120885.7</v>
      </c>
      <c r="FU133" s="382">
        <f t="shared" si="187"/>
        <v>141905.4</v>
      </c>
      <c r="FV133" s="382">
        <f t="shared" si="187"/>
        <v>111512.04999999999</v>
      </c>
      <c r="FW133" s="382">
        <f t="shared" si="187"/>
        <v>95410.9</v>
      </c>
      <c r="FX133" s="382">
        <f t="shared" si="187"/>
        <v>94349.45</v>
      </c>
      <c r="FY133" s="382">
        <f t="shared" si="187"/>
        <v>101525.45</v>
      </c>
      <c r="FZ133" s="382">
        <f t="shared" si="187"/>
        <v>73598.849999999991</v>
      </c>
      <c r="GA133" s="382">
        <f t="shared" si="187"/>
        <v>73942.7</v>
      </c>
      <c r="GB133" s="382">
        <f t="shared" si="187"/>
        <v>52908.049999999996</v>
      </c>
      <c r="GC133" s="736">
        <f t="shared" si="187"/>
        <v>36298.6</v>
      </c>
      <c r="GD133" s="382">
        <f t="shared" si="187"/>
        <v>23606.05</v>
      </c>
      <c r="GE133" s="382">
        <f t="shared" si="187"/>
        <v>10375.299999999999</v>
      </c>
      <c r="GF133" s="342">
        <f t="shared" si="180"/>
        <v>8300.24</v>
      </c>
      <c r="GG133" s="342">
        <f t="shared" ref="GG133:GN140" si="188">GF133*0.8</f>
        <v>6640.192</v>
      </c>
      <c r="GH133" s="342">
        <f t="shared" ref="GH133:GH134" si="189">GG133*0.8</f>
        <v>5312.1536000000006</v>
      </c>
      <c r="GI133" s="342">
        <f t="shared" si="181"/>
        <v>4249.7228800000003</v>
      </c>
      <c r="GJ133" s="342">
        <f t="shared" si="182"/>
        <v>3399.7783040000004</v>
      </c>
      <c r="GK133" s="342">
        <f t="shared" si="183"/>
        <v>2719.8226432000006</v>
      </c>
      <c r="GL133" s="342">
        <f t="shared" si="184"/>
        <v>2175.8581145600006</v>
      </c>
      <c r="GM133" s="342">
        <f t="shared" si="185"/>
        <v>1740.6864916480006</v>
      </c>
      <c r="GN133" s="346">
        <f t="shared" si="186"/>
        <v>1392.5491933184005</v>
      </c>
      <c r="GO133" s="397">
        <f t="shared" si="150"/>
        <v>2793802.3532267264</v>
      </c>
    </row>
    <row r="134" spans="1:198" ht="22" customHeight="1" x14ac:dyDescent="0.2">
      <c r="B134" s="399">
        <v>3</v>
      </c>
      <c r="C134" s="399">
        <v>1</v>
      </c>
      <c r="D134" s="399"/>
      <c r="E134" s="399"/>
      <c r="F134" s="399"/>
      <c r="G134" s="341" t="str">
        <f>$G$441</f>
        <v>High Performing Title / App</v>
      </c>
      <c r="H134" s="436"/>
      <c r="I134" s="384"/>
      <c r="J134" s="384"/>
      <c r="K134" s="384"/>
      <c r="L134" s="384"/>
      <c r="M134" s="384"/>
      <c r="N134" s="384"/>
      <c r="O134" s="384"/>
      <c r="P134" s="384"/>
      <c r="Q134" s="381"/>
      <c r="R134" s="384"/>
      <c r="S134" s="384"/>
      <c r="T134" s="384"/>
      <c r="U134" s="384"/>
      <c r="V134" s="384"/>
      <c r="W134" s="384"/>
      <c r="X134" s="384"/>
      <c r="Y134" s="384"/>
      <c r="Z134" s="384"/>
      <c r="AA134" s="384"/>
      <c r="AB134" s="385"/>
      <c r="AC134" s="384"/>
      <c r="AD134" s="384"/>
      <c r="AE134" s="384"/>
      <c r="AF134" s="384"/>
      <c r="AG134" s="384"/>
      <c r="AH134" s="384"/>
      <c r="AI134" s="384"/>
      <c r="AJ134" s="384"/>
      <c r="AK134" s="384"/>
      <c r="AL134" s="384"/>
      <c r="AM134" s="384"/>
      <c r="AN134" s="384"/>
      <c r="AO134" s="381"/>
      <c r="AP134" s="384"/>
      <c r="AQ134" s="384"/>
      <c r="AR134" s="384"/>
      <c r="AS134" s="384"/>
      <c r="AT134" s="384"/>
      <c r="AU134" s="384"/>
      <c r="AV134" s="384"/>
      <c r="AW134" s="384"/>
      <c r="AX134" s="384"/>
      <c r="AY134" s="384"/>
      <c r="AZ134" s="385"/>
      <c r="BA134" s="384"/>
      <c r="BB134" s="384"/>
      <c r="BC134" s="384"/>
      <c r="BD134" s="384"/>
      <c r="BE134" s="384"/>
      <c r="BF134" s="384"/>
      <c r="BG134" s="384"/>
      <c r="BH134" s="384"/>
      <c r="BI134" s="384"/>
      <c r="BJ134" s="384"/>
      <c r="BK134" s="384"/>
      <c r="BL134" s="384"/>
      <c r="BM134" s="381"/>
      <c r="BN134" s="384"/>
      <c r="BO134" s="384"/>
      <c r="BP134" s="384"/>
      <c r="BQ134" s="384"/>
      <c r="BR134" s="384"/>
      <c r="BS134" s="384"/>
      <c r="BT134" s="384"/>
      <c r="BU134" s="384"/>
      <c r="BV134" s="384"/>
      <c r="BW134" s="384"/>
      <c r="BX134" s="385"/>
      <c r="BY134" s="384"/>
      <c r="BZ134" s="384"/>
      <c r="CA134" s="384"/>
      <c r="CB134" s="384"/>
      <c r="CC134" s="384"/>
      <c r="CD134" s="384"/>
      <c r="CE134" s="384"/>
      <c r="CF134" s="384"/>
      <c r="CG134" s="384"/>
      <c r="CH134" s="384"/>
      <c r="CI134" s="384"/>
      <c r="CJ134" s="384"/>
      <c r="CK134" s="381"/>
      <c r="CL134" s="384"/>
      <c r="CM134" s="384"/>
      <c r="CN134" s="384"/>
      <c r="CO134" s="384"/>
      <c r="CP134" s="384"/>
      <c r="CQ134" s="384"/>
      <c r="CR134" s="384"/>
      <c r="CS134" s="384"/>
      <c r="CT134" s="384"/>
      <c r="CU134" s="384"/>
      <c r="CV134" s="385"/>
      <c r="CW134" s="384"/>
      <c r="CX134" s="384"/>
      <c r="CY134" s="384"/>
      <c r="CZ134" s="29"/>
      <c r="DA134" s="29"/>
      <c r="DB134" s="29"/>
      <c r="DC134" s="29"/>
      <c r="DD134" s="29"/>
      <c r="DE134" s="29"/>
      <c r="DF134" s="29"/>
      <c r="DG134" s="29"/>
      <c r="DH134" s="29"/>
      <c r="DI134" s="386"/>
      <c r="DJ134" s="29"/>
      <c r="DK134" s="29"/>
      <c r="DL134" s="384"/>
      <c r="DM134" s="384"/>
      <c r="DN134" s="384"/>
      <c r="DO134" s="384"/>
      <c r="DP134" s="384"/>
      <c r="DQ134" s="384"/>
      <c r="DR134" s="384"/>
      <c r="DS134" s="384"/>
      <c r="DT134" s="385"/>
      <c r="DU134" s="384"/>
      <c r="DV134" s="384"/>
      <c r="DW134" s="384"/>
      <c r="DX134" s="29"/>
      <c r="DY134" s="29"/>
      <c r="DZ134" s="29"/>
      <c r="EA134" s="29"/>
      <c r="EB134" s="29"/>
      <c r="EC134" s="29"/>
      <c r="ED134" s="29"/>
      <c r="EE134" s="29"/>
      <c r="EF134" s="29"/>
      <c r="EG134" s="386"/>
      <c r="EH134" s="29"/>
      <c r="EI134" s="29"/>
      <c r="EJ134" s="29"/>
      <c r="EK134" s="29"/>
      <c r="EL134" s="29"/>
      <c r="EM134" s="29"/>
      <c r="EN134" s="29"/>
      <c r="EO134" s="29"/>
      <c r="EP134" s="29"/>
      <c r="EQ134" s="29"/>
      <c r="ER134" s="343"/>
      <c r="ES134" s="29"/>
      <c r="ET134" s="29"/>
      <c r="EU134" s="29"/>
      <c r="EV134" s="29"/>
      <c r="EW134" s="29"/>
      <c r="EX134" s="29"/>
      <c r="EY134" s="29"/>
      <c r="EZ134" s="29"/>
      <c r="FA134" s="29"/>
      <c r="FB134" s="29"/>
      <c r="FC134" s="29"/>
      <c r="FD134" s="29"/>
      <c r="FE134" s="386"/>
      <c r="FF134" s="29"/>
      <c r="FG134" s="29"/>
      <c r="FH134" s="384"/>
      <c r="FI134" s="389">
        <f t="shared" ref="FI134:GF134" si="190">$B$7*Q$441</f>
        <v>289304.92499999999</v>
      </c>
      <c r="FJ134" s="389">
        <f t="shared" si="190"/>
        <v>965956.875</v>
      </c>
      <c r="FK134" s="389">
        <f t="shared" si="190"/>
        <v>1834880.7749999999</v>
      </c>
      <c r="FL134" s="389">
        <f t="shared" si="190"/>
        <v>3106602.5249999999</v>
      </c>
      <c r="FM134" s="389">
        <f t="shared" si="190"/>
        <v>3859006.125</v>
      </c>
      <c r="FN134" s="389">
        <f t="shared" si="190"/>
        <v>4525028.625</v>
      </c>
      <c r="FO134" s="389">
        <f t="shared" si="190"/>
        <v>3728021.6999999997</v>
      </c>
      <c r="FP134" s="390">
        <f t="shared" si="190"/>
        <v>3186637.3499999996</v>
      </c>
      <c r="FQ134" s="389">
        <f t="shared" si="190"/>
        <v>4099648.8</v>
      </c>
      <c r="FR134" s="389">
        <f t="shared" si="190"/>
        <v>3381331.1999999997</v>
      </c>
      <c r="FS134" s="389">
        <f t="shared" si="190"/>
        <v>2932337.85</v>
      </c>
      <c r="FT134" s="389">
        <f t="shared" si="190"/>
        <v>3693307.8</v>
      </c>
      <c r="FU134" s="389">
        <f t="shared" si="190"/>
        <v>3246624.2249999996</v>
      </c>
      <c r="FV134" s="389">
        <f t="shared" si="190"/>
        <v>3039394.8</v>
      </c>
      <c r="FW134" s="389">
        <f t="shared" si="190"/>
        <v>1945772.4</v>
      </c>
      <c r="FX134" s="389">
        <f t="shared" si="190"/>
        <v>2192738.9249999998</v>
      </c>
      <c r="FY134" s="389">
        <f t="shared" si="190"/>
        <v>1824834.375</v>
      </c>
      <c r="FZ134" s="389">
        <f t="shared" si="190"/>
        <v>1913368.2749999999</v>
      </c>
      <c r="GA134" s="389">
        <f t="shared" si="190"/>
        <v>1054782.3</v>
      </c>
      <c r="GB134" s="389">
        <f t="shared" si="190"/>
        <v>940235.39999999991</v>
      </c>
      <c r="GC134" s="738">
        <f t="shared" si="190"/>
        <v>733858.125</v>
      </c>
      <c r="GD134" s="389">
        <f t="shared" si="190"/>
        <v>804519.29999999993</v>
      </c>
      <c r="GE134" s="389">
        <f t="shared" si="190"/>
        <v>509339.02499999997</v>
      </c>
      <c r="GF134" s="389">
        <f t="shared" si="190"/>
        <v>284864.77499999997</v>
      </c>
      <c r="GG134" s="342">
        <f t="shared" si="188"/>
        <v>227891.81999999998</v>
      </c>
      <c r="GH134" s="342">
        <f t="shared" si="189"/>
        <v>182313.45600000001</v>
      </c>
      <c r="GI134" s="342">
        <f t="shared" si="181"/>
        <v>145850.7648</v>
      </c>
      <c r="GJ134" s="342">
        <f t="shared" si="182"/>
        <v>116680.61184000001</v>
      </c>
      <c r="GK134" s="342">
        <f t="shared" si="183"/>
        <v>93344.489472000016</v>
      </c>
      <c r="GL134" s="342">
        <f t="shared" si="184"/>
        <v>74675.591577600018</v>
      </c>
      <c r="GM134" s="342">
        <f t="shared" si="185"/>
        <v>59740.473262080021</v>
      </c>
      <c r="GN134" s="346">
        <f t="shared" si="186"/>
        <v>47792.378609664018</v>
      </c>
      <c r="GO134" s="396">
        <f t="shared" si="150"/>
        <v>55040686.060561322</v>
      </c>
      <c r="GP134" s="989">
        <f>(GO134*$B$11)*$B$10</f>
        <v>247683087.27252597</v>
      </c>
    </row>
    <row r="135" spans="1:198" ht="22" customHeight="1" x14ac:dyDescent="0.2">
      <c r="B135" s="399">
        <v>4</v>
      </c>
      <c r="C135" s="399"/>
      <c r="D135" s="399"/>
      <c r="E135" s="399">
        <v>1</v>
      </c>
      <c r="F135" s="399"/>
      <c r="G135" s="339" t="str">
        <f>$G$443</f>
        <v>Low Performing  Title / App</v>
      </c>
      <c r="H135" s="436"/>
      <c r="I135" s="384"/>
      <c r="J135" s="384"/>
      <c r="K135" s="384"/>
      <c r="L135" s="384"/>
      <c r="M135" s="384"/>
      <c r="N135" s="384"/>
      <c r="O135" s="384"/>
      <c r="P135" s="384"/>
      <c r="Q135" s="381"/>
      <c r="R135" s="384"/>
      <c r="S135" s="384"/>
      <c r="T135" s="384"/>
      <c r="U135" s="384"/>
      <c r="V135" s="384"/>
      <c r="W135" s="384"/>
      <c r="X135" s="384"/>
      <c r="Y135" s="384"/>
      <c r="Z135" s="384"/>
      <c r="AA135" s="384"/>
      <c r="AB135" s="385"/>
      <c r="AC135" s="384"/>
      <c r="AD135" s="384"/>
      <c r="AE135" s="384"/>
      <c r="AF135" s="384"/>
      <c r="AG135" s="384"/>
      <c r="AH135" s="384"/>
      <c r="AI135" s="384"/>
      <c r="AJ135" s="384"/>
      <c r="AK135" s="384"/>
      <c r="AL135" s="384"/>
      <c r="AM135" s="384"/>
      <c r="AN135" s="384"/>
      <c r="AO135" s="381"/>
      <c r="AP135" s="384"/>
      <c r="AQ135" s="384"/>
      <c r="AR135" s="384"/>
      <c r="AS135" s="384"/>
      <c r="AT135" s="384"/>
      <c r="AU135" s="384"/>
      <c r="AV135" s="384"/>
      <c r="AW135" s="384"/>
      <c r="AX135" s="384"/>
      <c r="AY135" s="384"/>
      <c r="AZ135" s="385"/>
      <c r="BA135" s="384"/>
      <c r="BB135" s="384"/>
      <c r="BC135" s="384"/>
      <c r="BD135" s="384"/>
      <c r="BE135" s="384"/>
      <c r="BF135" s="384"/>
      <c r="BG135" s="384"/>
      <c r="BH135" s="384"/>
      <c r="BI135" s="384"/>
      <c r="BJ135" s="384"/>
      <c r="BK135" s="384"/>
      <c r="BL135" s="384"/>
      <c r="BM135" s="381"/>
      <c r="BN135" s="384"/>
      <c r="BO135" s="384"/>
      <c r="BP135" s="384"/>
      <c r="BQ135" s="384"/>
      <c r="BR135" s="384"/>
      <c r="BS135" s="384"/>
      <c r="BT135" s="384"/>
      <c r="BU135" s="384"/>
      <c r="BV135" s="384"/>
      <c r="BW135" s="384"/>
      <c r="BX135" s="385"/>
      <c r="BY135" s="384"/>
      <c r="BZ135" s="384"/>
      <c r="CA135" s="384"/>
      <c r="CB135" s="384"/>
      <c r="CC135" s="384"/>
      <c r="CD135" s="384"/>
      <c r="CE135" s="384"/>
      <c r="CF135" s="384"/>
      <c r="CG135" s="384"/>
      <c r="CH135" s="384"/>
      <c r="CI135" s="384"/>
      <c r="CJ135" s="384"/>
      <c r="CK135" s="381"/>
      <c r="CL135" s="384"/>
      <c r="CM135" s="384"/>
      <c r="CN135" s="384"/>
      <c r="CO135" s="384"/>
      <c r="CP135" s="384"/>
      <c r="CQ135" s="384"/>
      <c r="CR135" s="384"/>
      <c r="CS135" s="384"/>
      <c r="CT135" s="384"/>
      <c r="CU135" s="384"/>
      <c r="CV135" s="385"/>
      <c r="CW135" s="384"/>
      <c r="CX135" s="384"/>
      <c r="CY135" s="384"/>
      <c r="CZ135" s="29"/>
      <c r="DA135" s="29"/>
      <c r="DB135" s="29"/>
      <c r="DC135" s="29"/>
      <c r="DD135" s="29"/>
      <c r="DE135" s="29"/>
      <c r="DF135" s="29"/>
      <c r="DG135" s="29"/>
      <c r="DH135" s="29"/>
      <c r="DI135" s="386"/>
      <c r="DJ135" s="29"/>
      <c r="DK135" s="29"/>
      <c r="DL135" s="384"/>
      <c r="DM135" s="384"/>
      <c r="DN135" s="384"/>
      <c r="DO135" s="384"/>
      <c r="DP135" s="384"/>
      <c r="DQ135" s="384"/>
      <c r="DR135" s="384"/>
      <c r="DS135" s="384"/>
      <c r="DT135" s="385"/>
      <c r="DU135" s="384"/>
      <c r="DV135" s="384"/>
      <c r="DW135" s="384"/>
      <c r="DX135" s="29"/>
      <c r="DY135" s="29"/>
      <c r="DZ135" s="29"/>
      <c r="EA135" s="29"/>
      <c r="EB135" s="29"/>
      <c r="EC135" s="29"/>
      <c r="ED135" s="29"/>
      <c r="EE135" s="29"/>
      <c r="EF135" s="29"/>
      <c r="EG135" s="386"/>
      <c r="EH135" s="29"/>
      <c r="EI135" s="29"/>
      <c r="EJ135" s="29"/>
      <c r="EK135" s="29"/>
      <c r="EL135" s="29"/>
      <c r="EM135" s="29"/>
      <c r="EN135" s="29"/>
      <c r="EO135" s="29"/>
      <c r="EP135" s="29"/>
      <c r="EQ135" s="29"/>
      <c r="ER135" s="343"/>
      <c r="ES135" s="29"/>
      <c r="ET135" s="29"/>
      <c r="EU135" s="29"/>
      <c r="EV135" s="29"/>
      <c r="EW135" s="29"/>
      <c r="EX135" s="29"/>
      <c r="EY135" s="29"/>
      <c r="EZ135" s="29"/>
      <c r="FA135" s="29"/>
      <c r="FB135" s="29"/>
      <c r="FC135" s="29"/>
      <c r="FD135" s="29"/>
      <c r="FE135" s="386"/>
      <c r="FF135" s="29"/>
      <c r="FG135" s="29"/>
      <c r="FH135" s="384"/>
      <c r="FI135" s="382">
        <f t="shared" ref="FI135:GF135" si="191">$B$7*Q$443</f>
        <v>14621.099999999999</v>
      </c>
      <c r="FJ135" s="382">
        <f t="shared" si="191"/>
        <v>53894.75</v>
      </c>
      <c r="FK135" s="382">
        <f t="shared" si="191"/>
        <v>98939.099999999991</v>
      </c>
      <c r="FL135" s="382">
        <f t="shared" si="191"/>
        <v>182390</v>
      </c>
      <c r="FM135" s="382">
        <f t="shared" si="191"/>
        <v>299732.55</v>
      </c>
      <c r="FN135" s="382">
        <f t="shared" si="191"/>
        <v>204665.5</v>
      </c>
      <c r="FO135" s="382">
        <f t="shared" si="191"/>
        <v>175333.6</v>
      </c>
      <c r="FP135" s="383">
        <f t="shared" si="191"/>
        <v>194200.5</v>
      </c>
      <c r="FQ135" s="382">
        <f t="shared" si="191"/>
        <v>156765.69999999998</v>
      </c>
      <c r="FR135" s="382">
        <f t="shared" si="191"/>
        <v>155674.35</v>
      </c>
      <c r="FS135" s="382">
        <f t="shared" si="191"/>
        <v>148274.1</v>
      </c>
      <c r="FT135" s="382">
        <f t="shared" si="191"/>
        <v>137061.6</v>
      </c>
      <c r="FU135" s="382">
        <f t="shared" si="191"/>
        <v>120885.7</v>
      </c>
      <c r="FV135" s="382">
        <f t="shared" si="191"/>
        <v>141905.4</v>
      </c>
      <c r="FW135" s="382">
        <f t="shared" si="191"/>
        <v>111512.04999999999</v>
      </c>
      <c r="FX135" s="382">
        <f t="shared" si="191"/>
        <v>95410.9</v>
      </c>
      <c r="FY135" s="382">
        <f t="shared" si="191"/>
        <v>94349.45</v>
      </c>
      <c r="FZ135" s="382">
        <f t="shared" si="191"/>
        <v>101525.45</v>
      </c>
      <c r="GA135" s="382">
        <f t="shared" si="191"/>
        <v>73598.849999999991</v>
      </c>
      <c r="GB135" s="382">
        <f t="shared" si="191"/>
        <v>73942.7</v>
      </c>
      <c r="GC135" s="736">
        <f t="shared" si="191"/>
        <v>52908.049999999996</v>
      </c>
      <c r="GD135" s="382">
        <f t="shared" si="191"/>
        <v>36298.6</v>
      </c>
      <c r="GE135" s="382">
        <f t="shared" si="191"/>
        <v>23606.05</v>
      </c>
      <c r="GF135" s="382">
        <f t="shared" si="191"/>
        <v>10375.299999999999</v>
      </c>
      <c r="GG135" s="342">
        <f t="shared" si="188"/>
        <v>8300.24</v>
      </c>
      <c r="GH135" s="342">
        <f t="shared" si="188"/>
        <v>6640.192</v>
      </c>
      <c r="GI135" s="342">
        <f t="shared" si="181"/>
        <v>5312.1536000000006</v>
      </c>
      <c r="GJ135" s="342">
        <f t="shared" si="182"/>
        <v>4249.7228800000003</v>
      </c>
      <c r="GK135" s="342">
        <f t="shared" si="183"/>
        <v>3399.7783040000004</v>
      </c>
      <c r="GL135" s="342">
        <f t="shared" si="184"/>
        <v>2719.8226432000006</v>
      </c>
      <c r="GM135" s="342">
        <f t="shared" si="185"/>
        <v>2175.8581145600006</v>
      </c>
      <c r="GN135" s="346">
        <f t="shared" si="186"/>
        <v>1740.6864916480006</v>
      </c>
      <c r="GO135" s="397">
        <f t="shared" si="150"/>
        <v>2792409.8040334079</v>
      </c>
    </row>
    <row r="136" spans="1:198" ht="22" customHeight="1" x14ac:dyDescent="0.2">
      <c r="B136" s="399">
        <v>5</v>
      </c>
      <c r="C136" s="399"/>
      <c r="D136" s="399">
        <v>1</v>
      </c>
      <c r="E136" s="399"/>
      <c r="F136" s="399"/>
      <c r="G136" s="340" t="str">
        <f>$G$442</f>
        <v>Avg Performing  Title / App</v>
      </c>
      <c r="H136" s="436"/>
      <c r="I136" s="384"/>
      <c r="J136" s="384"/>
      <c r="K136" s="384"/>
      <c r="L136" s="384"/>
      <c r="M136" s="384"/>
      <c r="N136" s="384"/>
      <c r="O136" s="384"/>
      <c r="P136" s="384"/>
      <c r="Q136" s="381"/>
      <c r="R136" s="384"/>
      <c r="S136" s="384"/>
      <c r="T136" s="384"/>
      <c r="U136" s="384"/>
      <c r="V136" s="384"/>
      <c r="W136" s="384"/>
      <c r="X136" s="384"/>
      <c r="Y136" s="384"/>
      <c r="Z136" s="384"/>
      <c r="AA136" s="384"/>
      <c r="AB136" s="385"/>
      <c r="AC136" s="384"/>
      <c r="AD136" s="384"/>
      <c r="AE136" s="384"/>
      <c r="AF136" s="384"/>
      <c r="AG136" s="384"/>
      <c r="AH136" s="384"/>
      <c r="AI136" s="384"/>
      <c r="AJ136" s="384"/>
      <c r="AK136" s="384"/>
      <c r="AL136" s="384"/>
      <c r="AM136" s="384"/>
      <c r="AN136" s="384"/>
      <c r="AO136" s="381"/>
      <c r="AP136" s="384"/>
      <c r="AQ136" s="384"/>
      <c r="AR136" s="384"/>
      <c r="AS136" s="384"/>
      <c r="AT136" s="384"/>
      <c r="AU136" s="384"/>
      <c r="AV136" s="384"/>
      <c r="AW136" s="384"/>
      <c r="AX136" s="384"/>
      <c r="AY136" s="384"/>
      <c r="AZ136" s="385"/>
      <c r="BA136" s="384"/>
      <c r="BB136" s="384"/>
      <c r="BC136" s="384"/>
      <c r="BD136" s="384"/>
      <c r="BE136" s="384"/>
      <c r="BF136" s="384"/>
      <c r="BG136" s="384"/>
      <c r="BH136" s="384"/>
      <c r="BI136" s="384"/>
      <c r="BJ136" s="384"/>
      <c r="BK136" s="384"/>
      <c r="BL136" s="384"/>
      <c r="BM136" s="381"/>
      <c r="BN136" s="384"/>
      <c r="BO136" s="384"/>
      <c r="BP136" s="384"/>
      <c r="BQ136" s="384"/>
      <c r="BR136" s="384"/>
      <c r="BS136" s="384"/>
      <c r="BT136" s="384"/>
      <c r="BU136" s="384"/>
      <c r="BV136" s="384"/>
      <c r="BW136" s="384"/>
      <c r="BX136" s="385"/>
      <c r="BY136" s="384"/>
      <c r="BZ136" s="384"/>
      <c r="CA136" s="384"/>
      <c r="CB136" s="384"/>
      <c r="CC136" s="384"/>
      <c r="CD136" s="384"/>
      <c r="CE136" s="384"/>
      <c r="CF136" s="384"/>
      <c r="CG136" s="384"/>
      <c r="CH136" s="384"/>
      <c r="CI136" s="384"/>
      <c r="CJ136" s="384"/>
      <c r="CK136" s="381"/>
      <c r="CL136" s="384"/>
      <c r="CM136" s="384"/>
      <c r="CN136" s="384"/>
      <c r="CO136" s="384"/>
      <c r="CP136" s="384"/>
      <c r="CQ136" s="384"/>
      <c r="CR136" s="384"/>
      <c r="CS136" s="384"/>
      <c r="CT136" s="384"/>
      <c r="CU136" s="384"/>
      <c r="CV136" s="385"/>
      <c r="CW136" s="384"/>
      <c r="CX136" s="384"/>
      <c r="CY136" s="384"/>
      <c r="CZ136" s="29"/>
      <c r="DA136" s="29"/>
      <c r="DB136" s="29"/>
      <c r="DC136" s="29"/>
      <c r="DD136" s="29"/>
      <c r="DE136" s="29"/>
      <c r="DF136" s="29"/>
      <c r="DG136" s="29"/>
      <c r="DH136" s="29"/>
      <c r="DI136" s="386"/>
      <c r="DJ136" s="29"/>
      <c r="DK136" s="29"/>
      <c r="DL136" s="384"/>
      <c r="DM136" s="384"/>
      <c r="DN136" s="384"/>
      <c r="DO136" s="384"/>
      <c r="DP136" s="384"/>
      <c r="DQ136" s="384"/>
      <c r="DR136" s="384"/>
      <c r="DS136" s="384"/>
      <c r="DT136" s="385"/>
      <c r="DU136" s="384"/>
      <c r="DV136" s="384"/>
      <c r="DW136" s="384"/>
      <c r="DX136" s="29"/>
      <c r="DY136" s="29"/>
      <c r="DZ136" s="29"/>
      <c r="EA136" s="29"/>
      <c r="EB136" s="29"/>
      <c r="EC136" s="29"/>
      <c r="ED136" s="29"/>
      <c r="EE136" s="29"/>
      <c r="EF136" s="29"/>
      <c r="EG136" s="386"/>
      <c r="EH136" s="29"/>
      <c r="EI136" s="29"/>
      <c r="EJ136" s="29"/>
      <c r="EK136" s="29"/>
      <c r="EL136" s="29"/>
      <c r="EM136" s="29"/>
      <c r="EN136" s="29"/>
      <c r="EO136" s="29"/>
      <c r="EP136" s="29"/>
      <c r="EQ136" s="29"/>
      <c r="ER136" s="343"/>
      <c r="ES136" s="29"/>
      <c r="ET136" s="29"/>
      <c r="EU136" s="29"/>
      <c r="EV136" s="29"/>
      <c r="EW136" s="29"/>
      <c r="EX136" s="29"/>
      <c r="EY136" s="29"/>
      <c r="EZ136" s="29"/>
      <c r="FA136" s="29"/>
      <c r="FB136" s="29"/>
      <c r="FC136" s="29"/>
      <c r="FD136" s="29"/>
      <c r="FE136" s="386"/>
      <c r="FF136" s="29"/>
      <c r="FG136" s="29"/>
      <c r="FH136" s="384"/>
      <c r="FI136" s="379">
        <f t="shared" ref="FI136:GF136" si="192">$B$7*Q$442</f>
        <v>31125.899999999998</v>
      </c>
      <c r="FJ136" s="379">
        <f t="shared" si="192"/>
        <v>100239.75</v>
      </c>
      <c r="FK136" s="379">
        <f t="shared" si="192"/>
        <v>284618.09999999998</v>
      </c>
      <c r="FL136" s="379">
        <f t="shared" si="192"/>
        <v>556962.25</v>
      </c>
      <c r="FM136" s="379">
        <f t="shared" si="192"/>
        <v>680269.85</v>
      </c>
      <c r="FN136" s="379">
        <f t="shared" si="192"/>
        <v>661926.19999999995</v>
      </c>
      <c r="FO136" s="379">
        <f t="shared" si="192"/>
        <v>673632.04999999993</v>
      </c>
      <c r="FP136" s="380">
        <f t="shared" si="192"/>
        <v>661253.44999999995</v>
      </c>
      <c r="FQ136" s="379">
        <f t="shared" si="192"/>
        <v>447274.1</v>
      </c>
      <c r="FR136" s="379">
        <f t="shared" si="192"/>
        <v>485426.5</v>
      </c>
      <c r="FS136" s="379">
        <f t="shared" si="192"/>
        <v>373122.1</v>
      </c>
      <c r="FT136" s="379">
        <f t="shared" si="192"/>
        <v>318121.05</v>
      </c>
      <c r="FU136" s="379">
        <f t="shared" si="192"/>
        <v>411752.89999999997</v>
      </c>
      <c r="FV136" s="379">
        <f t="shared" si="192"/>
        <v>364780</v>
      </c>
      <c r="FW136" s="379">
        <f t="shared" si="192"/>
        <v>316356.95</v>
      </c>
      <c r="FX136" s="379">
        <f t="shared" si="192"/>
        <v>238153.5</v>
      </c>
      <c r="FY136" s="379">
        <f t="shared" si="192"/>
        <v>221125.44999999998</v>
      </c>
      <c r="FZ136" s="379">
        <f t="shared" si="192"/>
        <v>247123.5</v>
      </c>
      <c r="GA136" s="379">
        <f t="shared" si="192"/>
        <v>221170.3</v>
      </c>
      <c r="GB136" s="379">
        <f t="shared" si="192"/>
        <v>171895.1</v>
      </c>
      <c r="GC136" s="735">
        <f t="shared" si="192"/>
        <v>127732.79999999999</v>
      </c>
      <c r="GD136" s="379">
        <f t="shared" si="192"/>
        <v>74660.3</v>
      </c>
      <c r="GE136" s="379">
        <f t="shared" si="192"/>
        <v>65346.45</v>
      </c>
      <c r="GF136" s="379">
        <f t="shared" si="192"/>
        <v>36074.35</v>
      </c>
      <c r="GG136" s="342">
        <f t="shared" si="188"/>
        <v>28859.48</v>
      </c>
      <c r="GH136" s="342">
        <f t="shared" si="188"/>
        <v>23087.584000000003</v>
      </c>
      <c r="GI136" s="342">
        <f t="shared" si="181"/>
        <v>18470.067200000001</v>
      </c>
      <c r="GJ136" s="342">
        <f t="shared" si="182"/>
        <v>14776.053760000003</v>
      </c>
      <c r="GK136" s="342">
        <f t="shared" si="183"/>
        <v>11820.843008000003</v>
      </c>
      <c r="GL136" s="342">
        <f t="shared" si="184"/>
        <v>9456.6744064000031</v>
      </c>
      <c r="GM136" s="342">
        <f t="shared" si="185"/>
        <v>7565.3395251200027</v>
      </c>
      <c r="GN136" s="346">
        <f t="shared" si="186"/>
        <v>6052.2716200960022</v>
      </c>
      <c r="GO136" s="398">
        <f t="shared" si="150"/>
        <v>7890231.2135196161</v>
      </c>
    </row>
    <row r="137" spans="1:198" ht="22" customHeight="1" x14ac:dyDescent="0.2">
      <c r="B137" s="399">
        <v>6</v>
      </c>
      <c r="C137" s="399"/>
      <c r="D137" s="399">
        <v>1</v>
      </c>
      <c r="E137" s="399"/>
      <c r="F137" s="399"/>
      <c r="G137" s="340" t="str">
        <f>$G$442</f>
        <v>Avg Performing  Title / App</v>
      </c>
      <c r="H137" s="436"/>
      <c r="I137" s="384"/>
      <c r="J137" s="384"/>
      <c r="K137" s="384"/>
      <c r="L137" s="384"/>
      <c r="M137" s="384"/>
      <c r="N137" s="384"/>
      <c r="O137" s="384"/>
      <c r="P137" s="384"/>
      <c r="Q137" s="381"/>
      <c r="R137" s="384"/>
      <c r="S137" s="384"/>
      <c r="T137" s="384"/>
      <c r="U137" s="384"/>
      <c r="V137" s="384"/>
      <c r="W137" s="384"/>
      <c r="X137" s="384"/>
      <c r="Y137" s="384"/>
      <c r="Z137" s="384"/>
      <c r="AA137" s="384"/>
      <c r="AB137" s="385"/>
      <c r="AC137" s="384"/>
      <c r="AD137" s="384"/>
      <c r="AE137" s="384"/>
      <c r="AF137" s="384"/>
      <c r="AG137" s="384"/>
      <c r="AH137" s="384"/>
      <c r="AI137" s="384"/>
      <c r="AJ137" s="384"/>
      <c r="AK137" s="384"/>
      <c r="AL137" s="384"/>
      <c r="AM137" s="384"/>
      <c r="AN137" s="384"/>
      <c r="AO137" s="381"/>
      <c r="AP137" s="384"/>
      <c r="AQ137" s="384"/>
      <c r="AR137" s="384"/>
      <c r="AS137" s="384"/>
      <c r="AT137" s="384"/>
      <c r="AU137" s="384"/>
      <c r="AV137" s="384"/>
      <c r="AW137" s="384"/>
      <c r="AX137" s="384"/>
      <c r="AY137" s="384"/>
      <c r="AZ137" s="385"/>
      <c r="BA137" s="384"/>
      <c r="BB137" s="384"/>
      <c r="BC137" s="384"/>
      <c r="BD137" s="384"/>
      <c r="BE137" s="384"/>
      <c r="BF137" s="384"/>
      <c r="BG137" s="384"/>
      <c r="BH137" s="384"/>
      <c r="BI137" s="384"/>
      <c r="BJ137" s="384"/>
      <c r="BK137" s="384"/>
      <c r="BL137" s="384"/>
      <c r="BM137" s="381"/>
      <c r="BN137" s="384"/>
      <c r="BO137" s="384"/>
      <c r="BP137" s="384"/>
      <c r="BQ137" s="384"/>
      <c r="BR137" s="384"/>
      <c r="BS137" s="384"/>
      <c r="BT137" s="384"/>
      <c r="BU137" s="384"/>
      <c r="BV137" s="384"/>
      <c r="BW137" s="384"/>
      <c r="BX137" s="385"/>
      <c r="BY137" s="384"/>
      <c r="BZ137" s="384"/>
      <c r="CA137" s="384"/>
      <c r="CB137" s="384"/>
      <c r="CC137" s="384"/>
      <c r="CD137" s="384"/>
      <c r="CE137" s="384"/>
      <c r="CF137" s="384"/>
      <c r="CG137" s="384"/>
      <c r="CH137" s="384"/>
      <c r="CI137" s="384"/>
      <c r="CJ137" s="384"/>
      <c r="CK137" s="381"/>
      <c r="CL137" s="384"/>
      <c r="CM137" s="384"/>
      <c r="CN137" s="384"/>
      <c r="CO137" s="384"/>
      <c r="CP137" s="384"/>
      <c r="CQ137" s="384"/>
      <c r="CR137" s="384"/>
      <c r="CS137" s="384"/>
      <c r="CT137" s="384"/>
      <c r="CU137" s="384"/>
      <c r="CV137" s="385"/>
      <c r="CW137" s="384"/>
      <c r="CX137" s="384"/>
      <c r="CY137" s="384"/>
      <c r="CZ137" s="29"/>
      <c r="DA137" s="29"/>
      <c r="DB137" s="29"/>
      <c r="DC137" s="29"/>
      <c r="DD137" s="29"/>
      <c r="DE137" s="29"/>
      <c r="DF137" s="29"/>
      <c r="DG137" s="29"/>
      <c r="DH137" s="29"/>
      <c r="DI137" s="386"/>
      <c r="DJ137" s="29"/>
      <c r="DK137" s="29"/>
      <c r="DL137" s="384"/>
      <c r="DM137" s="384"/>
      <c r="DN137" s="384"/>
      <c r="DO137" s="384"/>
      <c r="DP137" s="384"/>
      <c r="DQ137" s="384"/>
      <c r="DR137" s="384"/>
      <c r="DS137" s="384"/>
      <c r="DT137" s="385"/>
      <c r="DU137" s="384"/>
      <c r="DV137" s="384"/>
      <c r="DW137" s="384"/>
      <c r="DX137" s="29"/>
      <c r="DY137" s="29"/>
      <c r="DZ137" s="29"/>
      <c r="EA137" s="29"/>
      <c r="EB137" s="29"/>
      <c r="EC137" s="29"/>
      <c r="ED137" s="29"/>
      <c r="EE137" s="29"/>
      <c r="EF137" s="29"/>
      <c r="EG137" s="386"/>
      <c r="EH137" s="29"/>
      <c r="EI137" s="29"/>
      <c r="EJ137" s="29"/>
      <c r="EK137" s="29"/>
      <c r="EL137" s="29"/>
      <c r="EM137" s="29"/>
      <c r="EN137" s="29"/>
      <c r="EO137" s="29"/>
      <c r="EP137" s="29"/>
      <c r="EQ137" s="29"/>
      <c r="ER137" s="343"/>
      <c r="ES137" s="29"/>
      <c r="ET137" s="29"/>
      <c r="EU137" s="29"/>
      <c r="EV137" s="29"/>
      <c r="EW137" s="29"/>
      <c r="EX137" s="29"/>
      <c r="EY137" s="29"/>
      <c r="EZ137" s="29"/>
      <c r="FA137" s="29"/>
      <c r="FB137" s="29"/>
      <c r="FC137" s="29"/>
      <c r="FD137" s="29"/>
      <c r="FE137" s="386"/>
      <c r="FF137" s="29"/>
      <c r="FG137" s="29"/>
      <c r="FH137" s="384"/>
      <c r="FI137" s="384"/>
      <c r="FJ137" s="384"/>
      <c r="FK137" s="379">
        <f t="shared" ref="FK137:GI137" si="193">$B$7*Q$442</f>
        <v>31125.899999999998</v>
      </c>
      <c r="FL137" s="379">
        <f t="shared" si="193"/>
        <v>100239.75</v>
      </c>
      <c r="FM137" s="379">
        <f t="shared" si="193"/>
        <v>284618.09999999998</v>
      </c>
      <c r="FN137" s="379">
        <f t="shared" si="193"/>
        <v>556962.25</v>
      </c>
      <c r="FO137" s="379">
        <f t="shared" si="193"/>
        <v>680269.85</v>
      </c>
      <c r="FP137" s="380">
        <f t="shared" si="193"/>
        <v>661926.19999999995</v>
      </c>
      <c r="FQ137" s="379">
        <f t="shared" si="193"/>
        <v>673632.04999999993</v>
      </c>
      <c r="FR137" s="379">
        <f t="shared" si="193"/>
        <v>661253.44999999995</v>
      </c>
      <c r="FS137" s="379">
        <f t="shared" si="193"/>
        <v>447274.1</v>
      </c>
      <c r="FT137" s="379">
        <f t="shared" si="193"/>
        <v>485426.5</v>
      </c>
      <c r="FU137" s="379">
        <f t="shared" si="193"/>
        <v>373122.1</v>
      </c>
      <c r="FV137" s="379">
        <f t="shared" si="193"/>
        <v>318121.05</v>
      </c>
      <c r="FW137" s="379">
        <f t="shared" si="193"/>
        <v>411752.89999999997</v>
      </c>
      <c r="FX137" s="379">
        <f t="shared" si="193"/>
        <v>364780</v>
      </c>
      <c r="FY137" s="379">
        <f t="shared" si="193"/>
        <v>316356.95</v>
      </c>
      <c r="FZ137" s="379">
        <f t="shared" si="193"/>
        <v>238153.5</v>
      </c>
      <c r="GA137" s="379">
        <f t="shared" si="193"/>
        <v>221125.44999999998</v>
      </c>
      <c r="GB137" s="379">
        <f t="shared" si="193"/>
        <v>247123.5</v>
      </c>
      <c r="GC137" s="735">
        <f t="shared" si="193"/>
        <v>221170.3</v>
      </c>
      <c r="GD137" s="379">
        <f t="shared" si="193"/>
        <v>171895.1</v>
      </c>
      <c r="GE137" s="379">
        <f t="shared" si="193"/>
        <v>127732.79999999999</v>
      </c>
      <c r="GF137" s="379">
        <f t="shared" si="193"/>
        <v>74660.3</v>
      </c>
      <c r="GG137" s="379">
        <f t="shared" si="193"/>
        <v>65346.45</v>
      </c>
      <c r="GH137" s="379">
        <f t="shared" si="193"/>
        <v>36074.35</v>
      </c>
      <c r="GI137" s="379">
        <f t="shared" si="193"/>
        <v>7770142.8999999994</v>
      </c>
      <c r="GJ137" s="342">
        <f t="shared" si="188"/>
        <v>6216114.3200000003</v>
      </c>
      <c r="GK137" s="342">
        <f t="shared" si="183"/>
        <v>4972891.4560000002</v>
      </c>
      <c r="GL137" s="342">
        <f t="shared" si="184"/>
        <v>3978313.1648000004</v>
      </c>
      <c r="GM137" s="342">
        <f t="shared" si="185"/>
        <v>3182650.5318400003</v>
      </c>
      <c r="GN137" s="346">
        <f t="shared" si="186"/>
        <v>2546120.4254720006</v>
      </c>
      <c r="GO137" s="398">
        <f t="shared" si="150"/>
        <v>36436375.698111996</v>
      </c>
    </row>
    <row r="138" spans="1:198" ht="22" customHeight="1" x14ac:dyDescent="0.2">
      <c r="B138" s="399">
        <f t="shared" ref="B138:B143" si="194">B137+1</f>
        <v>7</v>
      </c>
      <c r="C138" s="399"/>
      <c r="D138" s="399"/>
      <c r="E138" s="399"/>
      <c r="F138" s="399">
        <v>1</v>
      </c>
      <c r="G138" s="495" t="str">
        <f>$G$444</f>
        <v>Even Performing Title / App</v>
      </c>
      <c r="H138" s="436"/>
      <c r="I138" s="384"/>
      <c r="J138" s="384"/>
      <c r="K138" s="384"/>
      <c r="L138" s="384"/>
      <c r="M138" s="384"/>
      <c r="N138" s="384"/>
      <c r="O138" s="384"/>
      <c r="P138" s="384"/>
      <c r="Q138" s="381"/>
      <c r="R138" s="384"/>
      <c r="S138" s="384"/>
      <c r="T138" s="384"/>
      <c r="U138" s="384"/>
      <c r="V138" s="384"/>
      <c r="W138" s="384"/>
      <c r="X138" s="384"/>
      <c r="Y138" s="384"/>
      <c r="Z138" s="384"/>
      <c r="AA138" s="384"/>
      <c r="AB138" s="385"/>
      <c r="AC138" s="384"/>
      <c r="AD138" s="384"/>
      <c r="AE138" s="384"/>
      <c r="AF138" s="384"/>
      <c r="AG138" s="384"/>
      <c r="AH138" s="384"/>
      <c r="AI138" s="384"/>
      <c r="AJ138" s="384"/>
      <c r="AK138" s="384"/>
      <c r="AL138" s="384"/>
      <c r="AM138" s="384"/>
      <c r="AN138" s="384"/>
      <c r="AO138" s="381"/>
      <c r="AP138" s="384"/>
      <c r="AQ138" s="384"/>
      <c r="AR138" s="384"/>
      <c r="AS138" s="384"/>
      <c r="AT138" s="384"/>
      <c r="AU138" s="384"/>
      <c r="AV138" s="384"/>
      <c r="AW138" s="384"/>
      <c r="AX138" s="384"/>
      <c r="AY138" s="384"/>
      <c r="AZ138" s="385"/>
      <c r="BA138" s="384"/>
      <c r="BB138" s="384"/>
      <c r="BC138" s="384"/>
      <c r="BD138" s="384"/>
      <c r="BE138" s="384"/>
      <c r="BF138" s="384"/>
      <c r="BG138" s="384"/>
      <c r="BH138" s="384"/>
      <c r="BI138" s="384"/>
      <c r="BJ138" s="384"/>
      <c r="BK138" s="384"/>
      <c r="BL138" s="384"/>
      <c r="BM138" s="381"/>
      <c r="BN138" s="384"/>
      <c r="BO138" s="384"/>
      <c r="BP138" s="384"/>
      <c r="BQ138" s="384"/>
      <c r="BR138" s="384"/>
      <c r="BS138" s="384"/>
      <c r="BT138" s="384"/>
      <c r="BU138" s="384"/>
      <c r="BV138" s="384"/>
      <c r="BW138" s="384"/>
      <c r="BX138" s="385"/>
      <c r="BY138" s="384"/>
      <c r="BZ138" s="384"/>
      <c r="CA138" s="384"/>
      <c r="CB138" s="384"/>
      <c r="CC138" s="384"/>
      <c r="CD138" s="384"/>
      <c r="CE138" s="384"/>
      <c r="CF138" s="384"/>
      <c r="CG138" s="384"/>
      <c r="CH138" s="384"/>
      <c r="CI138" s="384"/>
      <c r="CJ138" s="384"/>
      <c r="CK138" s="381"/>
      <c r="CL138" s="384"/>
      <c r="CM138" s="384"/>
      <c r="CN138" s="384"/>
      <c r="CO138" s="384"/>
      <c r="CP138" s="384"/>
      <c r="CQ138" s="384"/>
      <c r="CR138" s="384"/>
      <c r="CS138" s="384"/>
      <c r="CT138" s="384"/>
      <c r="CU138" s="384"/>
      <c r="CV138" s="385"/>
      <c r="CW138" s="384"/>
      <c r="CX138" s="384"/>
      <c r="CY138" s="384"/>
      <c r="CZ138" s="29"/>
      <c r="DA138" s="29"/>
      <c r="DB138" s="29"/>
      <c r="DC138" s="29"/>
      <c r="DD138" s="29"/>
      <c r="DE138" s="29"/>
      <c r="DF138" s="29"/>
      <c r="DG138" s="29"/>
      <c r="DH138" s="29"/>
      <c r="DI138" s="386"/>
      <c r="DJ138" s="29"/>
      <c r="DK138" s="29"/>
      <c r="DL138" s="384"/>
      <c r="DM138" s="384"/>
      <c r="DN138" s="384"/>
      <c r="DO138" s="384"/>
      <c r="DP138" s="384"/>
      <c r="DQ138" s="384"/>
      <c r="DR138" s="384"/>
      <c r="DS138" s="384"/>
      <c r="DT138" s="385"/>
      <c r="DU138" s="384"/>
      <c r="DV138" s="384"/>
      <c r="DW138" s="384"/>
      <c r="DX138" s="29"/>
      <c r="DY138" s="29"/>
      <c r="DZ138" s="29"/>
      <c r="EA138" s="29"/>
      <c r="EB138" s="29"/>
      <c r="EC138" s="29"/>
      <c r="ED138" s="29"/>
      <c r="EE138" s="29"/>
      <c r="EF138" s="29"/>
      <c r="EG138" s="386"/>
      <c r="EH138" s="29"/>
      <c r="EI138" s="29"/>
      <c r="EJ138" s="29"/>
      <c r="EK138" s="29"/>
      <c r="EL138" s="29"/>
      <c r="EM138" s="29"/>
      <c r="EN138" s="29"/>
      <c r="EO138" s="29"/>
      <c r="EP138" s="29"/>
      <c r="EQ138" s="29"/>
      <c r="ER138" s="343"/>
      <c r="ES138" s="29"/>
      <c r="ET138" s="29"/>
      <c r="EU138" s="29"/>
      <c r="EV138" s="29"/>
      <c r="EW138" s="29"/>
      <c r="EX138" s="29"/>
      <c r="EY138" s="29"/>
      <c r="EZ138" s="29"/>
      <c r="FA138" s="29"/>
      <c r="FB138" s="29"/>
      <c r="FC138" s="29"/>
      <c r="FD138" s="29"/>
      <c r="FE138" s="386"/>
      <c r="FF138" s="29"/>
      <c r="FG138" s="29"/>
      <c r="FH138" s="384"/>
      <c r="FI138" s="384"/>
      <c r="FJ138" s="384"/>
      <c r="FK138" s="384"/>
      <c r="FL138" s="497">
        <f t="shared" ref="FL138:GJ138" si="195">$B$7*Q$444</f>
        <v>3114.5833333333339</v>
      </c>
      <c r="FM138" s="497">
        <f t="shared" si="195"/>
        <v>12458.333333333336</v>
      </c>
      <c r="FN138" s="497">
        <f t="shared" si="195"/>
        <v>31145.833333333336</v>
      </c>
      <c r="FO138" s="497">
        <f t="shared" si="195"/>
        <v>46718.75</v>
      </c>
      <c r="FP138" s="621">
        <f t="shared" si="195"/>
        <v>62291.666666666672</v>
      </c>
      <c r="FQ138" s="497">
        <f t="shared" si="195"/>
        <v>59177.083333333328</v>
      </c>
      <c r="FR138" s="497">
        <f t="shared" si="195"/>
        <v>56062.5</v>
      </c>
      <c r="FS138" s="497">
        <f t="shared" si="195"/>
        <v>52947.916666666664</v>
      </c>
      <c r="FT138" s="497">
        <f t="shared" si="195"/>
        <v>49833.333333333343</v>
      </c>
      <c r="FU138" s="497">
        <f t="shared" si="195"/>
        <v>46718.75</v>
      </c>
      <c r="FV138" s="497">
        <f t="shared" si="195"/>
        <v>43604.166666666664</v>
      </c>
      <c r="FW138" s="497">
        <f t="shared" si="195"/>
        <v>40489.583333333336</v>
      </c>
      <c r="FX138" s="497">
        <f t="shared" si="195"/>
        <v>37375</v>
      </c>
      <c r="FY138" s="497">
        <f t="shared" si="195"/>
        <v>34260.416666666672</v>
      </c>
      <c r="FZ138" s="497">
        <f t="shared" si="195"/>
        <v>31145.833333333299</v>
      </c>
      <c r="GA138" s="497">
        <f t="shared" si="195"/>
        <v>28031.249999999967</v>
      </c>
      <c r="GB138" s="497">
        <f t="shared" si="195"/>
        <v>24916.666666666672</v>
      </c>
      <c r="GC138" s="737">
        <f t="shared" si="195"/>
        <v>21802.083333333332</v>
      </c>
      <c r="GD138" s="497">
        <f t="shared" si="195"/>
        <v>18687.5</v>
      </c>
      <c r="GE138" s="497">
        <f t="shared" si="195"/>
        <v>15572.916666666668</v>
      </c>
      <c r="GF138" s="497">
        <f t="shared" si="195"/>
        <v>12458.333333333336</v>
      </c>
      <c r="GG138" s="497">
        <f t="shared" si="195"/>
        <v>9343.75</v>
      </c>
      <c r="GH138" s="497">
        <f t="shared" si="195"/>
        <v>6229.1666666666679</v>
      </c>
      <c r="GI138" s="497">
        <f t="shared" si="195"/>
        <v>3114.5833333333339</v>
      </c>
      <c r="GJ138" s="497">
        <f t="shared" si="195"/>
        <v>747499.99999999988</v>
      </c>
      <c r="GK138" s="342">
        <f t="shared" si="188"/>
        <v>597999.99999999988</v>
      </c>
      <c r="GL138" s="342">
        <f t="shared" si="184"/>
        <v>478399.99999999994</v>
      </c>
      <c r="GM138" s="342">
        <f t="shared" si="185"/>
        <v>382720</v>
      </c>
      <c r="GN138" s="346">
        <f t="shared" si="186"/>
        <v>306176</v>
      </c>
      <c r="GO138" s="623">
        <f t="shared" si="150"/>
        <v>3260295.9999999995</v>
      </c>
    </row>
    <row r="139" spans="1:198" ht="22" customHeight="1" x14ac:dyDescent="0.2">
      <c r="B139" s="399">
        <v>8</v>
      </c>
      <c r="C139" s="399"/>
      <c r="D139" s="399">
        <v>1</v>
      </c>
      <c r="E139" s="399"/>
      <c r="F139" s="399"/>
      <c r="G139" s="340" t="str">
        <f>$G$442</f>
        <v>Avg Performing  Title / App</v>
      </c>
      <c r="H139" s="436"/>
      <c r="I139" s="384"/>
      <c r="J139" s="384"/>
      <c r="K139" s="384"/>
      <c r="L139" s="384"/>
      <c r="M139" s="384"/>
      <c r="N139" s="384"/>
      <c r="O139" s="384"/>
      <c r="P139" s="384"/>
      <c r="Q139" s="381"/>
      <c r="R139" s="384"/>
      <c r="S139" s="384"/>
      <c r="T139" s="384"/>
      <c r="U139" s="384"/>
      <c r="V139" s="384"/>
      <c r="W139" s="384"/>
      <c r="X139" s="384"/>
      <c r="Y139" s="384"/>
      <c r="Z139" s="384"/>
      <c r="AA139" s="384"/>
      <c r="AB139" s="385"/>
      <c r="AC139" s="384"/>
      <c r="AD139" s="384"/>
      <c r="AE139" s="384"/>
      <c r="AF139" s="384"/>
      <c r="AG139" s="384"/>
      <c r="AH139" s="384"/>
      <c r="AI139" s="384"/>
      <c r="AJ139" s="384"/>
      <c r="AK139" s="384"/>
      <c r="AL139" s="384"/>
      <c r="AM139" s="384"/>
      <c r="AN139" s="384"/>
      <c r="AO139" s="381"/>
      <c r="AP139" s="384"/>
      <c r="AQ139" s="384"/>
      <c r="AR139" s="384"/>
      <c r="AS139" s="384"/>
      <c r="AT139" s="384"/>
      <c r="AU139" s="384"/>
      <c r="AV139" s="384"/>
      <c r="AW139" s="384"/>
      <c r="AX139" s="384"/>
      <c r="AY139" s="384"/>
      <c r="AZ139" s="385"/>
      <c r="BA139" s="384"/>
      <c r="BB139" s="384"/>
      <c r="BC139" s="384"/>
      <c r="BD139" s="384"/>
      <c r="BE139" s="384"/>
      <c r="BF139" s="384"/>
      <c r="BG139" s="384"/>
      <c r="BH139" s="384"/>
      <c r="BI139" s="384"/>
      <c r="BJ139" s="384"/>
      <c r="BK139" s="384"/>
      <c r="BL139" s="384"/>
      <c r="BM139" s="381"/>
      <c r="BN139" s="384"/>
      <c r="BO139" s="384"/>
      <c r="BP139" s="384"/>
      <c r="BQ139" s="384"/>
      <c r="BR139" s="384"/>
      <c r="BS139" s="384"/>
      <c r="BT139" s="384"/>
      <c r="BU139" s="384"/>
      <c r="BV139" s="384"/>
      <c r="BW139" s="384"/>
      <c r="BX139" s="385"/>
      <c r="BY139" s="384"/>
      <c r="BZ139" s="384"/>
      <c r="CA139" s="384"/>
      <c r="CB139" s="384"/>
      <c r="CC139" s="384"/>
      <c r="CD139" s="384"/>
      <c r="CE139" s="384"/>
      <c r="CF139" s="384"/>
      <c r="CG139" s="384"/>
      <c r="CH139" s="384"/>
      <c r="CI139" s="384"/>
      <c r="CJ139" s="384"/>
      <c r="CK139" s="381"/>
      <c r="CL139" s="384"/>
      <c r="CM139" s="384"/>
      <c r="CN139" s="384"/>
      <c r="CO139" s="384"/>
      <c r="CP139" s="384"/>
      <c r="CQ139" s="384"/>
      <c r="CR139" s="384"/>
      <c r="CS139" s="384"/>
      <c r="CT139" s="384"/>
      <c r="CU139" s="384"/>
      <c r="CV139" s="385"/>
      <c r="CW139" s="384"/>
      <c r="CX139" s="384"/>
      <c r="CY139" s="384"/>
      <c r="CZ139" s="29"/>
      <c r="DA139" s="29"/>
      <c r="DB139" s="29"/>
      <c r="DC139" s="29"/>
      <c r="DD139" s="29"/>
      <c r="DE139" s="29"/>
      <c r="DF139" s="29"/>
      <c r="DG139" s="29"/>
      <c r="DH139" s="29"/>
      <c r="DI139" s="386"/>
      <c r="DJ139" s="29"/>
      <c r="DK139" s="29"/>
      <c r="DL139" s="384"/>
      <c r="DM139" s="384"/>
      <c r="DN139" s="384"/>
      <c r="DO139" s="384"/>
      <c r="DP139" s="384"/>
      <c r="DQ139" s="384"/>
      <c r="DR139" s="384"/>
      <c r="DS139" s="384"/>
      <c r="DT139" s="385"/>
      <c r="DU139" s="384"/>
      <c r="DV139" s="384"/>
      <c r="DW139" s="384"/>
      <c r="DX139" s="29"/>
      <c r="DY139" s="29"/>
      <c r="DZ139" s="29"/>
      <c r="EA139" s="29"/>
      <c r="EB139" s="29"/>
      <c r="EC139" s="29"/>
      <c r="ED139" s="29"/>
      <c r="EE139" s="29"/>
      <c r="EF139" s="29"/>
      <c r="EG139" s="386"/>
      <c r="EH139" s="29"/>
      <c r="EI139" s="29"/>
      <c r="EJ139" s="29"/>
      <c r="EK139" s="29"/>
      <c r="EL139" s="29"/>
      <c r="EM139" s="29"/>
      <c r="EN139" s="29"/>
      <c r="EO139" s="29"/>
      <c r="EP139" s="29"/>
      <c r="EQ139" s="29"/>
      <c r="ER139" s="343"/>
      <c r="ES139" s="29"/>
      <c r="ET139" s="29"/>
      <c r="EU139" s="29"/>
      <c r="EV139" s="29"/>
      <c r="EW139" s="29"/>
      <c r="EX139" s="29"/>
      <c r="EY139" s="29"/>
      <c r="EZ139" s="29"/>
      <c r="FA139" s="29"/>
      <c r="FB139" s="29"/>
      <c r="FC139" s="29"/>
      <c r="FD139" s="29"/>
      <c r="FE139" s="386"/>
      <c r="FF139" s="29"/>
      <c r="FG139" s="29"/>
      <c r="FH139" s="384"/>
      <c r="FI139" s="384"/>
      <c r="FJ139" s="384"/>
      <c r="FK139" s="384"/>
      <c r="FL139" s="384"/>
      <c r="FM139" s="384"/>
      <c r="FN139" s="379">
        <f t="shared" ref="FN139:GK139" si="196">$B$7*Q$442</f>
        <v>31125.899999999998</v>
      </c>
      <c r="FO139" s="379">
        <f t="shared" si="196"/>
        <v>100239.75</v>
      </c>
      <c r="FP139" s="380">
        <f t="shared" si="196"/>
        <v>284618.09999999998</v>
      </c>
      <c r="FQ139" s="379">
        <f t="shared" si="196"/>
        <v>556962.25</v>
      </c>
      <c r="FR139" s="379">
        <f t="shared" si="196"/>
        <v>680269.85</v>
      </c>
      <c r="FS139" s="379">
        <f t="shared" si="196"/>
        <v>661926.19999999995</v>
      </c>
      <c r="FT139" s="379">
        <f t="shared" si="196"/>
        <v>673632.04999999993</v>
      </c>
      <c r="FU139" s="379">
        <f t="shared" si="196"/>
        <v>661253.44999999995</v>
      </c>
      <c r="FV139" s="379">
        <f t="shared" si="196"/>
        <v>447274.1</v>
      </c>
      <c r="FW139" s="379">
        <f t="shared" si="196"/>
        <v>485426.5</v>
      </c>
      <c r="FX139" s="379">
        <f t="shared" si="196"/>
        <v>373122.1</v>
      </c>
      <c r="FY139" s="379">
        <f t="shared" si="196"/>
        <v>318121.05</v>
      </c>
      <c r="FZ139" s="379">
        <f t="shared" si="196"/>
        <v>411752.89999999997</v>
      </c>
      <c r="GA139" s="379">
        <f t="shared" si="196"/>
        <v>364780</v>
      </c>
      <c r="GB139" s="379">
        <f t="shared" si="196"/>
        <v>316356.95</v>
      </c>
      <c r="GC139" s="735">
        <f t="shared" si="196"/>
        <v>238153.5</v>
      </c>
      <c r="GD139" s="379">
        <f t="shared" si="196"/>
        <v>221125.44999999998</v>
      </c>
      <c r="GE139" s="379">
        <f t="shared" si="196"/>
        <v>247123.5</v>
      </c>
      <c r="GF139" s="379">
        <f t="shared" si="196"/>
        <v>221170.3</v>
      </c>
      <c r="GG139" s="379">
        <f t="shared" si="196"/>
        <v>171895.1</v>
      </c>
      <c r="GH139" s="379">
        <f t="shared" si="196"/>
        <v>127732.79999999999</v>
      </c>
      <c r="GI139" s="379">
        <f t="shared" si="196"/>
        <v>74660.3</v>
      </c>
      <c r="GJ139" s="379">
        <f t="shared" si="196"/>
        <v>65346.45</v>
      </c>
      <c r="GK139" s="379">
        <f t="shared" si="196"/>
        <v>36074.35</v>
      </c>
      <c r="GL139" s="342">
        <f t="shared" si="184"/>
        <v>28859.48</v>
      </c>
      <c r="GM139" s="342">
        <f t="shared" si="188"/>
        <v>23087.584000000003</v>
      </c>
      <c r="GN139" s="346">
        <f t="shared" si="188"/>
        <v>18470.067200000001</v>
      </c>
      <c r="GO139" s="398">
        <f t="shared" si="150"/>
        <v>7840560.0312000001</v>
      </c>
    </row>
    <row r="140" spans="1:198" ht="22" customHeight="1" x14ac:dyDescent="0.2">
      <c r="B140" s="399">
        <v>9</v>
      </c>
      <c r="C140" s="399"/>
      <c r="D140" s="399"/>
      <c r="E140" s="399">
        <v>1</v>
      </c>
      <c r="F140" s="399"/>
      <c r="G140" s="339" t="str">
        <f>$G$443</f>
        <v>Low Performing  Title / App</v>
      </c>
      <c r="H140" s="436"/>
      <c r="I140" s="384"/>
      <c r="J140" s="384"/>
      <c r="K140" s="384"/>
      <c r="L140" s="384"/>
      <c r="M140" s="384"/>
      <c r="N140" s="384"/>
      <c r="O140" s="384"/>
      <c r="P140" s="384"/>
      <c r="Q140" s="381"/>
      <c r="R140" s="384"/>
      <c r="S140" s="384"/>
      <c r="T140" s="384"/>
      <c r="U140" s="384"/>
      <c r="V140" s="384"/>
      <c r="W140" s="384"/>
      <c r="X140" s="384"/>
      <c r="Y140" s="384"/>
      <c r="Z140" s="384"/>
      <c r="AA140" s="384"/>
      <c r="AB140" s="385"/>
      <c r="AC140" s="384"/>
      <c r="AD140" s="384"/>
      <c r="AE140" s="384"/>
      <c r="AF140" s="384"/>
      <c r="AG140" s="384"/>
      <c r="AH140" s="384"/>
      <c r="AI140" s="384"/>
      <c r="AJ140" s="384"/>
      <c r="AK140" s="384"/>
      <c r="AL140" s="384"/>
      <c r="AM140" s="384"/>
      <c r="AN140" s="384"/>
      <c r="AO140" s="381"/>
      <c r="AP140" s="384"/>
      <c r="AQ140" s="384"/>
      <c r="AR140" s="384"/>
      <c r="AS140" s="384"/>
      <c r="AT140" s="384"/>
      <c r="AU140" s="384"/>
      <c r="AV140" s="384"/>
      <c r="AW140" s="384"/>
      <c r="AX140" s="384"/>
      <c r="AY140" s="384"/>
      <c r="AZ140" s="385"/>
      <c r="BA140" s="384"/>
      <c r="BB140" s="384"/>
      <c r="BC140" s="384"/>
      <c r="BD140" s="384"/>
      <c r="BE140" s="384"/>
      <c r="BF140" s="384"/>
      <c r="BG140" s="384"/>
      <c r="BH140" s="384"/>
      <c r="BI140" s="384"/>
      <c r="BJ140" s="384"/>
      <c r="BK140" s="384"/>
      <c r="BL140" s="384"/>
      <c r="BM140" s="381"/>
      <c r="BN140" s="384"/>
      <c r="BO140" s="384"/>
      <c r="BP140" s="384"/>
      <c r="BQ140" s="384"/>
      <c r="BR140" s="384"/>
      <c r="BS140" s="384"/>
      <c r="BT140" s="384"/>
      <c r="BU140" s="384"/>
      <c r="BV140" s="384"/>
      <c r="BW140" s="384"/>
      <c r="BX140" s="385"/>
      <c r="BY140" s="384"/>
      <c r="BZ140" s="384"/>
      <c r="CA140" s="384"/>
      <c r="CB140" s="384"/>
      <c r="CC140" s="384"/>
      <c r="CD140" s="384"/>
      <c r="CE140" s="384"/>
      <c r="CF140" s="384"/>
      <c r="CG140" s="384"/>
      <c r="CH140" s="384"/>
      <c r="CI140" s="384"/>
      <c r="CJ140" s="384"/>
      <c r="CK140" s="381"/>
      <c r="CL140" s="384"/>
      <c r="CM140" s="384"/>
      <c r="CN140" s="384"/>
      <c r="CO140" s="384"/>
      <c r="CP140" s="384"/>
      <c r="CQ140" s="384"/>
      <c r="CR140" s="384"/>
      <c r="CS140" s="384"/>
      <c r="CT140" s="384"/>
      <c r="CU140" s="384"/>
      <c r="CV140" s="385"/>
      <c r="CW140" s="384"/>
      <c r="CX140" s="384"/>
      <c r="CY140" s="384"/>
      <c r="CZ140" s="29"/>
      <c r="DA140" s="29"/>
      <c r="DB140" s="29"/>
      <c r="DC140" s="29"/>
      <c r="DD140" s="29"/>
      <c r="DE140" s="29"/>
      <c r="DF140" s="29"/>
      <c r="DG140" s="29"/>
      <c r="DH140" s="29"/>
      <c r="DI140" s="386"/>
      <c r="DJ140" s="29"/>
      <c r="DK140" s="29"/>
      <c r="DL140" s="384"/>
      <c r="DM140" s="384"/>
      <c r="DN140" s="384"/>
      <c r="DO140" s="384"/>
      <c r="DP140" s="384"/>
      <c r="DQ140" s="384"/>
      <c r="DR140" s="384"/>
      <c r="DS140" s="384"/>
      <c r="DT140" s="385"/>
      <c r="DU140" s="384"/>
      <c r="DV140" s="384"/>
      <c r="DW140" s="384"/>
      <c r="DX140" s="29"/>
      <c r="DY140" s="29"/>
      <c r="DZ140" s="29"/>
      <c r="EA140" s="29"/>
      <c r="EB140" s="29"/>
      <c r="EC140" s="29"/>
      <c r="ED140" s="29"/>
      <c r="EE140" s="29"/>
      <c r="EF140" s="29"/>
      <c r="EG140" s="386"/>
      <c r="EH140" s="29"/>
      <c r="EI140" s="29"/>
      <c r="EJ140" s="29"/>
      <c r="EK140" s="29"/>
      <c r="EL140" s="29"/>
      <c r="EM140" s="29"/>
      <c r="EN140" s="29"/>
      <c r="EO140" s="29"/>
      <c r="EP140" s="29"/>
      <c r="EQ140" s="29"/>
      <c r="ER140" s="343"/>
      <c r="ES140" s="29"/>
      <c r="ET140" s="29"/>
      <c r="EU140" s="29"/>
      <c r="EV140" s="29"/>
      <c r="EW140" s="29"/>
      <c r="EX140" s="29"/>
      <c r="EY140" s="29"/>
      <c r="EZ140" s="29"/>
      <c r="FA140" s="29"/>
      <c r="FB140" s="29"/>
      <c r="FC140" s="29"/>
      <c r="FD140" s="29"/>
      <c r="FE140" s="386"/>
      <c r="FF140" s="29"/>
      <c r="FG140" s="29"/>
      <c r="FH140" s="384"/>
      <c r="FI140" s="384"/>
      <c r="FJ140" s="384"/>
      <c r="FK140" s="384"/>
      <c r="FL140" s="384"/>
      <c r="FM140" s="384"/>
      <c r="FN140" s="384"/>
      <c r="FO140" s="382">
        <f t="shared" ref="FO140:GM140" si="197">$B$7*Q$443</f>
        <v>14621.099999999999</v>
      </c>
      <c r="FP140" s="383">
        <f t="shared" si="197"/>
        <v>53894.75</v>
      </c>
      <c r="FQ140" s="382">
        <f t="shared" si="197"/>
        <v>98939.099999999991</v>
      </c>
      <c r="FR140" s="382">
        <f t="shared" si="197"/>
        <v>182390</v>
      </c>
      <c r="FS140" s="382">
        <f t="shared" si="197"/>
        <v>299732.55</v>
      </c>
      <c r="FT140" s="382">
        <f t="shared" si="197"/>
        <v>204665.5</v>
      </c>
      <c r="FU140" s="382">
        <f t="shared" si="197"/>
        <v>175333.6</v>
      </c>
      <c r="FV140" s="382">
        <f t="shared" si="197"/>
        <v>194200.5</v>
      </c>
      <c r="FW140" s="382">
        <f t="shared" si="197"/>
        <v>156765.69999999998</v>
      </c>
      <c r="FX140" s="382">
        <f t="shared" si="197"/>
        <v>155674.35</v>
      </c>
      <c r="FY140" s="382">
        <f t="shared" si="197"/>
        <v>148274.1</v>
      </c>
      <c r="FZ140" s="382">
        <f t="shared" si="197"/>
        <v>137061.6</v>
      </c>
      <c r="GA140" s="382">
        <f t="shared" si="197"/>
        <v>120885.7</v>
      </c>
      <c r="GB140" s="382">
        <f t="shared" si="197"/>
        <v>141905.4</v>
      </c>
      <c r="GC140" s="736">
        <f t="shared" si="197"/>
        <v>111512.04999999999</v>
      </c>
      <c r="GD140" s="382">
        <f t="shared" si="197"/>
        <v>95410.9</v>
      </c>
      <c r="GE140" s="382">
        <f t="shared" si="197"/>
        <v>94349.45</v>
      </c>
      <c r="GF140" s="382">
        <f t="shared" si="197"/>
        <v>101525.45</v>
      </c>
      <c r="GG140" s="382">
        <f t="shared" si="197"/>
        <v>73598.849999999991</v>
      </c>
      <c r="GH140" s="382">
        <f t="shared" si="197"/>
        <v>73942.7</v>
      </c>
      <c r="GI140" s="382">
        <f t="shared" si="197"/>
        <v>52908.049999999996</v>
      </c>
      <c r="GJ140" s="382">
        <f t="shared" si="197"/>
        <v>36298.6</v>
      </c>
      <c r="GK140" s="382">
        <f t="shared" si="197"/>
        <v>23606.05</v>
      </c>
      <c r="GL140" s="382">
        <f t="shared" si="197"/>
        <v>10375.299999999999</v>
      </c>
      <c r="GM140" s="382">
        <f t="shared" si="197"/>
        <v>2757871.35</v>
      </c>
      <c r="GN140" s="346">
        <f t="shared" si="188"/>
        <v>2206297.08</v>
      </c>
      <c r="GO140" s="397">
        <f t="shared" si="150"/>
        <v>7722039.7800000003</v>
      </c>
    </row>
    <row r="141" spans="1:198" ht="22" customHeight="1" x14ac:dyDescent="0.2">
      <c r="B141" s="399">
        <f t="shared" si="194"/>
        <v>10</v>
      </c>
      <c r="C141" s="399"/>
      <c r="D141" s="399"/>
      <c r="E141" s="399"/>
      <c r="F141" s="399">
        <v>1</v>
      </c>
      <c r="G141" s="495" t="str">
        <f>$G$444</f>
        <v>Even Performing Title / App</v>
      </c>
      <c r="H141" s="436"/>
      <c r="I141" s="384"/>
      <c r="J141" s="384"/>
      <c r="K141" s="384"/>
      <c r="L141" s="384"/>
      <c r="M141" s="384"/>
      <c r="N141" s="384"/>
      <c r="O141" s="384"/>
      <c r="P141" s="384"/>
      <c r="Q141" s="381"/>
      <c r="R141" s="384"/>
      <c r="S141" s="384"/>
      <c r="T141" s="384"/>
      <c r="U141" s="384"/>
      <c r="V141" s="384"/>
      <c r="W141" s="384"/>
      <c r="X141" s="384"/>
      <c r="Y141" s="384"/>
      <c r="Z141" s="384"/>
      <c r="AA141" s="384"/>
      <c r="AB141" s="385"/>
      <c r="AC141" s="384"/>
      <c r="AD141" s="384"/>
      <c r="AE141" s="384"/>
      <c r="AF141" s="384"/>
      <c r="AG141" s="384"/>
      <c r="AH141" s="384"/>
      <c r="AI141" s="384"/>
      <c r="AJ141" s="384"/>
      <c r="AK141" s="384"/>
      <c r="AL141" s="384"/>
      <c r="AM141" s="384"/>
      <c r="AN141" s="384"/>
      <c r="AO141" s="381"/>
      <c r="AP141" s="384"/>
      <c r="AQ141" s="384"/>
      <c r="AR141" s="384"/>
      <c r="AS141" s="384"/>
      <c r="AT141" s="384"/>
      <c r="AU141" s="384"/>
      <c r="AV141" s="384"/>
      <c r="AW141" s="384"/>
      <c r="AX141" s="384"/>
      <c r="AY141" s="384"/>
      <c r="AZ141" s="385"/>
      <c r="BA141" s="384"/>
      <c r="BB141" s="384"/>
      <c r="BC141" s="384"/>
      <c r="BD141" s="384"/>
      <c r="BE141" s="384"/>
      <c r="BF141" s="384"/>
      <c r="BG141" s="384"/>
      <c r="BH141" s="384"/>
      <c r="BI141" s="384"/>
      <c r="BJ141" s="384"/>
      <c r="BK141" s="384"/>
      <c r="BL141" s="384"/>
      <c r="BM141" s="381"/>
      <c r="BN141" s="384"/>
      <c r="BO141" s="384"/>
      <c r="BP141" s="384"/>
      <c r="BQ141" s="384"/>
      <c r="BR141" s="384"/>
      <c r="BS141" s="384"/>
      <c r="BT141" s="384"/>
      <c r="BU141" s="384"/>
      <c r="BV141" s="384"/>
      <c r="BW141" s="384"/>
      <c r="BX141" s="385"/>
      <c r="BY141" s="384"/>
      <c r="BZ141" s="384"/>
      <c r="CA141" s="384"/>
      <c r="CB141" s="384"/>
      <c r="CC141" s="384"/>
      <c r="CD141" s="384"/>
      <c r="CE141" s="384"/>
      <c r="CF141" s="384"/>
      <c r="CG141" s="384"/>
      <c r="CH141" s="384"/>
      <c r="CI141" s="384"/>
      <c r="CJ141" s="384"/>
      <c r="CK141" s="381"/>
      <c r="CL141" s="384"/>
      <c r="CM141" s="384"/>
      <c r="CN141" s="384"/>
      <c r="CO141" s="384"/>
      <c r="CP141" s="384"/>
      <c r="CQ141" s="384"/>
      <c r="CR141" s="384"/>
      <c r="CS141" s="384"/>
      <c r="CT141" s="384"/>
      <c r="CU141" s="384"/>
      <c r="CV141" s="385"/>
      <c r="CW141" s="384"/>
      <c r="CX141" s="384"/>
      <c r="CY141" s="384"/>
      <c r="CZ141" s="29"/>
      <c r="DA141" s="29"/>
      <c r="DB141" s="29"/>
      <c r="DC141" s="29"/>
      <c r="DD141" s="29"/>
      <c r="DE141" s="29"/>
      <c r="DF141" s="29"/>
      <c r="DG141" s="29"/>
      <c r="DH141" s="29"/>
      <c r="DI141" s="386"/>
      <c r="DJ141" s="29"/>
      <c r="DK141" s="29"/>
      <c r="DL141" s="384"/>
      <c r="DM141" s="384"/>
      <c r="DN141" s="384"/>
      <c r="DO141" s="384"/>
      <c r="DP141" s="384"/>
      <c r="DQ141" s="384"/>
      <c r="DR141" s="384"/>
      <c r="DS141" s="384"/>
      <c r="DT141" s="385"/>
      <c r="DU141" s="384"/>
      <c r="DV141" s="384"/>
      <c r="DW141" s="384"/>
      <c r="DX141" s="29"/>
      <c r="DY141" s="29"/>
      <c r="DZ141" s="29"/>
      <c r="EA141" s="29"/>
      <c r="EB141" s="29"/>
      <c r="EC141" s="29"/>
      <c r="ED141" s="29"/>
      <c r="EE141" s="29"/>
      <c r="EF141" s="29"/>
      <c r="EG141" s="386"/>
      <c r="EH141" s="29"/>
      <c r="EI141" s="29"/>
      <c r="EJ141" s="29"/>
      <c r="EK141" s="29"/>
      <c r="EL141" s="29"/>
      <c r="EM141" s="29"/>
      <c r="EN141" s="29"/>
      <c r="EO141" s="29"/>
      <c r="EP141" s="29"/>
      <c r="EQ141" s="29"/>
      <c r="ER141" s="343"/>
      <c r="ES141" s="29"/>
      <c r="ET141" s="29"/>
      <c r="EU141" s="29"/>
      <c r="EV141" s="29"/>
      <c r="EW141" s="29"/>
      <c r="EX141" s="29"/>
      <c r="EY141" s="29"/>
      <c r="EZ141" s="29"/>
      <c r="FA141" s="29"/>
      <c r="FB141" s="29"/>
      <c r="FC141" s="29"/>
      <c r="FD141" s="29"/>
      <c r="FE141" s="386"/>
      <c r="FF141" s="29"/>
      <c r="FG141" s="29"/>
      <c r="FH141" s="384"/>
      <c r="FI141" s="384"/>
      <c r="FJ141" s="384"/>
      <c r="FK141" s="384"/>
      <c r="FL141" s="384"/>
      <c r="FM141" s="384"/>
      <c r="FN141" s="384"/>
      <c r="FO141" s="384"/>
      <c r="FP141" s="385"/>
      <c r="FQ141" s="497">
        <f t="shared" ref="FQ141:GN141" si="198">$B$7*Q$444</f>
        <v>3114.5833333333339</v>
      </c>
      <c r="FR141" s="497">
        <f t="shared" si="198"/>
        <v>12458.333333333336</v>
      </c>
      <c r="FS141" s="497">
        <f t="shared" si="198"/>
        <v>31145.833333333336</v>
      </c>
      <c r="FT141" s="497">
        <f t="shared" si="198"/>
        <v>46718.75</v>
      </c>
      <c r="FU141" s="497">
        <f t="shared" si="198"/>
        <v>62291.666666666672</v>
      </c>
      <c r="FV141" s="497">
        <f t="shared" si="198"/>
        <v>59177.083333333328</v>
      </c>
      <c r="FW141" s="497">
        <f t="shared" si="198"/>
        <v>56062.5</v>
      </c>
      <c r="FX141" s="497">
        <f t="shared" si="198"/>
        <v>52947.916666666664</v>
      </c>
      <c r="FY141" s="497">
        <f t="shared" si="198"/>
        <v>49833.333333333343</v>
      </c>
      <c r="FZ141" s="497">
        <f t="shared" si="198"/>
        <v>46718.75</v>
      </c>
      <c r="GA141" s="497">
        <f t="shared" si="198"/>
        <v>43604.166666666664</v>
      </c>
      <c r="GB141" s="497">
        <f t="shared" si="198"/>
        <v>40489.583333333336</v>
      </c>
      <c r="GC141" s="737">
        <f t="shared" si="198"/>
        <v>37375</v>
      </c>
      <c r="GD141" s="497">
        <f t="shared" si="198"/>
        <v>34260.416666666672</v>
      </c>
      <c r="GE141" s="497">
        <f t="shared" si="198"/>
        <v>31145.833333333299</v>
      </c>
      <c r="GF141" s="497">
        <f t="shared" si="198"/>
        <v>28031.249999999967</v>
      </c>
      <c r="GG141" s="497">
        <f t="shared" si="198"/>
        <v>24916.666666666672</v>
      </c>
      <c r="GH141" s="497">
        <f t="shared" si="198"/>
        <v>21802.083333333332</v>
      </c>
      <c r="GI141" s="497">
        <f t="shared" si="198"/>
        <v>18687.5</v>
      </c>
      <c r="GJ141" s="497">
        <f t="shared" si="198"/>
        <v>15572.916666666668</v>
      </c>
      <c r="GK141" s="497">
        <f t="shared" si="198"/>
        <v>12458.333333333336</v>
      </c>
      <c r="GL141" s="497">
        <f t="shared" si="198"/>
        <v>9343.75</v>
      </c>
      <c r="GM141" s="497">
        <f t="shared" si="198"/>
        <v>6229.1666666666679</v>
      </c>
      <c r="GN141" s="621">
        <f t="shared" si="198"/>
        <v>3114.5833333333339</v>
      </c>
      <c r="GO141" s="623">
        <f t="shared" si="150"/>
        <v>747499.99999999988</v>
      </c>
    </row>
    <row r="142" spans="1:198" ht="22" customHeight="1" x14ac:dyDescent="0.2">
      <c r="B142" s="399">
        <f t="shared" si="194"/>
        <v>11</v>
      </c>
      <c r="C142" s="399"/>
      <c r="D142" s="399"/>
      <c r="E142" s="399">
        <v>1</v>
      </c>
      <c r="F142" s="399"/>
      <c r="G142" s="339" t="str">
        <f>$G$443</f>
        <v>Low Performing  Title / App</v>
      </c>
      <c r="H142" s="436"/>
      <c r="I142" s="384"/>
      <c r="J142" s="384"/>
      <c r="K142" s="384"/>
      <c r="L142" s="384"/>
      <c r="M142" s="384"/>
      <c r="N142" s="384"/>
      <c r="O142" s="384"/>
      <c r="P142" s="384"/>
      <c r="Q142" s="381"/>
      <c r="R142" s="384"/>
      <c r="S142" s="384"/>
      <c r="T142" s="384"/>
      <c r="U142" s="384"/>
      <c r="V142" s="384"/>
      <c r="W142" s="384"/>
      <c r="X142" s="384"/>
      <c r="Y142" s="384"/>
      <c r="Z142" s="384"/>
      <c r="AA142" s="384"/>
      <c r="AB142" s="385"/>
      <c r="AC142" s="384"/>
      <c r="AD142" s="384"/>
      <c r="AE142" s="384"/>
      <c r="AF142" s="384"/>
      <c r="AG142" s="384"/>
      <c r="AH142" s="384"/>
      <c r="AI142" s="384"/>
      <c r="AJ142" s="384"/>
      <c r="AK142" s="384"/>
      <c r="AL142" s="384"/>
      <c r="AM142" s="384"/>
      <c r="AN142" s="384"/>
      <c r="AO142" s="381"/>
      <c r="AP142" s="384"/>
      <c r="AQ142" s="384"/>
      <c r="AR142" s="384"/>
      <c r="AS142" s="384"/>
      <c r="AT142" s="384"/>
      <c r="AU142" s="384"/>
      <c r="AV142" s="384"/>
      <c r="AW142" s="384"/>
      <c r="AX142" s="384"/>
      <c r="AY142" s="384"/>
      <c r="AZ142" s="385"/>
      <c r="BA142" s="384"/>
      <c r="BB142" s="384"/>
      <c r="BC142" s="384"/>
      <c r="BD142" s="384"/>
      <c r="BE142" s="384"/>
      <c r="BF142" s="384"/>
      <c r="BG142" s="384"/>
      <c r="BH142" s="384"/>
      <c r="BI142" s="384"/>
      <c r="BJ142" s="384"/>
      <c r="BK142" s="384"/>
      <c r="BL142" s="384"/>
      <c r="BM142" s="381"/>
      <c r="BN142" s="384"/>
      <c r="BO142" s="384"/>
      <c r="BP142" s="384"/>
      <c r="BQ142" s="384"/>
      <c r="BR142" s="384"/>
      <c r="BS142" s="384"/>
      <c r="BT142" s="384"/>
      <c r="BU142" s="384"/>
      <c r="BV142" s="384"/>
      <c r="BW142" s="384"/>
      <c r="BX142" s="385"/>
      <c r="BY142" s="384"/>
      <c r="BZ142" s="384"/>
      <c r="CA142" s="384"/>
      <c r="CB142" s="384"/>
      <c r="CC142" s="384"/>
      <c r="CD142" s="384"/>
      <c r="CE142" s="384"/>
      <c r="CF142" s="384"/>
      <c r="CG142" s="384"/>
      <c r="CH142" s="384"/>
      <c r="CI142" s="384"/>
      <c r="CJ142" s="384"/>
      <c r="CK142" s="381"/>
      <c r="CL142" s="384"/>
      <c r="CM142" s="384"/>
      <c r="CN142" s="384"/>
      <c r="CO142" s="384"/>
      <c r="CP142" s="384"/>
      <c r="CQ142" s="384"/>
      <c r="CR142" s="384"/>
      <c r="CS142" s="384"/>
      <c r="CT142" s="384"/>
      <c r="CU142" s="384"/>
      <c r="CV142" s="385"/>
      <c r="CW142" s="384"/>
      <c r="CX142" s="384"/>
      <c r="CY142" s="384"/>
      <c r="CZ142" s="29"/>
      <c r="DA142" s="29"/>
      <c r="DB142" s="29"/>
      <c r="DC142" s="29"/>
      <c r="DD142" s="29"/>
      <c r="DE142" s="29"/>
      <c r="DF142" s="29"/>
      <c r="DG142" s="29"/>
      <c r="DH142" s="29"/>
      <c r="DI142" s="386"/>
      <c r="DJ142" s="29"/>
      <c r="DK142" s="29"/>
      <c r="DL142" s="384"/>
      <c r="DM142" s="384"/>
      <c r="DN142" s="384"/>
      <c r="DO142" s="384"/>
      <c r="DP142" s="384"/>
      <c r="DQ142" s="384"/>
      <c r="DR142" s="384"/>
      <c r="DS142" s="384"/>
      <c r="DT142" s="385"/>
      <c r="DU142" s="384"/>
      <c r="DV142" s="384"/>
      <c r="DW142" s="384"/>
      <c r="DX142" s="29"/>
      <c r="DY142" s="29"/>
      <c r="DZ142" s="29"/>
      <c r="EA142" s="29"/>
      <c r="EB142" s="29"/>
      <c r="EC142" s="29"/>
      <c r="ED142" s="29"/>
      <c r="EE142" s="29"/>
      <c r="EF142" s="29"/>
      <c r="EG142" s="386"/>
      <c r="EH142" s="29"/>
      <c r="EI142" s="29"/>
      <c r="EJ142" s="29"/>
      <c r="EK142" s="29"/>
      <c r="EL142" s="29"/>
      <c r="EM142" s="29"/>
      <c r="EN142" s="29"/>
      <c r="EO142" s="29"/>
      <c r="EP142" s="29"/>
      <c r="EQ142" s="29"/>
      <c r="ER142" s="343"/>
      <c r="ES142" s="29"/>
      <c r="ET142" s="29"/>
      <c r="EU142" s="29"/>
      <c r="EV142" s="29"/>
      <c r="EW142" s="29"/>
      <c r="EX142" s="29"/>
      <c r="EY142" s="29"/>
      <c r="EZ142" s="29"/>
      <c r="FA142" s="29"/>
      <c r="FB142" s="29"/>
      <c r="FC142" s="29"/>
      <c r="FD142" s="29"/>
      <c r="FE142" s="386"/>
      <c r="FF142" s="29"/>
      <c r="FG142" s="29"/>
      <c r="FH142" s="384"/>
      <c r="FI142" s="384"/>
      <c r="FJ142" s="384"/>
      <c r="FK142" s="384"/>
      <c r="FL142" s="384"/>
      <c r="FM142" s="384"/>
      <c r="FN142" s="384"/>
      <c r="FO142" s="384"/>
      <c r="FP142" s="385"/>
      <c r="FQ142" s="384"/>
      <c r="FR142" s="382">
        <f t="shared" ref="FR142:GN142" si="199">$B$7*Q$443</f>
        <v>14621.099999999999</v>
      </c>
      <c r="FS142" s="382">
        <f t="shared" si="199"/>
        <v>53894.75</v>
      </c>
      <c r="FT142" s="382">
        <f t="shared" si="199"/>
        <v>98939.099999999991</v>
      </c>
      <c r="FU142" s="382">
        <f t="shared" si="199"/>
        <v>182390</v>
      </c>
      <c r="FV142" s="382">
        <f t="shared" si="199"/>
        <v>299732.55</v>
      </c>
      <c r="FW142" s="382">
        <f t="shared" si="199"/>
        <v>204665.5</v>
      </c>
      <c r="FX142" s="382">
        <f t="shared" si="199"/>
        <v>175333.6</v>
      </c>
      <c r="FY142" s="382">
        <f t="shared" si="199"/>
        <v>194200.5</v>
      </c>
      <c r="FZ142" s="382">
        <f t="shared" si="199"/>
        <v>156765.69999999998</v>
      </c>
      <c r="GA142" s="382">
        <f t="shared" si="199"/>
        <v>155674.35</v>
      </c>
      <c r="GB142" s="382">
        <f t="shared" si="199"/>
        <v>148274.1</v>
      </c>
      <c r="GC142" s="736">
        <f t="shared" si="199"/>
        <v>137061.6</v>
      </c>
      <c r="GD142" s="382">
        <f t="shared" si="199"/>
        <v>120885.7</v>
      </c>
      <c r="GE142" s="382">
        <f t="shared" si="199"/>
        <v>141905.4</v>
      </c>
      <c r="GF142" s="382">
        <f t="shared" si="199"/>
        <v>111512.04999999999</v>
      </c>
      <c r="GG142" s="382">
        <f t="shared" si="199"/>
        <v>95410.9</v>
      </c>
      <c r="GH142" s="382">
        <f t="shared" si="199"/>
        <v>94349.45</v>
      </c>
      <c r="GI142" s="382">
        <f t="shared" si="199"/>
        <v>101525.45</v>
      </c>
      <c r="GJ142" s="382">
        <f t="shared" si="199"/>
        <v>73598.849999999991</v>
      </c>
      <c r="GK142" s="382">
        <f t="shared" si="199"/>
        <v>73942.7</v>
      </c>
      <c r="GL142" s="382">
        <f t="shared" si="199"/>
        <v>52908.049999999996</v>
      </c>
      <c r="GM142" s="382">
        <f t="shared" si="199"/>
        <v>36298.6</v>
      </c>
      <c r="GN142" s="383">
        <f t="shared" si="199"/>
        <v>23606.05</v>
      </c>
      <c r="GO142" s="397">
        <f t="shared" si="150"/>
        <v>2747496.0500000003</v>
      </c>
    </row>
    <row r="143" spans="1:198" ht="22" customHeight="1" thickBot="1" x14ac:dyDescent="0.25">
      <c r="B143" s="399">
        <f t="shared" si="194"/>
        <v>12</v>
      </c>
      <c r="C143" s="399"/>
      <c r="D143" s="399">
        <v>1</v>
      </c>
      <c r="E143" s="399"/>
      <c r="F143" s="399"/>
      <c r="G143" s="406" t="str">
        <f>$G$442</f>
        <v>Avg Performing  Title / App</v>
      </c>
      <c r="H143" s="436"/>
      <c r="I143" s="384"/>
      <c r="J143" s="384"/>
      <c r="K143" s="384"/>
      <c r="L143" s="384"/>
      <c r="M143" s="384"/>
      <c r="N143" s="384"/>
      <c r="O143" s="384"/>
      <c r="P143" s="384"/>
      <c r="Q143" s="381"/>
      <c r="R143" s="384"/>
      <c r="S143" s="384"/>
      <c r="T143" s="384"/>
      <c r="U143" s="384"/>
      <c r="V143" s="384"/>
      <c r="W143" s="384"/>
      <c r="X143" s="384"/>
      <c r="Y143" s="384"/>
      <c r="Z143" s="384"/>
      <c r="AA143" s="384"/>
      <c r="AB143" s="385"/>
      <c r="AC143" s="384"/>
      <c r="AD143" s="384"/>
      <c r="AE143" s="384"/>
      <c r="AF143" s="384"/>
      <c r="AG143" s="384"/>
      <c r="AH143" s="384"/>
      <c r="AI143" s="384"/>
      <c r="AJ143" s="384"/>
      <c r="AK143" s="384"/>
      <c r="AL143" s="384"/>
      <c r="AM143" s="384"/>
      <c r="AN143" s="384"/>
      <c r="AO143" s="381"/>
      <c r="AP143" s="384"/>
      <c r="AQ143" s="384"/>
      <c r="AR143" s="384"/>
      <c r="AS143" s="384"/>
      <c r="AT143" s="384"/>
      <c r="AU143" s="384"/>
      <c r="AV143" s="384"/>
      <c r="AW143" s="384"/>
      <c r="AX143" s="384"/>
      <c r="AY143" s="384"/>
      <c r="AZ143" s="385"/>
      <c r="BA143" s="384"/>
      <c r="BB143" s="384"/>
      <c r="BC143" s="384"/>
      <c r="BD143" s="384"/>
      <c r="BE143" s="384"/>
      <c r="BF143" s="384"/>
      <c r="BG143" s="384"/>
      <c r="BH143" s="384"/>
      <c r="BI143" s="384"/>
      <c r="BJ143" s="384"/>
      <c r="BK143" s="384"/>
      <c r="BL143" s="384"/>
      <c r="BM143" s="381"/>
      <c r="BN143" s="384"/>
      <c r="BO143" s="384"/>
      <c r="BP143" s="384"/>
      <c r="BQ143" s="384"/>
      <c r="BR143" s="384"/>
      <c r="BS143" s="384"/>
      <c r="BT143" s="384"/>
      <c r="BU143" s="384"/>
      <c r="BV143" s="384"/>
      <c r="BW143" s="384"/>
      <c r="BX143" s="385"/>
      <c r="BY143" s="384"/>
      <c r="BZ143" s="384"/>
      <c r="CA143" s="384"/>
      <c r="CB143" s="384"/>
      <c r="CC143" s="384"/>
      <c r="CD143" s="384"/>
      <c r="CE143" s="384"/>
      <c r="CF143" s="384"/>
      <c r="CG143" s="384"/>
      <c r="CH143" s="384"/>
      <c r="CI143" s="384"/>
      <c r="CJ143" s="384"/>
      <c r="CK143" s="381"/>
      <c r="CL143" s="384"/>
      <c r="CM143" s="384"/>
      <c r="CN143" s="384"/>
      <c r="CO143" s="384"/>
      <c r="CP143" s="384"/>
      <c r="CQ143" s="384"/>
      <c r="CR143" s="384"/>
      <c r="CS143" s="384"/>
      <c r="CT143" s="384"/>
      <c r="CU143" s="384"/>
      <c r="CV143" s="385"/>
      <c r="CW143" s="384"/>
      <c r="CX143" s="384"/>
      <c r="CY143" s="384"/>
      <c r="CZ143" s="29"/>
      <c r="DA143" s="29"/>
      <c r="DB143" s="29"/>
      <c r="DC143" s="29"/>
      <c r="DD143" s="29"/>
      <c r="DE143" s="29"/>
      <c r="DF143" s="29"/>
      <c r="DG143" s="29"/>
      <c r="DH143" s="29"/>
      <c r="DI143" s="386"/>
      <c r="DJ143" s="29"/>
      <c r="DK143" s="29"/>
      <c r="DL143" s="384"/>
      <c r="DM143" s="384"/>
      <c r="DN143" s="384"/>
      <c r="DO143" s="384"/>
      <c r="DP143" s="384"/>
      <c r="DQ143" s="384"/>
      <c r="DR143" s="384"/>
      <c r="DS143" s="384"/>
      <c r="DT143" s="385"/>
      <c r="DU143" s="384"/>
      <c r="DV143" s="384"/>
      <c r="DW143" s="384"/>
      <c r="DX143" s="29"/>
      <c r="DY143" s="29"/>
      <c r="DZ143" s="29"/>
      <c r="EA143" s="29"/>
      <c r="EB143" s="29"/>
      <c r="EC143" s="29"/>
      <c r="ED143" s="29"/>
      <c r="EE143" s="29"/>
      <c r="EF143" s="29"/>
      <c r="EG143" s="386"/>
      <c r="EH143" s="29"/>
      <c r="EI143" s="29"/>
      <c r="EJ143" s="29"/>
      <c r="EK143" s="29"/>
      <c r="EL143" s="29"/>
      <c r="EM143" s="29"/>
      <c r="EN143" s="29"/>
      <c r="EO143" s="29"/>
      <c r="EP143" s="29"/>
      <c r="EQ143" s="29"/>
      <c r="ER143" s="343"/>
      <c r="ES143" s="29"/>
      <c r="ET143" s="29"/>
      <c r="EU143" s="29"/>
      <c r="EV143" s="29"/>
      <c r="EW143" s="29"/>
      <c r="EX143" s="29"/>
      <c r="EY143" s="29"/>
      <c r="EZ143" s="29"/>
      <c r="FA143" s="29"/>
      <c r="FB143" s="29"/>
      <c r="FC143" s="29"/>
      <c r="FD143" s="29"/>
      <c r="FE143" s="386"/>
      <c r="FF143" s="29"/>
      <c r="FG143" s="29"/>
      <c r="FH143" s="384"/>
      <c r="FI143" s="384"/>
      <c r="FJ143" s="384"/>
      <c r="FK143" s="384"/>
      <c r="FL143" s="384"/>
      <c r="FM143" s="384"/>
      <c r="FN143" s="384"/>
      <c r="FO143" s="384"/>
      <c r="FP143" s="385"/>
      <c r="FQ143" s="384"/>
      <c r="FR143" s="384"/>
      <c r="FS143" s="379">
        <f t="shared" ref="FS143:GN143" si="200">$B$7*Q$442</f>
        <v>31125.899999999998</v>
      </c>
      <c r="FT143" s="379">
        <f t="shared" si="200"/>
        <v>100239.75</v>
      </c>
      <c r="FU143" s="379">
        <f t="shared" si="200"/>
        <v>284618.09999999998</v>
      </c>
      <c r="FV143" s="379">
        <f t="shared" si="200"/>
        <v>556962.25</v>
      </c>
      <c r="FW143" s="379">
        <f t="shared" si="200"/>
        <v>680269.85</v>
      </c>
      <c r="FX143" s="379">
        <f t="shared" si="200"/>
        <v>661926.19999999995</v>
      </c>
      <c r="FY143" s="379">
        <f t="shared" si="200"/>
        <v>673632.04999999993</v>
      </c>
      <c r="FZ143" s="379">
        <f t="shared" si="200"/>
        <v>661253.44999999995</v>
      </c>
      <c r="GA143" s="379">
        <f t="shared" si="200"/>
        <v>447274.1</v>
      </c>
      <c r="GB143" s="379">
        <f t="shared" si="200"/>
        <v>485426.5</v>
      </c>
      <c r="GC143" s="735">
        <f t="shared" si="200"/>
        <v>373122.1</v>
      </c>
      <c r="GD143" s="379">
        <f t="shared" si="200"/>
        <v>318121.05</v>
      </c>
      <c r="GE143" s="379">
        <f t="shared" si="200"/>
        <v>411752.89999999997</v>
      </c>
      <c r="GF143" s="379">
        <f t="shared" si="200"/>
        <v>364780</v>
      </c>
      <c r="GG143" s="379">
        <f t="shared" si="200"/>
        <v>316356.95</v>
      </c>
      <c r="GH143" s="379">
        <f t="shared" si="200"/>
        <v>238153.5</v>
      </c>
      <c r="GI143" s="379">
        <f t="shared" si="200"/>
        <v>221125.44999999998</v>
      </c>
      <c r="GJ143" s="379">
        <f t="shared" si="200"/>
        <v>247123.5</v>
      </c>
      <c r="GK143" s="379">
        <f t="shared" si="200"/>
        <v>221170.3</v>
      </c>
      <c r="GL143" s="379">
        <f t="shared" si="200"/>
        <v>171895.1</v>
      </c>
      <c r="GM143" s="379">
        <f t="shared" si="200"/>
        <v>127732.79999999999</v>
      </c>
      <c r="GN143" s="380">
        <f t="shared" si="200"/>
        <v>74660.3</v>
      </c>
      <c r="GO143" s="398">
        <f t="shared" si="150"/>
        <v>7668722.0999999996</v>
      </c>
    </row>
    <row r="144" spans="1:198" ht="22" customHeight="1" thickTop="1" x14ac:dyDescent="0.2">
      <c r="A144" s="413" t="s">
        <v>464</v>
      </c>
      <c r="B144" s="414">
        <v>1</v>
      </c>
      <c r="C144" s="414"/>
      <c r="D144" s="414">
        <v>1</v>
      </c>
      <c r="E144" s="414"/>
      <c r="F144" s="414"/>
      <c r="G144" s="405" t="str">
        <f>$G$442</f>
        <v>Avg Performing  Title / App</v>
      </c>
      <c r="H144" s="436"/>
      <c r="I144" s="384"/>
      <c r="J144" s="384"/>
      <c r="K144" s="384"/>
      <c r="L144" s="384"/>
      <c r="M144" s="384"/>
      <c r="N144" s="384"/>
      <c r="O144" s="384"/>
      <c r="P144" s="384"/>
      <c r="Q144" s="381"/>
      <c r="R144" s="384"/>
      <c r="S144" s="384"/>
      <c r="T144" s="384"/>
      <c r="U144" s="384"/>
      <c r="V144" s="384"/>
      <c r="W144" s="384"/>
      <c r="X144" s="384"/>
      <c r="Y144" s="384"/>
      <c r="Z144" s="384"/>
      <c r="AA144" s="384"/>
      <c r="AB144" s="385"/>
      <c r="AC144" s="384"/>
      <c r="AD144" s="384"/>
      <c r="AE144" s="384"/>
      <c r="AF144" s="384"/>
      <c r="AG144" s="384"/>
      <c r="AH144" s="384"/>
      <c r="AI144" s="384"/>
      <c r="AJ144" s="384"/>
      <c r="AK144" s="384"/>
      <c r="AL144" s="384"/>
      <c r="AM144" s="384"/>
      <c r="AN144" s="384"/>
      <c r="AO144" s="381"/>
      <c r="AP144" s="384"/>
      <c r="AQ144" s="384"/>
      <c r="AR144" s="384"/>
      <c r="AS144" s="384"/>
      <c r="AT144" s="384"/>
      <c r="AU144" s="384"/>
      <c r="AV144" s="384"/>
      <c r="AW144" s="384"/>
      <c r="AX144" s="384"/>
      <c r="AY144" s="384"/>
      <c r="AZ144" s="385"/>
      <c r="BA144" s="384"/>
      <c r="BB144" s="384"/>
      <c r="BC144" s="384"/>
      <c r="BD144" s="384"/>
      <c r="BE144" s="384"/>
      <c r="BF144" s="384"/>
      <c r="BG144" s="384"/>
      <c r="BH144" s="384"/>
      <c r="BI144" s="384"/>
      <c r="BJ144" s="384"/>
      <c r="BK144" s="384"/>
      <c r="BL144" s="384"/>
      <c r="BM144" s="381"/>
      <c r="BN144" s="384"/>
      <c r="BO144" s="384"/>
      <c r="BP144" s="384"/>
      <c r="BQ144" s="384"/>
      <c r="BR144" s="384"/>
      <c r="BS144" s="384"/>
      <c r="BT144" s="384"/>
      <c r="BU144" s="384"/>
      <c r="BV144" s="384"/>
      <c r="BW144" s="384"/>
      <c r="BX144" s="385"/>
      <c r="BY144" s="384"/>
      <c r="BZ144" s="384"/>
      <c r="CA144" s="384"/>
      <c r="CB144" s="384"/>
      <c r="CC144" s="384"/>
      <c r="CD144" s="384"/>
      <c r="CE144" s="384"/>
      <c r="CF144" s="384"/>
      <c r="CG144" s="384"/>
      <c r="CH144" s="384"/>
      <c r="CI144" s="384"/>
      <c r="CJ144" s="384"/>
      <c r="CK144" s="381"/>
      <c r="CL144" s="384"/>
      <c r="CM144" s="384"/>
      <c r="CN144" s="384"/>
      <c r="CO144" s="384"/>
      <c r="CP144" s="384"/>
      <c r="CQ144" s="384"/>
      <c r="CR144" s="384"/>
      <c r="CS144" s="384"/>
      <c r="CT144" s="384"/>
      <c r="CU144" s="384"/>
      <c r="CV144" s="385"/>
      <c r="CW144" s="384"/>
      <c r="CX144" s="384"/>
      <c r="CY144" s="384"/>
      <c r="CZ144" s="29"/>
      <c r="DA144" s="29"/>
      <c r="DB144" s="29"/>
      <c r="DC144" s="29"/>
      <c r="DD144" s="29"/>
      <c r="DE144" s="29"/>
      <c r="DF144" s="29"/>
      <c r="DG144" s="29"/>
      <c r="DH144" s="29"/>
      <c r="DI144" s="386"/>
      <c r="DJ144" s="29"/>
      <c r="DK144" s="29"/>
      <c r="DL144" s="384"/>
      <c r="DM144" s="384"/>
      <c r="DN144" s="384"/>
      <c r="DO144" s="384"/>
      <c r="DP144" s="384"/>
      <c r="DQ144" s="384"/>
      <c r="DR144" s="384"/>
      <c r="DS144" s="384"/>
      <c r="DT144" s="385"/>
      <c r="DU144" s="384"/>
      <c r="DV144" s="384"/>
      <c r="DW144" s="384"/>
      <c r="DX144" s="29"/>
      <c r="DY144" s="29"/>
      <c r="DZ144" s="29"/>
      <c r="EA144" s="29"/>
      <c r="EB144" s="29"/>
      <c r="EC144" s="29"/>
      <c r="ED144" s="29"/>
      <c r="EE144" s="29"/>
      <c r="EF144" s="29"/>
      <c r="EG144" s="386"/>
      <c r="EH144" s="29"/>
      <c r="EI144" s="29"/>
      <c r="EJ144" s="29"/>
      <c r="EK144" s="29"/>
      <c r="EL144" s="29"/>
      <c r="EM144" s="29"/>
      <c r="EN144" s="29"/>
      <c r="EO144" s="29"/>
      <c r="EP144" s="29"/>
      <c r="EQ144" s="29"/>
      <c r="ER144" s="343"/>
      <c r="ES144" s="29"/>
      <c r="ET144" s="29"/>
      <c r="EU144" s="29"/>
      <c r="EV144" s="29"/>
      <c r="EW144" s="29"/>
      <c r="EX144" s="29"/>
      <c r="EY144" s="29"/>
      <c r="EZ144" s="29"/>
      <c r="FA144" s="29"/>
      <c r="FB144" s="29"/>
      <c r="FC144" s="29"/>
      <c r="FD144" s="29"/>
      <c r="FE144" s="386"/>
      <c r="FF144" s="29"/>
      <c r="FG144" s="29"/>
      <c r="FH144" s="29"/>
      <c r="FI144" s="29"/>
      <c r="FJ144" s="29"/>
      <c r="FK144" s="29"/>
      <c r="FL144" s="29"/>
      <c r="FM144" s="29"/>
      <c r="FN144" s="29"/>
      <c r="FO144" s="29"/>
      <c r="FP144" s="343"/>
      <c r="FQ144" s="29"/>
      <c r="FR144" s="29"/>
      <c r="FS144" s="29"/>
      <c r="FT144" s="379">
        <f t="shared" ref="FT144:GN144" si="201">$B$7*Q$442</f>
        <v>31125.899999999998</v>
      </c>
      <c r="FU144" s="379">
        <f t="shared" si="201"/>
        <v>100239.75</v>
      </c>
      <c r="FV144" s="379">
        <f t="shared" si="201"/>
        <v>284618.09999999998</v>
      </c>
      <c r="FW144" s="379">
        <f t="shared" si="201"/>
        <v>556962.25</v>
      </c>
      <c r="FX144" s="379">
        <f t="shared" si="201"/>
        <v>680269.85</v>
      </c>
      <c r="FY144" s="379">
        <f t="shared" si="201"/>
        <v>661926.19999999995</v>
      </c>
      <c r="FZ144" s="379">
        <f t="shared" si="201"/>
        <v>673632.04999999993</v>
      </c>
      <c r="GA144" s="379">
        <f t="shared" si="201"/>
        <v>661253.44999999995</v>
      </c>
      <c r="GB144" s="379">
        <f t="shared" si="201"/>
        <v>447274.1</v>
      </c>
      <c r="GC144" s="735">
        <f t="shared" si="201"/>
        <v>485426.5</v>
      </c>
      <c r="GD144" s="379">
        <f t="shared" si="201"/>
        <v>373122.1</v>
      </c>
      <c r="GE144" s="379">
        <f t="shared" si="201"/>
        <v>318121.05</v>
      </c>
      <c r="GF144" s="379">
        <f t="shared" si="201"/>
        <v>411752.89999999997</v>
      </c>
      <c r="GG144" s="379">
        <f t="shared" si="201"/>
        <v>364780</v>
      </c>
      <c r="GH144" s="379">
        <f t="shared" si="201"/>
        <v>316356.95</v>
      </c>
      <c r="GI144" s="379">
        <f t="shared" si="201"/>
        <v>238153.5</v>
      </c>
      <c r="GJ144" s="379">
        <f t="shared" si="201"/>
        <v>221125.44999999998</v>
      </c>
      <c r="GK144" s="379">
        <f t="shared" si="201"/>
        <v>247123.5</v>
      </c>
      <c r="GL144" s="379">
        <f t="shared" si="201"/>
        <v>221170.3</v>
      </c>
      <c r="GM144" s="379">
        <f t="shared" si="201"/>
        <v>171895.1</v>
      </c>
      <c r="GN144" s="380">
        <f t="shared" si="201"/>
        <v>127732.79999999999</v>
      </c>
      <c r="GO144" s="398">
        <f t="shared" si="150"/>
        <v>7594061.7999999998</v>
      </c>
    </row>
    <row r="145" spans="1:204" ht="22" customHeight="1" x14ac:dyDescent="0.2">
      <c r="B145" s="399">
        <v>2</v>
      </c>
      <c r="C145" s="399"/>
      <c r="D145" s="399"/>
      <c r="E145" s="399">
        <v>1</v>
      </c>
      <c r="F145" s="399"/>
      <c r="G145" s="339" t="str">
        <f>$G$443</f>
        <v>Low Performing  Title / App</v>
      </c>
      <c r="H145" s="436"/>
      <c r="I145" s="384"/>
      <c r="J145" s="384"/>
      <c r="K145" s="384"/>
      <c r="L145" s="384"/>
      <c r="M145" s="384"/>
      <c r="N145" s="384"/>
      <c r="O145" s="384"/>
      <c r="P145" s="384"/>
      <c r="Q145" s="381"/>
      <c r="R145" s="384"/>
      <c r="S145" s="384"/>
      <c r="T145" s="384"/>
      <c r="U145" s="384"/>
      <c r="V145" s="384"/>
      <c r="W145" s="384"/>
      <c r="X145" s="384"/>
      <c r="Y145" s="384"/>
      <c r="Z145" s="384"/>
      <c r="AA145" s="384"/>
      <c r="AB145" s="385"/>
      <c r="AC145" s="384"/>
      <c r="AD145" s="384"/>
      <c r="AE145" s="384"/>
      <c r="AF145" s="384"/>
      <c r="AG145" s="384"/>
      <c r="AH145" s="384"/>
      <c r="AI145" s="384"/>
      <c r="AJ145" s="384"/>
      <c r="AK145" s="384"/>
      <c r="AL145" s="384"/>
      <c r="AM145" s="384"/>
      <c r="AN145" s="384"/>
      <c r="AO145" s="381"/>
      <c r="AP145" s="384"/>
      <c r="AQ145" s="384"/>
      <c r="AR145" s="384"/>
      <c r="AS145" s="384"/>
      <c r="AT145" s="384"/>
      <c r="AU145" s="384"/>
      <c r="AV145" s="384"/>
      <c r="AW145" s="384"/>
      <c r="AX145" s="384"/>
      <c r="AY145" s="384"/>
      <c r="AZ145" s="385"/>
      <c r="BA145" s="384"/>
      <c r="BB145" s="384"/>
      <c r="BC145" s="384"/>
      <c r="BD145" s="384"/>
      <c r="BE145" s="384"/>
      <c r="BF145" s="384"/>
      <c r="BG145" s="384"/>
      <c r="BH145" s="384"/>
      <c r="BI145" s="384"/>
      <c r="BJ145" s="384"/>
      <c r="BK145" s="384"/>
      <c r="BL145" s="384"/>
      <c r="BM145" s="381"/>
      <c r="BN145" s="384"/>
      <c r="BO145" s="384"/>
      <c r="BP145" s="384"/>
      <c r="BQ145" s="384"/>
      <c r="BR145" s="384"/>
      <c r="BS145" s="384"/>
      <c r="BT145" s="384"/>
      <c r="BU145" s="384"/>
      <c r="BV145" s="384"/>
      <c r="BW145" s="384"/>
      <c r="BX145" s="385"/>
      <c r="BY145" s="384"/>
      <c r="BZ145" s="384"/>
      <c r="CA145" s="384"/>
      <c r="CB145" s="384"/>
      <c r="CC145" s="384"/>
      <c r="CD145" s="384"/>
      <c r="CE145" s="384"/>
      <c r="CF145" s="384"/>
      <c r="CG145" s="384"/>
      <c r="CH145" s="384"/>
      <c r="CI145" s="384"/>
      <c r="CJ145" s="384"/>
      <c r="CK145" s="381"/>
      <c r="CL145" s="384"/>
      <c r="CM145" s="384"/>
      <c r="CN145" s="384"/>
      <c r="CO145" s="384"/>
      <c r="CP145" s="384"/>
      <c r="CQ145" s="384"/>
      <c r="CR145" s="384"/>
      <c r="CS145" s="384"/>
      <c r="CT145" s="384"/>
      <c r="CU145" s="384"/>
      <c r="CV145" s="385"/>
      <c r="CW145" s="384"/>
      <c r="CX145" s="384"/>
      <c r="CY145" s="384"/>
      <c r="CZ145" s="29"/>
      <c r="DA145" s="29"/>
      <c r="DB145" s="29"/>
      <c r="DC145" s="29"/>
      <c r="DD145" s="29"/>
      <c r="DE145" s="29"/>
      <c r="DF145" s="29"/>
      <c r="DG145" s="29"/>
      <c r="DH145" s="29"/>
      <c r="DI145" s="386"/>
      <c r="DJ145" s="29"/>
      <c r="DK145" s="29"/>
      <c r="DL145" s="384"/>
      <c r="DM145" s="384"/>
      <c r="DN145" s="384"/>
      <c r="DO145" s="384"/>
      <c r="DP145" s="384"/>
      <c r="DQ145" s="384"/>
      <c r="DR145" s="384"/>
      <c r="DS145" s="384"/>
      <c r="DT145" s="385"/>
      <c r="DU145" s="384"/>
      <c r="DV145" s="384"/>
      <c r="DW145" s="384"/>
      <c r="DX145" s="29"/>
      <c r="DY145" s="29"/>
      <c r="DZ145" s="29"/>
      <c r="EA145" s="29"/>
      <c r="EB145" s="29"/>
      <c r="EC145" s="29"/>
      <c r="ED145" s="29"/>
      <c r="EE145" s="29"/>
      <c r="EF145" s="29"/>
      <c r="EG145" s="386"/>
      <c r="EH145" s="29"/>
      <c r="EI145" s="29"/>
      <c r="EJ145" s="29"/>
      <c r="EK145" s="29"/>
      <c r="EL145" s="29"/>
      <c r="EM145" s="29"/>
      <c r="EN145" s="29"/>
      <c r="EO145" s="29"/>
      <c r="EP145" s="29"/>
      <c r="EQ145" s="29"/>
      <c r="ER145" s="343"/>
      <c r="ES145" s="29"/>
      <c r="ET145" s="29"/>
      <c r="EU145" s="29"/>
      <c r="EV145" s="29"/>
      <c r="EW145" s="29"/>
      <c r="EX145" s="29"/>
      <c r="EY145" s="29"/>
      <c r="EZ145" s="29"/>
      <c r="FA145" s="29"/>
      <c r="FB145" s="29"/>
      <c r="FC145" s="29"/>
      <c r="FD145" s="29"/>
      <c r="FE145" s="386"/>
      <c r="FF145" s="29"/>
      <c r="FG145" s="29"/>
      <c r="FH145" s="29"/>
      <c r="FI145" s="29"/>
      <c r="FJ145" s="29"/>
      <c r="FK145" s="29"/>
      <c r="FL145" s="29"/>
      <c r="FM145" s="29"/>
      <c r="FN145" s="29"/>
      <c r="FO145" s="29"/>
      <c r="FP145" s="343"/>
      <c r="FQ145" s="29"/>
      <c r="FR145" s="29"/>
      <c r="FS145" s="29"/>
      <c r="FT145" s="382">
        <f t="shared" ref="FT145:GN145" si="202">$B$7*Q$443</f>
        <v>14621.099999999999</v>
      </c>
      <c r="FU145" s="382">
        <f t="shared" si="202"/>
        <v>53894.75</v>
      </c>
      <c r="FV145" s="382">
        <f t="shared" si="202"/>
        <v>98939.099999999991</v>
      </c>
      <c r="FW145" s="382">
        <f t="shared" si="202"/>
        <v>182390</v>
      </c>
      <c r="FX145" s="382">
        <f t="shared" si="202"/>
        <v>299732.55</v>
      </c>
      <c r="FY145" s="382">
        <f t="shared" si="202"/>
        <v>204665.5</v>
      </c>
      <c r="FZ145" s="382">
        <f t="shared" si="202"/>
        <v>175333.6</v>
      </c>
      <c r="GA145" s="382">
        <f t="shared" si="202"/>
        <v>194200.5</v>
      </c>
      <c r="GB145" s="382">
        <f t="shared" si="202"/>
        <v>156765.69999999998</v>
      </c>
      <c r="GC145" s="736">
        <f t="shared" si="202"/>
        <v>155674.35</v>
      </c>
      <c r="GD145" s="382">
        <f t="shared" si="202"/>
        <v>148274.1</v>
      </c>
      <c r="GE145" s="382">
        <f t="shared" si="202"/>
        <v>137061.6</v>
      </c>
      <c r="GF145" s="382">
        <f t="shared" si="202"/>
        <v>120885.7</v>
      </c>
      <c r="GG145" s="382">
        <f t="shared" si="202"/>
        <v>141905.4</v>
      </c>
      <c r="GH145" s="382">
        <f t="shared" si="202"/>
        <v>111512.04999999999</v>
      </c>
      <c r="GI145" s="382">
        <f t="shared" si="202"/>
        <v>95410.9</v>
      </c>
      <c r="GJ145" s="382">
        <f t="shared" si="202"/>
        <v>94349.45</v>
      </c>
      <c r="GK145" s="382">
        <f t="shared" si="202"/>
        <v>101525.45</v>
      </c>
      <c r="GL145" s="382">
        <f t="shared" si="202"/>
        <v>73598.849999999991</v>
      </c>
      <c r="GM145" s="382">
        <f t="shared" si="202"/>
        <v>73942.7</v>
      </c>
      <c r="GN145" s="383">
        <f t="shared" si="202"/>
        <v>52908.049999999996</v>
      </c>
      <c r="GO145" s="397">
        <f t="shared" si="150"/>
        <v>2687591.4000000004</v>
      </c>
    </row>
    <row r="146" spans="1:204" ht="22" customHeight="1" x14ac:dyDescent="0.2">
      <c r="B146" s="399">
        <v>3</v>
      </c>
      <c r="C146" s="399">
        <v>1</v>
      </c>
      <c r="D146" s="399"/>
      <c r="E146" s="399"/>
      <c r="F146" s="399"/>
      <c r="G146" s="341" t="str">
        <f>$G$441</f>
        <v>High Performing Title / App</v>
      </c>
      <c r="H146" s="436"/>
      <c r="I146" s="384"/>
      <c r="J146" s="384"/>
      <c r="K146" s="384"/>
      <c r="L146" s="384"/>
      <c r="M146" s="384"/>
      <c r="N146" s="384"/>
      <c r="O146" s="384"/>
      <c r="P146" s="384"/>
      <c r="Q146" s="381"/>
      <c r="R146" s="384"/>
      <c r="S146" s="384"/>
      <c r="T146" s="384"/>
      <c r="U146" s="384"/>
      <c r="V146" s="384"/>
      <c r="W146" s="384"/>
      <c r="X146" s="384"/>
      <c r="Y146" s="384"/>
      <c r="Z146" s="384"/>
      <c r="AA146" s="384"/>
      <c r="AB146" s="385"/>
      <c r="AC146" s="384"/>
      <c r="AD146" s="384"/>
      <c r="AE146" s="384"/>
      <c r="AF146" s="384"/>
      <c r="AG146" s="384"/>
      <c r="AH146" s="384"/>
      <c r="AI146" s="384"/>
      <c r="AJ146" s="384"/>
      <c r="AK146" s="384"/>
      <c r="AL146" s="384"/>
      <c r="AM146" s="384"/>
      <c r="AN146" s="384"/>
      <c r="AO146" s="381"/>
      <c r="AP146" s="384"/>
      <c r="AQ146" s="384"/>
      <c r="AR146" s="384"/>
      <c r="AS146" s="384"/>
      <c r="AT146" s="384"/>
      <c r="AU146" s="384"/>
      <c r="AV146" s="384"/>
      <c r="AW146" s="384"/>
      <c r="AX146" s="384"/>
      <c r="AY146" s="384"/>
      <c r="AZ146" s="385"/>
      <c r="BA146" s="384"/>
      <c r="BB146" s="384"/>
      <c r="BC146" s="384"/>
      <c r="BD146" s="384"/>
      <c r="BE146" s="384"/>
      <c r="BF146" s="384"/>
      <c r="BG146" s="384"/>
      <c r="BH146" s="384"/>
      <c r="BI146" s="384"/>
      <c r="BJ146" s="384"/>
      <c r="BK146" s="384"/>
      <c r="BL146" s="384"/>
      <c r="BM146" s="381"/>
      <c r="BN146" s="384"/>
      <c r="BO146" s="384"/>
      <c r="BP146" s="384"/>
      <c r="BQ146" s="384"/>
      <c r="BR146" s="384"/>
      <c r="BS146" s="384"/>
      <c r="BT146" s="384"/>
      <c r="BU146" s="384"/>
      <c r="BV146" s="384"/>
      <c r="BW146" s="384"/>
      <c r="BX146" s="385"/>
      <c r="BY146" s="384"/>
      <c r="BZ146" s="384"/>
      <c r="CA146" s="384"/>
      <c r="CB146" s="384"/>
      <c r="CC146" s="384"/>
      <c r="CD146" s="384"/>
      <c r="CE146" s="384"/>
      <c r="CF146" s="384"/>
      <c r="CG146" s="384"/>
      <c r="CH146" s="384"/>
      <c r="CI146" s="384"/>
      <c r="CJ146" s="384"/>
      <c r="CK146" s="381"/>
      <c r="CL146" s="384"/>
      <c r="CM146" s="384"/>
      <c r="CN146" s="384"/>
      <c r="CO146" s="384"/>
      <c r="CP146" s="384"/>
      <c r="CQ146" s="384"/>
      <c r="CR146" s="384"/>
      <c r="CS146" s="384"/>
      <c r="CT146" s="384"/>
      <c r="CU146" s="384"/>
      <c r="CV146" s="385"/>
      <c r="CW146" s="384"/>
      <c r="CX146" s="384"/>
      <c r="CY146" s="384"/>
      <c r="CZ146" s="29"/>
      <c r="DA146" s="29"/>
      <c r="DB146" s="29"/>
      <c r="DC146" s="29"/>
      <c r="DD146" s="29"/>
      <c r="DE146" s="29"/>
      <c r="DF146" s="29"/>
      <c r="DG146" s="29"/>
      <c r="DH146" s="29"/>
      <c r="DI146" s="386"/>
      <c r="DJ146" s="29"/>
      <c r="DK146" s="29"/>
      <c r="DL146" s="384"/>
      <c r="DM146" s="384"/>
      <c r="DN146" s="384"/>
      <c r="DO146" s="384"/>
      <c r="DP146" s="384"/>
      <c r="DQ146" s="384"/>
      <c r="DR146" s="384"/>
      <c r="DS146" s="384"/>
      <c r="DT146" s="385"/>
      <c r="DU146" s="384"/>
      <c r="DV146" s="384"/>
      <c r="DW146" s="384"/>
      <c r="DX146" s="29"/>
      <c r="DY146" s="29"/>
      <c r="DZ146" s="29"/>
      <c r="EA146" s="29"/>
      <c r="EB146" s="29"/>
      <c r="EC146" s="29"/>
      <c r="ED146" s="29"/>
      <c r="EE146" s="29"/>
      <c r="EF146" s="29"/>
      <c r="EG146" s="386"/>
      <c r="EH146" s="29"/>
      <c r="EI146" s="29"/>
      <c r="EJ146" s="29"/>
      <c r="EK146" s="29"/>
      <c r="EL146" s="29"/>
      <c r="EM146" s="29"/>
      <c r="EN146" s="29"/>
      <c r="EO146" s="29"/>
      <c r="EP146" s="29"/>
      <c r="EQ146" s="29"/>
      <c r="ER146" s="343"/>
      <c r="ES146" s="29"/>
      <c r="ET146" s="29"/>
      <c r="EU146" s="29"/>
      <c r="EV146" s="29"/>
      <c r="EW146" s="29"/>
      <c r="EX146" s="29"/>
      <c r="EY146" s="29"/>
      <c r="EZ146" s="29"/>
      <c r="FA146" s="29"/>
      <c r="FB146" s="29"/>
      <c r="FC146" s="29"/>
      <c r="FD146" s="29"/>
      <c r="FE146" s="386"/>
      <c r="FF146" s="29"/>
      <c r="FG146" s="29"/>
      <c r="FH146" s="29"/>
      <c r="FI146" s="29"/>
      <c r="FJ146" s="29"/>
      <c r="FK146" s="29"/>
      <c r="FL146" s="29"/>
      <c r="FM146" s="29"/>
      <c r="FN146" s="29"/>
      <c r="FO146" s="29"/>
      <c r="FP146" s="343"/>
      <c r="FQ146" s="29"/>
      <c r="FR146" s="29"/>
      <c r="FS146" s="29"/>
      <c r="FT146" s="384"/>
      <c r="FU146" s="389">
        <f t="shared" ref="FU146:GN146" si="203">$B$7*Q$441</f>
        <v>289304.92499999999</v>
      </c>
      <c r="FV146" s="389">
        <f t="shared" si="203"/>
        <v>965956.875</v>
      </c>
      <c r="FW146" s="389">
        <f t="shared" si="203"/>
        <v>1834880.7749999999</v>
      </c>
      <c r="FX146" s="389">
        <f t="shared" si="203"/>
        <v>3106602.5249999999</v>
      </c>
      <c r="FY146" s="389">
        <f t="shared" si="203"/>
        <v>3859006.125</v>
      </c>
      <c r="FZ146" s="389">
        <f t="shared" si="203"/>
        <v>4525028.625</v>
      </c>
      <c r="GA146" s="389">
        <f t="shared" si="203"/>
        <v>3728021.6999999997</v>
      </c>
      <c r="GB146" s="389">
        <f t="shared" si="203"/>
        <v>3186637.3499999996</v>
      </c>
      <c r="GC146" s="738">
        <f t="shared" si="203"/>
        <v>4099648.8</v>
      </c>
      <c r="GD146" s="389">
        <f t="shared" si="203"/>
        <v>3381331.1999999997</v>
      </c>
      <c r="GE146" s="389">
        <f t="shared" si="203"/>
        <v>2932337.85</v>
      </c>
      <c r="GF146" s="389">
        <f t="shared" si="203"/>
        <v>3693307.8</v>
      </c>
      <c r="GG146" s="389">
        <f t="shared" si="203"/>
        <v>3246624.2249999996</v>
      </c>
      <c r="GH146" s="389">
        <f t="shared" si="203"/>
        <v>3039394.8</v>
      </c>
      <c r="GI146" s="389">
        <f t="shared" si="203"/>
        <v>1945772.4</v>
      </c>
      <c r="GJ146" s="389">
        <f t="shared" si="203"/>
        <v>2192738.9249999998</v>
      </c>
      <c r="GK146" s="389">
        <f t="shared" si="203"/>
        <v>1824834.375</v>
      </c>
      <c r="GL146" s="389">
        <f t="shared" si="203"/>
        <v>1913368.2749999999</v>
      </c>
      <c r="GM146" s="389">
        <f t="shared" si="203"/>
        <v>1054782.3</v>
      </c>
      <c r="GN146" s="390">
        <f t="shared" si="203"/>
        <v>940235.39999999991</v>
      </c>
      <c r="GO146" s="396">
        <f t="shared" si="150"/>
        <v>51759815.249999985</v>
      </c>
      <c r="GP146" s="989">
        <f>(GO146*$B$11)*$B$10</f>
        <v>232919168.62499994</v>
      </c>
    </row>
    <row r="147" spans="1:204" ht="22" customHeight="1" x14ac:dyDescent="0.2">
      <c r="B147" s="399">
        <v>4</v>
      </c>
      <c r="C147" s="399"/>
      <c r="D147" s="399"/>
      <c r="E147" s="399"/>
      <c r="F147" s="399">
        <v>1</v>
      </c>
      <c r="G147" s="495" t="str">
        <f>$G$444</f>
        <v>Even Performing Title / App</v>
      </c>
      <c r="H147" s="436"/>
      <c r="I147" s="384"/>
      <c r="J147" s="384"/>
      <c r="K147" s="384"/>
      <c r="L147" s="384"/>
      <c r="M147" s="384"/>
      <c r="N147" s="384"/>
      <c r="O147" s="384"/>
      <c r="P147" s="384"/>
      <c r="Q147" s="381"/>
      <c r="R147" s="384"/>
      <c r="S147" s="384"/>
      <c r="T147" s="384"/>
      <c r="U147" s="384"/>
      <c r="V147" s="384"/>
      <c r="W147" s="384"/>
      <c r="X147" s="384"/>
      <c r="Y147" s="384"/>
      <c r="Z147" s="384"/>
      <c r="AA147" s="384"/>
      <c r="AB147" s="385"/>
      <c r="AC147" s="384"/>
      <c r="AD147" s="384"/>
      <c r="AE147" s="384"/>
      <c r="AF147" s="384"/>
      <c r="AG147" s="384"/>
      <c r="AH147" s="384"/>
      <c r="AI147" s="384"/>
      <c r="AJ147" s="384"/>
      <c r="AK147" s="384"/>
      <c r="AL147" s="384"/>
      <c r="AM147" s="384"/>
      <c r="AN147" s="384"/>
      <c r="AO147" s="381"/>
      <c r="AP147" s="384"/>
      <c r="AQ147" s="384"/>
      <c r="AR147" s="384"/>
      <c r="AS147" s="384"/>
      <c r="AT147" s="384"/>
      <c r="AU147" s="384"/>
      <c r="AV147" s="384"/>
      <c r="AW147" s="384"/>
      <c r="AX147" s="384"/>
      <c r="AY147" s="384"/>
      <c r="AZ147" s="385"/>
      <c r="BA147" s="384"/>
      <c r="BB147" s="384"/>
      <c r="BC147" s="384"/>
      <c r="BD147" s="384"/>
      <c r="BE147" s="384"/>
      <c r="BF147" s="384"/>
      <c r="BG147" s="384"/>
      <c r="BH147" s="384"/>
      <c r="BI147" s="384"/>
      <c r="BJ147" s="384"/>
      <c r="BK147" s="384"/>
      <c r="BL147" s="384"/>
      <c r="BM147" s="381"/>
      <c r="BN147" s="384"/>
      <c r="BO147" s="384"/>
      <c r="BP147" s="384"/>
      <c r="BQ147" s="384"/>
      <c r="BR147" s="384"/>
      <c r="BS147" s="384"/>
      <c r="BT147" s="384"/>
      <c r="BU147" s="384"/>
      <c r="BV147" s="384"/>
      <c r="BW147" s="384"/>
      <c r="BX147" s="385"/>
      <c r="BY147" s="384"/>
      <c r="BZ147" s="384"/>
      <c r="CA147" s="384"/>
      <c r="CB147" s="384"/>
      <c r="CC147" s="384"/>
      <c r="CD147" s="384"/>
      <c r="CE147" s="384"/>
      <c r="CF147" s="384"/>
      <c r="CG147" s="384"/>
      <c r="CH147" s="384"/>
      <c r="CI147" s="384"/>
      <c r="CJ147" s="384"/>
      <c r="CK147" s="381"/>
      <c r="CL147" s="384"/>
      <c r="CM147" s="384"/>
      <c r="CN147" s="384"/>
      <c r="CO147" s="384"/>
      <c r="CP147" s="384"/>
      <c r="CQ147" s="384"/>
      <c r="CR147" s="384"/>
      <c r="CS147" s="384"/>
      <c r="CT147" s="384"/>
      <c r="CU147" s="384"/>
      <c r="CV147" s="385"/>
      <c r="CW147" s="384"/>
      <c r="CX147" s="384"/>
      <c r="CY147" s="384"/>
      <c r="CZ147" s="29"/>
      <c r="DA147" s="29"/>
      <c r="DB147" s="29"/>
      <c r="DC147" s="29"/>
      <c r="DD147" s="29"/>
      <c r="DE147" s="29"/>
      <c r="DF147" s="29"/>
      <c r="DG147" s="29"/>
      <c r="DH147" s="29"/>
      <c r="DI147" s="386"/>
      <c r="DJ147" s="29"/>
      <c r="DK147" s="29"/>
      <c r="DL147" s="384"/>
      <c r="DM147" s="384"/>
      <c r="DN147" s="384"/>
      <c r="DO147" s="384"/>
      <c r="DP147" s="384"/>
      <c r="DQ147" s="384"/>
      <c r="DR147" s="384"/>
      <c r="DS147" s="384"/>
      <c r="DT147" s="385"/>
      <c r="DU147" s="384"/>
      <c r="DV147" s="384"/>
      <c r="DW147" s="384"/>
      <c r="DX147" s="29"/>
      <c r="DY147" s="29"/>
      <c r="DZ147" s="29"/>
      <c r="EA147" s="29"/>
      <c r="EB147" s="29"/>
      <c r="EC147" s="29"/>
      <c r="ED147" s="29"/>
      <c r="EE147" s="29"/>
      <c r="EF147" s="29"/>
      <c r="EG147" s="386"/>
      <c r="EH147" s="29"/>
      <c r="EI147" s="29"/>
      <c r="EJ147" s="29"/>
      <c r="EK147" s="29"/>
      <c r="EL147" s="29"/>
      <c r="EM147" s="29"/>
      <c r="EN147" s="29"/>
      <c r="EO147" s="29"/>
      <c r="EP147" s="29"/>
      <c r="EQ147" s="29"/>
      <c r="ER147" s="343"/>
      <c r="ES147" s="29"/>
      <c r="ET147" s="29"/>
      <c r="EU147" s="29"/>
      <c r="EV147" s="29"/>
      <c r="EW147" s="29"/>
      <c r="EX147" s="29"/>
      <c r="EY147" s="29"/>
      <c r="EZ147" s="29"/>
      <c r="FA147" s="29"/>
      <c r="FB147" s="29"/>
      <c r="FC147" s="29"/>
      <c r="FD147" s="29"/>
      <c r="FE147" s="386"/>
      <c r="FF147" s="29"/>
      <c r="FG147" s="29"/>
      <c r="FH147" s="29"/>
      <c r="FI147" s="29"/>
      <c r="FJ147" s="29"/>
      <c r="FK147" s="29"/>
      <c r="FL147" s="29"/>
      <c r="FM147" s="29"/>
      <c r="FN147" s="29"/>
      <c r="FO147" s="29"/>
      <c r="FP147" s="343"/>
      <c r="FQ147" s="29"/>
      <c r="FR147" s="29"/>
      <c r="FS147" s="29"/>
      <c r="FT147" s="384"/>
      <c r="FU147" s="497">
        <f t="shared" ref="FU147:GN147" si="204">$B$7*Q$444</f>
        <v>3114.5833333333339</v>
      </c>
      <c r="FV147" s="497">
        <f t="shared" si="204"/>
        <v>12458.333333333336</v>
      </c>
      <c r="FW147" s="497">
        <f t="shared" si="204"/>
        <v>31145.833333333336</v>
      </c>
      <c r="FX147" s="497">
        <f t="shared" si="204"/>
        <v>46718.75</v>
      </c>
      <c r="FY147" s="497">
        <f t="shared" si="204"/>
        <v>62291.666666666672</v>
      </c>
      <c r="FZ147" s="497">
        <f t="shared" si="204"/>
        <v>59177.083333333328</v>
      </c>
      <c r="GA147" s="497">
        <f t="shared" si="204"/>
        <v>56062.5</v>
      </c>
      <c r="GB147" s="497">
        <f t="shared" si="204"/>
        <v>52947.916666666664</v>
      </c>
      <c r="GC147" s="737">
        <f t="shared" si="204"/>
        <v>49833.333333333343</v>
      </c>
      <c r="GD147" s="497">
        <f t="shared" si="204"/>
        <v>46718.75</v>
      </c>
      <c r="GE147" s="497">
        <f t="shared" si="204"/>
        <v>43604.166666666664</v>
      </c>
      <c r="GF147" s="497">
        <f t="shared" si="204"/>
        <v>40489.583333333336</v>
      </c>
      <c r="GG147" s="497">
        <f t="shared" si="204"/>
        <v>37375</v>
      </c>
      <c r="GH147" s="497">
        <f t="shared" si="204"/>
        <v>34260.416666666672</v>
      </c>
      <c r="GI147" s="497">
        <f t="shared" si="204"/>
        <v>31145.833333333299</v>
      </c>
      <c r="GJ147" s="497">
        <f t="shared" si="204"/>
        <v>28031.249999999967</v>
      </c>
      <c r="GK147" s="497">
        <f t="shared" si="204"/>
        <v>24916.666666666672</v>
      </c>
      <c r="GL147" s="497">
        <f t="shared" si="204"/>
        <v>21802.083333333332</v>
      </c>
      <c r="GM147" s="497">
        <f t="shared" si="204"/>
        <v>18687.5</v>
      </c>
      <c r="GN147" s="621">
        <f t="shared" si="204"/>
        <v>15572.916666666668</v>
      </c>
      <c r="GO147" s="623">
        <f t="shared" si="150"/>
        <v>716354.16666666651</v>
      </c>
    </row>
    <row r="148" spans="1:204" ht="22" customHeight="1" x14ac:dyDescent="0.2">
      <c r="B148" s="399">
        <v>5</v>
      </c>
      <c r="C148" s="399"/>
      <c r="D148" s="399">
        <v>1</v>
      </c>
      <c r="E148" s="399"/>
      <c r="F148" s="399"/>
      <c r="G148" s="340" t="str">
        <f>$G$442</f>
        <v>Avg Performing  Title / App</v>
      </c>
      <c r="H148" s="436"/>
      <c r="I148" s="384"/>
      <c r="J148" s="384"/>
      <c r="K148" s="384"/>
      <c r="L148" s="384"/>
      <c r="M148" s="384"/>
      <c r="N148" s="384"/>
      <c r="O148" s="384"/>
      <c r="P148" s="384"/>
      <c r="Q148" s="381"/>
      <c r="R148" s="384"/>
      <c r="S148" s="384"/>
      <c r="T148" s="384"/>
      <c r="U148" s="384"/>
      <c r="V148" s="384"/>
      <c r="W148" s="384"/>
      <c r="X148" s="384"/>
      <c r="Y148" s="384"/>
      <c r="Z148" s="384"/>
      <c r="AA148" s="384"/>
      <c r="AB148" s="385"/>
      <c r="AC148" s="384"/>
      <c r="AD148" s="384"/>
      <c r="AE148" s="384"/>
      <c r="AF148" s="384"/>
      <c r="AG148" s="384"/>
      <c r="AH148" s="384"/>
      <c r="AI148" s="384"/>
      <c r="AJ148" s="384"/>
      <c r="AK148" s="384"/>
      <c r="AL148" s="384"/>
      <c r="AM148" s="384"/>
      <c r="AN148" s="384"/>
      <c r="AO148" s="381"/>
      <c r="AP148" s="384"/>
      <c r="AQ148" s="384"/>
      <c r="AR148" s="384"/>
      <c r="AS148" s="384"/>
      <c r="AT148" s="384"/>
      <c r="AU148" s="384"/>
      <c r="AV148" s="384"/>
      <c r="AW148" s="384"/>
      <c r="AX148" s="384"/>
      <c r="AY148" s="384"/>
      <c r="AZ148" s="385"/>
      <c r="BA148" s="384"/>
      <c r="BB148" s="384"/>
      <c r="BC148" s="384"/>
      <c r="BD148" s="384"/>
      <c r="BE148" s="384"/>
      <c r="BF148" s="384"/>
      <c r="BG148" s="384"/>
      <c r="BH148" s="384"/>
      <c r="BI148" s="384"/>
      <c r="BJ148" s="384"/>
      <c r="BK148" s="384"/>
      <c r="BL148" s="384"/>
      <c r="BM148" s="381"/>
      <c r="BN148" s="384"/>
      <c r="BO148" s="384"/>
      <c r="BP148" s="384"/>
      <c r="BQ148" s="384"/>
      <c r="BR148" s="384"/>
      <c r="BS148" s="384"/>
      <c r="BT148" s="384"/>
      <c r="BU148" s="384"/>
      <c r="BV148" s="384"/>
      <c r="BW148" s="384"/>
      <c r="BX148" s="385"/>
      <c r="BY148" s="384"/>
      <c r="BZ148" s="384"/>
      <c r="CA148" s="384"/>
      <c r="CB148" s="384"/>
      <c r="CC148" s="384"/>
      <c r="CD148" s="384"/>
      <c r="CE148" s="384"/>
      <c r="CF148" s="384"/>
      <c r="CG148" s="384"/>
      <c r="CH148" s="384"/>
      <c r="CI148" s="384"/>
      <c r="CJ148" s="384"/>
      <c r="CK148" s="381"/>
      <c r="CL148" s="384"/>
      <c r="CM148" s="384"/>
      <c r="CN148" s="384"/>
      <c r="CO148" s="384"/>
      <c r="CP148" s="384"/>
      <c r="CQ148" s="384"/>
      <c r="CR148" s="384"/>
      <c r="CS148" s="384"/>
      <c r="CT148" s="384"/>
      <c r="CU148" s="384"/>
      <c r="CV148" s="385"/>
      <c r="CW148" s="384"/>
      <c r="CX148" s="384"/>
      <c r="CY148" s="384"/>
      <c r="CZ148" s="29"/>
      <c r="DA148" s="29"/>
      <c r="DB148" s="29"/>
      <c r="DC148" s="29"/>
      <c r="DD148" s="29"/>
      <c r="DE148" s="29"/>
      <c r="DF148" s="29"/>
      <c r="DG148" s="29"/>
      <c r="DH148" s="29"/>
      <c r="DI148" s="386"/>
      <c r="DJ148" s="29"/>
      <c r="DK148" s="29"/>
      <c r="DL148" s="384"/>
      <c r="DM148" s="384"/>
      <c r="DN148" s="384"/>
      <c r="DO148" s="384"/>
      <c r="DP148" s="384"/>
      <c r="DQ148" s="384"/>
      <c r="DR148" s="384"/>
      <c r="DS148" s="384"/>
      <c r="DT148" s="385"/>
      <c r="DU148" s="384"/>
      <c r="DV148" s="384"/>
      <c r="DW148" s="384"/>
      <c r="DX148" s="29"/>
      <c r="DY148" s="29"/>
      <c r="DZ148" s="29"/>
      <c r="EA148" s="29"/>
      <c r="EB148" s="29"/>
      <c r="EC148" s="29"/>
      <c r="ED148" s="29"/>
      <c r="EE148" s="29"/>
      <c r="EF148" s="29"/>
      <c r="EG148" s="386"/>
      <c r="EH148" s="29"/>
      <c r="EI148" s="29"/>
      <c r="EJ148" s="29"/>
      <c r="EK148" s="29"/>
      <c r="EL148" s="29"/>
      <c r="EM148" s="29"/>
      <c r="EN148" s="29"/>
      <c r="EO148" s="29"/>
      <c r="EP148" s="29"/>
      <c r="EQ148" s="29"/>
      <c r="ER148" s="343"/>
      <c r="ES148" s="29"/>
      <c r="ET148" s="29"/>
      <c r="EU148" s="29"/>
      <c r="EV148" s="29"/>
      <c r="EW148" s="29"/>
      <c r="EX148" s="29"/>
      <c r="EY148" s="29"/>
      <c r="EZ148" s="29"/>
      <c r="FA148" s="29"/>
      <c r="FB148" s="29"/>
      <c r="FC148" s="29"/>
      <c r="FD148" s="29"/>
      <c r="FE148" s="386"/>
      <c r="FF148" s="29"/>
      <c r="FG148" s="29"/>
      <c r="FH148" s="29"/>
      <c r="FI148" s="29"/>
      <c r="FJ148" s="29"/>
      <c r="FK148" s="29"/>
      <c r="FL148" s="29"/>
      <c r="FM148" s="29"/>
      <c r="FN148" s="29"/>
      <c r="FO148" s="29"/>
      <c r="FP148" s="343"/>
      <c r="FQ148" s="29"/>
      <c r="FR148" s="29"/>
      <c r="FS148" s="29"/>
      <c r="FT148" s="384"/>
      <c r="FU148" s="379">
        <f t="shared" ref="FU148:GN148" si="205">$B$7*Q$442</f>
        <v>31125.899999999998</v>
      </c>
      <c r="FV148" s="379">
        <f t="shared" si="205"/>
        <v>100239.75</v>
      </c>
      <c r="FW148" s="379">
        <f t="shared" si="205"/>
        <v>284618.09999999998</v>
      </c>
      <c r="FX148" s="379">
        <f t="shared" si="205"/>
        <v>556962.25</v>
      </c>
      <c r="FY148" s="379">
        <f t="shared" si="205"/>
        <v>680269.85</v>
      </c>
      <c r="FZ148" s="379">
        <f t="shared" si="205"/>
        <v>661926.19999999995</v>
      </c>
      <c r="GA148" s="379">
        <f t="shared" si="205"/>
        <v>673632.04999999993</v>
      </c>
      <c r="GB148" s="379">
        <f t="shared" si="205"/>
        <v>661253.44999999995</v>
      </c>
      <c r="GC148" s="735">
        <f t="shared" si="205"/>
        <v>447274.1</v>
      </c>
      <c r="GD148" s="379">
        <f t="shared" si="205"/>
        <v>485426.5</v>
      </c>
      <c r="GE148" s="379">
        <f t="shared" si="205"/>
        <v>373122.1</v>
      </c>
      <c r="GF148" s="379">
        <f t="shared" si="205"/>
        <v>318121.05</v>
      </c>
      <c r="GG148" s="379">
        <f t="shared" si="205"/>
        <v>411752.89999999997</v>
      </c>
      <c r="GH148" s="379">
        <f t="shared" si="205"/>
        <v>364780</v>
      </c>
      <c r="GI148" s="379">
        <f t="shared" si="205"/>
        <v>316356.95</v>
      </c>
      <c r="GJ148" s="379">
        <f t="shared" si="205"/>
        <v>238153.5</v>
      </c>
      <c r="GK148" s="379">
        <f t="shared" si="205"/>
        <v>221125.44999999998</v>
      </c>
      <c r="GL148" s="379">
        <f t="shared" si="205"/>
        <v>247123.5</v>
      </c>
      <c r="GM148" s="379">
        <f t="shared" si="205"/>
        <v>221170.3</v>
      </c>
      <c r="GN148" s="380">
        <f t="shared" si="205"/>
        <v>171895.1</v>
      </c>
      <c r="GO148" s="398">
        <f t="shared" si="150"/>
        <v>7466329</v>
      </c>
    </row>
    <row r="149" spans="1:204" ht="22" customHeight="1" x14ac:dyDescent="0.2">
      <c r="B149" s="399">
        <v>6</v>
      </c>
      <c r="C149" s="399"/>
      <c r="D149" s="399">
        <v>1</v>
      </c>
      <c r="E149" s="399"/>
      <c r="F149" s="399"/>
      <c r="G149" s="340" t="str">
        <f>$G$442</f>
        <v>Avg Performing  Title / App</v>
      </c>
      <c r="H149" s="436"/>
      <c r="I149" s="384"/>
      <c r="J149" s="384"/>
      <c r="K149" s="384"/>
      <c r="L149" s="384"/>
      <c r="M149" s="384"/>
      <c r="N149" s="384"/>
      <c r="O149" s="384"/>
      <c r="P149" s="384"/>
      <c r="Q149" s="381"/>
      <c r="R149" s="384"/>
      <c r="S149" s="384"/>
      <c r="T149" s="384"/>
      <c r="U149" s="384"/>
      <c r="V149" s="384"/>
      <c r="W149" s="384"/>
      <c r="X149" s="384"/>
      <c r="Y149" s="384"/>
      <c r="Z149" s="384"/>
      <c r="AA149" s="384"/>
      <c r="AB149" s="385"/>
      <c r="AC149" s="384"/>
      <c r="AD149" s="384"/>
      <c r="AE149" s="384"/>
      <c r="AF149" s="384"/>
      <c r="AG149" s="384"/>
      <c r="AH149" s="384"/>
      <c r="AI149" s="384"/>
      <c r="AJ149" s="384"/>
      <c r="AK149" s="384"/>
      <c r="AL149" s="384"/>
      <c r="AM149" s="384"/>
      <c r="AN149" s="384"/>
      <c r="AO149" s="381"/>
      <c r="AP149" s="384"/>
      <c r="AQ149" s="384"/>
      <c r="AR149" s="384"/>
      <c r="AS149" s="384"/>
      <c r="AT149" s="384"/>
      <c r="AU149" s="384"/>
      <c r="AV149" s="384"/>
      <c r="AW149" s="384"/>
      <c r="AX149" s="384"/>
      <c r="AY149" s="384"/>
      <c r="AZ149" s="385"/>
      <c r="BA149" s="384"/>
      <c r="BB149" s="384"/>
      <c r="BC149" s="384"/>
      <c r="BD149" s="384"/>
      <c r="BE149" s="384"/>
      <c r="BF149" s="384"/>
      <c r="BG149" s="384"/>
      <c r="BH149" s="384"/>
      <c r="BI149" s="384"/>
      <c r="BJ149" s="384"/>
      <c r="BK149" s="384"/>
      <c r="BL149" s="384"/>
      <c r="BM149" s="381"/>
      <c r="BN149" s="384"/>
      <c r="BO149" s="384"/>
      <c r="BP149" s="384"/>
      <c r="BQ149" s="384"/>
      <c r="BR149" s="384"/>
      <c r="BS149" s="384"/>
      <c r="BT149" s="384"/>
      <c r="BU149" s="384"/>
      <c r="BV149" s="384"/>
      <c r="BW149" s="384"/>
      <c r="BX149" s="385"/>
      <c r="BY149" s="384"/>
      <c r="BZ149" s="384"/>
      <c r="CA149" s="384"/>
      <c r="CB149" s="384"/>
      <c r="CC149" s="384"/>
      <c r="CD149" s="384"/>
      <c r="CE149" s="384"/>
      <c r="CF149" s="384"/>
      <c r="CG149" s="384"/>
      <c r="CH149" s="384"/>
      <c r="CI149" s="384"/>
      <c r="CJ149" s="384"/>
      <c r="CK149" s="381"/>
      <c r="CL149" s="384"/>
      <c r="CM149" s="384"/>
      <c r="CN149" s="384"/>
      <c r="CO149" s="384"/>
      <c r="CP149" s="384"/>
      <c r="CQ149" s="384"/>
      <c r="CR149" s="384"/>
      <c r="CS149" s="384"/>
      <c r="CT149" s="384"/>
      <c r="CU149" s="384"/>
      <c r="CV149" s="385"/>
      <c r="CW149" s="384"/>
      <c r="CX149" s="384"/>
      <c r="CY149" s="384"/>
      <c r="CZ149" s="29"/>
      <c r="DA149" s="29"/>
      <c r="DB149" s="29"/>
      <c r="DC149" s="29"/>
      <c r="DD149" s="29"/>
      <c r="DE149" s="29"/>
      <c r="DF149" s="29"/>
      <c r="DG149" s="29"/>
      <c r="DH149" s="29"/>
      <c r="DI149" s="386"/>
      <c r="DJ149" s="29"/>
      <c r="DK149" s="29"/>
      <c r="DL149" s="384"/>
      <c r="DM149" s="384"/>
      <c r="DN149" s="384"/>
      <c r="DO149" s="384"/>
      <c r="DP149" s="384"/>
      <c r="DQ149" s="384"/>
      <c r="DR149" s="384"/>
      <c r="DS149" s="384"/>
      <c r="DT149" s="385"/>
      <c r="DU149" s="384"/>
      <c r="DV149" s="384"/>
      <c r="DW149" s="384"/>
      <c r="DX149" s="29"/>
      <c r="DY149" s="29"/>
      <c r="DZ149" s="29"/>
      <c r="EA149" s="29"/>
      <c r="EB149" s="29"/>
      <c r="EC149" s="29"/>
      <c r="ED149" s="29"/>
      <c r="EE149" s="29"/>
      <c r="EF149" s="29"/>
      <c r="EG149" s="386"/>
      <c r="EH149" s="29"/>
      <c r="EI149" s="29"/>
      <c r="EJ149" s="29"/>
      <c r="EK149" s="29"/>
      <c r="EL149" s="29"/>
      <c r="EM149" s="29"/>
      <c r="EN149" s="29"/>
      <c r="EO149" s="29"/>
      <c r="EP149" s="29"/>
      <c r="EQ149" s="29"/>
      <c r="ER149" s="343"/>
      <c r="ES149" s="29"/>
      <c r="ET149" s="29"/>
      <c r="EU149" s="29"/>
      <c r="EV149" s="29"/>
      <c r="EW149" s="29"/>
      <c r="EX149" s="29"/>
      <c r="EY149" s="29"/>
      <c r="EZ149" s="29"/>
      <c r="FA149" s="29"/>
      <c r="FB149" s="29"/>
      <c r="FC149" s="29"/>
      <c r="FD149" s="29"/>
      <c r="FE149" s="386"/>
      <c r="FF149" s="29"/>
      <c r="FG149" s="29"/>
      <c r="FH149" s="29"/>
      <c r="FI149" s="29"/>
      <c r="FJ149" s="29"/>
      <c r="FK149" s="29"/>
      <c r="FL149" s="29"/>
      <c r="FM149" s="29"/>
      <c r="FN149" s="29"/>
      <c r="FO149" s="29"/>
      <c r="FP149" s="343"/>
      <c r="FQ149" s="29"/>
      <c r="FR149" s="29"/>
      <c r="FS149" s="29"/>
      <c r="FT149" s="384"/>
      <c r="FU149" s="384"/>
      <c r="FV149" s="384"/>
      <c r="FW149" s="379">
        <f t="shared" ref="FW149:GN149" si="206">$B$7*Q$442</f>
        <v>31125.899999999998</v>
      </c>
      <c r="FX149" s="379">
        <f t="shared" si="206"/>
        <v>100239.75</v>
      </c>
      <c r="FY149" s="379">
        <f t="shared" si="206"/>
        <v>284618.09999999998</v>
      </c>
      <c r="FZ149" s="379">
        <f t="shared" si="206"/>
        <v>556962.25</v>
      </c>
      <c r="GA149" s="379">
        <f t="shared" si="206"/>
        <v>680269.85</v>
      </c>
      <c r="GB149" s="379">
        <f t="shared" si="206"/>
        <v>661926.19999999995</v>
      </c>
      <c r="GC149" s="735">
        <f t="shared" si="206"/>
        <v>673632.04999999993</v>
      </c>
      <c r="GD149" s="379">
        <f t="shared" si="206"/>
        <v>661253.44999999995</v>
      </c>
      <c r="GE149" s="379">
        <f t="shared" si="206"/>
        <v>447274.1</v>
      </c>
      <c r="GF149" s="379">
        <f t="shared" si="206"/>
        <v>485426.5</v>
      </c>
      <c r="GG149" s="379">
        <f t="shared" si="206"/>
        <v>373122.1</v>
      </c>
      <c r="GH149" s="379">
        <f t="shared" si="206"/>
        <v>318121.05</v>
      </c>
      <c r="GI149" s="379">
        <f t="shared" si="206"/>
        <v>411752.89999999997</v>
      </c>
      <c r="GJ149" s="379">
        <f t="shared" si="206"/>
        <v>364780</v>
      </c>
      <c r="GK149" s="379">
        <f t="shared" si="206"/>
        <v>316356.95</v>
      </c>
      <c r="GL149" s="379">
        <f t="shared" si="206"/>
        <v>238153.5</v>
      </c>
      <c r="GM149" s="379">
        <f t="shared" si="206"/>
        <v>221125.44999999998</v>
      </c>
      <c r="GN149" s="380">
        <f t="shared" si="206"/>
        <v>247123.5</v>
      </c>
      <c r="GO149" s="398">
        <f t="shared" si="150"/>
        <v>7073263.6000000006</v>
      </c>
    </row>
    <row r="150" spans="1:204" ht="22" customHeight="1" x14ac:dyDescent="0.2">
      <c r="B150" s="399">
        <f t="shared" ref="B150:B155" si="207">B149+1</f>
        <v>7</v>
      </c>
      <c r="C150" s="399"/>
      <c r="D150" s="399"/>
      <c r="E150" s="399">
        <v>1</v>
      </c>
      <c r="F150" s="399"/>
      <c r="G150" s="339" t="str">
        <f>$G$443</f>
        <v>Low Performing  Title / App</v>
      </c>
      <c r="H150" s="436"/>
      <c r="I150" s="384"/>
      <c r="J150" s="384"/>
      <c r="K150" s="384"/>
      <c r="L150" s="384"/>
      <c r="M150" s="384"/>
      <c r="N150" s="384"/>
      <c r="O150" s="384"/>
      <c r="P150" s="384"/>
      <c r="Q150" s="381"/>
      <c r="R150" s="384"/>
      <c r="S150" s="384"/>
      <c r="T150" s="384"/>
      <c r="U150" s="384"/>
      <c r="V150" s="384"/>
      <c r="W150" s="384"/>
      <c r="X150" s="384"/>
      <c r="Y150" s="384"/>
      <c r="Z150" s="384"/>
      <c r="AA150" s="384"/>
      <c r="AB150" s="385"/>
      <c r="AC150" s="384"/>
      <c r="AD150" s="384"/>
      <c r="AE150" s="384"/>
      <c r="AF150" s="384"/>
      <c r="AG150" s="384"/>
      <c r="AH150" s="384"/>
      <c r="AI150" s="384"/>
      <c r="AJ150" s="384"/>
      <c r="AK150" s="384"/>
      <c r="AL150" s="384"/>
      <c r="AM150" s="384"/>
      <c r="AN150" s="384"/>
      <c r="AO150" s="381"/>
      <c r="AP150" s="384"/>
      <c r="AQ150" s="384"/>
      <c r="AR150" s="384"/>
      <c r="AS150" s="384"/>
      <c r="AT150" s="384"/>
      <c r="AU150" s="384"/>
      <c r="AV150" s="384"/>
      <c r="AW150" s="384"/>
      <c r="AX150" s="384"/>
      <c r="AY150" s="384"/>
      <c r="AZ150" s="385"/>
      <c r="BA150" s="384"/>
      <c r="BB150" s="384"/>
      <c r="BC150" s="384"/>
      <c r="BD150" s="384"/>
      <c r="BE150" s="384"/>
      <c r="BF150" s="384"/>
      <c r="BG150" s="384"/>
      <c r="BH150" s="384"/>
      <c r="BI150" s="384"/>
      <c r="BJ150" s="384"/>
      <c r="BK150" s="384"/>
      <c r="BL150" s="384"/>
      <c r="BM150" s="381"/>
      <c r="BN150" s="384"/>
      <c r="BO150" s="384"/>
      <c r="BP150" s="384"/>
      <c r="BQ150" s="384"/>
      <c r="BR150" s="384"/>
      <c r="BS150" s="384"/>
      <c r="BT150" s="384"/>
      <c r="BU150" s="384"/>
      <c r="BV150" s="384"/>
      <c r="BW150" s="384"/>
      <c r="BX150" s="385"/>
      <c r="BY150" s="384"/>
      <c r="BZ150" s="384"/>
      <c r="CA150" s="384"/>
      <c r="CB150" s="384"/>
      <c r="CC150" s="384"/>
      <c r="CD150" s="384"/>
      <c r="CE150" s="384"/>
      <c r="CF150" s="384"/>
      <c r="CG150" s="384"/>
      <c r="CH150" s="384"/>
      <c r="CI150" s="384"/>
      <c r="CJ150" s="384"/>
      <c r="CK150" s="381"/>
      <c r="CL150" s="384"/>
      <c r="CM150" s="384"/>
      <c r="CN150" s="384"/>
      <c r="CO150" s="384"/>
      <c r="CP150" s="384"/>
      <c r="CQ150" s="384"/>
      <c r="CR150" s="384"/>
      <c r="CS150" s="384"/>
      <c r="CT150" s="384"/>
      <c r="CU150" s="384"/>
      <c r="CV150" s="385"/>
      <c r="CW150" s="384"/>
      <c r="CX150" s="384"/>
      <c r="CY150" s="384"/>
      <c r="CZ150" s="29"/>
      <c r="DA150" s="29"/>
      <c r="DB150" s="29"/>
      <c r="DC150" s="29"/>
      <c r="DD150" s="29"/>
      <c r="DE150" s="29"/>
      <c r="DF150" s="29"/>
      <c r="DG150" s="29"/>
      <c r="DH150" s="29"/>
      <c r="DI150" s="386"/>
      <c r="DJ150" s="29"/>
      <c r="DK150" s="29"/>
      <c r="DL150" s="384"/>
      <c r="DM150" s="384"/>
      <c r="DN150" s="384"/>
      <c r="DO150" s="384"/>
      <c r="DP150" s="384"/>
      <c r="DQ150" s="384"/>
      <c r="DR150" s="384"/>
      <c r="DS150" s="384"/>
      <c r="DT150" s="385"/>
      <c r="DU150" s="384"/>
      <c r="DV150" s="384"/>
      <c r="DW150" s="384"/>
      <c r="DX150" s="29"/>
      <c r="DY150" s="29"/>
      <c r="DZ150" s="29"/>
      <c r="EA150" s="29"/>
      <c r="EB150" s="29"/>
      <c r="EC150" s="29"/>
      <c r="ED150" s="29"/>
      <c r="EE150" s="29"/>
      <c r="EF150" s="29"/>
      <c r="EG150" s="386"/>
      <c r="EH150" s="29"/>
      <c r="EI150" s="29"/>
      <c r="EJ150" s="29"/>
      <c r="EK150" s="29"/>
      <c r="EL150" s="29"/>
      <c r="EM150" s="29"/>
      <c r="EN150" s="29"/>
      <c r="EO150" s="29"/>
      <c r="EP150" s="29"/>
      <c r="EQ150" s="29"/>
      <c r="ER150" s="343"/>
      <c r="ES150" s="29"/>
      <c r="ET150" s="29"/>
      <c r="EU150" s="29"/>
      <c r="EV150" s="29"/>
      <c r="EW150" s="29"/>
      <c r="EX150" s="29"/>
      <c r="EY150" s="29"/>
      <c r="EZ150" s="29"/>
      <c r="FA150" s="29"/>
      <c r="FB150" s="29"/>
      <c r="FC150" s="29"/>
      <c r="FD150" s="29"/>
      <c r="FE150" s="386"/>
      <c r="FF150" s="29"/>
      <c r="FG150" s="29"/>
      <c r="FH150" s="29"/>
      <c r="FI150" s="29"/>
      <c r="FJ150" s="29"/>
      <c r="FK150" s="29"/>
      <c r="FL150" s="29"/>
      <c r="FM150" s="29"/>
      <c r="FN150" s="29"/>
      <c r="FO150" s="29"/>
      <c r="FP150" s="343"/>
      <c r="FQ150" s="29"/>
      <c r="FR150" s="29"/>
      <c r="FS150" s="29"/>
      <c r="FT150" s="384"/>
      <c r="FU150" s="384"/>
      <c r="FV150" s="384"/>
      <c r="FW150" s="384"/>
      <c r="FX150" s="382">
        <f t="shared" ref="FX150:GN150" si="208">$B$7*Q$443</f>
        <v>14621.099999999999</v>
      </c>
      <c r="FY150" s="382">
        <f t="shared" si="208"/>
        <v>53894.75</v>
      </c>
      <c r="FZ150" s="382">
        <f t="shared" si="208"/>
        <v>98939.099999999991</v>
      </c>
      <c r="GA150" s="382">
        <f t="shared" si="208"/>
        <v>182390</v>
      </c>
      <c r="GB150" s="382">
        <f t="shared" si="208"/>
        <v>299732.55</v>
      </c>
      <c r="GC150" s="736">
        <f t="shared" si="208"/>
        <v>204665.5</v>
      </c>
      <c r="GD150" s="382">
        <f t="shared" si="208"/>
        <v>175333.6</v>
      </c>
      <c r="GE150" s="382">
        <f t="shared" si="208"/>
        <v>194200.5</v>
      </c>
      <c r="GF150" s="382">
        <f t="shared" si="208"/>
        <v>156765.69999999998</v>
      </c>
      <c r="GG150" s="382">
        <f t="shared" si="208"/>
        <v>155674.35</v>
      </c>
      <c r="GH150" s="382">
        <f t="shared" si="208"/>
        <v>148274.1</v>
      </c>
      <c r="GI150" s="382">
        <f t="shared" si="208"/>
        <v>137061.6</v>
      </c>
      <c r="GJ150" s="382">
        <f t="shared" si="208"/>
        <v>120885.7</v>
      </c>
      <c r="GK150" s="382">
        <f t="shared" si="208"/>
        <v>141905.4</v>
      </c>
      <c r="GL150" s="382">
        <f t="shared" si="208"/>
        <v>111512.04999999999</v>
      </c>
      <c r="GM150" s="382">
        <f t="shared" si="208"/>
        <v>95410.9</v>
      </c>
      <c r="GN150" s="383">
        <f t="shared" si="208"/>
        <v>94349.45</v>
      </c>
      <c r="GO150" s="397">
        <f t="shared" si="150"/>
        <v>2385616.35</v>
      </c>
    </row>
    <row r="151" spans="1:204" ht="22" customHeight="1" x14ac:dyDescent="0.2">
      <c r="B151" s="399">
        <v>8</v>
      </c>
      <c r="C151" s="399"/>
      <c r="D151" s="399"/>
      <c r="E151" s="399"/>
      <c r="F151" s="399">
        <v>1</v>
      </c>
      <c r="G151" s="495" t="str">
        <f>$G$444</f>
        <v>Even Performing Title / App</v>
      </c>
      <c r="H151" s="436"/>
      <c r="I151" s="384"/>
      <c r="J151" s="384"/>
      <c r="K151" s="384"/>
      <c r="L151" s="384"/>
      <c r="M151" s="384"/>
      <c r="N151" s="384"/>
      <c r="O151" s="384"/>
      <c r="P151" s="384"/>
      <c r="Q151" s="381"/>
      <c r="R151" s="384"/>
      <c r="S151" s="384"/>
      <c r="T151" s="384"/>
      <c r="U151" s="384"/>
      <c r="V151" s="384"/>
      <c r="W151" s="384"/>
      <c r="X151" s="384"/>
      <c r="Y151" s="384"/>
      <c r="Z151" s="384"/>
      <c r="AA151" s="384"/>
      <c r="AB151" s="385"/>
      <c r="AC151" s="384"/>
      <c r="AD151" s="384"/>
      <c r="AE151" s="384"/>
      <c r="AF151" s="384"/>
      <c r="AG151" s="384"/>
      <c r="AH151" s="384"/>
      <c r="AI151" s="384"/>
      <c r="AJ151" s="384"/>
      <c r="AK151" s="384"/>
      <c r="AL151" s="384"/>
      <c r="AM151" s="384"/>
      <c r="AN151" s="384"/>
      <c r="AO151" s="381"/>
      <c r="AP151" s="384"/>
      <c r="AQ151" s="384"/>
      <c r="AR151" s="384"/>
      <c r="AS151" s="384"/>
      <c r="AT151" s="384"/>
      <c r="AU151" s="384"/>
      <c r="AV151" s="384"/>
      <c r="AW151" s="384"/>
      <c r="AX151" s="384"/>
      <c r="AY151" s="384"/>
      <c r="AZ151" s="385"/>
      <c r="BA151" s="384"/>
      <c r="BB151" s="384"/>
      <c r="BC151" s="384"/>
      <c r="BD151" s="384"/>
      <c r="BE151" s="384"/>
      <c r="BF151" s="384"/>
      <c r="BG151" s="384"/>
      <c r="BH151" s="384"/>
      <c r="BI151" s="384"/>
      <c r="BJ151" s="384"/>
      <c r="BK151" s="384"/>
      <c r="BL151" s="384"/>
      <c r="BM151" s="381"/>
      <c r="BN151" s="384"/>
      <c r="BO151" s="384"/>
      <c r="BP151" s="384"/>
      <c r="BQ151" s="384"/>
      <c r="BR151" s="384"/>
      <c r="BS151" s="384"/>
      <c r="BT151" s="384"/>
      <c r="BU151" s="384"/>
      <c r="BV151" s="384"/>
      <c r="BW151" s="384"/>
      <c r="BX151" s="385"/>
      <c r="BY151" s="384"/>
      <c r="BZ151" s="384"/>
      <c r="CA151" s="384"/>
      <c r="CB151" s="384"/>
      <c r="CC151" s="384"/>
      <c r="CD151" s="384"/>
      <c r="CE151" s="384"/>
      <c r="CF151" s="384"/>
      <c r="CG151" s="384"/>
      <c r="CH151" s="384"/>
      <c r="CI151" s="384"/>
      <c r="CJ151" s="384"/>
      <c r="CK151" s="381"/>
      <c r="CL151" s="384"/>
      <c r="CM151" s="384"/>
      <c r="CN151" s="384"/>
      <c r="CO151" s="384"/>
      <c r="CP151" s="384"/>
      <c r="CQ151" s="384"/>
      <c r="CR151" s="384"/>
      <c r="CS151" s="384"/>
      <c r="CT151" s="384"/>
      <c r="CU151" s="384"/>
      <c r="CV151" s="385"/>
      <c r="CW151" s="384"/>
      <c r="CX151" s="384"/>
      <c r="CY151" s="384"/>
      <c r="CZ151" s="29"/>
      <c r="DA151" s="29"/>
      <c r="DB151" s="29"/>
      <c r="DC151" s="29"/>
      <c r="DD151" s="29"/>
      <c r="DE151" s="29"/>
      <c r="DF151" s="29"/>
      <c r="DG151" s="29"/>
      <c r="DH151" s="29"/>
      <c r="DI151" s="386"/>
      <c r="DJ151" s="29"/>
      <c r="DK151" s="29"/>
      <c r="DL151" s="384"/>
      <c r="DM151" s="384"/>
      <c r="DN151" s="384"/>
      <c r="DO151" s="384"/>
      <c r="DP151" s="384"/>
      <c r="DQ151" s="384"/>
      <c r="DR151" s="384"/>
      <c r="DS151" s="384"/>
      <c r="DT151" s="385"/>
      <c r="DU151" s="384"/>
      <c r="DV151" s="384"/>
      <c r="DW151" s="384"/>
      <c r="DX151" s="29"/>
      <c r="DY151" s="29"/>
      <c r="DZ151" s="29"/>
      <c r="EA151" s="29"/>
      <c r="EB151" s="29"/>
      <c r="EC151" s="29"/>
      <c r="ED151" s="29"/>
      <c r="EE151" s="29"/>
      <c r="EF151" s="29"/>
      <c r="EG151" s="386"/>
      <c r="EH151" s="29"/>
      <c r="EI151" s="29"/>
      <c r="EJ151" s="29"/>
      <c r="EK151" s="29"/>
      <c r="EL151" s="29"/>
      <c r="EM151" s="29"/>
      <c r="EN151" s="29"/>
      <c r="EO151" s="29"/>
      <c r="EP151" s="29"/>
      <c r="EQ151" s="29"/>
      <c r="ER151" s="343"/>
      <c r="ES151" s="29"/>
      <c r="ET151" s="29"/>
      <c r="EU151" s="29"/>
      <c r="EV151" s="29"/>
      <c r="EW151" s="29"/>
      <c r="EX151" s="29"/>
      <c r="EY151" s="29"/>
      <c r="EZ151" s="29"/>
      <c r="FA151" s="29"/>
      <c r="FB151" s="29"/>
      <c r="FC151" s="29"/>
      <c r="FD151" s="29"/>
      <c r="FE151" s="386"/>
      <c r="FF151" s="29"/>
      <c r="FG151" s="29"/>
      <c r="FH151" s="29"/>
      <c r="FI151" s="29"/>
      <c r="FJ151" s="29"/>
      <c r="FK151" s="29"/>
      <c r="FL151" s="29"/>
      <c r="FM151" s="29"/>
      <c r="FN151" s="29"/>
      <c r="FO151" s="29"/>
      <c r="FP151" s="343"/>
      <c r="FQ151" s="29"/>
      <c r="FR151" s="29"/>
      <c r="FS151" s="29"/>
      <c r="FT151" s="384"/>
      <c r="FU151" s="384"/>
      <c r="FV151" s="384"/>
      <c r="FW151" s="384"/>
      <c r="FX151" s="384"/>
      <c r="FY151" s="384"/>
      <c r="FZ151" s="497">
        <f t="shared" ref="FZ151:GN151" si="209">$B$7*Q$444</f>
        <v>3114.5833333333339</v>
      </c>
      <c r="GA151" s="497">
        <f t="shared" si="209"/>
        <v>12458.333333333336</v>
      </c>
      <c r="GB151" s="497">
        <f t="shared" si="209"/>
        <v>31145.833333333336</v>
      </c>
      <c r="GC151" s="737">
        <f t="shared" si="209"/>
        <v>46718.75</v>
      </c>
      <c r="GD151" s="497">
        <f t="shared" si="209"/>
        <v>62291.666666666672</v>
      </c>
      <c r="GE151" s="497">
        <f t="shared" si="209"/>
        <v>59177.083333333328</v>
      </c>
      <c r="GF151" s="497">
        <f t="shared" si="209"/>
        <v>56062.5</v>
      </c>
      <c r="GG151" s="497">
        <f t="shared" si="209"/>
        <v>52947.916666666664</v>
      </c>
      <c r="GH151" s="497">
        <f t="shared" si="209"/>
        <v>49833.333333333343</v>
      </c>
      <c r="GI151" s="497">
        <f t="shared" si="209"/>
        <v>46718.75</v>
      </c>
      <c r="GJ151" s="497">
        <f t="shared" si="209"/>
        <v>43604.166666666664</v>
      </c>
      <c r="GK151" s="497">
        <f t="shared" si="209"/>
        <v>40489.583333333336</v>
      </c>
      <c r="GL151" s="497">
        <f t="shared" si="209"/>
        <v>37375</v>
      </c>
      <c r="GM151" s="497">
        <f t="shared" si="209"/>
        <v>34260.416666666672</v>
      </c>
      <c r="GN151" s="621">
        <f t="shared" si="209"/>
        <v>31145.833333333299</v>
      </c>
      <c r="GO151" s="623">
        <f t="shared" si="150"/>
        <v>607343.74999999988</v>
      </c>
    </row>
    <row r="152" spans="1:204" ht="22" customHeight="1" x14ac:dyDescent="0.2">
      <c r="B152" s="399">
        <v>9</v>
      </c>
      <c r="C152" s="399">
        <v>1</v>
      </c>
      <c r="D152" s="399"/>
      <c r="E152" s="399"/>
      <c r="F152" s="399"/>
      <c r="G152" s="341" t="str">
        <f>$G$441</f>
        <v>High Performing Title / App</v>
      </c>
      <c r="H152" s="436"/>
      <c r="I152" s="384"/>
      <c r="J152" s="384"/>
      <c r="K152" s="384"/>
      <c r="L152" s="384"/>
      <c r="M152" s="384"/>
      <c r="N152" s="384"/>
      <c r="O152" s="384"/>
      <c r="P152" s="384"/>
      <c r="Q152" s="381"/>
      <c r="R152" s="384"/>
      <c r="S152" s="384"/>
      <c r="T152" s="384"/>
      <c r="U152" s="384"/>
      <c r="V152" s="384"/>
      <c r="W152" s="384"/>
      <c r="X152" s="384"/>
      <c r="Y152" s="384"/>
      <c r="Z152" s="384"/>
      <c r="AA152" s="384"/>
      <c r="AB152" s="385"/>
      <c r="AC152" s="384"/>
      <c r="AD152" s="384"/>
      <c r="AE152" s="384"/>
      <c r="AF152" s="384"/>
      <c r="AG152" s="384"/>
      <c r="AH152" s="384"/>
      <c r="AI152" s="384"/>
      <c r="AJ152" s="384"/>
      <c r="AK152" s="384"/>
      <c r="AL152" s="384"/>
      <c r="AM152" s="384"/>
      <c r="AN152" s="384"/>
      <c r="AO152" s="381"/>
      <c r="AP152" s="384"/>
      <c r="AQ152" s="384"/>
      <c r="AR152" s="384"/>
      <c r="AS152" s="384"/>
      <c r="AT152" s="384"/>
      <c r="AU152" s="384"/>
      <c r="AV152" s="384"/>
      <c r="AW152" s="384"/>
      <c r="AX152" s="384"/>
      <c r="AY152" s="384"/>
      <c r="AZ152" s="385"/>
      <c r="BA152" s="384"/>
      <c r="BB152" s="384"/>
      <c r="BC152" s="384"/>
      <c r="BD152" s="384"/>
      <c r="BE152" s="384"/>
      <c r="BF152" s="384"/>
      <c r="BG152" s="384"/>
      <c r="BH152" s="384"/>
      <c r="BI152" s="384"/>
      <c r="BJ152" s="384"/>
      <c r="BK152" s="384"/>
      <c r="BL152" s="384"/>
      <c r="BM152" s="381"/>
      <c r="BN152" s="384"/>
      <c r="BO152" s="384"/>
      <c r="BP152" s="384"/>
      <c r="BQ152" s="384"/>
      <c r="BR152" s="384"/>
      <c r="BS152" s="384"/>
      <c r="BT152" s="384"/>
      <c r="BU152" s="384"/>
      <c r="BV152" s="384"/>
      <c r="BW152" s="384"/>
      <c r="BX152" s="385"/>
      <c r="BY152" s="384"/>
      <c r="BZ152" s="384"/>
      <c r="CA152" s="384"/>
      <c r="CB152" s="384"/>
      <c r="CC152" s="384"/>
      <c r="CD152" s="384"/>
      <c r="CE152" s="384"/>
      <c r="CF152" s="384"/>
      <c r="CG152" s="384"/>
      <c r="CH152" s="384"/>
      <c r="CI152" s="384"/>
      <c r="CJ152" s="384"/>
      <c r="CK152" s="381"/>
      <c r="CL152" s="384"/>
      <c r="CM152" s="384"/>
      <c r="CN152" s="384"/>
      <c r="CO152" s="384"/>
      <c r="CP152" s="384"/>
      <c r="CQ152" s="384"/>
      <c r="CR152" s="384"/>
      <c r="CS152" s="384"/>
      <c r="CT152" s="384"/>
      <c r="CU152" s="384"/>
      <c r="CV152" s="385"/>
      <c r="CW152" s="384"/>
      <c r="CX152" s="384"/>
      <c r="CY152" s="384"/>
      <c r="CZ152" s="29"/>
      <c r="DA152" s="29"/>
      <c r="DB152" s="29"/>
      <c r="DC152" s="29"/>
      <c r="DD152" s="29"/>
      <c r="DE152" s="29"/>
      <c r="DF152" s="29"/>
      <c r="DG152" s="29"/>
      <c r="DH152" s="29"/>
      <c r="DI152" s="386"/>
      <c r="DJ152" s="29"/>
      <c r="DK152" s="29"/>
      <c r="DL152" s="384"/>
      <c r="DM152" s="384"/>
      <c r="DN152" s="384"/>
      <c r="DO152" s="384"/>
      <c r="DP152" s="384"/>
      <c r="DQ152" s="384"/>
      <c r="DR152" s="384"/>
      <c r="DS152" s="384"/>
      <c r="DT152" s="385"/>
      <c r="DU152" s="384"/>
      <c r="DV152" s="384"/>
      <c r="DW152" s="384"/>
      <c r="DX152" s="29"/>
      <c r="DY152" s="29"/>
      <c r="DZ152" s="29"/>
      <c r="EA152" s="29"/>
      <c r="EB152" s="29"/>
      <c r="EC152" s="29"/>
      <c r="ED152" s="29"/>
      <c r="EE152" s="29"/>
      <c r="EF152" s="29"/>
      <c r="EG152" s="386"/>
      <c r="EH152" s="29"/>
      <c r="EI152" s="29"/>
      <c r="EJ152" s="29"/>
      <c r="EK152" s="29"/>
      <c r="EL152" s="29"/>
      <c r="EM152" s="29"/>
      <c r="EN152" s="29"/>
      <c r="EO152" s="29"/>
      <c r="EP152" s="29"/>
      <c r="EQ152" s="29"/>
      <c r="ER152" s="343"/>
      <c r="ES152" s="29"/>
      <c r="ET152" s="29"/>
      <c r="EU152" s="29"/>
      <c r="EV152" s="29"/>
      <c r="EW152" s="29"/>
      <c r="EX152" s="29"/>
      <c r="EY152" s="29"/>
      <c r="EZ152" s="29"/>
      <c r="FA152" s="29"/>
      <c r="FB152" s="29"/>
      <c r="FC152" s="29"/>
      <c r="FD152" s="29"/>
      <c r="FE152" s="386"/>
      <c r="FF152" s="29"/>
      <c r="FG152" s="29"/>
      <c r="FH152" s="29"/>
      <c r="FI152" s="29"/>
      <c r="FJ152" s="29"/>
      <c r="FK152" s="29"/>
      <c r="FL152" s="29"/>
      <c r="FM152" s="29"/>
      <c r="FN152" s="29"/>
      <c r="FO152" s="29"/>
      <c r="FP152" s="343"/>
      <c r="FQ152" s="29"/>
      <c r="FR152" s="29"/>
      <c r="FS152" s="29"/>
      <c r="FT152" s="384"/>
      <c r="FU152" s="384"/>
      <c r="FV152" s="384"/>
      <c r="FW152" s="384"/>
      <c r="FX152" s="384"/>
      <c r="FY152" s="384"/>
      <c r="FZ152" s="384"/>
      <c r="GA152" s="389">
        <f t="shared" ref="GA152:GN152" si="210">$B$7*Q$441</f>
        <v>289304.92499999999</v>
      </c>
      <c r="GB152" s="389">
        <f t="shared" si="210"/>
        <v>965956.875</v>
      </c>
      <c r="GC152" s="738">
        <f t="shared" si="210"/>
        <v>1834880.7749999999</v>
      </c>
      <c r="GD152" s="389">
        <f t="shared" si="210"/>
        <v>3106602.5249999999</v>
      </c>
      <c r="GE152" s="389">
        <f t="shared" si="210"/>
        <v>3859006.125</v>
      </c>
      <c r="GF152" s="389">
        <f t="shared" si="210"/>
        <v>4525028.625</v>
      </c>
      <c r="GG152" s="389">
        <f t="shared" si="210"/>
        <v>3728021.6999999997</v>
      </c>
      <c r="GH152" s="389">
        <f t="shared" si="210"/>
        <v>3186637.3499999996</v>
      </c>
      <c r="GI152" s="389">
        <f t="shared" si="210"/>
        <v>4099648.8</v>
      </c>
      <c r="GJ152" s="389">
        <f t="shared" si="210"/>
        <v>3381331.1999999997</v>
      </c>
      <c r="GK152" s="389">
        <f t="shared" si="210"/>
        <v>2932337.85</v>
      </c>
      <c r="GL152" s="389">
        <f t="shared" si="210"/>
        <v>3693307.8</v>
      </c>
      <c r="GM152" s="389">
        <f t="shared" si="210"/>
        <v>3246624.2249999996</v>
      </c>
      <c r="GN152" s="390">
        <f t="shared" si="210"/>
        <v>3039394.8</v>
      </c>
      <c r="GO152" s="396">
        <f t="shared" si="150"/>
        <v>41888083.574999996</v>
      </c>
      <c r="GP152" s="989">
        <f>(GO152*$B$11)*$B$10</f>
        <v>188496376.08749998</v>
      </c>
    </row>
    <row r="153" spans="1:204" ht="22" customHeight="1" x14ac:dyDescent="0.2">
      <c r="B153" s="399">
        <f t="shared" si="207"/>
        <v>10</v>
      </c>
      <c r="C153" s="399"/>
      <c r="D153" s="399">
        <v>1</v>
      </c>
      <c r="E153" s="399"/>
      <c r="F153" s="399"/>
      <c r="G153" s="340" t="str">
        <f>$G$442</f>
        <v>Avg Performing  Title / App</v>
      </c>
      <c r="H153" s="436"/>
      <c r="I153" s="384"/>
      <c r="J153" s="384"/>
      <c r="K153" s="384"/>
      <c r="L153" s="384"/>
      <c r="M153" s="384"/>
      <c r="N153" s="384"/>
      <c r="O153" s="384"/>
      <c r="P153" s="384"/>
      <c r="Q153" s="381"/>
      <c r="R153" s="384"/>
      <c r="S153" s="384"/>
      <c r="T153" s="384"/>
      <c r="U153" s="384"/>
      <c r="V153" s="384"/>
      <c r="W153" s="384"/>
      <c r="X153" s="384"/>
      <c r="Y153" s="384"/>
      <c r="Z153" s="384"/>
      <c r="AA153" s="384"/>
      <c r="AB153" s="385"/>
      <c r="AC153" s="384"/>
      <c r="AD153" s="384"/>
      <c r="AE153" s="384"/>
      <c r="AF153" s="384"/>
      <c r="AG153" s="384"/>
      <c r="AH153" s="384"/>
      <c r="AI153" s="384"/>
      <c r="AJ153" s="384"/>
      <c r="AK153" s="384"/>
      <c r="AL153" s="384"/>
      <c r="AM153" s="384"/>
      <c r="AN153" s="384"/>
      <c r="AO153" s="381"/>
      <c r="AP153" s="384"/>
      <c r="AQ153" s="384"/>
      <c r="AR153" s="384"/>
      <c r="AS153" s="384"/>
      <c r="AT153" s="384"/>
      <c r="AU153" s="384"/>
      <c r="AV153" s="384"/>
      <c r="AW153" s="384"/>
      <c r="AX153" s="384"/>
      <c r="AY153" s="384"/>
      <c r="AZ153" s="385"/>
      <c r="BA153" s="384"/>
      <c r="BB153" s="384"/>
      <c r="BC153" s="384"/>
      <c r="BD153" s="384"/>
      <c r="BE153" s="384"/>
      <c r="BF153" s="384"/>
      <c r="BG153" s="384"/>
      <c r="BH153" s="384"/>
      <c r="BI153" s="384"/>
      <c r="BJ153" s="384"/>
      <c r="BK153" s="384"/>
      <c r="BL153" s="384"/>
      <c r="BM153" s="381"/>
      <c r="BN153" s="384"/>
      <c r="BO153" s="384"/>
      <c r="BP153" s="384"/>
      <c r="BQ153" s="384"/>
      <c r="BR153" s="384"/>
      <c r="BS153" s="384"/>
      <c r="BT153" s="384"/>
      <c r="BU153" s="384"/>
      <c r="BV153" s="384"/>
      <c r="BW153" s="384"/>
      <c r="BX153" s="385"/>
      <c r="BY153" s="384"/>
      <c r="BZ153" s="384"/>
      <c r="CA153" s="384"/>
      <c r="CB153" s="384"/>
      <c r="CC153" s="384"/>
      <c r="CD153" s="384"/>
      <c r="CE153" s="384"/>
      <c r="CF153" s="384"/>
      <c r="CG153" s="384"/>
      <c r="CH153" s="384"/>
      <c r="CI153" s="384"/>
      <c r="CJ153" s="384"/>
      <c r="CK153" s="381"/>
      <c r="CL153" s="384"/>
      <c r="CM153" s="384"/>
      <c r="CN153" s="384"/>
      <c r="CO153" s="384"/>
      <c r="CP153" s="384"/>
      <c r="CQ153" s="384"/>
      <c r="CR153" s="384"/>
      <c r="CS153" s="384"/>
      <c r="CT153" s="384"/>
      <c r="CU153" s="384"/>
      <c r="CV153" s="385"/>
      <c r="CW153" s="384"/>
      <c r="CX153" s="384"/>
      <c r="CY153" s="384"/>
      <c r="CZ153" s="29"/>
      <c r="DA153" s="29"/>
      <c r="DB153" s="29"/>
      <c r="DC153" s="29"/>
      <c r="DD153" s="29"/>
      <c r="DE153" s="29"/>
      <c r="DF153" s="29"/>
      <c r="DG153" s="29"/>
      <c r="DH153" s="29"/>
      <c r="DI153" s="386"/>
      <c r="DJ153" s="29"/>
      <c r="DK153" s="29"/>
      <c r="DL153" s="384"/>
      <c r="DM153" s="384"/>
      <c r="DN153" s="384"/>
      <c r="DO153" s="384"/>
      <c r="DP153" s="384"/>
      <c r="DQ153" s="384"/>
      <c r="DR153" s="384"/>
      <c r="DS153" s="384"/>
      <c r="DT153" s="385"/>
      <c r="DU153" s="384"/>
      <c r="DV153" s="384"/>
      <c r="DW153" s="384"/>
      <c r="DX153" s="29"/>
      <c r="DY153" s="29"/>
      <c r="DZ153" s="29"/>
      <c r="EA153" s="29"/>
      <c r="EB153" s="29"/>
      <c r="EC153" s="29"/>
      <c r="ED153" s="29"/>
      <c r="EE153" s="29"/>
      <c r="EF153" s="29"/>
      <c r="EG153" s="386"/>
      <c r="EH153" s="29"/>
      <c r="EI153" s="29"/>
      <c r="EJ153" s="29"/>
      <c r="EK153" s="29"/>
      <c r="EL153" s="29"/>
      <c r="EM153" s="29"/>
      <c r="EN153" s="29"/>
      <c r="EO153" s="29"/>
      <c r="EP153" s="29"/>
      <c r="EQ153" s="29"/>
      <c r="ER153" s="343"/>
      <c r="ES153" s="29"/>
      <c r="ET153" s="29"/>
      <c r="EU153" s="29"/>
      <c r="EV153" s="29"/>
      <c r="EW153" s="29"/>
      <c r="EX153" s="29"/>
      <c r="EY153" s="29"/>
      <c r="EZ153" s="29"/>
      <c r="FA153" s="29"/>
      <c r="FB153" s="29"/>
      <c r="FC153" s="29"/>
      <c r="FD153" s="29"/>
      <c r="FE153" s="386"/>
      <c r="FF153" s="29"/>
      <c r="FG153" s="29"/>
      <c r="FH153" s="29"/>
      <c r="FI153" s="29"/>
      <c r="FJ153" s="29"/>
      <c r="FK153" s="29"/>
      <c r="FL153" s="29"/>
      <c r="FM153" s="29"/>
      <c r="FN153" s="29"/>
      <c r="FO153" s="29"/>
      <c r="FP153" s="343"/>
      <c r="FQ153" s="29"/>
      <c r="FR153" s="29"/>
      <c r="FS153" s="29"/>
      <c r="FT153" s="384"/>
      <c r="FU153" s="384"/>
      <c r="FV153" s="384"/>
      <c r="FW153" s="384"/>
      <c r="FX153" s="384"/>
      <c r="FY153" s="384"/>
      <c r="FZ153" s="384"/>
      <c r="GA153" s="384"/>
      <c r="GB153" s="384"/>
      <c r="GC153" s="735">
        <f t="shared" ref="GC153:GN153" si="211">$B$7*Q$442</f>
        <v>31125.899999999998</v>
      </c>
      <c r="GD153" s="379">
        <f t="shared" si="211"/>
        <v>100239.75</v>
      </c>
      <c r="GE153" s="379">
        <f t="shared" si="211"/>
        <v>284618.09999999998</v>
      </c>
      <c r="GF153" s="379">
        <f t="shared" si="211"/>
        <v>556962.25</v>
      </c>
      <c r="GG153" s="379">
        <f t="shared" si="211"/>
        <v>680269.85</v>
      </c>
      <c r="GH153" s="379">
        <f t="shared" si="211"/>
        <v>661926.19999999995</v>
      </c>
      <c r="GI153" s="379">
        <f t="shared" si="211"/>
        <v>673632.04999999993</v>
      </c>
      <c r="GJ153" s="379">
        <f t="shared" si="211"/>
        <v>661253.44999999995</v>
      </c>
      <c r="GK153" s="379">
        <f t="shared" si="211"/>
        <v>447274.1</v>
      </c>
      <c r="GL153" s="379">
        <f t="shared" si="211"/>
        <v>485426.5</v>
      </c>
      <c r="GM153" s="379">
        <f t="shared" si="211"/>
        <v>373122.1</v>
      </c>
      <c r="GN153" s="380">
        <f t="shared" si="211"/>
        <v>318121.05</v>
      </c>
      <c r="GO153" s="398">
        <f t="shared" si="150"/>
        <v>5273971.3</v>
      </c>
    </row>
    <row r="154" spans="1:204" ht="22" customHeight="1" x14ac:dyDescent="0.2">
      <c r="B154" s="399">
        <f t="shared" si="207"/>
        <v>11</v>
      </c>
      <c r="C154" s="399"/>
      <c r="D154" s="399"/>
      <c r="E154" s="399">
        <v>1</v>
      </c>
      <c r="F154" s="399"/>
      <c r="G154" s="339" t="str">
        <f>$G$443</f>
        <v>Low Performing  Title / App</v>
      </c>
      <c r="H154" s="436"/>
      <c r="I154" s="384"/>
      <c r="J154" s="384"/>
      <c r="K154" s="384"/>
      <c r="L154" s="384"/>
      <c r="M154" s="384"/>
      <c r="N154" s="384"/>
      <c r="O154" s="384"/>
      <c r="P154" s="384"/>
      <c r="Q154" s="381"/>
      <c r="R154" s="384"/>
      <c r="S154" s="384"/>
      <c r="T154" s="384"/>
      <c r="U154" s="384"/>
      <c r="V154" s="384"/>
      <c r="W154" s="384"/>
      <c r="X154" s="384"/>
      <c r="Y154" s="384"/>
      <c r="Z154" s="384"/>
      <c r="AA154" s="384"/>
      <c r="AB154" s="385"/>
      <c r="AC154" s="384"/>
      <c r="AD154" s="384"/>
      <c r="AE154" s="384"/>
      <c r="AF154" s="384"/>
      <c r="AG154" s="384"/>
      <c r="AH154" s="384"/>
      <c r="AI154" s="384"/>
      <c r="AJ154" s="384"/>
      <c r="AK154" s="384"/>
      <c r="AL154" s="384"/>
      <c r="AM154" s="384"/>
      <c r="AN154" s="384"/>
      <c r="AO154" s="381"/>
      <c r="AP154" s="384"/>
      <c r="AQ154" s="384"/>
      <c r="AR154" s="384"/>
      <c r="AS154" s="384"/>
      <c r="AT154" s="384"/>
      <c r="AU154" s="384"/>
      <c r="AV154" s="384"/>
      <c r="AW154" s="384"/>
      <c r="AX154" s="384"/>
      <c r="AY154" s="384"/>
      <c r="AZ154" s="385"/>
      <c r="BA154" s="384"/>
      <c r="BB154" s="384"/>
      <c r="BC154" s="384"/>
      <c r="BD154" s="384"/>
      <c r="BE154" s="384"/>
      <c r="BF154" s="384"/>
      <c r="BG154" s="384"/>
      <c r="BH154" s="384"/>
      <c r="BI154" s="384"/>
      <c r="BJ154" s="384"/>
      <c r="BK154" s="384"/>
      <c r="BL154" s="384"/>
      <c r="BM154" s="381"/>
      <c r="BN154" s="384"/>
      <c r="BO154" s="384"/>
      <c r="BP154" s="384"/>
      <c r="BQ154" s="384"/>
      <c r="BR154" s="384"/>
      <c r="BS154" s="384"/>
      <c r="BT154" s="384"/>
      <c r="BU154" s="384"/>
      <c r="BV154" s="384"/>
      <c r="BW154" s="384"/>
      <c r="BX154" s="385"/>
      <c r="BY154" s="384"/>
      <c r="BZ154" s="384"/>
      <c r="CA154" s="384"/>
      <c r="CB154" s="384"/>
      <c r="CC154" s="384"/>
      <c r="CD154" s="384"/>
      <c r="CE154" s="384"/>
      <c r="CF154" s="384"/>
      <c r="CG154" s="384"/>
      <c r="CH154" s="384"/>
      <c r="CI154" s="384"/>
      <c r="CJ154" s="384"/>
      <c r="CK154" s="381"/>
      <c r="CL154" s="384"/>
      <c r="CM154" s="384"/>
      <c r="CN154" s="384"/>
      <c r="CO154" s="384"/>
      <c r="CP154" s="384"/>
      <c r="CQ154" s="384"/>
      <c r="CR154" s="384"/>
      <c r="CS154" s="384"/>
      <c r="CT154" s="384"/>
      <c r="CU154" s="384"/>
      <c r="CV154" s="385"/>
      <c r="CW154" s="384"/>
      <c r="CX154" s="384"/>
      <c r="CY154" s="384"/>
      <c r="CZ154" s="29"/>
      <c r="DA154" s="29"/>
      <c r="DB154" s="29"/>
      <c r="DC154" s="29"/>
      <c r="DD154" s="29"/>
      <c r="DE154" s="29"/>
      <c r="DF154" s="29"/>
      <c r="DG154" s="29"/>
      <c r="DH154" s="29"/>
      <c r="DI154" s="386"/>
      <c r="DJ154" s="29"/>
      <c r="DK154" s="29"/>
      <c r="DL154" s="384"/>
      <c r="DM154" s="384"/>
      <c r="DN154" s="384"/>
      <c r="DO154" s="384"/>
      <c r="DP154" s="384"/>
      <c r="DQ154" s="384"/>
      <c r="DR154" s="384"/>
      <c r="DS154" s="384"/>
      <c r="DT154" s="385"/>
      <c r="DU154" s="384"/>
      <c r="DV154" s="384"/>
      <c r="DW154" s="384"/>
      <c r="DX154" s="29"/>
      <c r="DY154" s="29"/>
      <c r="DZ154" s="29"/>
      <c r="EA154" s="29"/>
      <c r="EB154" s="29"/>
      <c r="EC154" s="29"/>
      <c r="ED154" s="29"/>
      <c r="EE154" s="29"/>
      <c r="EF154" s="29"/>
      <c r="EG154" s="386"/>
      <c r="EH154" s="29"/>
      <c r="EI154" s="29"/>
      <c r="EJ154" s="29"/>
      <c r="EK154" s="29"/>
      <c r="EL154" s="29"/>
      <c r="EM154" s="29"/>
      <c r="EN154" s="29"/>
      <c r="EO154" s="29"/>
      <c r="EP154" s="29"/>
      <c r="EQ154" s="29"/>
      <c r="ER154" s="343"/>
      <c r="ES154" s="29"/>
      <c r="ET154" s="29"/>
      <c r="EU154" s="29"/>
      <c r="EV154" s="29"/>
      <c r="EW154" s="29"/>
      <c r="EX154" s="29"/>
      <c r="EY154" s="29"/>
      <c r="EZ154" s="29"/>
      <c r="FA154" s="29"/>
      <c r="FB154" s="29"/>
      <c r="FC154" s="29"/>
      <c r="FD154" s="29"/>
      <c r="FE154" s="386"/>
      <c r="FF154" s="29"/>
      <c r="FG154" s="29"/>
      <c r="FH154" s="29"/>
      <c r="FI154" s="29"/>
      <c r="FJ154" s="29"/>
      <c r="FK154" s="29"/>
      <c r="FL154" s="29"/>
      <c r="FM154" s="29"/>
      <c r="FN154" s="29"/>
      <c r="FO154" s="29"/>
      <c r="FP154" s="343"/>
      <c r="FQ154" s="29"/>
      <c r="FR154" s="29"/>
      <c r="FS154" s="29"/>
      <c r="FT154" s="384"/>
      <c r="FU154" s="384"/>
      <c r="FV154" s="384"/>
      <c r="FW154" s="384"/>
      <c r="FX154" s="384"/>
      <c r="FY154" s="384"/>
      <c r="FZ154" s="384"/>
      <c r="GA154" s="384"/>
      <c r="GB154" s="384"/>
      <c r="GC154" s="381"/>
      <c r="GD154" s="382">
        <f t="shared" ref="GD154:GN154" si="212">$B$7*Q$443</f>
        <v>14621.099999999999</v>
      </c>
      <c r="GE154" s="382">
        <f t="shared" si="212"/>
        <v>53894.75</v>
      </c>
      <c r="GF154" s="382">
        <f t="shared" si="212"/>
        <v>98939.099999999991</v>
      </c>
      <c r="GG154" s="382">
        <f t="shared" si="212"/>
        <v>182390</v>
      </c>
      <c r="GH154" s="382">
        <f t="shared" si="212"/>
        <v>299732.55</v>
      </c>
      <c r="GI154" s="382">
        <f t="shared" si="212"/>
        <v>204665.5</v>
      </c>
      <c r="GJ154" s="382">
        <f t="shared" si="212"/>
        <v>175333.6</v>
      </c>
      <c r="GK154" s="382">
        <f t="shared" si="212"/>
        <v>194200.5</v>
      </c>
      <c r="GL154" s="382">
        <f t="shared" si="212"/>
        <v>156765.69999999998</v>
      </c>
      <c r="GM154" s="382">
        <f t="shared" si="212"/>
        <v>155674.35</v>
      </c>
      <c r="GN154" s="383">
        <f t="shared" si="212"/>
        <v>148274.1</v>
      </c>
      <c r="GO154" s="397">
        <f t="shared" si="150"/>
        <v>1684491.2500000002</v>
      </c>
    </row>
    <row r="155" spans="1:204" ht="22" customHeight="1" thickBot="1" x14ac:dyDescent="0.25">
      <c r="B155" s="399">
        <f t="shared" si="207"/>
        <v>12</v>
      </c>
      <c r="C155" s="399"/>
      <c r="D155" s="399">
        <v>1</v>
      </c>
      <c r="E155" s="399"/>
      <c r="F155" s="399"/>
      <c r="G155" s="406" t="str">
        <f>$G$442</f>
        <v>Avg Performing  Title / App</v>
      </c>
      <c r="H155" s="437"/>
      <c r="I155" s="410"/>
      <c r="J155" s="410"/>
      <c r="K155" s="410"/>
      <c r="L155" s="410"/>
      <c r="M155" s="410"/>
      <c r="N155" s="410"/>
      <c r="O155" s="410"/>
      <c r="P155" s="410"/>
      <c r="Q155" s="732"/>
      <c r="R155" s="410"/>
      <c r="S155" s="410"/>
      <c r="T155" s="410"/>
      <c r="U155" s="410"/>
      <c r="V155" s="410"/>
      <c r="W155" s="410"/>
      <c r="X155" s="410"/>
      <c r="Y155" s="410"/>
      <c r="Z155" s="410"/>
      <c r="AA155" s="410"/>
      <c r="AB155" s="412"/>
      <c r="AC155" s="410"/>
      <c r="AD155" s="410"/>
      <c r="AE155" s="410"/>
      <c r="AF155" s="410"/>
      <c r="AG155" s="410"/>
      <c r="AH155" s="410"/>
      <c r="AI155" s="410"/>
      <c r="AJ155" s="410"/>
      <c r="AK155" s="410"/>
      <c r="AL155" s="410"/>
      <c r="AM155" s="410"/>
      <c r="AN155" s="410"/>
      <c r="AO155" s="732"/>
      <c r="AP155" s="410"/>
      <c r="AQ155" s="410"/>
      <c r="AR155" s="410"/>
      <c r="AS155" s="410"/>
      <c r="AT155" s="410"/>
      <c r="AU155" s="410"/>
      <c r="AV155" s="410"/>
      <c r="AW155" s="410"/>
      <c r="AX155" s="410"/>
      <c r="AY155" s="410"/>
      <c r="AZ155" s="412"/>
      <c r="BA155" s="410"/>
      <c r="BB155" s="410"/>
      <c r="BC155" s="410"/>
      <c r="BD155" s="410"/>
      <c r="BE155" s="410"/>
      <c r="BF155" s="410"/>
      <c r="BG155" s="410"/>
      <c r="BH155" s="410"/>
      <c r="BI155" s="410"/>
      <c r="BJ155" s="410"/>
      <c r="BK155" s="410"/>
      <c r="BL155" s="410"/>
      <c r="BM155" s="732"/>
      <c r="BN155" s="410"/>
      <c r="BO155" s="410"/>
      <c r="BP155" s="410"/>
      <c r="BQ155" s="410"/>
      <c r="BR155" s="410"/>
      <c r="BS155" s="410"/>
      <c r="BT155" s="410"/>
      <c r="BU155" s="410"/>
      <c r="BV155" s="410"/>
      <c r="BW155" s="410"/>
      <c r="BX155" s="412"/>
      <c r="BY155" s="410"/>
      <c r="BZ155" s="410"/>
      <c r="CA155" s="410"/>
      <c r="CB155" s="410"/>
      <c r="CC155" s="410"/>
      <c r="CD155" s="410"/>
      <c r="CE155" s="410"/>
      <c r="CF155" s="410"/>
      <c r="CG155" s="410"/>
      <c r="CH155" s="410"/>
      <c r="CI155" s="410"/>
      <c r="CJ155" s="410"/>
      <c r="CK155" s="732"/>
      <c r="CL155" s="410"/>
      <c r="CM155" s="410"/>
      <c r="CN155" s="410"/>
      <c r="CO155" s="410"/>
      <c r="CP155" s="410"/>
      <c r="CQ155" s="410"/>
      <c r="CR155" s="410"/>
      <c r="CS155" s="410"/>
      <c r="CT155" s="410"/>
      <c r="CU155" s="410"/>
      <c r="CV155" s="412"/>
      <c r="CW155" s="410"/>
      <c r="CX155" s="410"/>
      <c r="CY155" s="410"/>
      <c r="CZ155" s="32"/>
      <c r="DA155" s="32"/>
      <c r="DB155" s="32"/>
      <c r="DC155" s="32"/>
      <c r="DD155" s="32"/>
      <c r="DE155" s="32"/>
      <c r="DF155" s="32"/>
      <c r="DG155" s="32"/>
      <c r="DH155" s="32"/>
      <c r="DI155" s="739"/>
      <c r="DJ155" s="32"/>
      <c r="DK155" s="32"/>
      <c r="DL155" s="410"/>
      <c r="DM155" s="410"/>
      <c r="DN155" s="410"/>
      <c r="DO155" s="410"/>
      <c r="DP155" s="410"/>
      <c r="DQ155" s="410"/>
      <c r="DR155" s="410"/>
      <c r="DS155" s="410"/>
      <c r="DT155" s="412"/>
      <c r="DU155" s="410"/>
      <c r="DV155" s="410"/>
      <c r="DW155" s="410"/>
      <c r="DX155" s="32"/>
      <c r="DY155" s="32"/>
      <c r="DZ155" s="32"/>
      <c r="EA155" s="32"/>
      <c r="EB155" s="32"/>
      <c r="EC155" s="32"/>
      <c r="ED155" s="32"/>
      <c r="EE155" s="32"/>
      <c r="EF155" s="32"/>
      <c r="EG155" s="739"/>
      <c r="EH155" s="32"/>
      <c r="EI155" s="32"/>
      <c r="EJ155" s="32"/>
      <c r="EK155" s="32"/>
      <c r="EL155" s="32"/>
      <c r="EM155" s="32"/>
      <c r="EN155" s="32"/>
      <c r="EO155" s="32"/>
      <c r="EP155" s="32"/>
      <c r="EQ155" s="32"/>
      <c r="ER155" s="417"/>
      <c r="ES155" s="32"/>
      <c r="ET155" s="32"/>
      <c r="EU155" s="32"/>
      <c r="EV155" s="32"/>
      <c r="EW155" s="32"/>
      <c r="EX155" s="32"/>
      <c r="EY155" s="32"/>
      <c r="EZ155" s="32"/>
      <c r="FA155" s="32"/>
      <c r="FB155" s="32"/>
      <c r="FC155" s="32"/>
      <c r="FD155" s="32"/>
      <c r="FE155" s="739"/>
      <c r="FF155" s="32"/>
      <c r="FG155" s="32"/>
      <c r="FH155" s="32"/>
      <c r="FI155" s="32"/>
      <c r="FJ155" s="32"/>
      <c r="FK155" s="32"/>
      <c r="FL155" s="32"/>
      <c r="FM155" s="32"/>
      <c r="FN155" s="32"/>
      <c r="FO155" s="32"/>
      <c r="FP155" s="417"/>
      <c r="FQ155" s="32"/>
      <c r="FR155" s="32"/>
      <c r="FS155" s="32"/>
      <c r="FT155" s="410"/>
      <c r="FU155" s="410"/>
      <c r="FV155" s="410"/>
      <c r="FW155" s="410"/>
      <c r="FX155" s="410"/>
      <c r="FY155" s="410"/>
      <c r="FZ155" s="410"/>
      <c r="GA155" s="410"/>
      <c r="GB155" s="410"/>
      <c r="GC155" s="732"/>
      <c r="GD155" s="410"/>
      <c r="GE155" s="740">
        <f t="shared" ref="GE155:GN155" si="213">$B$7*Q$442</f>
        <v>31125.899999999998</v>
      </c>
      <c r="GF155" s="740">
        <f t="shared" si="213"/>
        <v>100239.75</v>
      </c>
      <c r="GG155" s="740">
        <f t="shared" si="213"/>
        <v>284618.09999999998</v>
      </c>
      <c r="GH155" s="740">
        <f t="shared" si="213"/>
        <v>556962.25</v>
      </c>
      <c r="GI155" s="740">
        <f t="shared" si="213"/>
        <v>680269.85</v>
      </c>
      <c r="GJ155" s="740">
        <f t="shared" si="213"/>
        <v>661926.19999999995</v>
      </c>
      <c r="GK155" s="740">
        <f t="shared" si="213"/>
        <v>673632.04999999993</v>
      </c>
      <c r="GL155" s="740">
        <f t="shared" si="213"/>
        <v>661253.44999999995</v>
      </c>
      <c r="GM155" s="740">
        <f t="shared" si="213"/>
        <v>447274.1</v>
      </c>
      <c r="GN155" s="411">
        <f t="shared" si="213"/>
        <v>485426.5</v>
      </c>
      <c r="GO155" s="741">
        <f t="shared" si="150"/>
        <v>4582728.1500000004</v>
      </c>
    </row>
    <row r="156" spans="1:204" ht="22" customHeight="1" thickTop="1" thickBot="1" x14ac:dyDescent="0.25">
      <c r="A156" s="547" t="s">
        <v>463</v>
      </c>
      <c r="B156" s="547">
        <f>B155+B143+B131+B119+B107+B95+B83+B71+B60+B50+B41++B33+B25+B19+B15</f>
        <v>142</v>
      </c>
      <c r="C156" s="549">
        <f>SUM(C14:C155)</f>
        <v>14</v>
      </c>
      <c r="D156" s="550">
        <f>SUM(D14:D155)</f>
        <v>57</v>
      </c>
      <c r="E156" s="551">
        <f>SUM(E14:E155)</f>
        <v>43</v>
      </c>
      <c r="F156" s="552">
        <f>SUM(F14:F155)</f>
        <v>28</v>
      </c>
      <c r="G156" s="548" t="s">
        <v>59</v>
      </c>
      <c r="H156" s="331">
        <f>SUM(H14:H155)</f>
        <v>0</v>
      </c>
      <c r="I156" s="331">
        <f t="shared" ref="I156:S156" si="214">SUM(I14:I155)</f>
        <v>0</v>
      </c>
      <c r="J156" s="331">
        <f t="shared" si="214"/>
        <v>0</v>
      </c>
      <c r="K156" s="331">
        <f t="shared" si="214"/>
        <v>0</v>
      </c>
      <c r="L156" s="331">
        <f t="shared" si="214"/>
        <v>0</v>
      </c>
      <c r="M156" s="331">
        <f t="shared" si="214"/>
        <v>0</v>
      </c>
      <c r="N156" s="331">
        <f t="shared" si="214"/>
        <v>0</v>
      </c>
      <c r="O156" s="331">
        <f t="shared" si="214"/>
        <v>0</v>
      </c>
      <c r="P156" s="331">
        <f t="shared" si="214"/>
        <v>0</v>
      </c>
      <c r="Q156" s="722">
        <f t="shared" si="214"/>
        <v>14621.099999999999</v>
      </c>
      <c r="R156" s="331">
        <f t="shared" si="214"/>
        <v>53894.75</v>
      </c>
      <c r="S156" s="331">
        <f t="shared" si="214"/>
        <v>130064.99999999999</v>
      </c>
      <c r="T156" s="331">
        <f>SUM(T14:T155)</f>
        <v>282629.75</v>
      </c>
      <c r="U156" s="331">
        <f t="shared" ref="U156:AE156" si="215">SUM(U14:U155)</f>
        <v>584350.64999999991</v>
      </c>
      <c r="V156" s="331">
        <f t="shared" si="215"/>
        <v>1050932.675</v>
      </c>
      <c r="W156" s="331">
        <f t="shared" si="215"/>
        <v>1821560.325</v>
      </c>
      <c r="X156" s="331">
        <f t="shared" si="215"/>
        <v>2705628.5749999997</v>
      </c>
      <c r="Y156" s="331">
        <f t="shared" si="215"/>
        <v>3990895.0249999999</v>
      </c>
      <c r="Z156" s="331">
        <f t="shared" si="215"/>
        <v>4774873.0249999994</v>
      </c>
      <c r="AA156" s="331">
        <f t="shared" si="215"/>
        <v>5302966.8250000002</v>
      </c>
      <c r="AB156" s="347">
        <f t="shared" ref="AB156" si="216">SUM(AB14:AB155)</f>
        <v>4653356.9333333327</v>
      </c>
      <c r="AC156" s="331">
        <f t="shared" si="215"/>
        <v>3897768.9833333329</v>
      </c>
      <c r="AD156" s="331">
        <f t="shared" si="215"/>
        <v>4797280.583333333</v>
      </c>
      <c r="AE156" s="331">
        <f t="shared" si="215"/>
        <v>4245755.1499999994</v>
      </c>
      <c r="AF156" s="331">
        <f>SUM(AF14:AF155)</f>
        <v>3927330.1166666667</v>
      </c>
      <c r="AG156" s="331">
        <f t="shared" ref="AG156:AQ156" si="217">SUM(AG14:AG155)</f>
        <v>4990688.7333333325</v>
      </c>
      <c r="AH156" s="331">
        <f t="shared" si="217"/>
        <v>4809422.4749999996</v>
      </c>
      <c r="AI156" s="331">
        <f t="shared" si="217"/>
        <v>4841956.166666666</v>
      </c>
      <c r="AJ156" s="331">
        <f t="shared" si="217"/>
        <v>4263154.458333334</v>
      </c>
      <c r="AK156" s="331">
        <f t="shared" si="217"/>
        <v>5247425.083333333</v>
      </c>
      <c r="AL156" s="331">
        <f t="shared" si="217"/>
        <v>5361055.05</v>
      </c>
      <c r="AM156" s="331">
        <f t="shared" si="217"/>
        <v>6660369.5166666666</v>
      </c>
      <c r="AN156" s="331">
        <f t="shared" si="217"/>
        <v>6222989.8250000011</v>
      </c>
      <c r="AO156" s="722">
        <f t="shared" si="217"/>
        <v>6812162.3483333336</v>
      </c>
      <c r="AP156" s="331">
        <f t="shared" si="217"/>
        <v>5947578.3336666655</v>
      </c>
      <c r="AQ156" s="331">
        <f t="shared" si="217"/>
        <v>5670441.233599999</v>
      </c>
      <c r="AR156" s="331">
        <f>SUM(AR14:AR155)</f>
        <v>6526054.9652133333</v>
      </c>
      <c r="AS156" s="331">
        <f t="shared" ref="AS156:BC156" si="218">SUM(AS14:AS155)</f>
        <v>5584832.1205039993</v>
      </c>
      <c r="AT156" s="331">
        <f t="shared" si="218"/>
        <v>5121499.6297365325</v>
      </c>
      <c r="AU156" s="331">
        <f t="shared" si="218"/>
        <v>5995275.6237892257</v>
      </c>
      <c r="AV156" s="331">
        <f t="shared" si="218"/>
        <v>5456111.0073647145</v>
      </c>
      <c r="AW156" s="331">
        <f t="shared" si="218"/>
        <v>5300463.7925584381</v>
      </c>
      <c r="AX156" s="331">
        <f t="shared" si="218"/>
        <v>4283585.5040467503</v>
      </c>
      <c r="AY156" s="331">
        <f t="shared" si="218"/>
        <v>4703363.6882373998</v>
      </c>
      <c r="AZ156" s="347">
        <f t="shared" si="218"/>
        <v>4185417.6489232541</v>
      </c>
      <c r="BA156" s="331">
        <f t="shared" si="218"/>
        <v>4163599.9774719365</v>
      </c>
      <c r="BB156" s="331">
        <f t="shared" si="218"/>
        <v>3545625.270310882</v>
      </c>
      <c r="BC156" s="331">
        <f t="shared" si="218"/>
        <v>4096080.0745820394</v>
      </c>
      <c r="BD156" s="331">
        <f>SUM(BD14:BD155)</f>
        <v>4966769.2029989641</v>
      </c>
      <c r="BE156" s="331">
        <f t="shared" ref="BE156:BO156" si="219">SUM(BE14:BE155)</f>
        <v>6389871.070732506</v>
      </c>
      <c r="BF156" s="331">
        <f t="shared" si="219"/>
        <v>6699681.5399193373</v>
      </c>
      <c r="BG156" s="331">
        <f t="shared" si="219"/>
        <v>7223764.0552688036</v>
      </c>
      <c r="BH156" s="331">
        <f t="shared" si="219"/>
        <v>6828999.5775483744</v>
      </c>
      <c r="BI156" s="331">
        <f t="shared" si="219"/>
        <v>6142562.5453720326</v>
      </c>
      <c r="BJ156" s="331">
        <f t="shared" si="219"/>
        <v>7200125.2996309595</v>
      </c>
      <c r="BK156" s="331">
        <f t="shared" si="219"/>
        <v>6403473.4897047672</v>
      </c>
      <c r="BL156" s="331">
        <f t="shared" si="219"/>
        <v>5843205.338430481</v>
      </c>
      <c r="BM156" s="722">
        <f t="shared" si="219"/>
        <v>6643713.9857443841</v>
      </c>
      <c r="BN156" s="331">
        <f t="shared" si="219"/>
        <v>6767166.3485955065</v>
      </c>
      <c r="BO156" s="331">
        <f t="shared" si="219"/>
        <v>7002478.0505430736</v>
      </c>
      <c r="BP156" s="331">
        <f>SUM(BP14:BP155)</f>
        <v>7169407.7154344581</v>
      </c>
      <c r="BQ156" s="331">
        <f t="shared" ref="BQ156:CA156" si="220">SUM(BQ14:BQ155)</f>
        <v>8422603.2923475672</v>
      </c>
      <c r="BR156" s="331">
        <f t="shared" si="220"/>
        <v>8879257.5138780531</v>
      </c>
      <c r="BS156" s="331">
        <f t="shared" si="220"/>
        <v>8412667.7094357759</v>
      </c>
      <c r="BT156" s="331">
        <f t="shared" si="220"/>
        <v>7031192.2842152864</v>
      </c>
      <c r="BU156" s="331">
        <f t="shared" si="220"/>
        <v>7915627.7107055634</v>
      </c>
      <c r="BV156" s="331">
        <f t="shared" si="220"/>
        <v>6770996.1335644498</v>
      </c>
      <c r="BW156" s="331">
        <f t="shared" si="220"/>
        <v>6773427.6801848933</v>
      </c>
      <c r="BX156" s="347">
        <f t="shared" si="220"/>
        <v>7283357.472481247</v>
      </c>
      <c r="BY156" s="331">
        <f t="shared" si="220"/>
        <v>6643524.077984998</v>
      </c>
      <c r="BZ156" s="331">
        <f t="shared" si="220"/>
        <v>6403061.655721331</v>
      </c>
      <c r="CA156" s="331">
        <f t="shared" si="220"/>
        <v>5408040.1712437328</v>
      </c>
      <c r="CB156" s="331">
        <f>SUM(CB14:CB155)</f>
        <v>5858409.4669949859</v>
      </c>
      <c r="CC156" s="331">
        <f t="shared" ref="CC156:CM156" si="221">SUM(CC14:CC155)</f>
        <v>6103680.600262654</v>
      </c>
      <c r="CD156" s="331">
        <f t="shared" si="221"/>
        <v>7487119.8635434574</v>
      </c>
      <c r="CE156" s="331">
        <f t="shared" si="221"/>
        <v>7955686.1725014318</v>
      </c>
      <c r="CF156" s="331">
        <f t="shared" si="221"/>
        <v>8530079.8596678115</v>
      </c>
      <c r="CG156" s="331">
        <f t="shared" si="221"/>
        <v>9237143.3877342492</v>
      </c>
      <c r="CH156" s="331">
        <f t="shared" si="221"/>
        <v>8230183.7768540652</v>
      </c>
      <c r="CI156" s="331">
        <f t="shared" si="221"/>
        <v>7107526.0898165861</v>
      </c>
      <c r="CJ156" s="331">
        <f t="shared" si="221"/>
        <v>7781281.8101866022</v>
      </c>
      <c r="CK156" s="722">
        <f t="shared" si="221"/>
        <v>6915000.8381492812</v>
      </c>
      <c r="CL156" s="331">
        <f t="shared" si="221"/>
        <v>6407271.3438527593</v>
      </c>
      <c r="CM156" s="331">
        <f t="shared" si="221"/>
        <v>7324296.3017488727</v>
      </c>
      <c r="CN156" s="331">
        <f>SUM(CN14:CN155)</f>
        <v>7095407.8597324304</v>
      </c>
      <c r="CO156" s="331">
        <f t="shared" ref="CO156:EZ156" si="222">SUM(CO14:CO155)</f>
        <v>6839225.9911192786</v>
      </c>
      <c r="CP156" s="331">
        <f t="shared" si="222"/>
        <v>5646675.5228954218</v>
      </c>
      <c r="CQ156" s="331">
        <f t="shared" si="222"/>
        <v>5596024.2799830046</v>
      </c>
      <c r="CR156" s="331">
        <f t="shared" si="222"/>
        <v>5052833.4556530705</v>
      </c>
      <c r="CS156" s="331">
        <f t="shared" si="222"/>
        <v>5352121.9778557895</v>
      </c>
      <c r="CT156" s="331">
        <f t="shared" si="222"/>
        <v>4713417.2039512992</v>
      </c>
      <c r="CU156" s="331">
        <f t="shared" si="222"/>
        <v>5401603.8481610389</v>
      </c>
      <c r="CV156" s="347">
        <f t="shared" si="222"/>
        <v>6202945.8918621643</v>
      </c>
      <c r="CW156" s="331">
        <f t="shared" si="222"/>
        <v>7004164.4251563987</v>
      </c>
      <c r="CX156" s="331">
        <f t="shared" si="222"/>
        <v>7887825.0934584513</v>
      </c>
      <c r="CY156" s="331">
        <f t="shared" si="222"/>
        <v>6845914.0897667604</v>
      </c>
      <c r="CZ156" s="331">
        <f t="shared" si="222"/>
        <v>6546304.1051467415</v>
      </c>
      <c r="DA156" s="331">
        <f t="shared" si="222"/>
        <v>8188571.4524507252</v>
      </c>
      <c r="DB156" s="331">
        <f t="shared" si="222"/>
        <v>8372327.7869605804</v>
      </c>
      <c r="DC156" s="331">
        <f t="shared" si="222"/>
        <v>8988229.6379017998</v>
      </c>
      <c r="DD156" s="331">
        <f t="shared" si="222"/>
        <v>11251748.71865477</v>
      </c>
      <c r="DE156" s="331">
        <f t="shared" si="222"/>
        <v>11226305.814923817</v>
      </c>
      <c r="DF156" s="331">
        <f t="shared" si="222"/>
        <v>11508733.343605721</v>
      </c>
      <c r="DG156" s="331">
        <f t="shared" si="222"/>
        <v>9685755.4415512439</v>
      </c>
      <c r="DH156" s="331">
        <f t="shared" si="222"/>
        <v>8965122.2315743286</v>
      </c>
      <c r="DI156" s="722">
        <f t="shared" si="222"/>
        <v>9349386.3835927974</v>
      </c>
      <c r="DJ156" s="331">
        <f t="shared" si="222"/>
        <v>8577789.4285409022</v>
      </c>
      <c r="DK156" s="331">
        <f t="shared" si="222"/>
        <v>7080122.8094993895</v>
      </c>
      <c r="DL156" s="331">
        <f t="shared" si="222"/>
        <v>8083485.6509328438</v>
      </c>
      <c r="DM156" s="331">
        <f t="shared" si="222"/>
        <v>7626631.4474129407</v>
      </c>
      <c r="DN156" s="331">
        <f t="shared" si="222"/>
        <v>8033413.2579303533</v>
      </c>
      <c r="DO156" s="331">
        <f t="shared" si="222"/>
        <v>7148647.6680109473</v>
      </c>
      <c r="DP156" s="331">
        <f t="shared" si="222"/>
        <v>7197095.3977420917</v>
      </c>
      <c r="DQ156" s="331">
        <f t="shared" si="222"/>
        <v>6543289.3498603413</v>
      </c>
      <c r="DR156" s="331">
        <f t="shared" si="222"/>
        <v>6544820.5765549392</v>
      </c>
      <c r="DS156" s="331">
        <f t="shared" si="222"/>
        <v>5816951.4995772857</v>
      </c>
      <c r="DT156" s="347">
        <f t="shared" si="222"/>
        <v>6154210.8046618272</v>
      </c>
      <c r="DU156" s="331">
        <f t="shared" si="222"/>
        <v>7397306.6037294613</v>
      </c>
      <c r="DV156" s="331">
        <f t="shared" si="222"/>
        <v>8011027.174650236</v>
      </c>
      <c r="DW156" s="331">
        <f t="shared" si="222"/>
        <v>8636530.2097201888</v>
      </c>
      <c r="DX156" s="331">
        <f t="shared" si="222"/>
        <v>8065264.3127761502</v>
      </c>
      <c r="DY156" s="331">
        <f t="shared" si="222"/>
        <v>7617263.9535542531</v>
      </c>
      <c r="DZ156" s="331">
        <f t="shared" si="222"/>
        <v>8873118.8195100687</v>
      </c>
      <c r="EA156" s="331">
        <f t="shared" si="222"/>
        <v>8111988.4456080552</v>
      </c>
      <c r="EB156" s="331">
        <f t="shared" si="222"/>
        <v>7818632.7998197787</v>
      </c>
      <c r="EC156" s="331">
        <f t="shared" si="222"/>
        <v>8384186.8998558195</v>
      </c>
      <c r="ED156" s="331">
        <f t="shared" si="222"/>
        <v>8130627.3932179902</v>
      </c>
      <c r="EE156" s="331">
        <f t="shared" si="222"/>
        <v>8243822.2895743912</v>
      </c>
      <c r="EF156" s="331">
        <f t="shared" si="222"/>
        <v>7552103.5099928472</v>
      </c>
      <c r="EG156" s="722">
        <f t="shared" si="222"/>
        <v>9099413.2846609447</v>
      </c>
      <c r="EH156" s="331">
        <f t="shared" si="222"/>
        <v>9415571.6777287554</v>
      </c>
      <c r="EI156" s="331">
        <f t="shared" si="222"/>
        <v>10122906.632183004</v>
      </c>
      <c r="EJ156" s="331">
        <f t="shared" si="222"/>
        <v>8742255.6924130712</v>
      </c>
      <c r="EK156" s="331">
        <f t="shared" si="222"/>
        <v>8274137.503930456</v>
      </c>
      <c r="EL156" s="331">
        <f t="shared" si="222"/>
        <v>9344519.0914776959</v>
      </c>
      <c r="EM156" s="331">
        <f t="shared" si="222"/>
        <v>9121019.249848824</v>
      </c>
      <c r="EN156" s="331">
        <f t="shared" si="222"/>
        <v>8996760.4648790602</v>
      </c>
      <c r="EO156" s="331">
        <f t="shared" si="222"/>
        <v>9585522.8669032473</v>
      </c>
      <c r="EP156" s="331">
        <f t="shared" si="222"/>
        <v>8599617.4151892643</v>
      </c>
      <c r="EQ156" s="331">
        <f t="shared" si="222"/>
        <v>8461641.6371514108</v>
      </c>
      <c r="ER156" s="347">
        <f t="shared" si="222"/>
        <v>7847325.4180544633</v>
      </c>
      <c r="ES156" s="331">
        <f t="shared" si="222"/>
        <v>8378352.2777769025</v>
      </c>
      <c r="ET156" s="331">
        <f t="shared" si="222"/>
        <v>9088629.0655548554</v>
      </c>
      <c r="EU156" s="331">
        <f t="shared" si="222"/>
        <v>9788658.6657772176</v>
      </c>
      <c r="EV156" s="331">
        <f t="shared" si="222"/>
        <v>9761551.4942884427</v>
      </c>
      <c r="EW156" s="331">
        <f t="shared" si="222"/>
        <v>9647916.2804307528</v>
      </c>
      <c r="EX156" s="331">
        <f t="shared" si="222"/>
        <v>9670276.7843446024</v>
      </c>
      <c r="EY156" s="331">
        <f t="shared" si="222"/>
        <v>11795887.449142348</v>
      </c>
      <c r="EZ156" s="331">
        <f t="shared" si="222"/>
        <v>12132965.382647213</v>
      </c>
      <c r="FA156" s="331">
        <f t="shared" ref="FA156:GE156" si="223">SUM(FA14:FA155)</f>
        <v>12306958.692784436</v>
      </c>
      <c r="FB156" s="331">
        <f t="shared" si="223"/>
        <v>13800289.955894217</v>
      </c>
      <c r="FC156" s="331">
        <f t="shared" si="223"/>
        <v>12343222.138048705</v>
      </c>
      <c r="FD156" s="331">
        <f t="shared" si="223"/>
        <v>11865489.642105628</v>
      </c>
      <c r="FE156" s="722">
        <f t="shared" si="223"/>
        <v>12297648.085351173</v>
      </c>
      <c r="FF156" s="331">
        <f t="shared" si="223"/>
        <v>12831901.814947601</v>
      </c>
      <c r="FG156" s="331">
        <f t="shared" si="223"/>
        <v>12586100.31862475</v>
      </c>
      <c r="FH156" s="331">
        <f t="shared" si="223"/>
        <v>14287418.431566466</v>
      </c>
      <c r="FI156" s="331">
        <f t="shared" si="223"/>
        <v>12720186.521919839</v>
      </c>
      <c r="FJ156" s="331">
        <f t="shared" si="223"/>
        <v>12741168.059202537</v>
      </c>
      <c r="FK156" s="331">
        <f t="shared" si="223"/>
        <v>13714124.890695365</v>
      </c>
      <c r="FL156" s="331">
        <f t="shared" si="223"/>
        <v>14828987.945889624</v>
      </c>
      <c r="FM156" s="331">
        <f t="shared" si="223"/>
        <v>14384134.605045034</v>
      </c>
      <c r="FN156" s="331">
        <f t="shared" si="223"/>
        <v>15722913.169036027</v>
      </c>
      <c r="FO156" s="331">
        <f t="shared" si="223"/>
        <v>13184478.783562154</v>
      </c>
      <c r="FP156" s="347">
        <f t="shared" si="223"/>
        <v>11994807.810183054</v>
      </c>
      <c r="FQ156" s="331">
        <f t="shared" si="223"/>
        <v>11385115.569813112</v>
      </c>
      <c r="FR156" s="331">
        <f t="shared" si="223"/>
        <v>10770898.730850488</v>
      </c>
      <c r="FS156" s="331">
        <f t="shared" si="223"/>
        <v>9389505.4146803934</v>
      </c>
      <c r="FT156" s="331">
        <f t="shared" si="223"/>
        <v>9828925.0950776469</v>
      </c>
      <c r="FU156" s="331">
        <f t="shared" si="223"/>
        <v>8888809.7427287865</v>
      </c>
      <c r="FV156" s="331">
        <f t="shared" si="223"/>
        <v>9369285.6591830272</v>
      </c>
      <c r="FW156" s="331">
        <f t="shared" si="223"/>
        <v>9307398.4273464214</v>
      </c>
      <c r="FX156" s="331">
        <f t="shared" si="223"/>
        <v>11063605.45521047</v>
      </c>
      <c r="FY156" s="331">
        <f t="shared" si="223"/>
        <v>11184998.462501708</v>
      </c>
      <c r="FZ156" s="331">
        <f t="shared" si="223"/>
        <v>11756083.681668034</v>
      </c>
      <c r="GA156" s="331">
        <f t="shared" si="223"/>
        <v>10054030.330334429</v>
      </c>
      <c r="GB156" s="331">
        <f t="shared" si="223"/>
        <v>9665423.3492675442</v>
      </c>
      <c r="GC156" s="722">
        <f t="shared" si="223"/>
        <v>10536104.536080701</v>
      </c>
      <c r="GD156" s="331">
        <f t="shared" si="223"/>
        <v>10797084.723864561</v>
      </c>
      <c r="GE156" s="331">
        <f t="shared" si="223"/>
        <v>10653509.83242498</v>
      </c>
      <c r="GF156" s="331">
        <f t="shared" ref="GF156:GN156" si="224">SUM(GF14:GF155)</f>
        <v>12011107.312606651</v>
      </c>
      <c r="GG156" s="331">
        <f t="shared" si="224"/>
        <v>10842740.74508532</v>
      </c>
      <c r="GH156" s="331">
        <f t="shared" si="224"/>
        <v>10027187.529401589</v>
      </c>
      <c r="GI156" s="331">
        <f t="shared" si="224"/>
        <v>17395643.210187942</v>
      </c>
      <c r="GJ156" s="331">
        <f t="shared" si="224"/>
        <v>15803379.483150348</v>
      </c>
      <c r="GK156" s="331">
        <f t="shared" si="224"/>
        <v>13278514.628186947</v>
      </c>
      <c r="GL156" s="331">
        <f t="shared" si="224"/>
        <v>12730671.50421622</v>
      </c>
      <c r="GM156" s="331">
        <f t="shared" si="224"/>
        <v>12742335.195039645</v>
      </c>
      <c r="GN156" s="347">
        <f t="shared" si="224"/>
        <v>10940044.582698382</v>
      </c>
      <c r="GO156" s="961">
        <f t="shared" ref="GO156:GO169" si="225">SUM(H156:GN156)</f>
        <v>1429461852.6858726</v>
      </c>
      <c r="GP156" s="333">
        <f>SUM(GP14:GP155)</f>
        <v>3686932775.6675434</v>
      </c>
    </row>
    <row r="157" spans="1:204" ht="22" customHeight="1" thickTop="1" thickBot="1" x14ac:dyDescent="0.25">
      <c r="C157" s="502" t="s">
        <v>460</v>
      </c>
      <c r="D157" s="501" t="s">
        <v>459</v>
      </c>
      <c r="E157" s="500" t="s">
        <v>458</v>
      </c>
      <c r="F157" s="499" t="s">
        <v>457</v>
      </c>
      <c r="G157" s="358" t="s">
        <v>323</v>
      </c>
      <c r="H157" s="786">
        <f>H156*-0.15</f>
        <v>0</v>
      </c>
      <c r="I157" s="786">
        <f t="shared" ref="I157:BT157" si="226">I156*-0.15</f>
        <v>0</v>
      </c>
      <c r="J157" s="786">
        <f t="shared" si="226"/>
        <v>0</v>
      </c>
      <c r="K157" s="786">
        <f t="shared" si="226"/>
        <v>0</v>
      </c>
      <c r="L157" s="786">
        <f t="shared" si="226"/>
        <v>0</v>
      </c>
      <c r="M157" s="786">
        <f t="shared" si="226"/>
        <v>0</v>
      </c>
      <c r="N157" s="786">
        <f t="shared" si="226"/>
        <v>0</v>
      </c>
      <c r="O157" s="786">
        <f t="shared" si="226"/>
        <v>0</v>
      </c>
      <c r="P157" s="797">
        <f t="shared" si="226"/>
        <v>0</v>
      </c>
      <c r="Q157" s="798">
        <f t="shared" si="226"/>
        <v>-2193.1649999999995</v>
      </c>
      <c r="R157" s="795">
        <f t="shared" si="226"/>
        <v>-8084.2124999999996</v>
      </c>
      <c r="S157" s="795">
        <f t="shared" si="226"/>
        <v>-19509.749999999996</v>
      </c>
      <c r="T157" s="795">
        <f t="shared" si="226"/>
        <v>-42394.462500000001</v>
      </c>
      <c r="U157" s="795">
        <f t="shared" si="226"/>
        <v>-87652.597499999989</v>
      </c>
      <c r="V157" s="795">
        <f t="shared" si="226"/>
        <v>-157639.90125</v>
      </c>
      <c r="W157" s="795">
        <f t="shared" si="226"/>
        <v>-273234.04874999996</v>
      </c>
      <c r="X157" s="795">
        <f t="shared" si="226"/>
        <v>-405844.28624999995</v>
      </c>
      <c r="Y157" s="795">
        <f t="shared" si="226"/>
        <v>-598634.25374999992</v>
      </c>
      <c r="Z157" s="795">
        <f t="shared" si="226"/>
        <v>-716230.95374999987</v>
      </c>
      <c r="AA157" s="795">
        <f t="shared" si="226"/>
        <v>-795445.02375000005</v>
      </c>
      <c r="AB157" s="788">
        <f t="shared" si="226"/>
        <v>-698003.53999999992</v>
      </c>
      <c r="AC157" s="786">
        <f t="shared" si="226"/>
        <v>-584665.34749999992</v>
      </c>
      <c r="AD157" s="786">
        <f t="shared" si="226"/>
        <v>-719592.08749999991</v>
      </c>
      <c r="AE157" s="786">
        <f t="shared" si="226"/>
        <v>-636863.27249999985</v>
      </c>
      <c r="AF157" s="786">
        <f t="shared" si="226"/>
        <v>-589099.51749999996</v>
      </c>
      <c r="AG157" s="786">
        <f t="shared" si="226"/>
        <v>-748603.30999999982</v>
      </c>
      <c r="AH157" s="786">
        <f t="shared" si="226"/>
        <v>-721413.37124999997</v>
      </c>
      <c r="AI157" s="786">
        <f t="shared" si="226"/>
        <v>-726293.42499999993</v>
      </c>
      <c r="AJ157" s="786">
        <f t="shared" si="226"/>
        <v>-639473.16875000007</v>
      </c>
      <c r="AK157" s="786">
        <f t="shared" si="226"/>
        <v>-787113.76249999995</v>
      </c>
      <c r="AL157" s="786">
        <f t="shared" si="226"/>
        <v>-804158.25749999995</v>
      </c>
      <c r="AM157" s="786">
        <f t="shared" si="226"/>
        <v>-999055.42749999999</v>
      </c>
      <c r="AN157" s="795">
        <f t="shared" si="226"/>
        <v>-933448.47375000012</v>
      </c>
      <c r="AO157" s="798">
        <f t="shared" si="226"/>
        <v>-1021824.35225</v>
      </c>
      <c r="AP157" s="795">
        <f t="shared" si="226"/>
        <v>-892136.7500499998</v>
      </c>
      <c r="AQ157" s="795">
        <f t="shared" si="226"/>
        <v>-850566.18503999978</v>
      </c>
      <c r="AR157" s="795">
        <f t="shared" si="226"/>
        <v>-978908.24478199997</v>
      </c>
      <c r="AS157" s="795">
        <f t="shared" si="226"/>
        <v>-837724.81807559985</v>
      </c>
      <c r="AT157" s="795">
        <f t="shared" si="226"/>
        <v>-768224.94446047989</v>
      </c>
      <c r="AU157" s="795">
        <f t="shared" si="226"/>
        <v>-899291.34356838383</v>
      </c>
      <c r="AV157" s="795">
        <f t="shared" si="226"/>
        <v>-818416.65110470715</v>
      </c>
      <c r="AW157" s="795">
        <f t="shared" si="226"/>
        <v>-795069.56888376572</v>
      </c>
      <c r="AX157" s="795">
        <f t="shared" si="226"/>
        <v>-642537.82560701249</v>
      </c>
      <c r="AY157" s="795">
        <f t="shared" si="226"/>
        <v>-705504.5532356099</v>
      </c>
      <c r="AZ157" s="788">
        <f t="shared" si="226"/>
        <v>-627812.64733848814</v>
      </c>
      <c r="BA157" s="786">
        <f t="shared" si="226"/>
        <v>-624539.99662079045</v>
      </c>
      <c r="BB157" s="786">
        <f t="shared" si="226"/>
        <v>-531843.79054663226</v>
      </c>
      <c r="BC157" s="786">
        <f t="shared" si="226"/>
        <v>-614412.01118730591</v>
      </c>
      <c r="BD157" s="786">
        <f t="shared" si="226"/>
        <v>-745015.38044984464</v>
      </c>
      <c r="BE157" s="786">
        <f t="shared" si="226"/>
        <v>-958480.66060987581</v>
      </c>
      <c r="BF157" s="786">
        <f t="shared" si="226"/>
        <v>-1004952.2309879005</v>
      </c>
      <c r="BG157" s="786">
        <f t="shared" si="226"/>
        <v>-1083564.6082903205</v>
      </c>
      <c r="BH157" s="786">
        <f t="shared" si="226"/>
        <v>-1024349.9366322561</v>
      </c>
      <c r="BI157" s="786">
        <f t="shared" si="226"/>
        <v>-921384.38180580491</v>
      </c>
      <c r="BJ157" s="786">
        <f t="shared" si="226"/>
        <v>-1080018.794944644</v>
      </c>
      <c r="BK157" s="786">
        <f t="shared" si="226"/>
        <v>-960521.02345571504</v>
      </c>
      <c r="BL157" s="795">
        <f t="shared" si="226"/>
        <v>-876480.80076457211</v>
      </c>
      <c r="BM157" s="798">
        <f t="shared" si="226"/>
        <v>-996557.09786165762</v>
      </c>
      <c r="BN157" s="795">
        <f t="shared" si="226"/>
        <v>-1015074.9522893259</v>
      </c>
      <c r="BO157" s="795">
        <f t="shared" si="226"/>
        <v>-1050371.7075814609</v>
      </c>
      <c r="BP157" s="795">
        <f t="shared" si="226"/>
        <v>-1075411.1573151688</v>
      </c>
      <c r="BQ157" s="795">
        <f t="shared" si="226"/>
        <v>-1263390.493852135</v>
      </c>
      <c r="BR157" s="795">
        <f t="shared" si="226"/>
        <v>-1331888.6270817078</v>
      </c>
      <c r="BS157" s="795">
        <f t="shared" si="226"/>
        <v>-1261900.1564153663</v>
      </c>
      <c r="BT157" s="795">
        <f t="shared" si="226"/>
        <v>-1054678.842632293</v>
      </c>
      <c r="BU157" s="795">
        <f t="shared" ref="BU157:EF157" si="227">BU156*-0.15</f>
        <v>-1187344.1566058344</v>
      </c>
      <c r="BV157" s="795">
        <f t="shared" si="227"/>
        <v>-1015649.4200346675</v>
      </c>
      <c r="BW157" s="795">
        <f t="shared" si="227"/>
        <v>-1016014.152027734</v>
      </c>
      <c r="BX157" s="788">
        <f t="shared" si="227"/>
        <v>-1092503.620872187</v>
      </c>
      <c r="BY157" s="786">
        <f t="shared" si="227"/>
        <v>-996528.6116977497</v>
      </c>
      <c r="BZ157" s="786">
        <f t="shared" si="227"/>
        <v>-960459.24835819961</v>
      </c>
      <c r="CA157" s="786">
        <f t="shared" si="227"/>
        <v>-811206.02568655985</v>
      </c>
      <c r="CB157" s="786">
        <f t="shared" si="227"/>
        <v>-878761.42004924791</v>
      </c>
      <c r="CC157" s="786">
        <f t="shared" si="227"/>
        <v>-915552.09003939806</v>
      </c>
      <c r="CD157" s="786">
        <f t="shared" si="227"/>
        <v>-1123067.9795315186</v>
      </c>
      <c r="CE157" s="786">
        <f t="shared" si="227"/>
        <v>-1193352.9258752146</v>
      </c>
      <c r="CF157" s="786">
        <f t="shared" si="227"/>
        <v>-1279511.9789501717</v>
      </c>
      <c r="CG157" s="786">
        <f t="shared" si="227"/>
        <v>-1385571.5081601373</v>
      </c>
      <c r="CH157" s="786">
        <f t="shared" si="227"/>
        <v>-1234527.5665281098</v>
      </c>
      <c r="CI157" s="786">
        <f t="shared" si="227"/>
        <v>-1066128.9134724878</v>
      </c>
      <c r="CJ157" s="795">
        <f t="shared" si="227"/>
        <v>-1167192.2715279902</v>
      </c>
      <c r="CK157" s="798">
        <f t="shared" si="227"/>
        <v>-1037250.1257223921</v>
      </c>
      <c r="CL157" s="795">
        <f t="shared" si="227"/>
        <v>-961090.70157791383</v>
      </c>
      <c r="CM157" s="795">
        <f t="shared" si="227"/>
        <v>-1098644.4452623308</v>
      </c>
      <c r="CN157" s="795">
        <f t="shared" si="227"/>
        <v>-1064311.1789598644</v>
      </c>
      <c r="CO157" s="795">
        <f t="shared" si="227"/>
        <v>-1025883.8986678917</v>
      </c>
      <c r="CP157" s="795">
        <f t="shared" si="227"/>
        <v>-847001.3284343133</v>
      </c>
      <c r="CQ157" s="795">
        <f t="shared" si="227"/>
        <v>-839403.64199745061</v>
      </c>
      <c r="CR157" s="795">
        <f t="shared" si="227"/>
        <v>-757925.01834796055</v>
      </c>
      <c r="CS157" s="795">
        <f t="shared" si="227"/>
        <v>-802818.29667836835</v>
      </c>
      <c r="CT157" s="795">
        <f t="shared" si="227"/>
        <v>-707012.58059269481</v>
      </c>
      <c r="CU157" s="795">
        <f t="shared" si="227"/>
        <v>-810240.57722415577</v>
      </c>
      <c r="CV157" s="788">
        <f t="shared" si="227"/>
        <v>-930441.88377932459</v>
      </c>
      <c r="CW157" s="786">
        <f t="shared" si="227"/>
        <v>-1050624.6637734598</v>
      </c>
      <c r="CX157" s="786">
        <f t="shared" si="227"/>
        <v>-1183173.7640187677</v>
      </c>
      <c r="CY157" s="786">
        <f t="shared" si="227"/>
        <v>-1026887.113465014</v>
      </c>
      <c r="CZ157" s="786">
        <f t="shared" si="227"/>
        <v>-981945.61577201122</v>
      </c>
      <c r="DA157" s="786">
        <f t="shared" si="227"/>
        <v>-1228285.7178676086</v>
      </c>
      <c r="DB157" s="786">
        <f t="shared" si="227"/>
        <v>-1255849.168044087</v>
      </c>
      <c r="DC157" s="786">
        <f t="shared" si="227"/>
        <v>-1348234.44568527</v>
      </c>
      <c r="DD157" s="786">
        <f t="shared" si="227"/>
        <v>-1687762.3077982154</v>
      </c>
      <c r="DE157" s="786">
        <f t="shared" si="227"/>
        <v>-1683945.8722385725</v>
      </c>
      <c r="DF157" s="786">
        <f t="shared" si="227"/>
        <v>-1726310.0015408581</v>
      </c>
      <c r="DG157" s="786">
        <f t="shared" si="227"/>
        <v>-1452863.3162326866</v>
      </c>
      <c r="DH157" s="795">
        <f t="shared" si="227"/>
        <v>-1344768.3347361493</v>
      </c>
      <c r="DI157" s="798">
        <f t="shared" si="227"/>
        <v>-1402407.9575389195</v>
      </c>
      <c r="DJ157" s="795">
        <f t="shared" si="227"/>
        <v>-1286668.4142811352</v>
      </c>
      <c r="DK157" s="795">
        <f t="shared" si="227"/>
        <v>-1062018.4214249083</v>
      </c>
      <c r="DL157" s="795">
        <f t="shared" si="227"/>
        <v>-1212522.8476399265</v>
      </c>
      <c r="DM157" s="795">
        <f t="shared" si="227"/>
        <v>-1143994.717111941</v>
      </c>
      <c r="DN157" s="795">
        <f t="shared" si="227"/>
        <v>-1205011.988689553</v>
      </c>
      <c r="DO157" s="795">
        <f t="shared" si="227"/>
        <v>-1072297.150201642</v>
      </c>
      <c r="DP157" s="795">
        <f t="shared" si="227"/>
        <v>-1079564.3096613137</v>
      </c>
      <c r="DQ157" s="795">
        <f t="shared" si="227"/>
        <v>-981493.40247905115</v>
      </c>
      <c r="DR157" s="795">
        <f t="shared" si="227"/>
        <v>-981723.08648324083</v>
      </c>
      <c r="DS157" s="795">
        <f t="shared" si="227"/>
        <v>-872542.72493659286</v>
      </c>
      <c r="DT157" s="788">
        <f t="shared" si="227"/>
        <v>-923131.620699274</v>
      </c>
      <c r="DU157" s="786">
        <f t="shared" si="227"/>
        <v>-1109595.9905594192</v>
      </c>
      <c r="DV157" s="786">
        <f t="shared" si="227"/>
        <v>-1201654.0761975353</v>
      </c>
      <c r="DW157" s="786">
        <f t="shared" si="227"/>
        <v>-1295479.5314580284</v>
      </c>
      <c r="DX157" s="786">
        <f t="shared" si="227"/>
        <v>-1209789.6469164225</v>
      </c>
      <c r="DY157" s="786">
        <f t="shared" si="227"/>
        <v>-1142589.593033138</v>
      </c>
      <c r="DZ157" s="786">
        <f t="shared" si="227"/>
        <v>-1330967.8229265104</v>
      </c>
      <c r="EA157" s="786">
        <f t="shared" si="227"/>
        <v>-1216798.2668412083</v>
      </c>
      <c r="EB157" s="786">
        <f t="shared" si="227"/>
        <v>-1172794.9199729667</v>
      </c>
      <c r="EC157" s="786">
        <f t="shared" si="227"/>
        <v>-1257628.034978373</v>
      </c>
      <c r="ED157" s="786">
        <f t="shared" si="227"/>
        <v>-1219594.1089826985</v>
      </c>
      <c r="EE157" s="786">
        <f t="shared" si="227"/>
        <v>-1236573.3434361587</v>
      </c>
      <c r="EF157" s="795">
        <f t="shared" si="227"/>
        <v>-1132815.526498927</v>
      </c>
      <c r="EG157" s="798">
        <f t="shared" ref="EG157:GN157" si="228">EG156*-0.15</f>
        <v>-1364911.9926991416</v>
      </c>
      <c r="EH157" s="795">
        <f t="shared" si="228"/>
        <v>-1412335.7516593132</v>
      </c>
      <c r="EI157" s="795">
        <f t="shared" si="228"/>
        <v>-1518435.9948274505</v>
      </c>
      <c r="EJ157" s="795">
        <f t="shared" si="228"/>
        <v>-1311338.3538619606</v>
      </c>
      <c r="EK157" s="795">
        <f t="shared" si="228"/>
        <v>-1241120.6255895684</v>
      </c>
      <c r="EL157" s="795">
        <f t="shared" si="228"/>
        <v>-1401677.8637216543</v>
      </c>
      <c r="EM157" s="795">
        <f t="shared" si="228"/>
        <v>-1368152.8874773236</v>
      </c>
      <c r="EN157" s="795">
        <f t="shared" si="228"/>
        <v>-1349514.069731859</v>
      </c>
      <c r="EO157" s="795">
        <f t="shared" si="228"/>
        <v>-1437828.4300354871</v>
      </c>
      <c r="EP157" s="795">
        <f t="shared" si="228"/>
        <v>-1289942.6122783895</v>
      </c>
      <c r="EQ157" s="795">
        <f t="shared" si="228"/>
        <v>-1269246.2455727116</v>
      </c>
      <c r="ER157" s="788">
        <f t="shared" si="228"/>
        <v>-1177098.8127081695</v>
      </c>
      <c r="ES157" s="786">
        <f t="shared" si="228"/>
        <v>-1256752.8416665352</v>
      </c>
      <c r="ET157" s="786">
        <f t="shared" si="228"/>
        <v>-1363294.3598332282</v>
      </c>
      <c r="EU157" s="786">
        <f t="shared" si="228"/>
        <v>-1468298.7998665825</v>
      </c>
      <c r="EV157" s="786">
        <f t="shared" si="228"/>
        <v>-1464232.7241432664</v>
      </c>
      <c r="EW157" s="786">
        <f t="shared" si="228"/>
        <v>-1447187.4420646129</v>
      </c>
      <c r="EX157" s="786">
        <f t="shared" si="228"/>
        <v>-1450541.5176516904</v>
      </c>
      <c r="EY157" s="786">
        <f t="shared" si="228"/>
        <v>-1769383.1173713522</v>
      </c>
      <c r="EZ157" s="786">
        <f t="shared" si="228"/>
        <v>-1819944.8073970817</v>
      </c>
      <c r="FA157" s="786">
        <f t="shared" si="228"/>
        <v>-1846043.8039176653</v>
      </c>
      <c r="FB157" s="786">
        <f t="shared" si="228"/>
        <v>-2070043.4933841324</v>
      </c>
      <c r="FC157" s="786">
        <f t="shared" si="228"/>
        <v>-1851483.3207073056</v>
      </c>
      <c r="FD157" s="795">
        <f t="shared" si="228"/>
        <v>-1779823.4463158441</v>
      </c>
      <c r="FE157" s="798">
        <f t="shared" si="228"/>
        <v>-1844647.2128026758</v>
      </c>
      <c r="FF157" s="795">
        <f t="shared" si="228"/>
        <v>-1924785.27224214</v>
      </c>
      <c r="FG157" s="795">
        <f t="shared" si="228"/>
        <v>-1887915.0477937125</v>
      </c>
      <c r="FH157" s="795">
        <f t="shared" si="228"/>
        <v>-2143112.7647349699</v>
      </c>
      <c r="FI157" s="795">
        <f t="shared" si="228"/>
        <v>-1908027.9782879758</v>
      </c>
      <c r="FJ157" s="795">
        <f t="shared" si="228"/>
        <v>-1911175.2088803805</v>
      </c>
      <c r="FK157" s="795">
        <f t="shared" si="228"/>
        <v>-2057118.7336043047</v>
      </c>
      <c r="FL157" s="795">
        <f t="shared" si="228"/>
        <v>-2224348.1918834434</v>
      </c>
      <c r="FM157" s="795">
        <f t="shared" si="228"/>
        <v>-2157620.1907567549</v>
      </c>
      <c r="FN157" s="795">
        <f t="shared" si="228"/>
        <v>-2358436.975355404</v>
      </c>
      <c r="FO157" s="795">
        <f t="shared" si="228"/>
        <v>-1977671.8175343229</v>
      </c>
      <c r="FP157" s="788">
        <f t="shared" si="228"/>
        <v>-1799221.1715274581</v>
      </c>
      <c r="FQ157" s="786">
        <f t="shared" si="228"/>
        <v>-1707767.3354719668</v>
      </c>
      <c r="FR157" s="786">
        <f t="shared" si="228"/>
        <v>-1615634.8096275732</v>
      </c>
      <c r="FS157" s="786">
        <f t="shared" si="228"/>
        <v>-1408425.812202059</v>
      </c>
      <c r="FT157" s="786">
        <f t="shared" si="228"/>
        <v>-1474338.7642616469</v>
      </c>
      <c r="FU157" s="786">
        <f t="shared" si="228"/>
        <v>-1333321.461409318</v>
      </c>
      <c r="FV157" s="786">
        <f t="shared" si="228"/>
        <v>-1405392.8488774539</v>
      </c>
      <c r="FW157" s="786">
        <f t="shared" si="228"/>
        <v>-1396109.7641019633</v>
      </c>
      <c r="FX157" s="786">
        <f t="shared" si="228"/>
        <v>-1659540.8182815704</v>
      </c>
      <c r="FY157" s="786">
        <f t="shared" si="228"/>
        <v>-1677749.7693752563</v>
      </c>
      <c r="FZ157" s="786">
        <f t="shared" si="228"/>
        <v>-1763412.5522502051</v>
      </c>
      <c r="GA157" s="786">
        <f t="shared" si="228"/>
        <v>-1508104.5495501643</v>
      </c>
      <c r="GB157" s="786">
        <f t="shared" si="228"/>
        <v>-1449813.5023901316</v>
      </c>
      <c r="GC157" s="798">
        <f t="shared" si="228"/>
        <v>-1580415.6804121051</v>
      </c>
      <c r="GD157" s="795">
        <f t="shared" si="228"/>
        <v>-1619562.7085796841</v>
      </c>
      <c r="GE157" s="795">
        <f t="shared" si="228"/>
        <v>-1598026.4748637469</v>
      </c>
      <c r="GF157" s="795">
        <f t="shared" si="228"/>
        <v>-1801666.0968909976</v>
      </c>
      <c r="GG157" s="795">
        <f t="shared" si="228"/>
        <v>-1626411.1117627979</v>
      </c>
      <c r="GH157" s="795">
        <f t="shared" si="228"/>
        <v>-1504078.1294102382</v>
      </c>
      <c r="GI157" s="795">
        <f t="shared" si="228"/>
        <v>-2609346.4815281914</v>
      </c>
      <c r="GJ157" s="795">
        <f t="shared" si="228"/>
        <v>-2370506.9224725519</v>
      </c>
      <c r="GK157" s="795">
        <f t="shared" si="228"/>
        <v>-1991777.1942280419</v>
      </c>
      <c r="GL157" s="795">
        <f t="shared" si="228"/>
        <v>-1909600.7256324328</v>
      </c>
      <c r="GM157" s="795">
        <f t="shared" si="228"/>
        <v>-1911350.2792559466</v>
      </c>
      <c r="GN157" s="788">
        <f t="shared" si="228"/>
        <v>-1641006.6874047574</v>
      </c>
      <c r="GO157" s="789">
        <f t="shared" si="225"/>
        <v>-214419277.902881</v>
      </c>
    </row>
    <row r="158" spans="1:204" ht="22" customHeight="1" thickTop="1" thickBot="1" x14ac:dyDescent="0.25">
      <c r="G158" s="359" t="s">
        <v>526</v>
      </c>
      <c r="H158" s="786">
        <f t="shared" ref="H158:BS158" si="229">H433</f>
        <v>0</v>
      </c>
      <c r="I158" s="786">
        <f t="shared" si="229"/>
        <v>0</v>
      </c>
      <c r="J158" s="786">
        <f t="shared" si="229"/>
        <v>-24000</v>
      </c>
      <c r="K158" s="786">
        <f t="shared" si="229"/>
        <v>-24000</v>
      </c>
      <c r="L158" s="786">
        <f t="shared" si="229"/>
        <v>-43000</v>
      </c>
      <c r="M158" s="786">
        <f t="shared" si="229"/>
        <v>-48000</v>
      </c>
      <c r="N158" s="786">
        <f t="shared" si="229"/>
        <v>-45500</v>
      </c>
      <c r="O158" s="786">
        <f t="shared" si="229"/>
        <v>-75700</v>
      </c>
      <c r="P158" s="795">
        <f t="shared" si="229"/>
        <v>-83200</v>
      </c>
      <c r="Q158" s="798">
        <f t="shared" si="229"/>
        <v>-97700</v>
      </c>
      <c r="R158" s="795">
        <f t="shared" si="229"/>
        <v>-88200</v>
      </c>
      <c r="S158" s="795">
        <f t="shared" si="229"/>
        <v>-82500</v>
      </c>
      <c r="T158" s="795">
        <f t="shared" si="229"/>
        <v>-68450</v>
      </c>
      <c r="U158" s="795">
        <f t="shared" si="229"/>
        <v>-95900</v>
      </c>
      <c r="V158" s="795">
        <f t="shared" si="229"/>
        <v>-89050</v>
      </c>
      <c r="W158" s="795">
        <f t="shared" si="229"/>
        <v>-87000</v>
      </c>
      <c r="X158" s="795">
        <f t="shared" si="229"/>
        <v>-87200</v>
      </c>
      <c r="Y158" s="795">
        <f t="shared" si="229"/>
        <v>-88150</v>
      </c>
      <c r="Z158" s="795">
        <f t="shared" si="229"/>
        <v>-114550</v>
      </c>
      <c r="AA158" s="795">
        <f t="shared" si="229"/>
        <v>-113650</v>
      </c>
      <c r="AB158" s="788">
        <f t="shared" si="229"/>
        <v>-102550</v>
      </c>
      <c r="AC158" s="786">
        <f t="shared" si="229"/>
        <v>-117200</v>
      </c>
      <c r="AD158" s="786">
        <f t="shared" si="229"/>
        <v>-141100</v>
      </c>
      <c r="AE158" s="786">
        <f t="shared" si="229"/>
        <v>-122300</v>
      </c>
      <c r="AF158" s="786">
        <f t="shared" si="229"/>
        <v>-116500</v>
      </c>
      <c r="AG158" s="786">
        <f t="shared" si="229"/>
        <v>-120400</v>
      </c>
      <c r="AH158" s="786">
        <f t="shared" si="229"/>
        <v>-123800</v>
      </c>
      <c r="AI158" s="786">
        <f t="shared" si="229"/>
        <v>-124850</v>
      </c>
      <c r="AJ158" s="786">
        <f t="shared" si="229"/>
        <v>-116550</v>
      </c>
      <c r="AK158" s="786">
        <f t="shared" si="229"/>
        <v>-114950</v>
      </c>
      <c r="AL158" s="786">
        <f t="shared" si="229"/>
        <v>-123000</v>
      </c>
      <c r="AM158" s="786">
        <f t="shared" si="229"/>
        <v>-125900</v>
      </c>
      <c r="AN158" s="795">
        <f t="shared" si="229"/>
        <v>-140850</v>
      </c>
      <c r="AO158" s="798">
        <f t="shared" si="229"/>
        <v>-138650</v>
      </c>
      <c r="AP158" s="795">
        <f t="shared" si="229"/>
        <v>-142250</v>
      </c>
      <c r="AQ158" s="795">
        <f t="shared" si="229"/>
        <v>-149150</v>
      </c>
      <c r="AR158" s="795">
        <f t="shared" si="229"/>
        <v>-143050</v>
      </c>
      <c r="AS158" s="795">
        <f t="shared" si="229"/>
        <v>-142350</v>
      </c>
      <c r="AT158" s="795">
        <f t="shared" si="229"/>
        <v>-131950</v>
      </c>
      <c r="AU158" s="795">
        <f t="shared" si="229"/>
        <v>-128150</v>
      </c>
      <c r="AV158" s="795">
        <f t="shared" si="229"/>
        <v>-105050</v>
      </c>
      <c r="AW158" s="795">
        <f t="shared" si="229"/>
        <v>-76650</v>
      </c>
      <c r="AX158" s="795">
        <f t="shared" si="229"/>
        <v>-58000</v>
      </c>
      <c r="AY158" s="795">
        <f t="shared" si="229"/>
        <v>-57150</v>
      </c>
      <c r="AZ158" s="788">
        <f t="shared" si="229"/>
        <v>-41950</v>
      </c>
      <c r="BA158" s="786">
        <f t="shared" si="229"/>
        <v>-14250</v>
      </c>
      <c r="BB158" s="786">
        <f t="shared" si="229"/>
        <v>-14650</v>
      </c>
      <c r="BC158" s="786">
        <f t="shared" si="229"/>
        <v>-12550</v>
      </c>
      <c r="BD158" s="786">
        <f t="shared" si="229"/>
        <v>-5650</v>
      </c>
      <c r="BE158" s="786">
        <f t="shared" si="229"/>
        <v>-3250</v>
      </c>
      <c r="BF158" s="786">
        <f t="shared" si="229"/>
        <v>-2450</v>
      </c>
      <c r="BG158" s="786">
        <f t="shared" si="229"/>
        <v>-1400</v>
      </c>
      <c r="BH158" s="786">
        <f t="shared" si="229"/>
        <v>-800</v>
      </c>
      <c r="BI158" s="786">
        <f t="shared" si="229"/>
        <v>-1050</v>
      </c>
      <c r="BJ158" s="786">
        <f t="shared" si="229"/>
        <v>-300</v>
      </c>
      <c r="BK158" s="786">
        <f t="shared" si="229"/>
        <v>0</v>
      </c>
      <c r="BL158" s="795">
        <f t="shared" si="229"/>
        <v>0</v>
      </c>
      <c r="BM158" s="798">
        <f t="shared" si="229"/>
        <v>0</v>
      </c>
      <c r="BN158" s="795">
        <f t="shared" si="229"/>
        <v>0</v>
      </c>
      <c r="BO158" s="795">
        <f t="shared" si="229"/>
        <v>0</v>
      </c>
      <c r="BP158" s="795">
        <f t="shared" si="229"/>
        <v>0</v>
      </c>
      <c r="BQ158" s="795">
        <f t="shared" si="229"/>
        <v>0</v>
      </c>
      <c r="BR158" s="795">
        <f t="shared" si="229"/>
        <v>0</v>
      </c>
      <c r="BS158" s="795">
        <f t="shared" si="229"/>
        <v>0</v>
      </c>
      <c r="BT158" s="795">
        <f t="shared" ref="BT158:EE158" si="230">BT433</f>
        <v>0</v>
      </c>
      <c r="BU158" s="795">
        <f t="shared" si="230"/>
        <v>0</v>
      </c>
      <c r="BV158" s="795">
        <f t="shared" si="230"/>
        <v>0</v>
      </c>
      <c r="BW158" s="795">
        <f t="shared" si="230"/>
        <v>0</v>
      </c>
      <c r="BX158" s="788">
        <f t="shared" si="230"/>
        <v>0</v>
      </c>
      <c r="BY158" s="786">
        <f t="shared" si="230"/>
        <v>0</v>
      </c>
      <c r="BZ158" s="786">
        <f t="shared" si="230"/>
        <v>0</v>
      </c>
      <c r="CA158" s="786">
        <f t="shared" si="230"/>
        <v>0</v>
      </c>
      <c r="CB158" s="786">
        <f t="shared" si="230"/>
        <v>0</v>
      </c>
      <c r="CC158" s="786">
        <f t="shared" si="230"/>
        <v>0</v>
      </c>
      <c r="CD158" s="786">
        <f t="shared" si="230"/>
        <v>0</v>
      </c>
      <c r="CE158" s="786">
        <f t="shared" si="230"/>
        <v>0</v>
      </c>
      <c r="CF158" s="786">
        <f t="shared" si="230"/>
        <v>0</v>
      </c>
      <c r="CG158" s="786">
        <f t="shared" si="230"/>
        <v>0</v>
      </c>
      <c r="CH158" s="786">
        <f t="shared" si="230"/>
        <v>0</v>
      </c>
      <c r="CI158" s="786">
        <f t="shared" si="230"/>
        <v>0</v>
      </c>
      <c r="CJ158" s="795">
        <f t="shared" si="230"/>
        <v>0</v>
      </c>
      <c r="CK158" s="798">
        <f t="shared" si="230"/>
        <v>0</v>
      </c>
      <c r="CL158" s="795">
        <f t="shared" si="230"/>
        <v>0</v>
      </c>
      <c r="CM158" s="795">
        <f t="shared" si="230"/>
        <v>0</v>
      </c>
      <c r="CN158" s="795">
        <f t="shared" si="230"/>
        <v>0</v>
      </c>
      <c r="CO158" s="795">
        <f t="shared" si="230"/>
        <v>0</v>
      </c>
      <c r="CP158" s="795">
        <f t="shared" si="230"/>
        <v>0</v>
      </c>
      <c r="CQ158" s="795">
        <f t="shared" si="230"/>
        <v>0</v>
      </c>
      <c r="CR158" s="795">
        <f t="shared" si="230"/>
        <v>0</v>
      </c>
      <c r="CS158" s="795">
        <f t="shared" si="230"/>
        <v>0</v>
      </c>
      <c r="CT158" s="795">
        <f t="shared" si="230"/>
        <v>0</v>
      </c>
      <c r="CU158" s="795">
        <f t="shared" si="230"/>
        <v>0</v>
      </c>
      <c r="CV158" s="788">
        <f t="shared" si="230"/>
        <v>0</v>
      </c>
      <c r="CW158" s="786">
        <f t="shared" si="230"/>
        <v>0</v>
      </c>
      <c r="CX158" s="786">
        <f t="shared" si="230"/>
        <v>0</v>
      </c>
      <c r="CY158" s="786">
        <f t="shared" si="230"/>
        <v>0</v>
      </c>
      <c r="CZ158" s="786">
        <f t="shared" si="230"/>
        <v>0</v>
      </c>
      <c r="DA158" s="786">
        <f t="shared" si="230"/>
        <v>0</v>
      </c>
      <c r="DB158" s="786">
        <f t="shared" si="230"/>
        <v>0</v>
      </c>
      <c r="DC158" s="786">
        <f t="shared" si="230"/>
        <v>0</v>
      </c>
      <c r="DD158" s="786">
        <f t="shared" si="230"/>
        <v>0</v>
      </c>
      <c r="DE158" s="786">
        <f t="shared" si="230"/>
        <v>0</v>
      </c>
      <c r="DF158" s="786">
        <f t="shared" si="230"/>
        <v>0</v>
      </c>
      <c r="DG158" s="786">
        <f t="shared" si="230"/>
        <v>0</v>
      </c>
      <c r="DH158" s="795">
        <f t="shared" si="230"/>
        <v>0</v>
      </c>
      <c r="DI158" s="798">
        <f t="shared" si="230"/>
        <v>0</v>
      </c>
      <c r="DJ158" s="795">
        <f t="shared" si="230"/>
        <v>0</v>
      </c>
      <c r="DK158" s="795">
        <f t="shared" si="230"/>
        <v>0</v>
      </c>
      <c r="DL158" s="795">
        <f t="shared" si="230"/>
        <v>0</v>
      </c>
      <c r="DM158" s="795">
        <f t="shared" si="230"/>
        <v>0</v>
      </c>
      <c r="DN158" s="795">
        <f t="shared" si="230"/>
        <v>0</v>
      </c>
      <c r="DO158" s="795">
        <f t="shared" si="230"/>
        <v>0</v>
      </c>
      <c r="DP158" s="795">
        <f t="shared" si="230"/>
        <v>0</v>
      </c>
      <c r="DQ158" s="795">
        <f t="shared" si="230"/>
        <v>0</v>
      </c>
      <c r="DR158" s="795">
        <f t="shared" si="230"/>
        <v>0</v>
      </c>
      <c r="DS158" s="795">
        <f t="shared" si="230"/>
        <v>0</v>
      </c>
      <c r="DT158" s="788">
        <f t="shared" si="230"/>
        <v>0</v>
      </c>
      <c r="DU158" s="786">
        <f t="shared" si="230"/>
        <v>0</v>
      </c>
      <c r="DV158" s="786">
        <f t="shared" si="230"/>
        <v>0</v>
      </c>
      <c r="DW158" s="786">
        <f t="shared" si="230"/>
        <v>0</v>
      </c>
      <c r="DX158" s="786">
        <f t="shared" si="230"/>
        <v>0</v>
      </c>
      <c r="DY158" s="786">
        <f t="shared" si="230"/>
        <v>0</v>
      </c>
      <c r="DZ158" s="786">
        <f t="shared" si="230"/>
        <v>0</v>
      </c>
      <c r="EA158" s="786">
        <f t="shared" si="230"/>
        <v>0</v>
      </c>
      <c r="EB158" s="786">
        <f t="shared" si="230"/>
        <v>0</v>
      </c>
      <c r="EC158" s="786">
        <f t="shared" si="230"/>
        <v>0</v>
      </c>
      <c r="ED158" s="786">
        <f t="shared" si="230"/>
        <v>0</v>
      </c>
      <c r="EE158" s="786">
        <f t="shared" si="230"/>
        <v>0</v>
      </c>
      <c r="EF158" s="795">
        <f t="shared" ref="EF158:GN158" si="231">EF433</f>
        <v>0</v>
      </c>
      <c r="EG158" s="798">
        <f t="shared" si="231"/>
        <v>0</v>
      </c>
      <c r="EH158" s="795">
        <f t="shared" si="231"/>
        <v>0</v>
      </c>
      <c r="EI158" s="795">
        <f t="shared" si="231"/>
        <v>0</v>
      </c>
      <c r="EJ158" s="795">
        <f t="shared" si="231"/>
        <v>0</v>
      </c>
      <c r="EK158" s="795">
        <f t="shared" si="231"/>
        <v>0</v>
      </c>
      <c r="EL158" s="795">
        <f t="shared" si="231"/>
        <v>0</v>
      </c>
      <c r="EM158" s="795">
        <f t="shared" si="231"/>
        <v>0</v>
      </c>
      <c r="EN158" s="795">
        <f t="shared" si="231"/>
        <v>0</v>
      </c>
      <c r="EO158" s="795">
        <f t="shared" si="231"/>
        <v>0</v>
      </c>
      <c r="EP158" s="795">
        <f t="shared" si="231"/>
        <v>0</v>
      </c>
      <c r="EQ158" s="795">
        <f t="shared" si="231"/>
        <v>0</v>
      </c>
      <c r="ER158" s="788">
        <f t="shared" si="231"/>
        <v>0</v>
      </c>
      <c r="ES158" s="786">
        <f t="shared" si="231"/>
        <v>0</v>
      </c>
      <c r="ET158" s="786">
        <f t="shared" si="231"/>
        <v>0</v>
      </c>
      <c r="EU158" s="786">
        <f t="shared" si="231"/>
        <v>0</v>
      </c>
      <c r="EV158" s="786">
        <f t="shared" si="231"/>
        <v>0</v>
      </c>
      <c r="EW158" s="786">
        <f t="shared" si="231"/>
        <v>0</v>
      </c>
      <c r="EX158" s="786">
        <f t="shared" si="231"/>
        <v>0</v>
      </c>
      <c r="EY158" s="786">
        <f t="shared" si="231"/>
        <v>0</v>
      </c>
      <c r="EZ158" s="786">
        <f t="shared" si="231"/>
        <v>0</v>
      </c>
      <c r="FA158" s="786">
        <f t="shared" si="231"/>
        <v>0</v>
      </c>
      <c r="FB158" s="786">
        <f t="shared" si="231"/>
        <v>0</v>
      </c>
      <c r="FC158" s="786">
        <f t="shared" si="231"/>
        <v>0</v>
      </c>
      <c r="FD158" s="795">
        <f t="shared" si="231"/>
        <v>0</v>
      </c>
      <c r="FE158" s="798">
        <f t="shared" si="231"/>
        <v>0</v>
      </c>
      <c r="FF158" s="795">
        <f t="shared" si="231"/>
        <v>0</v>
      </c>
      <c r="FG158" s="795">
        <f t="shared" si="231"/>
        <v>0</v>
      </c>
      <c r="FH158" s="795">
        <f t="shared" si="231"/>
        <v>0</v>
      </c>
      <c r="FI158" s="795">
        <f t="shared" si="231"/>
        <v>0</v>
      </c>
      <c r="FJ158" s="795">
        <f t="shared" si="231"/>
        <v>0</v>
      </c>
      <c r="FK158" s="795">
        <f t="shared" si="231"/>
        <v>0</v>
      </c>
      <c r="FL158" s="795">
        <f t="shared" si="231"/>
        <v>0</v>
      </c>
      <c r="FM158" s="795">
        <f t="shared" si="231"/>
        <v>0</v>
      </c>
      <c r="FN158" s="795">
        <f t="shared" si="231"/>
        <v>0</v>
      </c>
      <c r="FO158" s="795">
        <f t="shared" si="231"/>
        <v>0</v>
      </c>
      <c r="FP158" s="788">
        <f t="shared" si="231"/>
        <v>0</v>
      </c>
      <c r="FQ158" s="786">
        <f t="shared" si="231"/>
        <v>0</v>
      </c>
      <c r="FR158" s="786">
        <f t="shared" si="231"/>
        <v>0</v>
      </c>
      <c r="FS158" s="786">
        <f t="shared" si="231"/>
        <v>0</v>
      </c>
      <c r="FT158" s="786">
        <f t="shared" si="231"/>
        <v>0</v>
      </c>
      <c r="FU158" s="786">
        <f t="shared" si="231"/>
        <v>0</v>
      </c>
      <c r="FV158" s="786">
        <f t="shared" si="231"/>
        <v>0</v>
      </c>
      <c r="FW158" s="786">
        <f t="shared" si="231"/>
        <v>0</v>
      </c>
      <c r="FX158" s="786">
        <f t="shared" si="231"/>
        <v>0</v>
      </c>
      <c r="FY158" s="786">
        <f t="shared" si="231"/>
        <v>0</v>
      </c>
      <c r="FZ158" s="786">
        <f t="shared" si="231"/>
        <v>0</v>
      </c>
      <c r="GA158" s="786">
        <f t="shared" si="231"/>
        <v>0</v>
      </c>
      <c r="GB158" s="786">
        <f t="shared" si="231"/>
        <v>0</v>
      </c>
      <c r="GC158" s="798">
        <f t="shared" si="231"/>
        <v>0</v>
      </c>
      <c r="GD158" s="795">
        <f t="shared" si="231"/>
        <v>0</v>
      </c>
      <c r="GE158" s="795">
        <f t="shared" si="231"/>
        <v>0</v>
      </c>
      <c r="GF158" s="795">
        <f t="shared" si="231"/>
        <v>0</v>
      </c>
      <c r="GG158" s="795">
        <f t="shared" si="231"/>
        <v>0</v>
      </c>
      <c r="GH158" s="795">
        <f t="shared" si="231"/>
        <v>0</v>
      </c>
      <c r="GI158" s="795">
        <f t="shared" si="231"/>
        <v>0</v>
      </c>
      <c r="GJ158" s="795">
        <f t="shared" si="231"/>
        <v>0</v>
      </c>
      <c r="GK158" s="795">
        <f t="shared" si="231"/>
        <v>0</v>
      </c>
      <c r="GL158" s="795">
        <f t="shared" si="231"/>
        <v>0</v>
      </c>
      <c r="GM158" s="795">
        <f t="shared" si="231"/>
        <v>0</v>
      </c>
      <c r="GN158" s="788">
        <f t="shared" si="231"/>
        <v>0</v>
      </c>
      <c r="GO158" s="789">
        <f t="shared" si="225"/>
        <v>-4316400</v>
      </c>
      <c r="GP158" s="762"/>
      <c r="GQ158" s="762"/>
      <c r="GR158" s="762"/>
      <c r="GS158" s="762"/>
      <c r="GT158" s="762"/>
      <c r="GU158" s="762"/>
      <c r="GV158" s="762"/>
    </row>
    <row r="159" spans="1:204" ht="22" customHeight="1" thickTop="1" thickBot="1" x14ac:dyDescent="0.25">
      <c r="G159" s="359" t="s">
        <v>525</v>
      </c>
      <c r="H159" s="786">
        <f t="shared" ref="H159:BS159" si="232">H198</f>
        <v>-50000</v>
      </c>
      <c r="I159" s="786">
        <f t="shared" si="232"/>
        <v>-50000</v>
      </c>
      <c r="J159" s="786">
        <f t="shared" si="232"/>
        <v>-50000</v>
      </c>
      <c r="K159" s="786">
        <f t="shared" si="232"/>
        <v>0</v>
      </c>
      <c r="L159" s="786">
        <f t="shared" si="232"/>
        <v>-50000</v>
      </c>
      <c r="M159" s="786">
        <f t="shared" si="232"/>
        <v>0</v>
      </c>
      <c r="N159" s="786">
        <f t="shared" si="232"/>
        <v>0</v>
      </c>
      <c r="O159" s="786">
        <f t="shared" si="232"/>
        <v>0</v>
      </c>
      <c r="P159" s="795">
        <f t="shared" si="232"/>
        <v>-50000</v>
      </c>
      <c r="Q159" s="798">
        <f t="shared" si="232"/>
        <v>0</v>
      </c>
      <c r="R159" s="795">
        <f t="shared" si="232"/>
        <v>-50000</v>
      </c>
      <c r="S159" s="795">
        <f t="shared" si="232"/>
        <v>0</v>
      </c>
      <c r="T159" s="795">
        <f t="shared" si="232"/>
        <v>-50000</v>
      </c>
      <c r="U159" s="795">
        <f t="shared" si="232"/>
        <v>-50000</v>
      </c>
      <c r="V159" s="795">
        <f t="shared" si="232"/>
        <v>0</v>
      </c>
      <c r="W159" s="795">
        <f t="shared" si="232"/>
        <v>-50000</v>
      </c>
      <c r="X159" s="795">
        <f t="shared" si="232"/>
        <v>-50000</v>
      </c>
      <c r="Y159" s="795">
        <f t="shared" si="232"/>
        <v>0</v>
      </c>
      <c r="Z159" s="795">
        <f t="shared" si="232"/>
        <v>-50000</v>
      </c>
      <c r="AA159" s="795">
        <f t="shared" si="232"/>
        <v>-50000</v>
      </c>
      <c r="AB159" s="788">
        <f t="shared" si="232"/>
        <v>0</v>
      </c>
      <c r="AC159" s="786">
        <f t="shared" si="232"/>
        <v>-50000</v>
      </c>
      <c r="AD159" s="786">
        <f t="shared" si="232"/>
        <v>-50000</v>
      </c>
      <c r="AE159" s="786">
        <f t="shared" si="232"/>
        <v>0</v>
      </c>
      <c r="AF159" s="786">
        <f t="shared" si="232"/>
        <v>-50000</v>
      </c>
      <c r="AG159" s="786">
        <f t="shared" si="232"/>
        <v>-50000</v>
      </c>
      <c r="AH159" s="786">
        <f t="shared" si="232"/>
        <v>0</v>
      </c>
      <c r="AI159" s="786">
        <f t="shared" si="232"/>
        <v>-50000</v>
      </c>
      <c r="AJ159" s="786">
        <f t="shared" si="232"/>
        <v>-50000</v>
      </c>
      <c r="AK159" s="786">
        <f t="shared" si="232"/>
        <v>-50000</v>
      </c>
      <c r="AL159" s="786">
        <f t="shared" si="232"/>
        <v>0</v>
      </c>
      <c r="AM159" s="786">
        <f t="shared" si="232"/>
        <v>0</v>
      </c>
      <c r="AN159" s="795">
        <f t="shared" si="232"/>
        <v>-50000</v>
      </c>
      <c r="AO159" s="798">
        <f t="shared" si="232"/>
        <v>-50000</v>
      </c>
      <c r="AP159" s="795">
        <f t="shared" si="232"/>
        <v>-50000</v>
      </c>
      <c r="AQ159" s="795">
        <f t="shared" si="232"/>
        <v>0</v>
      </c>
      <c r="AR159" s="795">
        <f t="shared" si="232"/>
        <v>-50000</v>
      </c>
      <c r="AS159" s="795">
        <f t="shared" si="232"/>
        <v>-50000</v>
      </c>
      <c r="AT159" s="795">
        <f t="shared" si="232"/>
        <v>0</v>
      </c>
      <c r="AU159" s="795">
        <f t="shared" si="232"/>
        <v>-50000</v>
      </c>
      <c r="AV159" s="795">
        <f t="shared" si="232"/>
        <v>-50000</v>
      </c>
      <c r="AW159" s="795">
        <f t="shared" si="232"/>
        <v>-50000</v>
      </c>
      <c r="AX159" s="795">
        <f t="shared" si="232"/>
        <v>0</v>
      </c>
      <c r="AY159" s="795">
        <f t="shared" si="232"/>
        <v>0</v>
      </c>
      <c r="AZ159" s="788">
        <f t="shared" si="232"/>
        <v>-50000</v>
      </c>
      <c r="BA159" s="786">
        <f t="shared" si="232"/>
        <v>-50000</v>
      </c>
      <c r="BB159" s="786">
        <f t="shared" si="232"/>
        <v>-50000</v>
      </c>
      <c r="BC159" s="786">
        <f t="shared" si="232"/>
        <v>0</v>
      </c>
      <c r="BD159" s="786">
        <f t="shared" si="232"/>
        <v>-50000</v>
      </c>
      <c r="BE159" s="786">
        <f t="shared" si="232"/>
        <v>-50000</v>
      </c>
      <c r="BF159" s="786">
        <f t="shared" si="232"/>
        <v>0</v>
      </c>
      <c r="BG159" s="786">
        <f t="shared" si="232"/>
        <v>0</v>
      </c>
      <c r="BH159" s="786">
        <f t="shared" si="232"/>
        <v>-50000</v>
      </c>
      <c r="BI159" s="786">
        <f t="shared" si="232"/>
        <v>-50000</v>
      </c>
      <c r="BJ159" s="786">
        <f t="shared" si="232"/>
        <v>-50000</v>
      </c>
      <c r="BK159" s="786">
        <f t="shared" si="232"/>
        <v>-50000</v>
      </c>
      <c r="BL159" s="795">
        <f t="shared" si="232"/>
        <v>0</v>
      </c>
      <c r="BM159" s="798">
        <f t="shared" si="232"/>
        <v>-50000</v>
      </c>
      <c r="BN159" s="795">
        <f t="shared" si="232"/>
        <v>0</v>
      </c>
      <c r="BO159" s="795">
        <f t="shared" si="232"/>
        <v>-50000</v>
      </c>
      <c r="BP159" s="795">
        <f t="shared" si="232"/>
        <v>-50000</v>
      </c>
      <c r="BQ159" s="795">
        <f t="shared" si="232"/>
        <v>-100000</v>
      </c>
      <c r="BR159" s="795">
        <f t="shared" si="232"/>
        <v>-100000</v>
      </c>
      <c r="BS159" s="795">
        <f t="shared" si="232"/>
        <v>0</v>
      </c>
      <c r="BT159" s="795">
        <f t="shared" ref="BT159:EE159" si="233">BT198</f>
        <v>-50000</v>
      </c>
      <c r="BU159" s="795">
        <f t="shared" si="233"/>
        <v>0</v>
      </c>
      <c r="BV159" s="795">
        <f t="shared" si="233"/>
        <v>-50000</v>
      </c>
      <c r="BW159" s="795">
        <f t="shared" si="233"/>
        <v>-50000</v>
      </c>
      <c r="BX159" s="788">
        <f t="shared" si="233"/>
        <v>0</v>
      </c>
      <c r="BY159" s="786">
        <f t="shared" si="233"/>
        <v>-50000</v>
      </c>
      <c r="BZ159" s="786">
        <f t="shared" si="233"/>
        <v>-50000</v>
      </c>
      <c r="CA159" s="786">
        <f t="shared" si="233"/>
        <v>-50000</v>
      </c>
      <c r="CB159" s="786">
        <f t="shared" si="233"/>
        <v>0</v>
      </c>
      <c r="CC159" s="786">
        <f t="shared" si="233"/>
        <v>-100000</v>
      </c>
      <c r="CD159" s="786">
        <f t="shared" si="233"/>
        <v>-50000</v>
      </c>
      <c r="CE159" s="786">
        <f t="shared" si="233"/>
        <v>0</v>
      </c>
      <c r="CF159" s="786">
        <f t="shared" si="233"/>
        <v>-50000</v>
      </c>
      <c r="CG159" s="786">
        <f t="shared" si="233"/>
        <v>0</v>
      </c>
      <c r="CH159" s="786">
        <f t="shared" si="233"/>
        <v>-50000</v>
      </c>
      <c r="CI159" s="786">
        <f t="shared" si="233"/>
        <v>-50000</v>
      </c>
      <c r="CJ159" s="795">
        <f t="shared" si="233"/>
        <v>-50000</v>
      </c>
      <c r="CK159" s="798">
        <f t="shared" si="233"/>
        <v>0</v>
      </c>
      <c r="CL159" s="795">
        <f t="shared" si="233"/>
        <v>-50000</v>
      </c>
      <c r="CM159" s="795">
        <f t="shared" si="233"/>
        <v>-100000</v>
      </c>
      <c r="CN159" s="795">
        <f t="shared" si="233"/>
        <v>-50000</v>
      </c>
      <c r="CO159" s="795">
        <f t="shared" si="233"/>
        <v>-100000</v>
      </c>
      <c r="CP159" s="795">
        <f t="shared" si="233"/>
        <v>-150000</v>
      </c>
      <c r="CQ159" s="795">
        <f t="shared" si="233"/>
        <v>0</v>
      </c>
      <c r="CR159" s="795">
        <f t="shared" si="233"/>
        <v>-50000</v>
      </c>
      <c r="CS159" s="795">
        <f t="shared" si="233"/>
        <v>-50000</v>
      </c>
      <c r="CT159" s="795">
        <f t="shared" si="233"/>
        <v>0</v>
      </c>
      <c r="CU159" s="795">
        <f t="shared" si="233"/>
        <v>-50000</v>
      </c>
      <c r="CV159" s="788">
        <f t="shared" si="233"/>
        <v>-50000</v>
      </c>
      <c r="CW159" s="786">
        <f t="shared" si="233"/>
        <v>0</v>
      </c>
      <c r="CX159" s="786">
        <f t="shared" si="233"/>
        <v>-50000</v>
      </c>
      <c r="CY159" s="786">
        <f t="shared" si="233"/>
        <v>-50000</v>
      </c>
      <c r="CZ159" s="786">
        <f t="shared" si="233"/>
        <v>-50000</v>
      </c>
      <c r="DA159" s="786">
        <f t="shared" si="233"/>
        <v>-100000</v>
      </c>
      <c r="DB159" s="786">
        <f t="shared" si="233"/>
        <v>-50000</v>
      </c>
      <c r="DC159" s="786">
        <f t="shared" si="233"/>
        <v>0</v>
      </c>
      <c r="DD159" s="786">
        <f t="shared" si="233"/>
        <v>-50000</v>
      </c>
      <c r="DE159" s="786">
        <f t="shared" si="233"/>
        <v>0</v>
      </c>
      <c r="DF159" s="786">
        <f t="shared" si="233"/>
        <v>-50000</v>
      </c>
      <c r="DG159" s="786">
        <f t="shared" si="233"/>
        <v>-50000</v>
      </c>
      <c r="DH159" s="795">
        <f t="shared" si="233"/>
        <v>-50000</v>
      </c>
      <c r="DI159" s="798">
        <f t="shared" si="233"/>
        <v>-50000</v>
      </c>
      <c r="DJ159" s="795">
        <f t="shared" si="233"/>
        <v>-100000</v>
      </c>
      <c r="DK159" s="795">
        <f t="shared" si="233"/>
        <v>-50000</v>
      </c>
      <c r="DL159" s="795">
        <f t="shared" si="233"/>
        <v>-50000</v>
      </c>
      <c r="DM159" s="795">
        <f t="shared" si="233"/>
        <v>-100000</v>
      </c>
      <c r="DN159" s="795">
        <f t="shared" si="233"/>
        <v>-50000</v>
      </c>
      <c r="DO159" s="795">
        <f t="shared" si="233"/>
        <v>0</v>
      </c>
      <c r="DP159" s="795">
        <f t="shared" si="233"/>
        <v>-50000</v>
      </c>
      <c r="DQ159" s="795">
        <f t="shared" si="233"/>
        <v>0</v>
      </c>
      <c r="DR159" s="795">
        <f t="shared" si="233"/>
        <v>-50000</v>
      </c>
      <c r="DS159" s="795">
        <f t="shared" si="233"/>
        <v>-50000</v>
      </c>
      <c r="DT159" s="788">
        <f t="shared" si="233"/>
        <v>-50000</v>
      </c>
      <c r="DU159" s="786">
        <f t="shared" si="233"/>
        <v>-50000</v>
      </c>
      <c r="DV159" s="786">
        <f t="shared" si="233"/>
        <v>-100000</v>
      </c>
      <c r="DW159" s="786">
        <f t="shared" si="233"/>
        <v>-50000</v>
      </c>
      <c r="DX159" s="786">
        <f t="shared" si="233"/>
        <v>-50000</v>
      </c>
      <c r="DY159" s="786">
        <f t="shared" si="233"/>
        <v>-50000</v>
      </c>
      <c r="DZ159" s="786">
        <f t="shared" si="233"/>
        <v>-150000</v>
      </c>
      <c r="EA159" s="786">
        <f t="shared" si="233"/>
        <v>0</v>
      </c>
      <c r="EB159" s="786">
        <f t="shared" si="233"/>
        <v>-50000</v>
      </c>
      <c r="EC159" s="786">
        <f t="shared" si="233"/>
        <v>-50000</v>
      </c>
      <c r="ED159" s="786">
        <f t="shared" si="233"/>
        <v>0</v>
      </c>
      <c r="EE159" s="786">
        <f t="shared" si="233"/>
        <v>-50000</v>
      </c>
      <c r="EF159" s="795">
        <f t="shared" ref="EF159:GN159" si="234">EF198</f>
        <v>-50000</v>
      </c>
      <c r="EG159" s="798">
        <f t="shared" si="234"/>
        <v>0</v>
      </c>
      <c r="EH159" s="795">
        <f t="shared" si="234"/>
        <v>-50000</v>
      </c>
      <c r="EI159" s="795">
        <f t="shared" si="234"/>
        <v>-50000</v>
      </c>
      <c r="EJ159" s="795">
        <f t="shared" si="234"/>
        <v>-50000</v>
      </c>
      <c r="EK159" s="795">
        <f t="shared" si="234"/>
        <v>-100000</v>
      </c>
      <c r="EL159" s="795">
        <f t="shared" si="234"/>
        <v>-150000</v>
      </c>
      <c r="EM159" s="795">
        <f t="shared" si="234"/>
        <v>0</v>
      </c>
      <c r="EN159" s="795">
        <f t="shared" si="234"/>
        <v>-50000</v>
      </c>
      <c r="EO159" s="795">
        <f t="shared" si="234"/>
        <v>-50000</v>
      </c>
      <c r="EP159" s="795">
        <f t="shared" si="234"/>
        <v>0</v>
      </c>
      <c r="EQ159" s="795">
        <f t="shared" si="234"/>
        <v>-50000</v>
      </c>
      <c r="ER159" s="788">
        <f t="shared" si="234"/>
        <v>-50000</v>
      </c>
      <c r="ES159" s="786">
        <f t="shared" si="234"/>
        <v>0</v>
      </c>
      <c r="ET159" s="786">
        <f t="shared" si="234"/>
        <v>-50000</v>
      </c>
      <c r="EU159" s="786">
        <f t="shared" si="234"/>
        <v>-50000</v>
      </c>
      <c r="EV159" s="786">
        <f t="shared" si="234"/>
        <v>-50000</v>
      </c>
      <c r="EW159" s="786">
        <f t="shared" si="234"/>
        <v>-100000</v>
      </c>
      <c r="EX159" s="786">
        <f t="shared" si="234"/>
        <v>-150000</v>
      </c>
      <c r="EY159" s="786">
        <f t="shared" si="234"/>
        <v>0</v>
      </c>
      <c r="EZ159" s="786">
        <f t="shared" si="234"/>
        <v>-50000</v>
      </c>
      <c r="FA159" s="786">
        <f t="shared" si="234"/>
        <v>-50000</v>
      </c>
      <c r="FB159" s="786">
        <f t="shared" si="234"/>
        <v>0</v>
      </c>
      <c r="FC159" s="786">
        <f t="shared" si="234"/>
        <v>-50000</v>
      </c>
      <c r="FD159" s="795">
        <f t="shared" si="234"/>
        <v>-50000</v>
      </c>
      <c r="FE159" s="798">
        <f t="shared" si="234"/>
        <v>0</v>
      </c>
      <c r="FF159" s="795">
        <f t="shared" si="234"/>
        <v>-50000</v>
      </c>
      <c r="FG159" s="795">
        <f t="shared" si="234"/>
        <v>-50000</v>
      </c>
      <c r="FH159" s="795">
        <f t="shared" si="234"/>
        <v>-50000</v>
      </c>
      <c r="FI159" s="795">
        <f t="shared" si="234"/>
        <v>-100000</v>
      </c>
      <c r="FJ159" s="795">
        <f t="shared" si="234"/>
        <v>-150000</v>
      </c>
      <c r="FK159" s="795">
        <f t="shared" si="234"/>
        <v>0</v>
      </c>
      <c r="FL159" s="795">
        <f t="shared" si="234"/>
        <v>-50000</v>
      </c>
      <c r="FM159" s="795">
        <f t="shared" si="234"/>
        <v>-50000</v>
      </c>
      <c r="FN159" s="795">
        <f t="shared" si="234"/>
        <v>0</v>
      </c>
      <c r="FO159" s="795">
        <f t="shared" si="234"/>
        <v>-50000</v>
      </c>
      <c r="FP159" s="788">
        <f t="shared" si="234"/>
        <v>-50000</v>
      </c>
      <c r="FQ159" s="786">
        <f t="shared" si="234"/>
        <v>0</v>
      </c>
      <c r="FR159" s="786">
        <f t="shared" si="234"/>
        <v>-50000</v>
      </c>
      <c r="FS159" s="786">
        <f t="shared" si="234"/>
        <v>-50000</v>
      </c>
      <c r="FT159" s="786">
        <f t="shared" si="234"/>
        <v>-50000</v>
      </c>
      <c r="FU159" s="786">
        <f t="shared" si="234"/>
        <v>-100000</v>
      </c>
      <c r="FV159" s="786">
        <f t="shared" si="234"/>
        <v>-150000</v>
      </c>
      <c r="FW159" s="786">
        <f t="shared" si="234"/>
        <v>0</v>
      </c>
      <c r="FX159" s="786">
        <f t="shared" si="234"/>
        <v>-50000</v>
      </c>
      <c r="FY159" s="786">
        <f t="shared" si="234"/>
        <v>-50000</v>
      </c>
      <c r="FZ159" s="786">
        <f t="shared" si="234"/>
        <v>0</v>
      </c>
      <c r="GA159" s="786">
        <f t="shared" si="234"/>
        <v>-50000</v>
      </c>
      <c r="GB159" s="786">
        <f t="shared" si="234"/>
        <v>-50000</v>
      </c>
      <c r="GC159" s="798">
        <f t="shared" si="234"/>
        <v>0</v>
      </c>
      <c r="GD159" s="795">
        <f t="shared" si="234"/>
        <v>-50000</v>
      </c>
      <c r="GE159" s="795">
        <f t="shared" si="234"/>
        <v>-50000</v>
      </c>
      <c r="GF159" s="795">
        <f t="shared" si="234"/>
        <v>0</v>
      </c>
      <c r="GG159" s="795">
        <f t="shared" si="234"/>
        <v>0</v>
      </c>
      <c r="GH159" s="795">
        <f t="shared" si="234"/>
        <v>0</v>
      </c>
      <c r="GI159" s="795">
        <f t="shared" si="234"/>
        <v>0</v>
      </c>
      <c r="GJ159" s="795">
        <f t="shared" si="234"/>
        <v>0</v>
      </c>
      <c r="GK159" s="795">
        <f t="shared" si="234"/>
        <v>0</v>
      </c>
      <c r="GL159" s="795">
        <f t="shared" si="234"/>
        <v>0</v>
      </c>
      <c r="GM159" s="795">
        <f t="shared" si="234"/>
        <v>0</v>
      </c>
      <c r="GN159" s="788">
        <f t="shared" si="234"/>
        <v>0</v>
      </c>
      <c r="GO159" s="790">
        <f t="shared" si="225"/>
        <v>-7700000</v>
      </c>
      <c r="GP159" s="762"/>
      <c r="GQ159" s="762"/>
      <c r="GR159" s="762"/>
      <c r="GS159" s="762"/>
      <c r="GT159" s="762"/>
      <c r="GU159" s="762"/>
      <c r="GV159" s="762"/>
    </row>
    <row r="160" spans="1:204" ht="22" customHeight="1" thickTop="1" thickBot="1" x14ac:dyDescent="0.25">
      <c r="G160" s="359" t="s">
        <v>559</v>
      </c>
      <c r="H160" s="786">
        <f>H190</f>
        <v>0</v>
      </c>
      <c r="I160" s="786">
        <f t="shared" ref="I160:P160" si="235">I190</f>
        <v>0</v>
      </c>
      <c r="J160" s="786">
        <f t="shared" si="235"/>
        <v>0</v>
      </c>
      <c r="K160" s="786">
        <f t="shared" si="235"/>
        <v>-250000</v>
      </c>
      <c r="L160" s="786">
        <f t="shared" si="235"/>
        <v>0</v>
      </c>
      <c r="M160" s="786">
        <f t="shared" si="235"/>
        <v>-250000</v>
      </c>
      <c r="N160" s="786">
        <f t="shared" si="235"/>
        <v>0</v>
      </c>
      <c r="O160" s="786">
        <f t="shared" si="235"/>
        <v>0</v>
      </c>
      <c r="P160" s="786">
        <f t="shared" si="235"/>
        <v>-250000</v>
      </c>
      <c r="Q160" s="798">
        <f>Q190</f>
        <v>0</v>
      </c>
      <c r="R160" s="795">
        <f t="shared" ref="R160:CC160" si="236">R190</f>
        <v>-250000</v>
      </c>
      <c r="S160" s="795">
        <f t="shared" si="236"/>
        <v>0</v>
      </c>
      <c r="T160" s="795">
        <f t="shared" si="236"/>
        <v>0</v>
      </c>
      <c r="U160" s="795">
        <f t="shared" si="236"/>
        <v>0</v>
      </c>
      <c r="V160" s="795">
        <f t="shared" si="236"/>
        <v>-250000</v>
      </c>
      <c r="W160" s="795">
        <f t="shared" si="236"/>
        <v>0</v>
      </c>
      <c r="X160" s="795">
        <f t="shared" si="236"/>
        <v>-250000</v>
      </c>
      <c r="Y160" s="795">
        <f t="shared" si="236"/>
        <v>0</v>
      </c>
      <c r="Z160" s="795">
        <f t="shared" si="236"/>
        <v>-250000</v>
      </c>
      <c r="AA160" s="795">
        <f t="shared" si="236"/>
        <v>-250000</v>
      </c>
      <c r="AB160" s="788">
        <f t="shared" si="236"/>
        <v>0</v>
      </c>
      <c r="AC160" s="798">
        <f>AC190</f>
        <v>0</v>
      </c>
      <c r="AD160" s="795">
        <f t="shared" si="236"/>
        <v>-250000</v>
      </c>
      <c r="AE160" s="795">
        <f t="shared" si="236"/>
        <v>-250000</v>
      </c>
      <c r="AF160" s="795">
        <f t="shared" si="236"/>
        <v>0</v>
      </c>
      <c r="AG160" s="795">
        <f t="shared" si="236"/>
        <v>0</v>
      </c>
      <c r="AH160" s="795">
        <f t="shared" si="236"/>
        <v>-250000</v>
      </c>
      <c r="AI160" s="795">
        <f t="shared" si="236"/>
        <v>-250000</v>
      </c>
      <c r="AJ160" s="795">
        <f t="shared" si="236"/>
        <v>0</v>
      </c>
      <c r="AK160" s="795">
        <f t="shared" si="236"/>
        <v>0</v>
      </c>
      <c r="AL160" s="795">
        <f t="shared" si="236"/>
        <v>-250000</v>
      </c>
      <c r="AM160" s="795">
        <f t="shared" si="236"/>
        <v>-250000</v>
      </c>
      <c r="AN160" s="788">
        <f t="shared" si="236"/>
        <v>0</v>
      </c>
      <c r="AO160" s="798">
        <f>AO190</f>
        <v>-250000</v>
      </c>
      <c r="AP160" s="795">
        <f t="shared" si="236"/>
        <v>-250000</v>
      </c>
      <c r="AQ160" s="795">
        <f t="shared" si="236"/>
        <v>-250000</v>
      </c>
      <c r="AR160" s="795">
        <f t="shared" si="236"/>
        <v>0</v>
      </c>
      <c r="AS160" s="795">
        <f t="shared" si="236"/>
        <v>0</v>
      </c>
      <c r="AT160" s="795">
        <f t="shared" si="236"/>
        <v>-250000</v>
      </c>
      <c r="AU160" s="795">
        <f t="shared" si="236"/>
        <v>-250000</v>
      </c>
      <c r="AV160" s="795">
        <f t="shared" si="236"/>
        <v>-250000</v>
      </c>
      <c r="AW160" s="795">
        <f t="shared" si="236"/>
        <v>0</v>
      </c>
      <c r="AX160" s="795">
        <f t="shared" si="236"/>
        <v>-250000</v>
      </c>
      <c r="AY160" s="795">
        <f t="shared" si="236"/>
        <v>-250000</v>
      </c>
      <c r="AZ160" s="788">
        <f t="shared" si="236"/>
        <v>0</v>
      </c>
      <c r="BA160" s="798">
        <f>BA190</f>
        <v>-250000</v>
      </c>
      <c r="BB160" s="795">
        <f t="shared" si="236"/>
        <v>-250000</v>
      </c>
      <c r="BC160" s="795">
        <f t="shared" si="236"/>
        <v>-250000</v>
      </c>
      <c r="BD160" s="795">
        <f t="shared" si="236"/>
        <v>0</v>
      </c>
      <c r="BE160" s="795">
        <f t="shared" si="236"/>
        <v>0</v>
      </c>
      <c r="BF160" s="795">
        <f t="shared" si="236"/>
        <v>-250000</v>
      </c>
      <c r="BG160" s="795">
        <f t="shared" si="236"/>
        <v>-250000</v>
      </c>
      <c r="BH160" s="795">
        <f t="shared" si="236"/>
        <v>-250000</v>
      </c>
      <c r="BI160" s="795">
        <f t="shared" si="236"/>
        <v>0</v>
      </c>
      <c r="BJ160" s="795">
        <f t="shared" si="236"/>
        <v>-250000</v>
      </c>
      <c r="BK160" s="795">
        <f t="shared" si="236"/>
        <v>-250000</v>
      </c>
      <c r="BL160" s="788">
        <f t="shared" si="236"/>
        <v>0</v>
      </c>
      <c r="BM160" s="798">
        <f>BM190</f>
        <v>-250000</v>
      </c>
      <c r="BN160" s="795">
        <f t="shared" si="236"/>
        <v>-250000</v>
      </c>
      <c r="BO160" s="795">
        <f t="shared" si="236"/>
        <v>-250000</v>
      </c>
      <c r="BP160" s="795">
        <f t="shared" si="236"/>
        <v>-250000</v>
      </c>
      <c r="BQ160" s="795">
        <f t="shared" si="236"/>
        <v>0</v>
      </c>
      <c r="BR160" s="795">
        <f t="shared" si="236"/>
        <v>-250000</v>
      </c>
      <c r="BS160" s="795">
        <f t="shared" si="236"/>
        <v>0</v>
      </c>
      <c r="BT160" s="795">
        <f t="shared" si="236"/>
        <v>-250000</v>
      </c>
      <c r="BU160" s="795">
        <f t="shared" si="236"/>
        <v>-250000</v>
      </c>
      <c r="BV160" s="795">
        <f t="shared" si="236"/>
        <v>-500000</v>
      </c>
      <c r="BW160" s="795">
        <f t="shared" si="236"/>
        <v>-250000</v>
      </c>
      <c r="BX160" s="788">
        <f t="shared" si="236"/>
        <v>0</v>
      </c>
      <c r="BY160" s="798">
        <f>BY190</f>
        <v>-250000</v>
      </c>
      <c r="BZ160" s="795">
        <f t="shared" si="236"/>
        <v>0</v>
      </c>
      <c r="CA160" s="795">
        <f t="shared" si="236"/>
        <v>-250000</v>
      </c>
      <c r="CB160" s="795">
        <f t="shared" si="236"/>
        <v>-250000</v>
      </c>
      <c r="CC160" s="795">
        <f t="shared" si="236"/>
        <v>0</v>
      </c>
      <c r="CD160" s="795">
        <f t="shared" ref="CD160:CJ160" si="237">CD190</f>
        <v>-250000</v>
      </c>
      <c r="CE160" s="795">
        <f t="shared" si="237"/>
        <v>-250000</v>
      </c>
      <c r="CF160" s="795">
        <f t="shared" si="237"/>
        <v>-250000</v>
      </c>
      <c r="CG160" s="795">
        <f t="shared" si="237"/>
        <v>0</v>
      </c>
      <c r="CH160" s="795">
        <f t="shared" si="237"/>
        <v>-500000</v>
      </c>
      <c r="CI160" s="795">
        <f t="shared" si="237"/>
        <v>-250000</v>
      </c>
      <c r="CJ160" s="788">
        <f t="shared" si="237"/>
        <v>0</v>
      </c>
      <c r="CK160" s="798">
        <f>CK190</f>
        <v>-250000</v>
      </c>
      <c r="CL160" s="795">
        <f t="shared" ref="CL160:CV160" si="238">CL190</f>
        <v>0</v>
      </c>
      <c r="CM160" s="795">
        <f t="shared" si="238"/>
        <v>-250000</v>
      </c>
      <c r="CN160" s="795">
        <f t="shared" si="238"/>
        <v>-250000</v>
      </c>
      <c r="CO160" s="795">
        <f t="shared" si="238"/>
        <v>-250000</v>
      </c>
      <c r="CP160" s="795">
        <f t="shared" si="238"/>
        <v>0</v>
      </c>
      <c r="CQ160" s="795">
        <f t="shared" si="238"/>
        <v>-250000</v>
      </c>
      <c r="CR160" s="795">
        <f t="shared" si="238"/>
        <v>-500000</v>
      </c>
      <c r="CS160" s="795">
        <f t="shared" si="238"/>
        <v>-250000</v>
      </c>
      <c r="CT160" s="795">
        <f t="shared" si="238"/>
        <v>-250000</v>
      </c>
      <c r="CU160" s="795">
        <f t="shared" si="238"/>
        <v>-750000</v>
      </c>
      <c r="CV160" s="788">
        <f t="shared" si="238"/>
        <v>0</v>
      </c>
      <c r="CW160" s="798">
        <f>CW190</f>
        <v>-250000</v>
      </c>
      <c r="CX160" s="795">
        <f t="shared" ref="CX160:DH160" si="239">CX190</f>
        <v>-250000</v>
      </c>
      <c r="CY160" s="795">
        <f t="shared" si="239"/>
        <v>0</v>
      </c>
      <c r="CZ160" s="795">
        <f t="shared" si="239"/>
        <v>-250000</v>
      </c>
      <c r="DA160" s="795">
        <f t="shared" si="239"/>
        <v>-250000</v>
      </c>
      <c r="DB160" s="795">
        <f t="shared" si="239"/>
        <v>0</v>
      </c>
      <c r="DC160" s="795">
        <f t="shared" si="239"/>
        <v>-250000</v>
      </c>
      <c r="DD160" s="795">
        <f t="shared" si="239"/>
        <v>-250000</v>
      </c>
      <c r="DE160" s="795">
        <f t="shared" si="239"/>
        <v>-250000</v>
      </c>
      <c r="DF160" s="795">
        <f t="shared" si="239"/>
        <v>-500000</v>
      </c>
      <c r="DG160" s="795">
        <f t="shared" si="239"/>
        <v>-250000</v>
      </c>
      <c r="DH160" s="788">
        <f t="shared" si="239"/>
        <v>0</v>
      </c>
      <c r="DI160" s="798">
        <f>DI190</f>
        <v>-250000</v>
      </c>
      <c r="DJ160" s="795">
        <f t="shared" ref="DJ160:DT160" si="240">DJ190</f>
        <v>0</v>
      </c>
      <c r="DK160" s="795">
        <f t="shared" si="240"/>
        <v>-250000</v>
      </c>
      <c r="DL160" s="795">
        <f t="shared" si="240"/>
        <v>-250000</v>
      </c>
      <c r="DM160" s="795">
        <f t="shared" si="240"/>
        <v>-250000</v>
      </c>
      <c r="DN160" s="795">
        <f t="shared" si="240"/>
        <v>-250000</v>
      </c>
      <c r="DO160" s="795">
        <f t="shared" si="240"/>
        <v>-500000</v>
      </c>
      <c r="DP160" s="795">
        <f t="shared" si="240"/>
        <v>-250000</v>
      </c>
      <c r="DQ160" s="795">
        <f t="shared" si="240"/>
        <v>-250000</v>
      </c>
      <c r="DR160" s="795">
        <f t="shared" si="240"/>
        <v>-500000</v>
      </c>
      <c r="DS160" s="795">
        <f t="shared" si="240"/>
        <v>-250000</v>
      </c>
      <c r="DT160" s="788">
        <f t="shared" si="240"/>
        <v>0</v>
      </c>
      <c r="DU160" s="798">
        <f>DU190</f>
        <v>-250000</v>
      </c>
      <c r="DV160" s="795">
        <f t="shared" ref="DV160:EF160" si="241">DV190</f>
        <v>0</v>
      </c>
      <c r="DW160" s="795">
        <f t="shared" si="241"/>
        <v>-250000</v>
      </c>
      <c r="DX160" s="795">
        <f t="shared" si="241"/>
        <v>-250000</v>
      </c>
      <c r="DY160" s="795">
        <f t="shared" si="241"/>
        <v>-250000</v>
      </c>
      <c r="DZ160" s="795">
        <f t="shared" si="241"/>
        <v>-250000</v>
      </c>
      <c r="EA160" s="795">
        <f t="shared" si="241"/>
        <v>-500000</v>
      </c>
      <c r="EB160" s="795">
        <f t="shared" si="241"/>
        <v>-250000</v>
      </c>
      <c r="EC160" s="795">
        <f t="shared" si="241"/>
        <v>-250000</v>
      </c>
      <c r="ED160" s="795">
        <f t="shared" si="241"/>
        <v>-500000</v>
      </c>
      <c r="EE160" s="795">
        <f t="shared" si="241"/>
        <v>-750000</v>
      </c>
      <c r="EF160" s="788">
        <f t="shared" si="241"/>
        <v>0</v>
      </c>
      <c r="EG160" s="798">
        <f>EG190</f>
        <v>-250000</v>
      </c>
      <c r="EH160" s="795">
        <f t="shared" ref="EH160:ER160" si="242">EH190</f>
        <v>-250000</v>
      </c>
      <c r="EI160" s="795">
        <f t="shared" si="242"/>
        <v>0</v>
      </c>
      <c r="EJ160" s="795">
        <f t="shared" si="242"/>
        <v>-250000</v>
      </c>
      <c r="EK160" s="795">
        <f t="shared" si="242"/>
        <v>-250000</v>
      </c>
      <c r="EL160" s="795">
        <f t="shared" si="242"/>
        <v>0</v>
      </c>
      <c r="EM160" s="795">
        <f t="shared" si="242"/>
        <v>-250000</v>
      </c>
      <c r="EN160" s="795">
        <f t="shared" si="242"/>
        <v>-250000</v>
      </c>
      <c r="EO160" s="795">
        <f t="shared" si="242"/>
        <v>-250000</v>
      </c>
      <c r="EP160" s="795">
        <f t="shared" si="242"/>
        <v>-500000</v>
      </c>
      <c r="EQ160" s="795">
        <f t="shared" si="242"/>
        <v>-750000</v>
      </c>
      <c r="ER160" s="788">
        <f t="shared" si="242"/>
        <v>0</v>
      </c>
      <c r="ES160" s="798">
        <f>ES190</f>
        <v>-250000</v>
      </c>
      <c r="ET160" s="795">
        <f t="shared" ref="ET160:FD160" si="243">ET190</f>
        <v>-250000</v>
      </c>
      <c r="EU160" s="795">
        <f t="shared" si="243"/>
        <v>0</v>
      </c>
      <c r="EV160" s="795">
        <f t="shared" si="243"/>
        <v>-250000</v>
      </c>
      <c r="EW160" s="795">
        <f t="shared" si="243"/>
        <v>-250000</v>
      </c>
      <c r="EX160" s="795">
        <f t="shared" si="243"/>
        <v>0</v>
      </c>
      <c r="EY160" s="795">
        <f t="shared" si="243"/>
        <v>-250000</v>
      </c>
      <c r="EZ160" s="795">
        <f t="shared" si="243"/>
        <v>-250000</v>
      </c>
      <c r="FA160" s="795">
        <f t="shared" si="243"/>
        <v>-250000</v>
      </c>
      <c r="FB160" s="795">
        <f t="shared" si="243"/>
        <v>-500000</v>
      </c>
      <c r="FC160" s="795">
        <f t="shared" si="243"/>
        <v>-750000</v>
      </c>
      <c r="FD160" s="788">
        <f t="shared" si="243"/>
        <v>0</v>
      </c>
      <c r="FE160" s="798">
        <f>FE190</f>
        <v>-250000</v>
      </c>
      <c r="FF160" s="795">
        <f t="shared" ref="FF160:FP160" si="244">FF190</f>
        <v>-250000</v>
      </c>
      <c r="FG160" s="795">
        <f t="shared" si="244"/>
        <v>0</v>
      </c>
      <c r="FH160" s="795">
        <f t="shared" si="244"/>
        <v>-250000</v>
      </c>
      <c r="FI160" s="795">
        <f t="shared" si="244"/>
        <v>-250000</v>
      </c>
      <c r="FJ160" s="795">
        <f t="shared" si="244"/>
        <v>0</v>
      </c>
      <c r="FK160" s="795">
        <f t="shared" si="244"/>
        <v>-250000</v>
      </c>
      <c r="FL160" s="795">
        <f t="shared" si="244"/>
        <v>-250000</v>
      </c>
      <c r="FM160" s="795">
        <f t="shared" si="244"/>
        <v>-250000</v>
      </c>
      <c r="FN160" s="795">
        <f t="shared" si="244"/>
        <v>-500000</v>
      </c>
      <c r="FO160" s="795">
        <f t="shared" si="244"/>
        <v>-750000</v>
      </c>
      <c r="FP160" s="788">
        <f t="shared" si="244"/>
        <v>0</v>
      </c>
      <c r="FQ160" s="798">
        <f>FQ190</f>
        <v>-250000</v>
      </c>
      <c r="FR160" s="795">
        <f t="shared" ref="FR160:GB160" si="245">FR190</f>
        <v>-250000</v>
      </c>
      <c r="FS160" s="795">
        <f t="shared" si="245"/>
        <v>0</v>
      </c>
      <c r="FT160" s="795">
        <f t="shared" si="245"/>
        <v>-250000</v>
      </c>
      <c r="FU160" s="795">
        <f t="shared" si="245"/>
        <v>-250000</v>
      </c>
      <c r="FV160" s="795">
        <f t="shared" si="245"/>
        <v>0</v>
      </c>
      <c r="FW160" s="795">
        <f t="shared" si="245"/>
        <v>-250000</v>
      </c>
      <c r="FX160" s="795">
        <f t="shared" si="245"/>
        <v>-250000</v>
      </c>
      <c r="FY160" s="795">
        <f t="shared" si="245"/>
        <v>-250000</v>
      </c>
      <c r="FZ160" s="795">
        <f t="shared" si="245"/>
        <v>-250000</v>
      </c>
      <c r="GA160" s="795">
        <f t="shared" si="245"/>
        <v>-250000</v>
      </c>
      <c r="GB160" s="788">
        <f t="shared" si="245"/>
        <v>0</v>
      </c>
      <c r="GC160" s="798">
        <f>GC190</f>
        <v>-250000</v>
      </c>
      <c r="GD160" s="795">
        <f t="shared" ref="GD160:GN160" si="246">GD190</f>
        <v>-250000</v>
      </c>
      <c r="GE160" s="795">
        <f t="shared" si="246"/>
        <v>-250000</v>
      </c>
      <c r="GF160" s="795">
        <f t="shared" si="246"/>
        <v>0</v>
      </c>
      <c r="GG160" s="795">
        <f t="shared" si="246"/>
        <v>0</v>
      </c>
      <c r="GH160" s="795">
        <f t="shared" si="246"/>
        <v>0</v>
      </c>
      <c r="GI160" s="795">
        <f t="shared" si="246"/>
        <v>0</v>
      </c>
      <c r="GJ160" s="795">
        <f t="shared" si="246"/>
        <v>0</v>
      </c>
      <c r="GK160" s="795">
        <f t="shared" si="246"/>
        <v>0</v>
      </c>
      <c r="GL160" s="795">
        <f t="shared" si="246"/>
        <v>0</v>
      </c>
      <c r="GM160" s="795">
        <f t="shared" si="246"/>
        <v>0</v>
      </c>
      <c r="GN160" s="788">
        <f t="shared" si="246"/>
        <v>0</v>
      </c>
      <c r="GO160" s="790">
        <f t="shared" si="225"/>
        <v>-36250000</v>
      </c>
      <c r="GP160" s="762"/>
      <c r="GQ160" s="762"/>
      <c r="GR160" s="762"/>
      <c r="GS160" s="762"/>
      <c r="GT160" s="762"/>
      <c r="GU160" s="762"/>
      <c r="GV160" s="762"/>
    </row>
    <row r="161" spans="1:204" ht="22" customHeight="1" thickTop="1" thickBot="1" x14ac:dyDescent="0.25">
      <c r="G161" s="359" t="s">
        <v>560</v>
      </c>
      <c r="H161" s="786">
        <f>H193</f>
        <v>0</v>
      </c>
      <c r="I161" s="786">
        <f t="shared" ref="I161:P161" si="247">I193</f>
        <v>0</v>
      </c>
      <c r="J161" s="786">
        <f t="shared" si="247"/>
        <v>0</v>
      </c>
      <c r="K161" s="786">
        <f t="shared" si="247"/>
        <v>0</v>
      </c>
      <c r="L161" s="786">
        <f t="shared" si="247"/>
        <v>0</v>
      </c>
      <c r="M161" s="786">
        <f t="shared" si="247"/>
        <v>0</v>
      </c>
      <c r="N161" s="786">
        <f t="shared" si="247"/>
        <v>0</v>
      </c>
      <c r="O161" s="786">
        <f t="shared" si="247"/>
        <v>0</v>
      </c>
      <c r="P161" s="786">
        <f t="shared" si="247"/>
        <v>0</v>
      </c>
      <c r="Q161" s="798">
        <f>Q193</f>
        <v>24.45</v>
      </c>
      <c r="R161" s="795">
        <f t="shared" ref="R161:CC161" si="248">R193</f>
        <v>114.57499999999999</v>
      </c>
      <c r="S161" s="795">
        <f t="shared" si="248"/>
        <v>332.07500000000005</v>
      </c>
      <c r="T161" s="795">
        <f t="shared" si="248"/>
        <v>804.7</v>
      </c>
      <c r="U161" s="795">
        <f t="shared" si="248"/>
        <v>1781.875</v>
      </c>
      <c r="V161" s="795">
        <f t="shared" si="248"/>
        <v>3539.2874999999999</v>
      </c>
      <c r="W161" s="795">
        <f t="shared" si="248"/>
        <v>6585.375</v>
      </c>
      <c r="X161" s="795">
        <f t="shared" si="248"/>
        <v>11109.837500000001</v>
      </c>
      <c r="Y161" s="795">
        <f t="shared" si="248"/>
        <v>17783.575000000001</v>
      </c>
      <c r="Z161" s="795">
        <f t="shared" si="248"/>
        <v>25768.3125</v>
      </c>
      <c r="AA161" s="795">
        <f t="shared" si="248"/>
        <v>34636.15</v>
      </c>
      <c r="AB161" s="788">
        <f t="shared" si="248"/>
        <v>42417.683333333334</v>
      </c>
      <c r="AC161" s="798">
        <f>AC193</f>
        <v>48935.691666666666</v>
      </c>
      <c r="AD161" s="795">
        <f t="shared" si="248"/>
        <v>56957.9</v>
      </c>
      <c r="AE161" s="795">
        <f t="shared" si="248"/>
        <v>64057.825000000004</v>
      </c>
      <c r="AF161" s="795">
        <f t="shared" si="248"/>
        <v>70625.266666666663</v>
      </c>
      <c r="AG161" s="795">
        <f t="shared" si="248"/>
        <v>78970.899999999994</v>
      </c>
      <c r="AH161" s="795">
        <f t="shared" si="248"/>
        <v>87013.412499999991</v>
      </c>
      <c r="AI161" s="795">
        <f t="shared" si="248"/>
        <v>95110.329166666663</v>
      </c>
      <c r="AJ161" s="795">
        <f t="shared" si="248"/>
        <v>102239.34999999999</v>
      </c>
      <c r="AK161" s="795">
        <f t="shared" si="248"/>
        <v>111014.30833333332</v>
      </c>
      <c r="AL161" s="795">
        <f t="shared" si="248"/>
        <v>119979.28333333333</v>
      </c>
      <c r="AM161" s="795">
        <f t="shared" si="248"/>
        <v>131117.02499999999</v>
      </c>
      <c r="AN161" s="788">
        <f t="shared" si="248"/>
        <v>141523.36249999999</v>
      </c>
      <c r="AO161" s="798">
        <f>AO193</f>
        <v>152914.93833333335</v>
      </c>
      <c r="AP161" s="795">
        <f t="shared" si="248"/>
        <v>162860.72149999999</v>
      </c>
      <c r="AQ161" s="795">
        <f t="shared" si="248"/>
        <v>172343.06469999999</v>
      </c>
      <c r="AR161" s="795">
        <f t="shared" si="248"/>
        <v>183256.20009333332</v>
      </c>
      <c r="AS161" s="795">
        <f t="shared" si="248"/>
        <v>192595.38424133335</v>
      </c>
      <c r="AT161" s="795">
        <f t="shared" si="248"/>
        <v>201159.76489306663</v>
      </c>
      <c r="AU161" s="795">
        <f t="shared" si="248"/>
        <v>211185.30941445334</v>
      </c>
      <c r="AV161" s="795">
        <f t="shared" si="248"/>
        <v>220309.24086489601</v>
      </c>
      <c r="AW161" s="795">
        <f t="shared" si="248"/>
        <v>229172.89269191682</v>
      </c>
      <c r="AX161" s="795">
        <f t="shared" si="248"/>
        <v>236336.07915353347</v>
      </c>
      <c r="AY161" s="795">
        <f t="shared" si="248"/>
        <v>244201.2358228268</v>
      </c>
      <c r="AZ161" s="788">
        <f t="shared" si="248"/>
        <v>251200.26199159474</v>
      </c>
      <c r="BA161" s="798">
        <f>BA193</f>
        <v>258162.80375994244</v>
      </c>
      <c r="BB161" s="795">
        <f t="shared" si="248"/>
        <v>264091.94300795393</v>
      </c>
      <c r="BC161" s="795">
        <f t="shared" si="248"/>
        <v>270941.57523969648</v>
      </c>
      <c r="BD161" s="795">
        <f t="shared" si="248"/>
        <v>279247.20935842383</v>
      </c>
      <c r="BE161" s="795">
        <f t="shared" si="248"/>
        <v>289932.61248673906</v>
      </c>
      <c r="BF161" s="795">
        <f t="shared" si="248"/>
        <v>301136.09332272463</v>
      </c>
      <c r="BG161" s="795">
        <f t="shared" si="248"/>
        <v>313215.96632484638</v>
      </c>
      <c r="BH161" s="795">
        <f t="shared" si="248"/>
        <v>324635.69805987709</v>
      </c>
      <c r="BI161" s="795">
        <f t="shared" si="248"/>
        <v>334907.54178123502</v>
      </c>
      <c r="BJ161" s="795">
        <f t="shared" si="248"/>
        <v>346947.88509165467</v>
      </c>
      <c r="BK161" s="795">
        <f t="shared" si="248"/>
        <v>357656.03473999043</v>
      </c>
      <c r="BL161" s="788">
        <f t="shared" si="248"/>
        <v>367427.28112532571</v>
      </c>
      <c r="BM161" s="798">
        <f>BM193</f>
        <v>378537.17073359387</v>
      </c>
      <c r="BN161" s="795">
        <f t="shared" si="248"/>
        <v>389853.50242020848</v>
      </c>
      <c r="BO161" s="795">
        <f t="shared" si="248"/>
        <v>401563.33193616674</v>
      </c>
      <c r="BP161" s="795">
        <f t="shared" si="248"/>
        <v>413552.3080489334</v>
      </c>
      <c r="BQ161" s="795">
        <f t="shared" si="248"/>
        <v>427636.92893914675</v>
      </c>
      <c r="BR161" s="795">
        <f t="shared" si="248"/>
        <v>442485.18565131747</v>
      </c>
      <c r="BS161" s="795">
        <f t="shared" si="248"/>
        <v>456553.19185438729</v>
      </c>
      <c r="BT161" s="795">
        <f t="shared" si="248"/>
        <v>468311.03848350985</v>
      </c>
      <c r="BU161" s="795">
        <f t="shared" si="248"/>
        <v>481547.8741201412</v>
      </c>
      <c r="BV161" s="795">
        <f t="shared" si="248"/>
        <v>492870.61012944626</v>
      </c>
      <c r="BW161" s="795">
        <f t="shared" si="248"/>
        <v>504197.41227022366</v>
      </c>
      <c r="BX161" s="788">
        <f t="shared" si="248"/>
        <v>516376.93981617887</v>
      </c>
      <c r="BY161" s="798">
        <f>BY193</f>
        <v>527486.51185294311</v>
      </c>
      <c r="BZ161" s="795">
        <f t="shared" si="248"/>
        <v>538193.97281568777</v>
      </c>
      <c r="CA161" s="795">
        <f t="shared" si="248"/>
        <v>547237.51825255016</v>
      </c>
      <c r="CB161" s="795">
        <f t="shared" si="248"/>
        <v>557034.1896020401</v>
      </c>
      <c r="CC161" s="795">
        <f t="shared" si="248"/>
        <v>567241.01334829873</v>
      </c>
      <c r="CD161" s="795">
        <f t="shared" ref="CD161:CJ161" si="249">CD193</f>
        <v>579761.28067863896</v>
      </c>
      <c r="CE161" s="795">
        <f t="shared" si="249"/>
        <v>593065.10370957782</v>
      </c>
      <c r="CF161" s="795">
        <f t="shared" si="249"/>
        <v>607329.45130099554</v>
      </c>
      <c r="CG161" s="795">
        <f t="shared" si="249"/>
        <v>622776.17937412974</v>
      </c>
      <c r="CH161" s="795">
        <f t="shared" si="249"/>
        <v>636539.02849930373</v>
      </c>
      <c r="CI161" s="795">
        <f t="shared" si="249"/>
        <v>648424.52363277622</v>
      </c>
      <c r="CJ161" s="788">
        <f t="shared" si="249"/>
        <v>661436.70057288767</v>
      </c>
      <c r="CK161" s="798">
        <f>CK193</f>
        <v>673000.24712497671</v>
      </c>
      <c r="CL161" s="795">
        <f t="shared" ref="CL161:CV161" si="250">CL193</f>
        <v>683714.74769998132</v>
      </c>
      <c r="CM161" s="795">
        <f t="shared" si="250"/>
        <v>695962.73482665175</v>
      </c>
      <c r="CN161" s="795">
        <f t="shared" si="250"/>
        <v>707827.96536132134</v>
      </c>
      <c r="CO161" s="795">
        <f t="shared" si="250"/>
        <v>719264.79812239041</v>
      </c>
      <c r="CP161" s="795">
        <f t="shared" si="250"/>
        <v>728707.39933124557</v>
      </c>
      <c r="CQ161" s="795">
        <f t="shared" si="250"/>
        <v>738065.29946499644</v>
      </c>
      <c r="CR161" s="795">
        <f t="shared" si="250"/>
        <v>746514.85373866383</v>
      </c>
      <c r="CS161" s="795">
        <f t="shared" si="250"/>
        <v>755464.89049093099</v>
      </c>
      <c r="CT161" s="795">
        <f t="shared" si="250"/>
        <v>763346.85905941157</v>
      </c>
      <c r="CU161" s="795">
        <f t="shared" si="250"/>
        <v>772379.641414196</v>
      </c>
      <c r="CV161" s="788">
        <f t="shared" si="250"/>
        <v>782752.46063135669</v>
      </c>
      <c r="CW161" s="798">
        <f>CW193</f>
        <v>794465.11017175205</v>
      </c>
      <c r="CX161" s="795">
        <f t="shared" ref="CX161:DH161" si="251">CX193</f>
        <v>807655.45313740161</v>
      </c>
      <c r="CY161" s="795">
        <f t="shared" si="251"/>
        <v>819103.47000992135</v>
      </c>
      <c r="CZ161" s="795">
        <f t="shared" si="251"/>
        <v>830050.46684127045</v>
      </c>
      <c r="DA161" s="795">
        <f t="shared" si="251"/>
        <v>843743.73013968288</v>
      </c>
      <c r="DB161" s="795">
        <f t="shared" si="251"/>
        <v>857744.27827841276</v>
      </c>
      <c r="DC161" s="795">
        <f t="shared" si="251"/>
        <v>872774.76262273022</v>
      </c>
      <c r="DD161" s="795">
        <f t="shared" si="251"/>
        <v>891590.39593151759</v>
      </c>
      <c r="DE161" s="795">
        <f t="shared" si="251"/>
        <v>910363.48257854721</v>
      </c>
      <c r="DF161" s="795">
        <f t="shared" si="251"/>
        <v>929608.85606283788</v>
      </c>
      <c r="DG161" s="795">
        <f t="shared" si="251"/>
        <v>945805.77151693706</v>
      </c>
      <c r="DH161" s="788">
        <f t="shared" si="251"/>
        <v>960797.61471354973</v>
      </c>
      <c r="DI161" s="798">
        <f>DI193</f>
        <v>976432.04010417289</v>
      </c>
      <c r="DJ161" s="795">
        <f t="shared" ref="DJ161:DT161" si="252">DJ193</f>
        <v>990776.16958333831</v>
      </c>
      <c r="DK161" s="795">
        <f t="shared" si="252"/>
        <v>1002615.8398333372</v>
      </c>
      <c r="DL161" s="795">
        <f t="shared" si="252"/>
        <v>1016133.3743666697</v>
      </c>
      <c r="DM161" s="795">
        <f t="shared" si="252"/>
        <v>1028886.9386600025</v>
      </c>
      <c r="DN161" s="795">
        <f t="shared" si="252"/>
        <v>1042320.7400946686</v>
      </c>
      <c r="DO161" s="795">
        <f t="shared" si="252"/>
        <v>1054275.0004090681</v>
      </c>
      <c r="DP161" s="795">
        <f t="shared" si="252"/>
        <v>1066310.2769939213</v>
      </c>
      <c r="DQ161" s="795">
        <f t="shared" si="252"/>
        <v>1077252.2324284704</v>
      </c>
      <c r="DR161" s="795">
        <f t="shared" si="252"/>
        <v>1088196.748442776</v>
      </c>
      <c r="DS161" s="795">
        <f t="shared" si="252"/>
        <v>1097924.0920875543</v>
      </c>
      <c r="DT161" s="788">
        <f t="shared" si="252"/>
        <v>1108215.4145033765</v>
      </c>
      <c r="DU161" s="798">
        <f>DU193</f>
        <v>1120585.4924360346</v>
      </c>
      <c r="DV161" s="795">
        <f t="shared" ref="DV161:EF161" si="253">DV193</f>
        <v>1133981.8589488277</v>
      </c>
      <c r="DW161" s="795">
        <f t="shared" si="253"/>
        <v>1148424.2171590622</v>
      </c>
      <c r="DX161" s="795">
        <f t="shared" si="253"/>
        <v>1161911.2812272497</v>
      </c>
      <c r="DY161" s="795">
        <f t="shared" si="253"/>
        <v>1174649.1808151333</v>
      </c>
      <c r="DZ161" s="795">
        <f t="shared" si="253"/>
        <v>1189487.1721521064</v>
      </c>
      <c r="EA161" s="795">
        <f t="shared" si="253"/>
        <v>1203052.3702216852</v>
      </c>
      <c r="EB161" s="795">
        <f t="shared" si="253"/>
        <v>1216127.0070106816</v>
      </c>
      <c r="EC161" s="795">
        <f t="shared" si="253"/>
        <v>1230147.3864418785</v>
      </c>
      <c r="ED161" s="795">
        <f t="shared" si="253"/>
        <v>1243743.7533201696</v>
      </c>
      <c r="EE161" s="795">
        <f t="shared" si="253"/>
        <v>1257529.4093228024</v>
      </c>
      <c r="EF161" s="788">
        <f t="shared" si="253"/>
        <v>1270158.344958242</v>
      </c>
      <c r="EG161" s="798">
        <f>EG193</f>
        <v>1285374.7551332603</v>
      </c>
      <c r="EH161" s="795">
        <f t="shared" ref="EH161:ER161" si="254">EH193</f>
        <v>1301119.858273275</v>
      </c>
      <c r="EI161" s="795">
        <f t="shared" si="254"/>
        <v>1318047.7957852865</v>
      </c>
      <c r="EJ161" s="795">
        <f t="shared" si="254"/>
        <v>1332666.9524615626</v>
      </c>
      <c r="EK161" s="795">
        <f t="shared" si="254"/>
        <v>1346503.3028025834</v>
      </c>
      <c r="EL161" s="795">
        <f t="shared" si="254"/>
        <v>1362129.5889087336</v>
      </c>
      <c r="EM161" s="795">
        <f t="shared" si="254"/>
        <v>1377382.1294603199</v>
      </c>
      <c r="EN161" s="795">
        <f t="shared" si="254"/>
        <v>1392426.8794015893</v>
      </c>
      <c r="EO161" s="795">
        <f t="shared" si="254"/>
        <v>1408456.1818546052</v>
      </c>
      <c r="EP161" s="795">
        <f t="shared" si="254"/>
        <v>1422836.812983684</v>
      </c>
      <c r="EQ161" s="795">
        <f t="shared" si="254"/>
        <v>1436986.7153869474</v>
      </c>
      <c r="ER161" s="788">
        <f t="shared" si="254"/>
        <v>1450109.3331428911</v>
      </c>
      <c r="ES161" s="798">
        <f>ES193</f>
        <v>1464119.9556809799</v>
      </c>
      <c r="ET161" s="795">
        <f t="shared" ref="ET161:FD161" si="255">ET193</f>
        <v>1479318.3320447837</v>
      </c>
      <c r="EU161" s="795">
        <f t="shared" si="255"/>
        <v>1495687.3264691604</v>
      </c>
      <c r="EV161" s="795">
        <f t="shared" si="255"/>
        <v>1512010.9911753284</v>
      </c>
      <c r="EW161" s="795">
        <f t="shared" si="255"/>
        <v>1528144.6304402628</v>
      </c>
      <c r="EX161" s="795">
        <f t="shared" si="255"/>
        <v>1544315.6618522103</v>
      </c>
      <c r="EY161" s="795">
        <f t="shared" si="255"/>
        <v>1564041.2261484351</v>
      </c>
      <c r="EZ161" s="795">
        <f t="shared" si="255"/>
        <v>1584330.4659187479</v>
      </c>
      <c r="FA161" s="795">
        <f t="shared" si="255"/>
        <v>1604910.6644016649</v>
      </c>
      <c r="FB161" s="795">
        <f t="shared" si="255"/>
        <v>1627988.0723546655</v>
      </c>
      <c r="FC161" s="795">
        <f t="shared" si="255"/>
        <v>1648628.912050399</v>
      </c>
      <c r="FD161" s="788">
        <f t="shared" si="255"/>
        <v>1668470.8679736524</v>
      </c>
      <c r="FE161" s="798">
        <f>FE193</f>
        <v>1689035.496878922</v>
      </c>
      <c r="FF161" s="795">
        <f t="shared" ref="FF161:FP161" si="256">FF193</f>
        <v>1710493.5266698045</v>
      </c>
      <c r="FG161" s="795">
        <f t="shared" si="256"/>
        <v>1731540.5171691768</v>
      </c>
      <c r="FH161" s="795">
        <f t="shared" si="256"/>
        <v>1755432.5212353417</v>
      </c>
      <c r="FI161" s="795">
        <f t="shared" si="256"/>
        <v>1776703.73615494</v>
      </c>
      <c r="FJ161" s="795">
        <f t="shared" si="256"/>
        <v>1798010.0372572853</v>
      </c>
      <c r="FK161" s="795">
        <f t="shared" si="256"/>
        <v>1820943.3564724955</v>
      </c>
      <c r="FL161" s="795">
        <f t="shared" si="256"/>
        <v>1845740.9951779963</v>
      </c>
      <c r="FM161" s="795">
        <f t="shared" si="256"/>
        <v>1869794.7319757307</v>
      </c>
      <c r="FN161" s="795">
        <f t="shared" si="256"/>
        <v>1896087.2289139177</v>
      </c>
      <c r="FO161" s="795">
        <f t="shared" si="256"/>
        <v>1918134.8522978008</v>
      </c>
      <c r="FP161" s="788">
        <f t="shared" si="256"/>
        <v>1938193.0593382407</v>
      </c>
      <c r="FQ161" s="798">
        <f>FQ193</f>
        <v>1957231.7141372592</v>
      </c>
      <c r="FR161" s="795">
        <f t="shared" ref="FR161:GB161" si="257">FR193</f>
        <v>1975243.2504764739</v>
      </c>
      <c r="FS161" s="795">
        <f t="shared" si="257"/>
        <v>1990944.7645478458</v>
      </c>
      <c r="FT161" s="795">
        <f t="shared" si="257"/>
        <v>2007381.0941382765</v>
      </c>
      <c r="FU161" s="795">
        <f t="shared" si="257"/>
        <v>2022245.3244772879</v>
      </c>
      <c r="FV161" s="795">
        <f t="shared" si="257"/>
        <v>2037913.026248497</v>
      </c>
      <c r="FW161" s="795">
        <f t="shared" si="257"/>
        <v>2053477.2376654642</v>
      </c>
      <c r="FX161" s="795">
        <f t="shared" si="257"/>
        <v>2071978.250132371</v>
      </c>
      <c r="FY161" s="795">
        <f t="shared" si="257"/>
        <v>2090682.26093923</v>
      </c>
      <c r="FZ161" s="795">
        <f t="shared" si="257"/>
        <v>2110341.2637513839</v>
      </c>
      <c r="GA161" s="795">
        <f t="shared" si="257"/>
        <v>2127154.023501107</v>
      </c>
      <c r="GB161" s="788">
        <f t="shared" si="257"/>
        <v>2143316.9388008858</v>
      </c>
      <c r="GC161" s="798">
        <f>GC193</f>
        <v>2160935.8427073751</v>
      </c>
      <c r="GD161" s="795">
        <f t="shared" ref="GD161:GN161" si="258">GD193</f>
        <v>2178991.1683325665</v>
      </c>
      <c r="GE161" s="795">
        <f t="shared" si="258"/>
        <v>2196806.4021660532</v>
      </c>
      <c r="GF161" s="795">
        <f t="shared" si="258"/>
        <v>2216891.8658995093</v>
      </c>
      <c r="GG161" s="795">
        <f t="shared" si="258"/>
        <v>2235023.5393862743</v>
      </c>
      <c r="GH161" s="795">
        <f t="shared" si="258"/>
        <v>2251791.4115090193</v>
      </c>
      <c r="GI161" s="795">
        <f t="shared" si="258"/>
        <v>2280881.1158738816</v>
      </c>
      <c r="GJ161" s="795">
        <f t="shared" si="258"/>
        <v>2307308.171865772</v>
      </c>
      <c r="GK161" s="795">
        <f t="shared" si="258"/>
        <v>2329513.0458259508</v>
      </c>
      <c r="GL161" s="795">
        <f t="shared" si="258"/>
        <v>2350801.7941607605</v>
      </c>
      <c r="GM161" s="795">
        <f t="shared" si="258"/>
        <v>2372110.0469952752</v>
      </c>
      <c r="GN161" s="788">
        <f t="shared" si="258"/>
        <v>2390404.4359295531</v>
      </c>
      <c r="GO161" s="790">
        <f t="shared" si="225"/>
        <v>174773618.34794837</v>
      </c>
      <c r="GP161" s="762"/>
      <c r="GQ161" s="762"/>
      <c r="GR161" s="762"/>
      <c r="GS161" s="762"/>
      <c r="GT161" s="762"/>
      <c r="GU161" s="762"/>
      <c r="GV161" s="762"/>
    </row>
    <row r="162" spans="1:204" ht="22" customHeight="1" thickTop="1" thickBot="1" x14ac:dyDescent="0.25">
      <c r="G162" s="359" t="s">
        <v>322</v>
      </c>
      <c r="H162" s="786">
        <f>H156*-0.3</f>
        <v>0</v>
      </c>
      <c r="I162" s="786">
        <f t="shared" ref="I162:BT162" si="259">I156*-0.3</f>
        <v>0</v>
      </c>
      <c r="J162" s="786">
        <f t="shared" si="259"/>
        <v>0</v>
      </c>
      <c r="K162" s="786">
        <f t="shared" si="259"/>
        <v>0</v>
      </c>
      <c r="L162" s="786">
        <f t="shared" si="259"/>
        <v>0</v>
      </c>
      <c r="M162" s="786">
        <f t="shared" si="259"/>
        <v>0</v>
      </c>
      <c r="N162" s="786">
        <f t="shared" si="259"/>
        <v>0</v>
      </c>
      <c r="O162" s="786">
        <f t="shared" si="259"/>
        <v>0</v>
      </c>
      <c r="P162" s="795">
        <f t="shared" si="259"/>
        <v>0</v>
      </c>
      <c r="Q162" s="798">
        <f t="shared" si="259"/>
        <v>-4386.329999999999</v>
      </c>
      <c r="R162" s="795">
        <f t="shared" si="259"/>
        <v>-16168.424999999999</v>
      </c>
      <c r="S162" s="795">
        <f t="shared" si="259"/>
        <v>-39019.499999999993</v>
      </c>
      <c r="T162" s="795">
        <f t="shared" si="259"/>
        <v>-84788.925000000003</v>
      </c>
      <c r="U162" s="795">
        <f t="shared" si="259"/>
        <v>-175305.19499999998</v>
      </c>
      <c r="V162" s="795">
        <f t="shared" si="259"/>
        <v>-315279.80249999999</v>
      </c>
      <c r="W162" s="795">
        <f t="shared" si="259"/>
        <v>-546468.09749999992</v>
      </c>
      <c r="X162" s="795">
        <f t="shared" si="259"/>
        <v>-811688.57249999989</v>
      </c>
      <c r="Y162" s="795">
        <f t="shared" si="259"/>
        <v>-1197268.5074999998</v>
      </c>
      <c r="Z162" s="795">
        <f t="shared" si="259"/>
        <v>-1432461.9074999997</v>
      </c>
      <c r="AA162" s="795">
        <f t="shared" si="259"/>
        <v>-1590890.0475000001</v>
      </c>
      <c r="AB162" s="788">
        <f t="shared" si="259"/>
        <v>-1396007.0799999998</v>
      </c>
      <c r="AC162" s="786">
        <f t="shared" si="259"/>
        <v>-1169330.6949999998</v>
      </c>
      <c r="AD162" s="786">
        <f t="shared" si="259"/>
        <v>-1439184.1749999998</v>
      </c>
      <c r="AE162" s="786">
        <f t="shared" si="259"/>
        <v>-1273726.5449999997</v>
      </c>
      <c r="AF162" s="786">
        <f t="shared" si="259"/>
        <v>-1178199.0349999999</v>
      </c>
      <c r="AG162" s="786">
        <f t="shared" si="259"/>
        <v>-1497206.6199999996</v>
      </c>
      <c r="AH162" s="786">
        <f t="shared" si="259"/>
        <v>-1442826.7424999999</v>
      </c>
      <c r="AI162" s="786">
        <f t="shared" si="259"/>
        <v>-1452586.8499999999</v>
      </c>
      <c r="AJ162" s="786">
        <f t="shared" si="259"/>
        <v>-1278946.3375000001</v>
      </c>
      <c r="AK162" s="786">
        <f t="shared" si="259"/>
        <v>-1574227.5249999999</v>
      </c>
      <c r="AL162" s="786">
        <f t="shared" si="259"/>
        <v>-1608316.5149999999</v>
      </c>
      <c r="AM162" s="786">
        <f t="shared" si="259"/>
        <v>-1998110.855</v>
      </c>
      <c r="AN162" s="795">
        <f t="shared" si="259"/>
        <v>-1866896.9475000002</v>
      </c>
      <c r="AO162" s="798">
        <f t="shared" si="259"/>
        <v>-2043648.7045</v>
      </c>
      <c r="AP162" s="795">
        <f t="shared" si="259"/>
        <v>-1784273.5000999996</v>
      </c>
      <c r="AQ162" s="795">
        <f t="shared" si="259"/>
        <v>-1701132.3700799996</v>
      </c>
      <c r="AR162" s="795">
        <f t="shared" si="259"/>
        <v>-1957816.4895639999</v>
      </c>
      <c r="AS162" s="795">
        <f t="shared" si="259"/>
        <v>-1675449.6361511997</v>
      </c>
      <c r="AT162" s="795">
        <f t="shared" si="259"/>
        <v>-1536449.8889209598</v>
      </c>
      <c r="AU162" s="795">
        <f t="shared" si="259"/>
        <v>-1798582.6871367677</v>
      </c>
      <c r="AV162" s="795">
        <f t="shared" si="259"/>
        <v>-1636833.3022094143</v>
      </c>
      <c r="AW162" s="795">
        <f t="shared" si="259"/>
        <v>-1590139.1377675314</v>
      </c>
      <c r="AX162" s="795">
        <f t="shared" si="259"/>
        <v>-1285075.651214025</v>
      </c>
      <c r="AY162" s="795">
        <f t="shared" si="259"/>
        <v>-1411009.1064712198</v>
      </c>
      <c r="AZ162" s="788">
        <f t="shared" si="259"/>
        <v>-1255625.2946769763</v>
      </c>
      <c r="BA162" s="786">
        <f t="shared" si="259"/>
        <v>-1249079.9932415809</v>
      </c>
      <c r="BB162" s="786">
        <f t="shared" si="259"/>
        <v>-1063687.5810932645</v>
      </c>
      <c r="BC162" s="786">
        <f t="shared" si="259"/>
        <v>-1228824.0223746118</v>
      </c>
      <c r="BD162" s="786">
        <f t="shared" si="259"/>
        <v>-1490030.7608996893</v>
      </c>
      <c r="BE162" s="786">
        <f t="shared" si="259"/>
        <v>-1916961.3212197516</v>
      </c>
      <c r="BF162" s="786">
        <f t="shared" si="259"/>
        <v>-2009904.461975801</v>
      </c>
      <c r="BG162" s="786">
        <f t="shared" si="259"/>
        <v>-2167129.216580641</v>
      </c>
      <c r="BH162" s="786">
        <f t="shared" si="259"/>
        <v>-2048699.8732645123</v>
      </c>
      <c r="BI162" s="786">
        <f t="shared" si="259"/>
        <v>-1842768.7636116098</v>
      </c>
      <c r="BJ162" s="786">
        <f t="shared" si="259"/>
        <v>-2160037.5898892879</v>
      </c>
      <c r="BK162" s="786">
        <f t="shared" si="259"/>
        <v>-1921042.0469114301</v>
      </c>
      <c r="BL162" s="795">
        <f t="shared" si="259"/>
        <v>-1752961.6015291442</v>
      </c>
      <c r="BM162" s="798">
        <f t="shared" si="259"/>
        <v>-1993114.1957233152</v>
      </c>
      <c r="BN162" s="795">
        <f t="shared" si="259"/>
        <v>-2030149.9045786518</v>
      </c>
      <c r="BO162" s="795">
        <f t="shared" si="259"/>
        <v>-2100743.4151629219</v>
      </c>
      <c r="BP162" s="795">
        <f t="shared" si="259"/>
        <v>-2150822.3146303375</v>
      </c>
      <c r="BQ162" s="795">
        <f t="shared" si="259"/>
        <v>-2526780.9877042701</v>
      </c>
      <c r="BR162" s="795">
        <f t="shared" si="259"/>
        <v>-2663777.2541634156</v>
      </c>
      <c r="BS162" s="795">
        <f t="shared" si="259"/>
        <v>-2523800.3128307327</v>
      </c>
      <c r="BT162" s="795">
        <f t="shared" si="259"/>
        <v>-2109357.685264586</v>
      </c>
      <c r="BU162" s="795">
        <f t="shared" ref="BU162:EF162" si="260">BU156*-0.3</f>
        <v>-2374688.3132116687</v>
      </c>
      <c r="BV162" s="795">
        <f t="shared" si="260"/>
        <v>-2031298.840069335</v>
      </c>
      <c r="BW162" s="795">
        <f t="shared" si="260"/>
        <v>-2032028.3040554679</v>
      </c>
      <c r="BX162" s="788">
        <f t="shared" si="260"/>
        <v>-2185007.2417443739</v>
      </c>
      <c r="BY162" s="786">
        <f t="shared" si="260"/>
        <v>-1993057.2233954994</v>
      </c>
      <c r="BZ162" s="786">
        <f t="shared" si="260"/>
        <v>-1920918.4967163992</v>
      </c>
      <c r="CA162" s="786">
        <f t="shared" si="260"/>
        <v>-1622412.0513731197</v>
      </c>
      <c r="CB162" s="786">
        <f t="shared" si="260"/>
        <v>-1757522.8400984958</v>
      </c>
      <c r="CC162" s="786">
        <f t="shared" si="260"/>
        <v>-1831104.1800787961</v>
      </c>
      <c r="CD162" s="786">
        <f t="shared" si="260"/>
        <v>-2246135.9590630373</v>
      </c>
      <c r="CE162" s="786">
        <f t="shared" si="260"/>
        <v>-2386705.8517504293</v>
      </c>
      <c r="CF162" s="786">
        <f t="shared" si="260"/>
        <v>-2559023.9579003435</v>
      </c>
      <c r="CG162" s="786">
        <f t="shared" si="260"/>
        <v>-2771143.0163202747</v>
      </c>
      <c r="CH162" s="786">
        <f t="shared" si="260"/>
        <v>-2469055.1330562197</v>
      </c>
      <c r="CI162" s="786">
        <f t="shared" si="260"/>
        <v>-2132257.8269449756</v>
      </c>
      <c r="CJ162" s="795">
        <f t="shared" si="260"/>
        <v>-2334384.5430559805</v>
      </c>
      <c r="CK162" s="798">
        <f t="shared" si="260"/>
        <v>-2074500.2514447842</v>
      </c>
      <c r="CL162" s="795">
        <f t="shared" si="260"/>
        <v>-1922181.4031558277</v>
      </c>
      <c r="CM162" s="795">
        <f t="shared" si="260"/>
        <v>-2197288.8905246616</v>
      </c>
      <c r="CN162" s="795">
        <f t="shared" si="260"/>
        <v>-2128622.3579197288</v>
      </c>
      <c r="CO162" s="795">
        <f t="shared" si="260"/>
        <v>-2051767.7973357835</v>
      </c>
      <c r="CP162" s="795">
        <f t="shared" si="260"/>
        <v>-1694002.6568686266</v>
      </c>
      <c r="CQ162" s="795">
        <f t="shared" si="260"/>
        <v>-1678807.2839949012</v>
      </c>
      <c r="CR162" s="795">
        <f t="shared" si="260"/>
        <v>-1515850.0366959211</v>
      </c>
      <c r="CS162" s="795">
        <f t="shared" si="260"/>
        <v>-1605636.5933567367</v>
      </c>
      <c r="CT162" s="795">
        <f t="shared" si="260"/>
        <v>-1414025.1611853896</v>
      </c>
      <c r="CU162" s="795">
        <f t="shared" si="260"/>
        <v>-1620481.1544483115</v>
      </c>
      <c r="CV162" s="788">
        <f t="shared" si="260"/>
        <v>-1860883.7675586492</v>
      </c>
      <c r="CW162" s="786">
        <f t="shared" si="260"/>
        <v>-2101249.3275469197</v>
      </c>
      <c r="CX162" s="786">
        <f t="shared" si="260"/>
        <v>-2366347.5280375355</v>
      </c>
      <c r="CY162" s="786">
        <f t="shared" si="260"/>
        <v>-2053774.2269300281</v>
      </c>
      <c r="CZ162" s="786">
        <f t="shared" si="260"/>
        <v>-1963891.2315440224</v>
      </c>
      <c r="DA162" s="786">
        <f t="shared" si="260"/>
        <v>-2456571.4357352173</v>
      </c>
      <c r="DB162" s="786">
        <f t="shared" si="260"/>
        <v>-2511698.336088174</v>
      </c>
      <c r="DC162" s="786">
        <f t="shared" si="260"/>
        <v>-2696468.89137054</v>
      </c>
      <c r="DD162" s="786">
        <f t="shared" si="260"/>
        <v>-3375524.6155964308</v>
      </c>
      <c r="DE162" s="786">
        <f t="shared" si="260"/>
        <v>-3367891.7444771449</v>
      </c>
      <c r="DF162" s="786">
        <f t="shared" si="260"/>
        <v>-3452620.0030817161</v>
      </c>
      <c r="DG162" s="786">
        <f t="shared" si="260"/>
        <v>-2905726.6324653733</v>
      </c>
      <c r="DH162" s="795">
        <f t="shared" si="260"/>
        <v>-2689536.6694722986</v>
      </c>
      <c r="DI162" s="798">
        <f t="shared" si="260"/>
        <v>-2804815.915077839</v>
      </c>
      <c r="DJ162" s="795">
        <f t="shared" si="260"/>
        <v>-2573336.8285622704</v>
      </c>
      <c r="DK162" s="795">
        <f t="shared" si="260"/>
        <v>-2124036.8428498167</v>
      </c>
      <c r="DL162" s="795">
        <f t="shared" si="260"/>
        <v>-2425045.695279853</v>
      </c>
      <c r="DM162" s="795">
        <f t="shared" si="260"/>
        <v>-2287989.4342238819</v>
      </c>
      <c r="DN162" s="795">
        <f t="shared" si="260"/>
        <v>-2410023.977379106</v>
      </c>
      <c r="DO162" s="795">
        <f t="shared" si="260"/>
        <v>-2144594.3004032839</v>
      </c>
      <c r="DP162" s="795">
        <f t="shared" si="260"/>
        <v>-2159128.6193226273</v>
      </c>
      <c r="DQ162" s="795">
        <f t="shared" si="260"/>
        <v>-1962986.8049581023</v>
      </c>
      <c r="DR162" s="795">
        <f t="shared" si="260"/>
        <v>-1963446.1729664817</v>
      </c>
      <c r="DS162" s="795">
        <f t="shared" si="260"/>
        <v>-1745085.4498731857</v>
      </c>
      <c r="DT162" s="788">
        <f t="shared" si="260"/>
        <v>-1846263.241398548</v>
      </c>
      <c r="DU162" s="786">
        <f t="shared" si="260"/>
        <v>-2219191.9811188383</v>
      </c>
      <c r="DV162" s="786">
        <f t="shared" si="260"/>
        <v>-2403308.1523950705</v>
      </c>
      <c r="DW162" s="786">
        <f t="shared" si="260"/>
        <v>-2590959.0629160567</v>
      </c>
      <c r="DX162" s="786">
        <f t="shared" si="260"/>
        <v>-2419579.2938328451</v>
      </c>
      <c r="DY162" s="786">
        <f t="shared" si="260"/>
        <v>-2285179.1860662759</v>
      </c>
      <c r="DZ162" s="786">
        <f t="shared" si="260"/>
        <v>-2661935.6458530207</v>
      </c>
      <c r="EA162" s="786">
        <f t="shared" si="260"/>
        <v>-2433596.5336824167</v>
      </c>
      <c r="EB162" s="786">
        <f t="shared" si="260"/>
        <v>-2345589.8399459333</v>
      </c>
      <c r="EC162" s="786">
        <f t="shared" si="260"/>
        <v>-2515256.069956746</v>
      </c>
      <c r="ED162" s="786">
        <f t="shared" si="260"/>
        <v>-2439188.2179653971</v>
      </c>
      <c r="EE162" s="786">
        <f t="shared" si="260"/>
        <v>-2473146.6868723175</v>
      </c>
      <c r="EF162" s="795">
        <f t="shared" si="260"/>
        <v>-2265631.0529978541</v>
      </c>
      <c r="EG162" s="798">
        <f t="shared" ref="EG162:GN162" si="261">EG156*-0.3</f>
        <v>-2729823.9853982832</v>
      </c>
      <c r="EH162" s="795">
        <f t="shared" si="261"/>
        <v>-2824671.5033186264</v>
      </c>
      <c r="EI162" s="795">
        <f t="shared" si="261"/>
        <v>-3036871.989654901</v>
      </c>
      <c r="EJ162" s="795">
        <f t="shared" si="261"/>
        <v>-2622676.7077239212</v>
      </c>
      <c r="EK162" s="795">
        <f t="shared" si="261"/>
        <v>-2482241.2511791368</v>
      </c>
      <c r="EL162" s="795">
        <f t="shared" si="261"/>
        <v>-2803355.7274433086</v>
      </c>
      <c r="EM162" s="795">
        <f t="shared" si="261"/>
        <v>-2736305.7749546473</v>
      </c>
      <c r="EN162" s="795">
        <f t="shared" si="261"/>
        <v>-2699028.139463718</v>
      </c>
      <c r="EO162" s="795">
        <f t="shared" si="261"/>
        <v>-2875656.8600709741</v>
      </c>
      <c r="EP162" s="795">
        <f t="shared" si="261"/>
        <v>-2579885.224556779</v>
      </c>
      <c r="EQ162" s="795">
        <f t="shared" si="261"/>
        <v>-2538492.4911454231</v>
      </c>
      <c r="ER162" s="788">
        <f t="shared" si="261"/>
        <v>-2354197.6254163389</v>
      </c>
      <c r="ES162" s="786">
        <f t="shared" si="261"/>
        <v>-2513505.6833330705</v>
      </c>
      <c r="ET162" s="786">
        <f t="shared" si="261"/>
        <v>-2726588.7196664563</v>
      </c>
      <c r="EU162" s="786">
        <f t="shared" si="261"/>
        <v>-2936597.599733165</v>
      </c>
      <c r="EV162" s="786">
        <f t="shared" si="261"/>
        <v>-2928465.4482865329</v>
      </c>
      <c r="EW162" s="786">
        <f t="shared" si="261"/>
        <v>-2894374.8841292257</v>
      </c>
      <c r="EX162" s="786">
        <f t="shared" si="261"/>
        <v>-2901083.0353033808</v>
      </c>
      <c r="EY162" s="786">
        <f t="shared" si="261"/>
        <v>-3538766.2347427043</v>
      </c>
      <c r="EZ162" s="786">
        <f t="shared" si="261"/>
        <v>-3639889.6147941635</v>
      </c>
      <c r="FA162" s="786">
        <f t="shared" si="261"/>
        <v>-3692087.6078353305</v>
      </c>
      <c r="FB162" s="786">
        <f t="shared" si="261"/>
        <v>-4140086.9867682648</v>
      </c>
      <c r="FC162" s="786">
        <f t="shared" si="261"/>
        <v>-3702966.6414146111</v>
      </c>
      <c r="FD162" s="795">
        <f t="shared" si="261"/>
        <v>-3559646.8926316882</v>
      </c>
      <c r="FE162" s="798">
        <f t="shared" si="261"/>
        <v>-3689294.4256053516</v>
      </c>
      <c r="FF162" s="795">
        <f t="shared" si="261"/>
        <v>-3849570.54448428</v>
      </c>
      <c r="FG162" s="795">
        <f t="shared" si="261"/>
        <v>-3775830.0955874249</v>
      </c>
      <c r="FH162" s="795">
        <f t="shared" si="261"/>
        <v>-4286225.5294699399</v>
      </c>
      <c r="FI162" s="795">
        <f t="shared" si="261"/>
        <v>-3816055.9565759515</v>
      </c>
      <c r="FJ162" s="795">
        <f t="shared" si="261"/>
        <v>-3822350.417760761</v>
      </c>
      <c r="FK162" s="795">
        <f t="shared" si="261"/>
        <v>-4114237.4672086095</v>
      </c>
      <c r="FL162" s="795">
        <f t="shared" si="261"/>
        <v>-4448696.3837668868</v>
      </c>
      <c r="FM162" s="795">
        <f t="shared" si="261"/>
        <v>-4315240.3815135099</v>
      </c>
      <c r="FN162" s="795">
        <f t="shared" si="261"/>
        <v>-4716873.9507108079</v>
      </c>
      <c r="FO162" s="795">
        <f t="shared" si="261"/>
        <v>-3955343.6350686457</v>
      </c>
      <c r="FP162" s="788">
        <f t="shared" si="261"/>
        <v>-3598442.3430549162</v>
      </c>
      <c r="FQ162" s="786">
        <f t="shared" si="261"/>
        <v>-3415534.6709439335</v>
      </c>
      <c r="FR162" s="786">
        <f t="shared" si="261"/>
        <v>-3231269.6192551465</v>
      </c>
      <c r="FS162" s="786">
        <f t="shared" si="261"/>
        <v>-2816851.6244041179</v>
      </c>
      <c r="FT162" s="786">
        <f t="shared" si="261"/>
        <v>-2948677.5285232938</v>
      </c>
      <c r="FU162" s="786">
        <f t="shared" si="261"/>
        <v>-2666642.9228186361</v>
      </c>
      <c r="FV162" s="786">
        <f t="shared" si="261"/>
        <v>-2810785.6977549079</v>
      </c>
      <c r="FW162" s="786">
        <f t="shared" si="261"/>
        <v>-2792219.5282039265</v>
      </c>
      <c r="FX162" s="786">
        <f t="shared" si="261"/>
        <v>-3319081.6365631409</v>
      </c>
      <c r="FY162" s="786">
        <f t="shared" si="261"/>
        <v>-3355499.5387505125</v>
      </c>
      <c r="FZ162" s="786">
        <f t="shared" si="261"/>
        <v>-3526825.1045004101</v>
      </c>
      <c r="GA162" s="786">
        <f t="shared" si="261"/>
        <v>-3016209.0991003285</v>
      </c>
      <c r="GB162" s="786">
        <f t="shared" si="261"/>
        <v>-2899627.0047802632</v>
      </c>
      <c r="GC162" s="798">
        <f t="shared" si="261"/>
        <v>-3160831.3608242101</v>
      </c>
      <c r="GD162" s="795">
        <f t="shared" si="261"/>
        <v>-3239125.4171593683</v>
      </c>
      <c r="GE162" s="795">
        <f t="shared" si="261"/>
        <v>-3196052.9497274938</v>
      </c>
      <c r="GF162" s="795">
        <f t="shared" si="261"/>
        <v>-3603332.1937819952</v>
      </c>
      <c r="GG162" s="795">
        <f t="shared" si="261"/>
        <v>-3252822.2235255959</v>
      </c>
      <c r="GH162" s="795">
        <f t="shared" si="261"/>
        <v>-3008156.2588204765</v>
      </c>
      <c r="GI162" s="795">
        <f t="shared" si="261"/>
        <v>-5218692.9630563827</v>
      </c>
      <c r="GJ162" s="795">
        <f t="shared" si="261"/>
        <v>-4741013.8449451039</v>
      </c>
      <c r="GK162" s="795">
        <f t="shared" si="261"/>
        <v>-3983554.3884560838</v>
      </c>
      <c r="GL162" s="795">
        <f t="shared" si="261"/>
        <v>-3819201.4512648657</v>
      </c>
      <c r="GM162" s="795">
        <f t="shared" si="261"/>
        <v>-3822700.5585118933</v>
      </c>
      <c r="GN162" s="788">
        <f t="shared" si="261"/>
        <v>-3282013.3748095147</v>
      </c>
      <c r="GO162" s="790">
        <f t="shared" si="225"/>
        <v>-428838555.80576199</v>
      </c>
    </row>
    <row r="163" spans="1:204" ht="22" customHeight="1" thickTop="1" thickBot="1" x14ac:dyDescent="0.25">
      <c r="G163" s="359" t="s">
        <v>537</v>
      </c>
      <c r="H163" s="791">
        <f>SUM(H157:H162)</f>
        <v>-50000</v>
      </c>
      <c r="I163" s="791">
        <f t="shared" ref="I163:P163" si="262">SUM(I157:I162)</f>
        <v>-50000</v>
      </c>
      <c r="J163" s="791">
        <f t="shared" si="262"/>
        <v>-74000</v>
      </c>
      <c r="K163" s="791">
        <f t="shared" si="262"/>
        <v>-274000</v>
      </c>
      <c r="L163" s="791">
        <f t="shared" si="262"/>
        <v>-93000</v>
      </c>
      <c r="M163" s="791">
        <f t="shared" si="262"/>
        <v>-298000</v>
      </c>
      <c r="N163" s="791">
        <f t="shared" si="262"/>
        <v>-45500</v>
      </c>
      <c r="O163" s="791">
        <f t="shared" si="262"/>
        <v>-75700</v>
      </c>
      <c r="P163" s="791">
        <f t="shared" si="262"/>
        <v>-383200</v>
      </c>
      <c r="Q163" s="839">
        <f>SUM(Q157:Q162)</f>
        <v>-104255.045</v>
      </c>
      <c r="R163" s="791">
        <f t="shared" ref="R163:AB163" si="263">SUM(R157:R162)</f>
        <v>-412338.0625</v>
      </c>
      <c r="S163" s="791">
        <f t="shared" si="263"/>
        <v>-140697.17499999999</v>
      </c>
      <c r="T163" s="791">
        <f t="shared" si="263"/>
        <v>-244828.6875</v>
      </c>
      <c r="U163" s="791">
        <f t="shared" si="263"/>
        <v>-407075.91749999998</v>
      </c>
      <c r="V163" s="791">
        <f t="shared" si="263"/>
        <v>-808430.41625000001</v>
      </c>
      <c r="W163" s="791">
        <f t="shared" si="263"/>
        <v>-950116.77124999987</v>
      </c>
      <c r="X163" s="791">
        <f t="shared" si="263"/>
        <v>-1593623.0212499998</v>
      </c>
      <c r="Y163" s="791">
        <f t="shared" si="263"/>
        <v>-1866269.1862499998</v>
      </c>
      <c r="Z163" s="791">
        <f t="shared" si="263"/>
        <v>-2537474.5487499996</v>
      </c>
      <c r="AA163" s="791">
        <f t="shared" si="263"/>
        <v>-2765348.9212500006</v>
      </c>
      <c r="AB163" s="792">
        <f t="shared" si="263"/>
        <v>-2154142.9366666665</v>
      </c>
      <c r="AC163" s="839">
        <f>SUM(AC157:AC162)</f>
        <v>-1872260.3508333331</v>
      </c>
      <c r="AD163" s="791">
        <f t="shared" ref="AD163" si="264">SUM(AD157:AD162)</f>
        <v>-2542918.3624999998</v>
      </c>
      <c r="AE163" s="791">
        <f t="shared" ref="AE163" si="265">SUM(AE157:AE162)</f>
        <v>-2218831.9924999997</v>
      </c>
      <c r="AF163" s="791">
        <f t="shared" ref="AF163" si="266">SUM(AF157:AF162)</f>
        <v>-1863173.2858333332</v>
      </c>
      <c r="AG163" s="791">
        <f t="shared" ref="AG163" si="267">SUM(AG157:AG162)</f>
        <v>-2337239.0299999993</v>
      </c>
      <c r="AH163" s="791">
        <f t="shared" ref="AH163" si="268">SUM(AH157:AH162)</f>
        <v>-2451026.7012499999</v>
      </c>
      <c r="AI163" s="791">
        <f t="shared" ref="AI163" si="269">SUM(AI157:AI162)</f>
        <v>-2508619.9458333328</v>
      </c>
      <c r="AJ163" s="791">
        <f t="shared" ref="AJ163" si="270">SUM(AJ157:AJ162)</f>
        <v>-1982730.1562500002</v>
      </c>
      <c r="AK163" s="791">
        <f t="shared" ref="AK163" si="271">SUM(AK157:AK162)</f>
        <v>-2415276.9791666665</v>
      </c>
      <c r="AL163" s="791">
        <f t="shared" ref="AL163" si="272">SUM(AL157:AL162)</f>
        <v>-2665495.4891666668</v>
      </c>
      <c r="AM163" s="791">
        <f t="shared" ref="AM163" si="273">SUM(AM157:AM162)</f>
        <v>-3241949.2575000003</v>
      </c>
      <c r="AN163" s="792">
        <f t="shared" ref="AN163" si="274">SUM(AN157:AN162)</f>
        <v>-2849672.0587500003</v>
      </c>
      <c r="AO163" s="839">
        <f>SUM(AO157:AO162)</f>
        <v>-3351208.1184166665</v>
      </c>
      <c r="AP163" s="791">
        <f t="shared" ref="AP163" si="275">SUM(AP157:AP162)</f>
        <v>-2955799.5286499998</v>
      </c>
      <c r="AQ163" s="791">
        <f t="shared" ref="AQ163" si="276">SUM(AQ157:AQ162)</f>
        <v>-2778505.4904199997</v>
      </c>
      <c r="AR163" s="791">
        <f t="shared" ref="AR163" si="277">SUM(AR157:AR162)</f>
        <v>-2946518.5342526664</v>
      </c>
      <c r="AS163" s="791">
        <f t="shared" ref="AS163" si="278">SUM(AS157:AS162)</f>
        <v>-2512929.0699854661</v>
      </c>
      <c r="AT163" s="791">
        <f t="shared" ref="AT163" si="279">SUM(AT157:AT162)</f>
        <v>-2485465.0684883734</v>
      </c>
      <c r="AU163" s="791">
        <f t="shared" ref="AU163" si="280">SUM(AU157:AU162)</f>
        <v>-2914838.7212906983</v>
      </c>
      <c r="AV163" s="791">
        <f t="shared" ref="AV163" si="281">SUM(AV157:AV162)</f>
        <v>-2639990.7124492256</v>
      </c>
      <c r="AW163" s="791">
        <f t="shared" ref="AW163" si="282">SUM(AW157:AW162)</f>
        <v>-2282685.8139593806</v>
      </c>
      <c r="AX163" s="791">
        <f t="shared" ref="AX163" si="283">SUM(AX157:AX162)</f>
        <v>-1999277.3976675039</v>
      </c>
      <c r="AY163" s="791">
        <f t="shared" ref="AY163" si="284">SUM(AY157:AY162)</f>
        <v>-2179462.423884003</v>
      </c>
      <c r="AZ163" s="792">
        <f t="shared" ref="AZ163" si="285">SUM(AZ157:AZ162)</f>
        <v>-1724187.6800238697</v>
      </c>
      <c r="BA163" s="839">
        <f>SUM(BA157:BA162)</f>
        <v>-1929707.1861024289</v>
      </c>
      <c r="BB163" s="791">
        <f t="shared" ref="BB163" si="286">SUM(BB157:BB162)</f>
        <v>-1646089.4286319427</v>
      </c>
      <c r="BC163" s="791">
        <f t="shared" ref="BC163" si="287">SUM(BC157:BC162)</f>
        <v>-1834844.4583222212</v>
      </c>
      <c r="BD163" s="791">
        <f t="shared" ref="BD163" si="288">SUM(BD157:BD162)</f>
        <v>-2011448.9319911101</v>
      </c>
      <c r="BE163" s="791">
        <f t="shared" ref="BE163" si="289">SUM(BE157:BE162)</f>
        <v>-2638759.3693428882</v>
      </c>
      <c r="BF163" s="791">
        <f t="shared" ref="BF163" si="290">SUM(BF157:BF162)</f>
        <v>-2966170.5996409766</v>
      </c>
      <c r="BG163" s="791">
        <f t="shared" ref="BG163" si="291">SUM(BG157:BG162)</f>
        <v>-3188877.858546115</v>
      </c>
      <c r="BH163" s="791">
        <f t="shared" ref="BH163" si="292">SUM(BH157:BH162)</f>
        <v>-3049214.1118368912</v>
      </c>
      <c r="BI163" s="791">
        <f t="shared" ref="BI163" si="293">SUM(BI157:BI162)</f>
        <v>-2480295.6036361796</v>
      </c>
      <c r="BJ163" s="791">
        <f t="shared" ref="BJ163" si="294">SUM(BJ157:BJ162)</f>
        <v>-3193408.499742277</v>
      </c>
      <c r="BK163" s="791">
        <f t="shared" ref="BK163" si="295">SUM(BK157:BK162)</f>
        <v>-2823907.0356271546</v>
      </c>
      <c r="BL163" s="792">
        <f t="shared" ref="BL163" si="296">SUM(BL157:BL162)</f>
        <v>-2262015.1211683908</v>
      </c>
      <c r="BM163" s="839">
        <f>SUM(BM157:BM162)</f>
        <v>-2911134.1228513792</v>
      </c>
      <c r="BN163" s="791">
        <f t="shared" ref="BN163" si="297">SUM(BN157:BN162)</f>
        <v>-2905371.354447769</v>
      </c>
      <c r="BO163" s="791">
        <f t="shared" ref="BO163" si="298">SUM(BO157:BO162)</f>
        <v>-3049551.7908082162</v>
      </c>
      <c r="BP163" s="791">
        <f t="shared" ref="BP163" si="299">SUM(BP157:BP162)</f>
        <v>-3112681.1638965728</v>
      </c>
      <c r="BQ163" s="791">
        <f t="shared" ref="BQ163" si="300">SUM(BQ157:BQ162)</f>
        <v>-3462534.5526172584</v>
      </c>
      <c r="BR163" s="791">
        <f t="shared" ref="BR163" si="301">SUM(BR157:BR162)</f>
        <v>-3903180.695593806</v>
      </c>
      <c r="BS163" s="791">
        <f t="shared" ref="BS163" si="302">SUM(BS157:BS162)</f>
        <v>-3329147.2773917117</v>
      </c>
      <c r="BT163" s="791">
        <f t="shared" ref="BT163" si="303">SUM(BT157:BT162)</f>
        <v>-2995725.4894133694</v>
      </c>
      <c r="BU163" s="791">
        <f t="shared" ref="BU163" si="304">SUM(BU157:BU162)</f>
        <v>-3330484.595697362</v>
      </c>
      <c r="BV163" s="791">
        <f t="shared" ref="BV163" si="305">SUM(BV157:BV162)</f>
        <v>-3104077.6499745562</v>
      </c>
      <c r="BW163" s="791">
        <f t="shared" ref="BW163" si="306">SUM(BW157:BW162)</f>
        <v>-2843845.0438129781</v>
      </c>
      <c r="BX163" s="792">
        <f t="shared" ref="BX163" si="307">SUM(BX157:BX162)</f>
        <v>-2761133.9228003821</v>
      </c>
      <c r="BY163" s="839">
        <f>SUM(BY157:BY162)</f>
        <v>-2762099.3232403062</v>
      </c>
      <c r="BZ163" s="791">
        <f t="shared" ref="BZ163" si="308">SUM(BZ157:BZ162)</f>
        <v>-2393183.7722589113</v>
      </c>
      <c r="CA163" s="791">
        <f t="shared" ref="CA163" si="309">SUM(CA157:CA162)</f>
        <v>-2186380.558807129</v>
      </c>
      <c r="CB163" s="791">
        <f t="shared" ref="CB163" si="310">SUM(CB157:CB162)</f>
        <v>-2329250.0705457036</v>
      </c>
      <c r="CC163" s="791">
        <f t="shared" ref="CC163" si="311">SUM(CC157:CC162)</f>
        <v>-2279415.2567698956</v>
      </c>
      <c r="CD163" s="791">
        <f t="shared" ref="CD163" si="312">SUM(CD157:CD162)</f>
        <v>-3089442.6579159172</v>
      </c>
      <c r="CE163" s="791">
        <f t="shared" ref="CE163" si="313">SUM(CE157:CE162)</f>
        <v>-3236993.6739160661</v>
      </c>
      <c r="CF163" s="791">
        <f t="shared" ref="CF163" si="314">SUM(CF157:CF162)</f>
        <v>-3531206.4855495198</v>
      </c>
      <c r="CG163" s="791">
        <f t="shared" ref="CG163" si="315">SUM(CG157:CG162)</f>
        <v>-3533938.3451062823</v>
      </c>
      <c r="CH163" s="791">
        <f t="shared" ref="CH163" si="316">SUM(CH157:CH162)</f>
        <v>-3617043.6710850256</v>
      </c>
      <c r="CI163" s="791">
        <f t="shared" ref="CI163" si="317">SUM(CI157:CI162)</f>
        <v>-2849962.2167846872</v>
      </c>
      <c r="CJ163" s="792">
        <f t="shared" ref="CJ163" si="318">SUM(CJ157:CJ162)</f>
        <v>-2890140.1140110828</v>
      </c>
      <c r="CK163" s="839">
        <f>SUM(CK157:CK162)</f>
        <v>-2688750.1300421995</v>
      </c>
      <c r="CL163" s="791">
        <f t="shared" ref="CL163" si="319">SUM(CL157:CL162)</f>
        <v>-2249557.3570337603</v>
      </c>
      <c r="CM163" s="791">
        <f t="shared" ref="CM163" si="320">SUM(CM157:CM162)</f>
        <v>-2949970.6009603408</v>
      </c>
      <c r="CN163" s="791">
        <f t="shared" ref="CN163" si="321">SUM(CN157:CN162)</f>
        <v>-2785105.5715182722</v>
      </c>
      <c r="CO163" s="791">
        <f t="shared" ref="CO163" si="322">SUM(CO157:CO162)</f>
        <v>-2708386.8978812848</v>
      </c>
      <c r="CP163" s="791">
        <f t="shared" ref="CP163" si="323">SUM(CP157:CP162)</f>
        <v>-1962296.5859716944</v>
      </c>
      <c r="CQ163" s="791">
        <f t="shared" ref="CQ163" si="324">SUM(CQ157:CQ162)</f>
        <v>-2030145.6265273553</v>
      </c>
      <c r="CR163" s="791">
        <f t="shared" ref="CR163" si="325">SUM(CR157:CR162)</f>
        <v>-2077260.2013052176</v>
      </c>
      <c r="CS163" s="791">
        <f t="shared" ref="CS163" si="326">SUM(CS157:CS162)</f>
        <v>-1952989.9995441742</v>
      </c>
      <c r="CT163" s="791">
        <f t="shared" ref="CT163" si="327">SUM(CT157:CT162)</f>
        <v>-1607690.882718673</v>
      </c>
      <c r="CU163" s="791">
        <f t="shared" ref="CU163" si="328">SUM(CU157:CU162)</f>
        <v>-2458342.0902582714</v>
      </c>
      <c r="CV163" s="792">
        <f t="shared" ref="CV163" si="329">SUM(CV157:CV162)</f>
        <v>-2058573.1907066172</v>
      </c>
      <c r="CW163" s="839">
        <f>SUM(CW157:CW162)</f>
        <v>-2607408.8811486275</v>
      </c>
      <c r="CX163" s="791">
        <f t="shared" ref="CX163" si="330">SUM(CX157:CX162)</f>
        <v>-3041865.8389189015</v>
      </c>
      <c r="CY163" s="791">
        <f t="shared" ref="CY163" si="331">SUM(CY157:CY162)</f>
        <v>-2311557.8703851206</v>
      </c>
      <c r="CZ163" s="791">
        <f t="shared" ref="CZ163" si="332">SUM(CZ157:CZ162)</f>
        <v>-2415786.380474763</v>
      </c>
      <c r="DA163" s="791">
        <f t="shared" ref="DA163" si="333">SUM(DA157:DA162)</f>
        <v>-3191113.4234631429</v>
      </c>
      <c r="DB163" s="791">
        <f t="shared" ref="DB163" si="334">SUM(DB157:DB162)</f>
        <v>-2959803.2258538483</v>
      </c>
      <c r="DC163" s="791">
        <f t="shared" ref="DC163" si="335">SUM(DC157:DC162)</f>
        <v>-3421928.5744330799</v>
      </c>
      <c r="DD163" s="791">
        <f t="shared" ref="DD163" si="336">SUM(DD157:DD162)</f>
        <v>-4471696.5274631288</v>
      </c>
      <c r="DE163" s="791">
        <f t="shared" ref="DE163" si="337">SUM(DE157:DE162)</f>
        <v>-4391474.1341371704</v>
      </c>
      <c r="DF163" s="791">
        <f t="shared" ref="DF163" si="338">SUM(DF157:DF162)</f>
        <v>-4799321.1485597361</v>
      </c>
      <c r="DG163" s="791">
        <f t="shared" ref="DG163" si="339">SUM(DG157:DG162)</f>
        <v>-3712784.1771811228</v>
      </c>
      <c r="DH163" s="792">
        <f t="shared" ref="DH163" si="340">SUM(DH157:DH162)</f>
        <v>-3123507.3894948983</v>
      </c>
      <c r="DI163" s="839">
        <f>SUM(DI157:DI162)</f>
        <v>-3530791.8325125854</v>
      </c>
      <c r="DJ163" s="791">
        <f t="shared" ref="DJ163" si="341">SUM(DJ157:DJ162)</f>
        <v>-2969229.073260067</v>
      </c>
      <c r="DK163" s="791">
        <f t="shared" ref="DK163" si="342">SUM(DK157:DK162)</f>
        <v>-2483439.4244413879</v>
      </c>
      <c r="DL163" s="791">
        <f t="shared" ref="DL163" si="343">SUM(DL157:DL162)</f>
        <v>-2921435.1685531097</v>
      </c>
      <c r="DM163" s="791">
        <f t="shared" ref="DM163" si="344">SUM(DM157:DM162)</f>
        <v>-2753097.2126758201</v>
      </c>
      <c r="DN163" s="791">
        <f t="shared" ref="DN163" si="345">SUM(DN157:DN162)</f>
        <v>-2872715.2259739903</v>
      </c>
      <c r="DO163" s="791">
        <f t="shared" ref="DO163" si="346">SUM(DO157:DO162)</f>
        <v>-2662616.4501958578</v>
      </c>
      <c r="DP163" s="791">
        <f t="shared" ref="DP163" si="347">SUM(DP157:DP162)</f>
        <v>-2472382.6519900197</v>
      </c>
      <c r="DQ163" s="791">
        <f t="shared" ref="DQ163" si="348">SUM(DQ157:DQ162)</f>
        <v>-2117227.9750086833</v>
      </c>
      <c r="DR163" s="791">
        <f t="shared" ref="DR163" si="349">SUM(DR157:DR162)</f>
        <v>-2406972.5110069467</v>
      </c>
      <c r="DS163" s="791">
        <f t="shared" ref="DS163" si="350">SUM(DS157:DS162)</f>
        <v>-1819704.0827222243</v>
      </c>
      <c r="DT163" s="792">
        <f t="shared" ref="DT163" si="351">SUM(DT157:DT162)</f>
        <v>-1711179.4475944457</v>
      </c>
      <c r="DU163" s="839">
        <f>SUM(DU157:DU162)</f>
        <v>-2508202.4792422228</v>
      </c>
      <c r="DV163" s="791">
        <f t="shared" ref="DV163" si="352">SUM(DV157:DV162)</f>
        <v>-2570980.3696437781</v>
      </c>
      <c r="DW163" s="791">
        <f t="shared" ref="DW163" si="353">SUM(DW157:DW162)</f>
        <v>-3038014.3772150232</v>
      </c>
      <c r="DX163" s="791">
        <f t="shared" ref="DX163" si="354">SUM(DX157:DX162)</f>
        <v>-2767457.6595220179</v>
      </c>
      <c r="DY163" s="791">
        <f t="shared" ref="DY163" si="355">SUM(DY157:DY162)</f>
        <v>-2553119.5982842809</v>
      </c>
      <c r="DZ163" s="791">
        <f t="shared" ref="DZ163" si="356">SUM(DZ157:DZ162)</f>
        <v>-3203416.2966274247</v>
      </c>
      <c r="EA163" s="791">
        <f t="shared" ref="EA163" si="357">SUM(EA157:EA162)</f>
        <v>-2947342.4303019401</v>
      </c>
      <c r="EB163" s="791">
        <f t="shared" ref="EB163" si="358">SUM(EB157:EB162)</f>
        <v>-2602257.7529082187</v>
      </c>
      <c r="EC163" s="791">
        <f t="shared" ref="EC163" si="359">SUM(EC157:EC162)</f>
        <v>-2842736.7184932404</v>
      </c>
      <c r="ED163" s="791">
        <f t="shared" ref="ED163" si="360">SUM(ED157:ED162)</f>
        <v>-2915038.5736279259</v>
      </c>
      <c r="EE163" s="791">
        <f t="shared" ref="EE163" si="361">SUM(EE157:EE162)</f>
        <v>-3252190.6209856737</v>
      </c>
      <c r="EF163" s="792">
        <f t="shared" ref="EF163" si="362">SUM(EF157:EF162)</f>
        <v>-2178288.2345385393</v>
      </c>
      <c r="EG163" s="839">
        <f>SUM(EG157:EG162)</f>
        <v>-3059361.2229641648</v>
      </c>
      <c r="EH163" s="791">
        <f t="shared" ref="EH163" si="363">SUM(EH157:EH162)</f>
        <v>-3235887.3967046645</v>
      </c>
      <c r="EI163" s="791">
        <f t="shared" ref="EI163" si="364">SUM(EI157:EI162)</f>
        <v>-3287260.1886970652</v>
      </c>
      <c r="EJ163" s="791">
        <f t="shared" ref="EJ163" si="365">SUM(EJ157:EJ162)</f>
        <v>-2901348.1091243192</v>
      </c>
      <c r="EK163" s="791">
        <f t="shared" ref="EK163" si="366">SUM(EK157:EK162)</f>
        <v>-2726858.5739661218</v>
      </c>
      <c r="EL163" s="791">
        <f t="shared" ref="EL163" si="367">SUM(EL157:EL162)</f>
        <v>-2992904.0022562295</v>
      </c>
      <c r="EM163" s="791">
        <f t="shared" ref="EM163" si="368">SUM(EM157:EM162)</f>
        <v>-2977076.5329716513</v>
      </c>
      <c r="EN163" s="791">
        <f t="shared" ref="EN163" si="369">SUM(EN157:EN162)</f>
        <v>-2956115.3297939878</v>
      </c>
      <c r="EO163" s="791">
        <f t="shared" ref="EO163" si="370">SUM(EO157:EO162)</f>
        <v>-3205029.1082518557</v>
      </c>
      <c r="EP163" s="791">
        <f t="shared" ref="EP163" si="371">SUM(EP157:EP162)</f>
        <v>-2946991.0238514845</v>
      </c>
      <c r="EQ163" s="791">
        <f t="shared" ref="EQ163" si="372">SUM(EQ157:EQ162)</f>
        <v>-3170752.0213311873</v>
      </c>
      <c r="ER163" s="792">
        <f t="shared" ref="ER163" si="373">SUM(ER157:ER162)</f>
        <v>-2131187.1049816171</v>
      </c>
      <c r="ES163" s="839">
        <f>SUM(ES157:ES162)</f>
        <v>-2556138.5693186261</v>
      </c>
      <c r="ET163" s="791">
        <f t="shared" ref="ET163" si="374">SUM(ET157:ET162)</f>
        <v>-2910564.7474549008</v>
      </c>
      <c r="EU163" s="791">
        <f t="shared" ref="EU163" si="375">SUM(EU157:EU162)</f>
        <v>-2959209.0731305871</v>
      </c>
      <c r="EV163" s="791">
        <f t="shared" ref="EV163" si="376">SUM(EV157:EV162)</f>
        <v>-3180687.1812544707</v>
      </c>
      <c r="EW163" s="791">
        <f t="shared" ref="EW163" si="377">SUM(EW157:EW162)</f>
        <v>-3163417.6957535758</v>
      </c>
      <c r="EX163" s="791">
        <f t="shared" ref="EX163" si="378">SUM(EX157:EX162)</f>
        <v>-2957308.8911028607</v>
      </c>
      <c r="EY163" s="791">
        <f t="shared" ref="EY163" si="379">SUM(EY157:EY162)</f>
        <v>-3994108.1259656213</v>
      </c>
      <c r="EZ163" s="791">
        <f t="shared" ref="EZ163" si="380">SUM(EZ157:EZ162)</f>
        <v>-4175503.9562724968</v>
      </c>
      <c r="FA163" s="791">
        <f t="shared" ref="FA163" si="381">SUM(FA157:FA162)</f>
        <v>-4233220.7473513307</v>
      </c>
      <c r="FB163" s="791">
        <f t="shared" ref="FB163" si="382">SUM(FB157:FB162)</f>
        <v>-5082142.4077977315</v>
      </c>
      <c r="FC163" s="791">
        <f t="shared" ref="FC163" si="383">SUM(FC157:FC162)</f>
        <v>-4705821.050071517</v>
      </c>
      <c r="FD163" s="792">
        <f t="shared" ref="FD163" si="384">SUM(FD157:FD162)</f>
        <v>-3720999.47097388</v>
      </c>
      <c r="FE163" s="839">
        <f>SUM(FE157:FE162)</f>
        <v>-4094906.1415291056</v>
      </c>
      <c r="FF163" s="791">
        <f t="shared" ref="FF163" si="385">SUM(FF157:FF162)</f>
        <v>-4363862.2900566161</v>
      </c>
      <c r="FG163" s="791">
        <f t="shared" ref="FG163" si="386">SUM(FG157:FG162)</f>
        <v>-3982204.6262119608</v>
      </c>
      <c r="FH163" s="791">
        <f t="shared" ref="FH163" si="387">SUM(FH157:FH162)</f>
        <v>-4973905.7729695681</v>
      </c>
      <c r="FI163" s="791">
        <f t="shared" ref="FI163" si="388">SUM(FI157:FI162)</f>
        <v>-4297380.1987089869</v>
      </c>
      <c r="FJ163" s="791">
        <f t="shared" ref="FJ163" si="389">SUM(FJ157:FJ162)</f>
        <v>-4085515.5893838564</v>
      </c>
      <c r="FK163" s="791">
        <f t="shared" ref="FK163" si="390">SUM(FK157:FK162)</f>
        <v>-4600412.8443404185</v>
      </c>
      <c r="FL163" s="791">
        <f t="shared" ref="FL163" si="391">SUM(FL157:FL162)</f>
        <v>-5127303.5804723334</v>
      </c>
      <c r="FM163" s="791">
        <f t="shared" ref="FM163" si="392">SUM(FM157:FM162)</f>
        <v>-4903065.8402945343</v>
      </c>
      <c r="FN163" s="791">
        <f t="shared" ref="FN163" si="393">SUM(FN157:FN162)</f>
        <v>-5679223.6971522942</v>
      </c>
      <c r="FO163" s="791">
        <f t="shared" ref="FO163" si="394">SUM(FO157:FO162)</f>
        <v>-4814880.600305168</v>
      </c>
      <c r="FP163" s="792">
        <f t="shared" ref="FP163" si="395">SUM(FP157:FP162)</f>
        <v>-3509470.4552441337</v>
      </c>
      <c r="FQ163" s="839">
        <f>SUM(FQ157:FQ162)</f>
        <v>-3416070.2922786409</v>
      </c>
      <c r="FR163" s="791">
        <f t="shared" ref="FR163" si="396">SUM(FR157:FR162)</f>
        <v>-3171661.178406246</v>
      </c>
      <c r="FS163" s="791">
        <f t="shared" ref="FS163" si="397">SUM(FS157:FS162)</f>
        <v>-2284332.6720583308</v>
      </c>
      <c r="FT163" s="791">
        <f t="shared" ref="FT163" si="398">SUM(FT157:FT162)</f>
        <v>-2715635.1986466642</v>
      </c>
      <c r="FU163" s="791">
        <f t="shared" ref="FU163" si="399">SUM(FU157:FU162)</f>
        <v>-2327719.0597506659</v>
      </c>
      <c r="FV163" s="791">
        <f t="shared" ref="FV163" si="400">SUM(FV157:FV162)</f>
        <v>-2328265.5203838646</v>
      </c>
      <c r="FW163" s="791">
        <f t="shared" ref="FW163" si="401">SUM(FW157:FW162)</f>
        <v>-2384852.0546404254</v>
      </c>
      <c r="FX163" s="791">
        <f t="shared" ref="FX163" si="402">SUM(FX157:FX162)</f>
        <v>-3206644.2047123406</v>
      </c>
      <c r="FY163" s="791">
        <f t="shared" ref="FY163" si="403">SUM(FY157:FY162)</f>
        <v>-3242567.0471865386</v>
      </c>
      <c r="FZ163" s="791">
        <f t="shared" ref="FZ163" si="404">SUM(FZ157:FZ162)</f>
        <v>-3429896.3929992313</v>
      </c>
      <c r="GA163" s="791">
        <f t="shared" ref="GA163" si="405">SUM(GA157:GA162)</f>
        <v>-2697159.625149386</v>
      </c>
      <c r="GB163" s="792">
        <f t="shared" ref="GB163" si="406">SUM(GB157:GB162)</f>
        <v>-2256123.5683695087</v>
      </c>
      <c r="GC163" s="839">
        <f>SUM(GC157:GC162)</f>
        <v>-2830311.1985289399</v>
      </c>
      <c r="GD163" s="791">
        <f t="shared" ref="GD163" si="407">SUM(GD157:GD162)</f>
        <v>-2979696.9574064859</v>
      </c>
      <c r="GE163" s="791">
        <f t="shared" ref="GE163" si="408">SUM(GE157:GE162)</f>
        <v>-2897273.0224251878</v>
      </c>
      <c r="GF163" s="791">
        <f t="shared" ref="GF163" si="409">SUM(GF157:GF162)</f>
        <v>-3188106.4247734835</v>
      </c>
      <c r="GG163" s="791">
        <f t="shared" ref="GG163" si="410">SUM(GG157:GG162)</f>
        <v>-2644209.7959021195</v>
      </c>
      <c r="GH163" s="791">
        <f t="shared" ref="GH163" si="411">SUM(GH157:GH162)</f>
        <v>-2260442.9767216956</v>
      </c>
      <c r="GI163" s="791">
        <f t="shared" ref="GI163" si="412">SUM(GI157:GI162)</f>
        <v>-5547158.328710692</v>
      </c>
      <c r="GJ163" s="791">
        <f t="shared" ref="GJ163" si="413">SUM(GJ157:GJ162)</f>
        <v>-4804212.5955518838</v>
      </c>
      <c r="GK163" s="791">
        <f t="shared" ref="GK163" si="414">SUM(GK157:GK162)</f>
        <v>-3645818.5368581749</v>
      </c>
      <c r="GL163" s="791">
        <f t="shared" ref="GL163" si="415">SUM(GL157:GL162)</f>
        <v>-3378000.3827365381</v>
      </c>
      <c r="GM163" s="791">
        <f t="shared" ref="GM163" si="416">SUM(GM157:GM162)</f>
        <v>-3361940.7907725647</v>
      </c>
      <c r="GN163" s="792">
        <f t="shared" ref="GN163" si="417">SUM(GN157:GN162)</f>
        <v>-2532615.626284719</v>
      </c>
      <c r="GO163" s="790">
        <f t="shared" si="225"/>
        <v>-516750615.36069459</v>
      </c>
    </row>
    <row r="164" spans="1:204" ht="22" customHeight="1" thickTop="1" thickBot="1" x14ac:dyDescent="0.25">
      <c r="G164" s="359" t="s">
        <v>529</v>
      </c>
      <c r="H164" s="791">
        <f>H163</f>
        <v>-50000</v>
      </c>
      <c r="I164" s="791">
        <f>H164+I163</f>
        <v>-100000</v>
      </c>
      <c r="J164" s="791">
        <f t="shared" ref="J164:BO164" si="418">I164+J163</f>
        <v>-174000</v>
      </c>
      <c r="K164" s="791">
        <f t="shared" si="418"/>
        <v>-448000</v>
      </c>
      <c r="L164" s="791">
        <f t="shared" si="418"/>
        <v>-541000</v>
      </c>
      <c r="M164" s="791">
        <f t="shared" si="418"/>
        <v>-839000</v>
      </c>
      <c r="N164" s="791">
        <f t="shared" si="418"/>
        <v>-884500</v>
      </c>
      <c r="O164" s="791">
        <f t="shared" si="418"/>
        <v>-960200</v>
      </c>
      <c r="P164" s="791">
        <f t="shared" si="418"/>
        <v>-1343400</v>
      </c>
      <c r="Q164" s="839">
        <f t="shared" si="418"/>
        <v>-1447655.0449999999</v>
      </c>
      <c r="R164" s="791">
        <f t="shared" si="418"/>
        <v>-1859993.1074999999</v>
      </c>
      <c r="S164" s="791">
        <f t="shared" si="418"/>
        <v>-2000690.2825</v>
      </c>
      <c r="T164" s="791">
        <f t="shared" si="418"/>
        <v>-2245518.9699999997</v>
      </c>
      <c r="U164" s="791">
        <f t="shared" si="418"/>
        <v>-2652594.8874999997</v>
      </c>
      <c r="V164" s="791">
        <f t="shared" si="418"/>
        <v>-3461025.30375</v>
      </c>
      <c r="W164" s="791">
        <f t="shared" si="418"/>
        <v>-4411142.0750000002</v>
      </c>
      <c r="X164" s="791">
        <f t="shared" si="418"/>
        <v>-6004765.0962499995</v>
      </c>
      <c r="Y164" s="791">
        <f t="shared" si="418"/>
        <v>-7871034.2824999988</v>
      </c>
      <c r="Z164" s="791">
        <f t="shared" si="418"/>
        <v>-10408508.831249999</v>
      </c>
      <c r="AA164" s="791">
        <f t="shared" si="418"/>
        <v>-13173857.752499999</v>
      </c>
      <c r="AB164" s="792">
        <f t="shared" si="418"/>
        <v>-15328000.689166665</v>
      </c>
      <c r="AC164" s="791">
        <f t="shared" si="418"/>
        <v>-17200261.039999999</v>
      </c>
      <c r="AD164" s="791">
        <f t="shared" si="418"/>
        <v>-19743179.4025</v>
      </c>
      <c r="AE164" s="791">
        <f t="shared" si="418"/>
        <v>-21962011.395</v>
      </c>
      <c r="AF164" s="791">
        <f t="shared" si="418"/>
        <v>-23825184.680833332</v>
      </c>
      <c r="AG164" s="791">
        <f t="shared" si="418"/>
        <v>-26162423.710833333</v>
      </c>
      <c r="AH164" s="791">
        <f t="shared" si="418"/>
        <v>-28613450.412083335</v>
      </c>
      <c r="AI164" s="791">
        <f t="shared" si="418"/>
        <v>-31122070.357916668</v>
      </c>
      <c r="AJ164" s="791">
        <f t="shared" si="418"/>
        <v>-33104800.514166668</v>
      </c>
      <c r="AK164" s="791">
        <f t="shared" si="418"/>
        <v>-35520077.493333332</v>
      </c>
      <c r="AL164" s="791">
        <f t="shared" si="418"/>
        <v>-38185572.982500002</v>
      </c>
      <c r="AM164" s="791">
        <f t="shared" si="418"/>
        <v>-41427522.240000002</v>
      </c>
      <c r="AN164" s="791">
        <f t="shared" si="418"/>
        <v>-44277194.298750006</v>
      </c>
      <c r="AO164" s="839">
        <f t="shared" si="418"/>
        <v>-47628402.417166673</v>
      </c>
      <c r="AP164" s="791">
        <f t="shared" si="418"/>
        <v>-50584201.945816673</v>
      </c>
      <c r="AQ164" s="791">
        <f t="shared" si="418"/>
        <v>-53362707.436236672</v>
      </c>
      <c r="AR164" s="791">
        <f t="shared" si="418"/>
        <v>-56309225.970489338</v>
      </c>
      <c r="AS164" s="791">
        <f t="shared" si="418"/>
        <v>-58822155.040474802</v>
      </c>
      <c r="AT164" s="791">
        <f t="shared" si="418"/>
        <v>-61307620.108963177</v>
      </c>
      <c r="AU164" s="791">
        <f t="shared" si="418"/>
        <v>-64222458.830253877</v>
      </c>
      <c r="AV164" s="791">
        <f t="shared" si="418"/>
        <v>-66862449.5427031</v>
      </c>
      <c r="AW164" s="791">
        <f t="shared" si="418"/>
        <v>-69145135.356662482</v>
      </c>
      <c r="AX164" s="791">
        <f t="shared" si="418"/>
        <v>-71144412.754329979</v>
      </c>
      <c r="AY164" s="791">
        <f t="shared" si="418"/>
        <v>-73323875.178213984</v>
      </c>
      <c r="AZ164" s="792">
        <f t="shared" si="418"/>
        <v>-75048062.858237848</v>
      </c>
      <c r="BA164" s="791">
        <f t="shared" si="418"/>
        <v>-76977770.044340283</v>
      </c>
      <c r="BB164" s="791">
        <f t="shared" si="418"/>
        <v>-78623859.472972229</v>
      </c>
      <c r="BC164" s="791">
        <f t="shared" si="418"/>
        <v>-80458703.931294456</v>
      </c>
      <c r="BD164" s="791">
        <f t="shared" si="418"/>
        <v>-82470152.863285571</v>
      </c>
      <c r="BE164" s="791">
        <f t="shared" si="418"/>
        <v>-85108912.232628465</v>
      </c>
      <c r="BF164" s="791">
        <f t="shared" si="418"/>
        <v>-88075082.832269445</v>
      </c>
      <c r="BG164" s="791">
        <f t="shared" si="418"/>
        <v>-91263960.690815553</v>
      </c>
      <c r="BH164" s="791">
        <f t="shared" si="418"/>
        <v>-94313174.802652448</v>
      </c>
      <c r="BI164" s="791">
        <f t="shared" si="418"/>
        <v>-96793470.406288624</v>
      </c>
      <c r="BJ164" s="791">
        <f t="shared" si="418"/>
        <v>-99986878.906030893</v>
      </c>
      <c r="BK164" s="791">
        <f t="shared" si="418"/>
        <v>-102810785.94165805</v>
      </c>
      <c r="BL164" s="791">
        <f t="shared" si="418"/>
        <v>-105072801.06282644</v>
      </c>
      <c r="BM164" s="839">
        <f t="shared" si="418"/>
        <v>-107983935.18567783</v>
      </c>
      <c r="BN164" s="791">
        <f t="shared" si="418"/>
        <v>-110889306.54012559</v>
      </c>
      <c r="BO164" s="791">
        <f t="shared" si="418"/>
        <v>-113938858.33093381</v>
      </c>
      <c r="BP164" s="791">
        <f t="shared" ref="BP164" si="419">BO164+BP163</f>
        <v>-117051539.49483038</v>
      </c>
      <c r="BQ164" s="791">
        <f t="shared" ref="BQ164" si="420">BP164+BQ163</f>
        <v>-120514074.04744764</v>
      </c>
      <c r="BR164" s="791">
        <f t="shared" ref="BR164" si="421">BQ164+BR163</f>
        <v>-124417254.74304144</v>
      </c>
      <c r="BS164" s="791">
        <f t="shared" ref="BS164" si="422">BR164+BS163</f>
        <v>-127746402.02043316</v>
      </c>
      <c r="BT164" s="791">
        <f t="shared" ref="BT164" si="423">BS164+BT163</f>
        <v>-130742127.50984652</v>
      </c>
      <c r="BU164" s="791">
        <f t="shared" ref="BU164" si="424">BT164+BU163</f>
        <v>-134072612.10554388</v>
      </c>
      <c r="BV164" s="791">
        <f t="shared" ref="BV164" si="425">BU164+BV163</f>
        <v>-137176689.75551844</v>
      </c>
      <c r="BW164" s="791">
        <f t="shared" ref="BW164" si="426">BV164+BW163</f>
        <v>-140020534.79933143</v>
      </c>
      <c r="BX164" s="792">
        <f t="shared" ref="BX164" si="427">BW164+BX163</f>
        <v>-142781668.72213182</v>
      </c>
      <c r="BY164" s="791">
        <f t="shared" ref="BY164" si="428">BX164+BY163</f>
        <v>-145543768.04537213</v>
      </c>
      <c r="BZ164" s="791">
        <f t="shared" ref="BZ164" si="429">BY164+BZ163</f>
        <v>-147936951.81763104</v>
      </c>
      <c r="CA164" s="791">
        <f t="shared" ref="CA164" si="430">BZ164+CA163</f>
        <v>-150123332.37643817</v>
      </c>
      <c r="CB164" s="791">
        <f t="shared" ref="CB164" si="431">CA164+CB163</f>
        <v>-152452582.44698387</v>
      </c>
      <c r="CC164" s="791">
        <f t="shared" ref="CC164" si="432">CB164+CC163</f>
        <v>-154731997.70375377</v>
      </c>
      <c r="CD164" s="791">
        <f t="shared" ref="CD164" si="433">CC164+CD163</f>
        <v>-157821440.36166969</v>
      </c>
      <c r="CE164" s="791">
        <f t="shared" ref="CE164" si="434">CD164+CE163</f>
        <v>-161058434.03558576</v>
      </c>
      <c r="CF164" s="791">
        <f t="shared" ref="CF164" si="435">CE164+CF163</f>
        <v>-164589640.52113527</v>
      </c>
      <c r="CG164" s="791">
        <f t="shared" ref="CG164" si="436">CF164+CG163</f>
        <v>-168123578.86624154</v>
      </c>
      <c r="CH164" s="791">
        <f t="shared" ref="CH164" si="437">CG164+CH163</f>
        <v>-171740622.53732657</v>
      </c>
      <c r="CI164" s="791">
        <f t="shared" ref="CI164" si="438">CH164+CI163</f>
        <v>-174590584.75411126</v>
      </c>
      <c r="CJ164" s="791">
        <f t="shared" ref="CJ164" si="439">CI164+CJ163</f>
        <v>-177480724.86812234</v>
      </c>
      <c r="CK164" s="839">
        <f t="shared" ref="CK164" si="440">CJ164+CK163</f>
        <v>-180169474.99816453</v>
      </c>
      <c r="CL164" s="791">
        <f t="shared" ref="CL164" si="441">CK164+CL163</f>
        <v>-182419032.35519829</v>
      </c>
      <c r="CM164" s="791">
        <f t="shared" ref="CM164" si="442">CL164+CM163</f>
        <v>-185369002.95615864</v>
      </c>
      <c r="CN164" s="791">
        <f t="shared" ref="CN164" si="443">CM164+CN163</f>
        <v>-188154108.52767691</v>
      </c>
      <c r="CO164" s="791">
        <f t="shared" ref="CO164" si="444">CN164+CO163</f>
        <v>-190862495.42555821</v>
      </c>
      <c r="CP164" s="791">
        <f t="shared" ref="CP164" si="445">CO164+CP163</f>
        <v>-192824792.01152989</v>
      </c>
      <c r="CQ164" s="791">
        <f t="shared" ref="CQ164" si="446">CP164+CQ163</f>
        <v>-194854937.63805726</v>
      </c>
      <c r="CR164" s="791">
        <f t="shared" ref="CR164" si="447">CQ164+CR163</f>
        <v>-196932197.83936247</v>
      </c>
      <c r="CS164" s="791">
        <f t="shared" ref="CS164" si="448">CR164+CS163</f>
        <v>-198885187.83890665</v>
      </c>
      <c r="CT164" s="791">
        <f t="shared" ref="CT164" si="449">CS164+CT163</f>
        <v>-200492878.72162533</v>
      </c>
      <c r="CU164" s="791">
        <f t="shared" ref="CU164" si="450">CT164+CU163</f>
        <v>-202951220.8118836</v>
      </c>
      <c r="CV164" s="792">
        <f t="shared" ref="CV164" si="451">CU164+CV163</f>
        <v>-205009794.00259021</v>
      </c>
      <c r="CW164" s="791">
        <f t="shared" ref="CW164" si="452">CV164+CW163</f>
        <v>-207617202.88373885</v>
      </c>
      <c r="CX164" s="791">
        <f t="shared" ref="CX164" si="453">CW164+CX163</f>
        <v>-210659068.72265774</v>
      </c>
      <c r="CY164" s="791">
        <f t="shared" ref="CY164" si="454">CX164+CY163</f>
        <v>-212970626.59304285</v>
      </c>
      <c r="CZ164" s="791">
        <f t="shared" ref="CZ164" si="455">CY164+CZ163</f>
        <v>-215386412.97351763</v>
      </c>
      <c r="DA164" s="791">
        <f t="shared" ref="DA164" si="456">CZ164+DA163</f>
        <v>-218577526.39698076</v>
      </c>
      <c r="DB164" s="791">
        <f t="shared" ref="DB164" si="457">DA164+DB163</f>
        <v>-221537329.62283462</v>
      </c>
      <c r="DC164" s="791">
        <f t="shared" ref="DC164" si="458">DB164+DC163</f>
        <v>-224959258.19726771</v>
      </c>
      <c r="DD164" s="791">
        <f t="shared" ref="DD164" si="459">DC164+DD163</f>
        <v>-229430954.72473085</v>
      </c>
      <c r="DE164" s="791">
        <f t="shared" ref="DE164" si="460">DD164+DE163</f>
        <v>-233822428.85886803</v>
      </c>
      <c r="DF164" s="791">
        <f t="shared" ref="DF164" si="461">DE164+DF163</f>
        <v>-238621750.00742778</v>
      </c>
      <c r="DG164" s="791">
        <f t="shared" ref="DG164" si="462">DF164+DG163</f>
        <v>-242334534.18460891</v>
      </c>
      <c r="DH164" s="791">
        <f t="shared" ref="DH164" si="463">DG164+DH163</f>
        <v>-245458041.5741038</v>
      </c>
      <c r="DI164" s="839">
        <f t="shared" ref="DI164" si="464">DH164+DI163</f>
        <v>-248988833.40661639</v>
      </c>
      <c r="DJ164" s="791">
        <f t="shared" ref="DJ164" si="465">DI164+DJ163</f>
        <v>-251958062.47987646</v>
      </c>
      <c r="DK164" s="791">
        <f t="shared" ref="DK164" si="466">DJ164+DK163</f>
        <v>-254441501.90431786</v>
      </c>
      <c r="DL164" s="791">
        <f t="shared" ref="DL164" si="467">DK164+DL163</f>
        <v>-257362937.07287097</v>
      </c>
      <c r="DM164" s="791">
        <f t="shared" ref="DM164" si="468">DL164+DM163</f>
        <v>-260116034.28554678</v>
      </c>
      <c r="DN164" s="791">
        <f t="shared" ref="DN164" si="469">DM164+DN163</f>
        <v>-262988749.51152077</v>
      </c>
      <c r="DO164" s="791">
        <f t="shared" ref="DO164" si="470">DN164+DO163</f>
        <v>-265651365.96171662</v>
      </c>
      <c r="DP164" s="791">
        <f t="shared" ref="DP164" si="471">DO164+DP163</f>
        <v>-268123748.61370665</v>
      </c>
      <c r="DQ164" s="791">
        <f t="shared" ref="DQ164" si="472">DP164+DQ163</f>
        <v>-270240976.58871531</v>
      </c>
      <c r="DR164" s="791">
        <f t="shared" ref="DR164" si="473">DQ164+DR163</f>
        <v>-272647949.09972227</v>
      </c>
      <c r="DS164" s="791">
        <f t="shared" ref="DS164" si="474">DR164+DS163</f>
        <v>-274467653.18244451</v>
      </c>
      <c r="DT164" s="792">
        <f t="shared" ref="DT164:DU164" si="475">DS164+DT163</f>
        <v>-276178832.63003898</v>
      </c>
      <c r="DU164" s="791">
        <f t="shared" si="475"/>
        <v>-278687035.10928118</v>
      </c>
      <c r="DV164" s="791">
        <f t="shared" ref="DV164" si="476">DU164+DV163</f>
        <v>-281258015.47892499</v>
      </c>
      <c r="DW164" s="791">
        <f t="shared" ref="DW164" si="477">DV164+DW163</f>
        <v>-284296029.85614002</v>
      </c>
      <c r="DX164" s="791">
        <f t="shared" ref="DX164" si="478">DW164+DX163</f>
        <v>-287063487.51566201</v>
      </c>
      <c r="DY164" s="791">
        <f t="shared" ref="DY164" si="479">DX164+DY163</f>
        <v>-289616607.11394632</v>
      </c>
      <c r="DZ164" s="791">
        <f t="shared" ref="DZ164" si="480">DY164+DZ163</f>
        <v>-292820023.41057372</v>
      </c>
      <c r="EA164" s="791">
        <f t="shared" ref="EA164" si="481">DZ164+EA163</f>
        <v>-295767365.84087569</v>
      </c>
      <c r="EB164" s="791">
        <f t="shared" ref="EB164" si="482">EA164+EB163</f>
        <v>-298369623.59378392</v>
      </c>
      <c r="EC164" s="791">
        <f t="shared" ref="EC164" si="483">EB164+EC163</f>
        <v>-301212360.31227714</v>
      </c>
      <c r="ED164" s="791">
        <f t="shared" ref="ED164" si="484">EC164+ED163</f>
        <v>-304127398.88590509</v>
      </c>
      <c r="EE164" s="791">
        <f t="shared" ref="EE164" si="485">ED164+EE163</f>
        <v>-307379589.50689077</v>
      </c>
      <c r="EF164" s="791">
        <f t="shared" ref="EF164" si="486">EE164+EF163</f>
        <v>-309557877.74142933</v>
      </c>
      <c r="EG164" s="839">
        <f t="shared" ref="EG164" si="487">EF164+EG163</f>
        <v>-312617238.9643935</v>
      </c>
      <c r="EH164" s="791">
        <f t="shared" ref="EH164" si="488">EG164+EH163</f>
        <v>-315853126.36109817</v>
      </c>
      <c r="EI164" s="791">
        <f t="shared" ref="EI164" si="489">EH164+EI163</f>
        <v>-319140386.54979521</v>
      </c>
      <c r="EJ164" s="791">
        <f t="shared" ref="EJ164" si="490">EI164+EJ163</f>
        <v>-322041734.65891951</v>
      </c>
      <c r="EK164" s="791">
        <f t="shared" ref="EK164" si="491">EJ164+EK163</f>
        <v>-324768593.23288566</v>
      </c>
      <c r="EL164" s="791">
        <f t="shared" ref="EL164" si="492">EK164+EL163</f>
        <v>-327761497.23514187</v>
      </c>
      <c r="EM164" s="791">
        <f t="shared" ref="EM164" si="493">EL164+EM163</f>
        <v>-330738573.76811355</v>
      </c>
      <c r="EN164" s="791">
        <f t="shared" ref="EN164" si="494">EM164+EN163</f>
        <v>-333694689.09790754</v>
      </c>
      <c r="EO164" s="791">
        <f t="shared" ref="EO164" si="495">EN164+EO163</f>
        <v>-336899718.20615941</v>
      </c>
      <c r="EP164" s="791">
        <f t="shared" ref="EP164" si="496">EO164+EP163</f>
        <v>-339846709.23001093</v>
      </c>
      <c r="EQ164" s="791">
        <f t="shared" ref="EQ164" si="497">EP164+EQ163</f>
        <v>-343017461.25134212</v>
      </c>
      <c r="ER164" s="792">
        <f t="shared" ref="ER164" si="498">EQ164+ER163</f>
        <v>-345148648.35632372</v>
      </c>
      <c r="ES164" s="791">
        <f t="shared" ref="ES164" si="499">ER164+ES163</f>
        <v>-347704786.92564237</v>
      </c>
      <c r="ET164" s="791">
        <f t="shared" ref="ET164" si="500">ES164+ET163</f>
        <v>-350615351.67309725</v>
      </c>
      <c r="EU164" s="791">
        <f t="shared" ref="EU164" si="501">ET164+EU163</f>
        <v>-353574560.74622786</v>
      </c>
      <c r="EV164" s="791">
        <f t="shared" ref="EV164" si="502">EU164+EV163</f>
        <v>-356755247.92748231</v>
      </c>
      <c r="EW164" s="791">
        <f t="shared" ref="EW164" si="503">EV164+EW163</f>
        <v>-359918665.62323588</v>
      </c>
      <c r="EX164" s="791">
        <f t="shared" ref="EX164" si="504">EW164+EX163</f>
        <v>-362875974.51433873</v>
      </c>
      <c r="EY164" s="791">
        <f t="shared" ref="EY164" si="505">EX164+EY163</f>
        <v>-366870082.64030433</v>
      </c>
      <c r="EZ164" s="791">
        <f t="shared" ref="EZ164" si="506">EY164+EZ163</f>
        <v>-371045586.59657681</v>
      </c>
      <c r="FA164" s="791">
        <f t="shared" ref="FA164" si="507">EZ164+FA163</f>
        <v>-375278807.34392816</v>
      </c>
      <c r="FB164" s="791">
        <f t="shared" ref="FB164" si="508">FA164+FB163</f>
        <v>-380360949.75172591</v>
      </c>
      <c r="FC164" s="791">
        <f t="shared" ref="FC164" si="509">FB164+FC163</f>
        <v>-385066770.80179745</v>
      </c>
      <c r="FD164" s="791">
        <f t="shared" ref="FD164" si="510">FC164+FD163</f>
        <v>-388787770.27277136</v>
      </c>
      <c r="FE164" s="839">
        <f t="shared" ref="FE164" si="511">FD164+FE163</f>
        <v>-392882676.41430044</v>
      </c>
      <c r="FF164" s="791">
        <f t="shared" ref="FF164" si="512">FE164+FF163</f>
        <v>-397246538.70435703</v>
      </c>
      <c r="FG164" s="791">
        <f t="shared" ref="FG164" si="513">FF164+FG163</f>
        <v>-401228743.33056897</v>
      </c>
      <c r="FH164" s="791">
        <f t="shared" ref="FH164" si="514">FG164+FH163</f>
        <v>-406202649.10353851</v>
      </c>
      <c r="FI164" s="791">
        <f t="shared" ref="FI164" si="515">FH164+FI163</f>
        <v>-410500029.30224752</v>
      </c>
      <c r="FJ164" s="791">
        <f t="shared" ref="FJ164" si="516">FI164+FJ163</f>
        <v>-414585544.89163136</v>
      </c>
      <c r="FK164" s="791">
        <f t="shared" ref="FK164" si="517">FJ164+FK163</f>
        <v>-419185957.73597181</v>
      </c>
      <c r="FL164" s="791">
        <f t="shared" ref="FL164" si="518">FK164+FL163</f>
        <v>-424313261.31644416</v>
      </c>
      <c r="FM164" s="791">
        <f t="shared" ref="FM164" si="519">FL164+FM163</f>
        <v>-429216327.1567387</v>
      </c>
      <c r="FN164" s="791">
        <f t="shared" ref="FN164" si="520">FM164+FN163</f>
        <v>-434895550.85389102</v>
      </c>
      <c r="FO164" s="791">
        <f t="shared" ref="FO164" si="521">FN164+FO163</f>
        <v>-439710431.45419616</v>
      </c>
      <c r="FP164" s="792">
        <f t="shared" ref="FP164" si="522">FO164+FP163</f>
        <v>-443219901.90944028</v>
      </c>
      <c r="FQ164" s="791">
        <f t="shared" ref="FQ164" si="523">FP164+FQ163</f>
        <v>-446635972.20171893</v>
      </c>
      <c r="FR164" s="791">
        <f t="shared" ref="FR164" si="524">FQ164+FR163</f>
        <v>-449807633.38012516</v>
      </c>
      <c r="FS164" s="791">
        <f t="shared" ref="FS164" si="525">FR164+FS163</f>
        <v>-452091966.05218351</v>
      </c>
      <c r="FT164" s="791">
        <f t="shared" ref="FT164" si="526">FS164+FT163</f>
        <v>-454807601.25083017</v>
      </c>
      <c r="FU164" s="791">
        <f t="shared" ref="FU164" si="527">FT164+FU163</f>
        <v>-457135320.31058085</v>
      </c>
      <c r="FV164" s="791">
        <f t="shared" ref="FV164" si="528">FU164+FV163</f>
        <v>-459463585.83096468</v>
      </c>
      <c r="FW164" s="791">
        <f t="shared" ref="FW164" si="529">FV164+FW163</f>
        <v>-461848437.8856051</v>
      </c>
      <c r="FX164" s="791">
        <f t="shared" ref="FX164" si="530">FW164+FX163</f>
        <v>-465055082.09031743</v>
      </c>
      <c r="FY164" s="791">
        <f t="shared" ref="FY164" si="531">FX164+FY163</f>
        <v>-468297649.13750398</v>
      </c>
      <c r="FZ164" s="791">
        <f t="shared" ref="FZ164:GA164" si="532">FY164+FZ163</f>
        <v>-471727545.53050321</v>
      </c>
      <c r="GA164" s="791">
        <f t="shared" si="532"/>
        <v>-474424705.15565258</v>
      </c>
      <c r="GB164" s="791">
        <f t="shared" ref="GB164" si="533">GA164+GB163</f>
        <v>-476680828.72402209</v>
      </c>
      <c r="GC164" s="839">
        <f t="shared" ref="GC164" si="534">GB164+GC163</f>
        <v>-479511139.92255104</v>
      </c>
      <c r="GD164" s="791">
        <f t="shared" ref="GD164" si="535">GC164+GD163</f>
        <v>-482490836.8799575</v>
      </c>
      <c r="GE164" s="791">
        <f t="shared" ref="GE164" si="536">GD164+GE163</f>
        <v>-485388109.90238267</v>
      </c>
      <c r="GF164" s="791">
        <f t="shared" ref="GF164" si="537">GE164+GF163</f>
        <v>-488576216.32715613</v>
      </c>
      <c r="GG164" s="791">
        <f t="shared" ref="GG164" si="538">GF164+GG163</f>
        <v>-491220426.12305826</v>
      </c>
      <c r="GH164" s="791">
        <f t="shared" ref="GH164" si="539">GG164+GH163</f>
        <v>-493480869.09977996</v>
      </c>
      <c r="GI164" s="791">
        <f t="shared" ref="GI164" si="540">GH164+GI163</f>
        <v>-499028027.42849064</v>
      </c>
      <c r="GJ164" s="791">
        <f t="shared" ref="GJ164" si="541">GI164+GJ163</f>
        <v>-503832240.02404255</v>
      </c>
      <c r="GK164" s="791">
        <f t="shared" ref="GK164" si="542">GJ164+GK163</f>
        <v>-507478058.56090075</v>
      </c>
      <c r="GL164" s="791">
        <f t="shared" ref="GL164" si="543">GK164+GL163</f>
        <v>-510856058.94363731</v>
      </c>
      <c r="GM164" s="791">
        <f t="shared" ref="GM164" si="544">GL164+GM163</f>
        <v>-514217999.73440987</v>
      </c>
      <c r="GN164" s="792">
        <f t="shared" ref="GN164" si="545">GM164+GN163</f>
        <v>-516750615.36069459</v>
      </c>
      <c r="GO164" s="790"/>
    </row>
    <row r="165" spans="1:204" ht="22" customHeight="1" thickTop="1" thickBot="1" x14ac:dyDescent="0.25">
      <c r="G165" s="359"/>
      <c r="H165" s="786"/>
      <c r="I165" s="786"/>
      <c r="J165" s="786"/>
      <c r="K165" s="786"/>
      <c r="L165" s="786"/>
      <c r="M165" s="786"/>
      <c r="N165" s="786"/>
      <c r="O165" s="786"/>
      <c r="P165" s="795"/>
      <c r="Q165" s="798"/>
      <c r="R165" s="795"/>
      <c r="S165" s="795"/>
      <c r="T165" s="795"/>
      <c r="U165" s="795"/>
      <c r="V165" s="795"/>
      <c r="W165" s="795"/>
      <c r="X165" s="795"/>
      <c r="Y165" s="795"/>
      <c r="Z165" s="795"/>
      <c r="AA165" s="795"/>
      <c r="AB165" s="788"/>
      <c r="AC165" s="786"/>
      <c r="AD165" s="786"/>
      <c r="AE165" s="786"/>
      <c r="AF165" s="786"/>
      <c r="AG165" s="786"/>
      <c r="AH165" s="786"/>
      <c r="AI165" s="786"/>
      <c r="AJ165" s="786"/>
      <c r="AK165" s="786"/>
      <c r="AL165" s="786"/>
      <c r="AM165" s="786"/>
      <c r="AN165" s="795"/>
      <c r="AO165" s="798"/>
      <c r="AP165" s="795"/>
      <c r="AQ165" s="795"/>
      <c r="AR165" s="795"/>
      <c r="AS165" s="795"/>
      <c r="AT165" s="795"/>
      <c r="AU165" s="795"/>
      <c r="AV165" s="795"/>
      <c r="AW165" s="795"/>
      <c r="AX165" s="795"/>
      <c r="AY165" s="795"/>
      <c r="AZ165" s="788"/>
      <c r="BA165" s="786"/>
      <c r="BB165" s="786"/>
      <c r="BC165" s="786"/>
      <c r="BD165" s="786"/>
      <c r="BE165" s="786"/>
      <c r="BF165" s="786"/>
      <c r="BG165" s="786"/>
      <c r="BH165" s="786"/>
      <c r="BI165" s="786"/>
      <c r="BJ165" s="786"/>
      <c r="BK165" s="786"/>
      <c r="BL165" s="795"/>
      <c r="BM165" s="798"/>
      <c r="BN165" s="795"/>
      <c r="BO165" s="795"/>
      <c r="BP165" s="795"/>
      <c r="BQ165" s="795"/>
      <c r="BR165" s="795"/>
      <c r="BS165" s="795"/>
      <c r="BT165" s="795"/>
      <c r="BU165" s="795"/>
      <c r="BV165" s="795"/>
      <c r="BW165" s="795"/>
      <c r="BX165" s="788"/>
      <c r="BY165" s="786"/>
      <c r="BZ165" s="786"/>
      <c r="CA165" s="786"/>
      <c r="CB165" s="786"/>
      <c r="CC165" s="786"/>
      <c r="CD165" s="786"/>
      <c r="CE165" s="786"/>
      <c r="CF165" s="786"/>
      <c r="CG165" s="786"/>
      <c r="CH165" s="786"/>
      <c r="CI165" s="786"/>
      <c r="CJ165" s="795"/>
      <c r="CK165" s="798"/>
      <c r="CL165" s="795"/>
      <c r="CM165" s="795"/>
      <c r="CN165" s="795"/>
      <c r="CO165" s="795"/>
      <c r="CP165" s="795"/>
      <c r="CQ165" s="795"/>
      <c r="CR165" s="795"/>
      <c r="CS165" s="795"/>
      <c r="CT165" s="795"/>
      <c r="CU165" s="795"/>
      <c r="CV165" s="788"/>
      <c r="CW165" s="786"/>
      <c r="CX165" s="786"/>
      <c r="CY165" s="786"/>
      <c r="CZ165" s="786"/>
      <c r="DA165" s="786"/>
      <c r="DB165" s="786"/>
      <c r="DC165" s="786"/>
      <c r="DD165" s="786"/>
      <c r="DE165" s="786"/>
      <c r="DF165" s="786"/>
      <c r="DG165" s="786"/>
      <c r="DH165" s="795"/>
      <c r="DI165" s="798"/>
      <c r="DJ165" s="795"/>
      <c r="DK165" s="795"/>
      <c r="DL165" s="795"/>
      <c r="DM165" s="795"/>
      <c r="DN165" s="795"/>
      <c r="DO165" s="795"/>
      <c r="DP165" s="795"/>
      <c r="DQ165" s="795"/>
      <c r="DR165" s="795"/>
      <c r="DS165" s="795"/>
      <c r="DT165" s="788"/>
      <c r="DU165" s="786"/>
      <c r="DV165" s="786"/>
      <c r="DW165" s="786"/>
      <c r="DX165" s="786"/>
      <c r="DY165" s="786"/>
      <c r="DZ165" s="786"/>
      <c r="EA165" s="786"/>
      <c r="EB165" s="786"/>
      <c r="EC165" s="786"/>
      <c r="ED165" s="786"/>
      <c r="EE165" s="786"/>
      <c r="EF165" s="795"/>
      <c r="EG165" s="798"/>
      <c r="EH165" s="795"/>
      <c r="EI165" s="795"/>
      <c r="EJ165" s="795"/>
      <c r="EK165" s="795"/>
      <c r="EL165" s="795"/>
      <c r="EM165" s="795"/>
      <c r="EN165" s="795"/>
      <c r="EO165" s="795"/>
      <c r="EP165" s="795"/>
      <c r="EQ165" s="795"/>
      <c r="ER165" s="788"/>
      <c r="ES165" s="786"/>
      <c r="ET165" s="786"/>
      <c r="EU165" s="786"/>
      <c r="EV165" s="786"/>
      <c r="EW165" s="786"/>
      <c r="EX165" s="786"/>
      <c r="EY165" s="786"/>
      <c r="EZ165" s="786"/>
      <c r="FA165" s="786"/>
      <c r="FB165" s="786"/>
      <c r="FC165" s="786"/>
      <c r="FD165" s="795"/>
      <c r="FE165" s="798"/>
      <c r="FF165" s="795"/>
      <c r="FG165" s="795"/>
      <c r="FH165" s="795"/>
      <c r="FI165" s="795"/>
      <c r="FJ165" s="795"/>
      <c r="FK165" s="795"/>
      <c r="FL165" s="795"/>
      <c r="FM165" s="795"/>
      <c r="FN165" s="795"/>
      <c r="FO165" s="795"/>
      <c r="FP165" s="788"/>
      <c r="FQ165" s="786"/>
      <c r="FR165" s="786"/>
      <c r="FS165" s="786"/>
      <c r="FT165" s="786"/>
      <c r="FU165" s="786"/>
      <c r="FV165" s="786"/>
      <c r="FW165" s="786"/>
      <c r="FX165" s="786"/>
      <c r="FY165" s="786"/>
      <c r="FZ165" s="786"/>
      <c r="GA165" s="786"/>
      <c r="GB165" s="786"/>
      <c r="GC165" s="798"/>
      <c r="GD165" s="795"/>
      <c r="GE165" s="795"/>
      <c r="GF165" s="795"/>
      <c r="GG165" s="795"/>
      <c r="GH165" s="795"/>
      <c r="GI165" s="795"/>
      <c r="GJ165" s="795"/>
      <c r="GK165" s="795"/>
      <c r="GL165" s="795"/>
      <c r="GM165" s="795"/>
      <c r="GN165" s="788"/>
      <c r="GO165" s="790"/>
    </row>
    <row r="166" spans="1:204" ht="22" customHeight="1" thickTop="1" thickBot="1" x14ac:dyDescent="0.25">
      <c r="G166" s="359"/>
      <c r="H166" s="786"/>
      <c r="I166" s="786"/>
      <c r="J166" s="786"/>
      <c r="K166" s="786"/>
      <c r="L166" s="786"/>
      <c r="M166" s="786"/>
      <c r="N166" s="786"/>
      <c r="O166" s="786"/>
      <c r="P166" s="795"/>
      <c r="Q166" s="798"/>
      <c r="R166" s="795"/>
      <c r="S166" s="795"/>
      <c r="T166" s="795"/>
      <c r="U166" s="795"/>
      <c r="V166" s="795"/>
      <c r="W166" s="795"/>
      <c r="X166" s="795"/>
      <c r="Y166" s="795"/>
      <c r="Z166" s="795"/>
      <c r="AA166" s="795"/>
      <c r="AB166" s="788"/>
      <c r="AC166" s="786"/>
      <c r="AD166" s="786"/>
      <c r="AE166" s="786"/>
      <c r="AF166" s="786"/>
      <c r="AG166" s="786"/>
      <c r="AH166" s="786"/>
      <c r="AI166" s="786"/>
      <c r="AJ166" s="786"/>
      <c r="AK166" s="786"/>
      <c r="AL166" s="786"/>
      <c r="AM166" s="786"/>
      <c r="AN166" s="795"/>
      <c r="AO166" s="798"/>
      <c r="AP166" s="795"/>
      <c r="AQ166" s="795"/>
      <c r="AR166" s="795"/>
      <c r="AS166" s="795"/>
      <c r="AT166" s="795"/>
      <c r="AU166" s="795"/>
      <c r="AV166" s="795"/>
      <c r="AW166" s="795"/>
      <c r="AX166" s="795"/>
      <c r="AY166" s="795"/>
      <c r="AZ166" s="788"/>
      <c r="BA166" s="786"/>
      <c r="BB166" s="786"/>
      <c r="BC166" s="786"/>
      <c r="BD166" s="786"/>
      <c r="BE166" s="786"/>
      <c r="BF166" s="786"/>
      <c r="BG166" s="786"/>
      <c r="BH166" s="786"/>
      <c r="BI166" s="786"/>
      <c r="BJ166" s="786"/>
      <c r="BK166" s="786"/>
      <c r="BL166" s="795"/>
      <c r="BM166" s="798"/>
      <c r="BN166" s="795"/>
      <c r="BO166" s="795"/>
      <c r="BP166" s="795"/>
      <c r="BQ166" s="795"/>
      <c r="BR166" s="795"/>
      <c r="BS166" s="795"/>
      <c r="BT166" s="795"/>
      <c r="BU166" s="795"/>
      <c r="BV166" s="795"/>
      <c r="BW166" s="795"/>
      <c r="BX166" s="788"/>
      <c r="BY166" s="786"/>
      <c r="BZ166" s="786"/>
      <c r="CA166" s="786"/>
      <c r="CB166" s="786"/>
      <c r="CC166" s="786"/>
      <c r="CD166" s="786"/>
      <c r="CE166" s="786"/>
      <c r="CF166" s="786"/>
      <c r="CG166" s="786"/>
      <c r="CH166" s="786"/>
      <c r="CI166" s="786"/>
      <c r="CJ166" s="795"/>
      <c r="CK166" s="798"/>
      <c r="CL166" s="795"/>
      <c r="CM166" s="795"/>
      <c r="CN166" s="795"/>
      <c r="CO166" s="795"/>
      <c r="CP166" s="795"/>
      <c r="CQ166" s="795"/>
      <c r="CR166" s="795"/>
      <c r="CS166" s="795"/>
      <c r="CT166" s="795"/>
      <c r="CU166" s="795"/>
      <c r="CV166" s="788"/>
      <c r="CW166" s="786"/>
      <c r="CX166" s="786"/>
      <c r="CY166" s="786"/>
      <c r="CZ166" s="786"/>
      <c r="DA166" s="786"/>
      <c r="DB166" s="786"/>
      <c r="DC166" s="786"/>
      <c r="DD166" s="786"/>
      <c r="DE166" s="786"/>
      <c r="DF166" s="786"/>
      <c r="DG166" s="786"/>
      <c r="DH166" s="795"/>
      <c r="DI166" s="798"/>
      <c r="DJ166" s="795"/>
      <c r="DK166" s="795"/>
      <c r="DL166" s="795"/>
      <c r="DM166" s="795"/>
      <c r="DN166" s="795"/>
      <c r="DO166" s="795"/>
      <c r="DP166" s="795"/>
      <c r="DQ166" s="795"/>
      <c r="DR166" s="795"/>
      <c r="DS166" s="795"/>
      <c r="DT166" s="788"/>
      <c r="DU166" s="786"/>
      <c r="DV166" s="786"/>
      <c r="DW166" s="786"/>
      <c r="DX166" s="786"/>
      <c r="DY166" s="786"/>
      <c r="DZ166" s="786"/>
      <c r="EA166" s="786"/>
      <c r="EB166" s="786"/>
      <c r="EC166" s="786"/>
      <c r="ED166" s="786"/>
      <c r="EE166" s="786"/>
      <c r="EF166" s="795"/>
      <c r="EG166" s="798"/>
      <c r="EH166" s="795"/>
      <c r="EI166" s="795"/>
      <c r="EJ166" s="795"/>
      <c r="EK166" s="795"/>
      <c r="EL166" s="795"/>
      <c r="EM166" s="795"/>
      <c r="EN166" s="795"/>
      <c r="EO166" s="795"/>
      <c r="EP166" s="795"/>
      <c r="EQ166" s="795"/>
      <c r="ER166" s="788"/>
      <c r="ES166" s="786"/>
      <c r="ET166" s="786"/>
      <c r="EU166" s="786"/>
      <c r="EV166" s="786"/>
      <c r="EW166" s="786"/>
      <c r="EX166" s="786"/>
      <c r="EY166" s="786"/>
      <c r="EZ166" s="786"/>
      <c r="FA166" s="786"/>
      <c r="FB166" s="786"/>
      <c r="FC166" s="786"/>
      <c r="FD166" s="795"/>
      <c r="FE166" s="798"/>
      <c r="FF166" s="795"/>
      <c r="FG166" s="795"/>
      <c r="FH166" s="795"/>
      <c r="FI166" s="795"/>
      <c r="FJ166" s="795"/>
      <c r="FK166" s="795"/>
      <c r="FL166" s="795"/>
      <c r="FM166" s="795"/>
      <c r="FN166" s="795"/>
      <c r="FO166" s="795"/>
      <c r="FP166" s="788"/>
      <c r="FQ166" s="786"/>
      <c r="FR166" s="786"/>
      <c r="FS166" s="786"/>
      <c r="FT166" s="786"/>
      <c r="FU166" s="786"/>
      <c r="FV166" s="786"/>
      <c r="FW166" s="786"/>
      <c r="FX166" s="786"/>
      <c r="FY166" s="786"/>
      <c r="FZ166" s="786"/>
      <c r="GA166" s="786"/>
      <c r="GB166" s="786"/>
      <c r="GC166" s="798"/>
      <c r="GD166" s="795"/>
      <c r="GE166" s="795"/>
      <c r="GF166" s="795"/>
      <c r="GG166" s="795"/>
      <c r="GH166" s="795"/>
      <c r="GI166" s="795"/>
      <c r="GJ166" s="795"/>
      <c r="GK166" s="795"/>
      <c r="GL166" s="795"/>
      <c r="GM166" s="795"/>
      <c r="GN166" s="788"/>
      <c r="GO166" s="790"/>
    </row>
    <row r="167" spans="1:204" ht="22" customHeight="1" thickTop="1" thickBot="1" x14ac:dyDescent="0.25">
      <c r="G167" s="360" t="s">
        <v>60</v>
      </c>
      <c r="H167" s="793">
        <f>H156+H157+H158+H159+H162</f>
        <v>-50000</v>
      </c>
      <c r="I167" s="793">
        <f t="shared" ref="I167:BT167" si="546">I156+I157+I158+I159+I162</f>
        <v>-50000</v>
      </c>
      <c r="J167" s="793">
        <f t="shared" si="546"/>
        <v>-74000</v>
      </c>
      <c r="K167" s="793">
        <f t="shared" si="546"/>
        <v>-24000</v>
      </c>
      <c r="L167" s="793">
        <f t="shared" si="546"/>
        <v>-93000</v>
      </c>
      <c r="M167" s="793">
        <f t="shared" si="546"/>
        <v>-48000</v>
      </c>
      <c r="N167" s="793">
        <f t="shared" si="546"/>
        <v>-45500</v>
      </c>
      <c r="O167" s="793">
        <f t="shared" si="546"/>
        <v>-75700</v>
      </c>
      <c r="P167" s="793">
        <f t="shared" si="546"/>
        <v>-133200</v>
      </c>
      <c r="Q167" s="831">
        <f t="shared" si="546"/>
        <v>-89658.395000000004</v>
      </c>
      <c r="R167" s="793">
        <f t="shared" si="546"/>
        <v>-108557.8875</v>
      </c>
      <c r="S167" s="793">
        <f t="shared" si="546"/>
        <v>-10964.250000000007</v>
      </c>
      <c r="T167" s="793">
        <f t="shared" si="546"/>
        <v>36996.362500000003</v>
      </c>
      <c r="U167" s="793">
        <f t="shared" si="546"/>
        <v>175492.85749999995</v>
      </c>
      <c r="V167" s="793">
        <f t="shared" si="546"/>
        <v>488962.97125000006</v>
      </c>
      <c r="W167" s="793">
        <f t="shared" si="546"/>
        <v>864858.1787500002</v>
      </c>
      <c r="X167" s="793">
        <f t="shared" si="546"/>
        <v>1350895.7162500001</v>
      </c>
      <c r="Y167" s="793">
        <f t="shared" si="546"/>
        <v>2106842.2637500004</v>
      </c>
      <c r="Z167" s="793">
        <f t="shared" si="546"/>
        <v>2461630.1637499998</v>
      </c>
      <c r="AA167" s="793">
        <f t="shared" si="546"/>
        <v>2752981.7537500001</v>
      </c>
      <c r="AB167" s="794">
        <f t="shared" si="546"/>
        <v>2456796.3133333325</v>
      </c>
      <c r="AC167" s="793">
        <f t="shared" si="546"/>
        <v>1976572.9408333334</v>
      </c>
      <c r="AD167" s="793">
        <f t="shared" si="546"/>
        <v>2447404.3208333333</v>
      </c>
      <c r="AE167" s="793">
        <f t="shared" si="546"/>
        <v>2212865.3324999996</v>
      </c>
      <c r="AF167" s="793">
        <f t="shared" si="546"/>
        <v>1993531.5641666667</v>
      </c>
      <c r="AG167" s="793">
        <f t="shared" si="546"/>
        <v>2574478.8033333332</v>
      </c>
      <c r="AH167" s="793">
        <f t="shared" si="546"/>
        <v>2521382.3612500001</v>
      </c>
      <c r="AI167" s="793">
        <f t="shared" si="546"/>
        <v>2488225.8916666666</v>
      </c>
      <c r="AJ167" s="793">
        <f t="shared" si="546"/>
        <v>2178184.9520833334</v>
      </c>
      <c r="AK167" s="793">
        <f t="shared" si="546"/>
        <v>2721133.7958333329</v>
      </c>
      <c r="AL167" s="793">
        <f t="shared" si="546"/>
        <v>2825580.2774999999</v>
      </c>
      <c r="AM167" s="793">
        <f t="shared" si="546"/>
        <v>3537303.2341666664</v>
      </c>
      <c r="AN167" s="793">
        <f t="shared" si="546"/>
        <v>3231794.403750001</v>
      </c>
      <c r="AO167" s="831">
        <f t="shared" si="546"/>
        <v>3558039.2915833341</v>
      </c>
      <c r="AP167" s="793">
        <f t="shared" si="546"/>
        <v>3078918.0835166657</v>
      </c>
      <c r="AQ167" s="793">
        <f t="shared" si="546"/>
        <v>2969592.6784799993</v>
      </c>
      <c r="AR167" s="793">
        <f t="shared" si="546"/>
        <v>3396280.2308673337</v>
      </c>
      <c r="AS167" s="793">
        <f t="shared" si="546"/>
        <v>2879307.6662771995</v>
      </c>
      <c r="AT167" s="793">
        <f t="shared" si="546"/>
        <v>2684874.7963550929</v>
      </c>
      <c r="AU167" s="793">
        <f t="shared" si="546"/>
        <v>3119251.5930840746</v>
      </c>
      <c r="AV167" s="793">
        <f t="shared" si="546"/>
        <v>2845811.0540505927</v>
      </c>
      <c r="AW167" s="793">
        <f t="shared" si="546"/>
        <v>2788605.0859071412</v>
      </c>
      <c r="AX167" s="793">
        <f t="shared" si="546"/>
        <v>2297972.0272257128</v>
      </c>
      <c r="AY167" s="793">
        <f t="shared" si="546"/>
        <v>2529700.0285305697</v>
      </c>
      <c r="AZ167" s="794">
        <f t="shared" si="546"/>
        <v>2210029.7069077897</v>
      </c>
      <c r="BA167" s="793">
        <f t="shared" si="546"/>
        <v>2225729.9876095653</v>
      </c>
      <c r="BB167" s="793">
        <f t="shared" si="546"/>
        <v>1885443.8986709851</v>
      </c>
      <c r="BC167" s="793">
        <f t="shared" si="546"/>
        <v>2240294.0410201219</v>
      </c>
      <c r="BD167" s="793">
        <f t="shared" si="546"/>
        <v>2676073.0616494305</v>
      </c>
      <c r="BE167" s="793">
        <f t="shared" si="546"/>
        <v>3461179.0889028786</v>
      </c>
      <c r="BF167" s="793">
        <f t="shared" si="546"/>
        <v>3682374.8469556356</v>
      </c>
      <c r="BG167" s="793">
        <f t="shared" si="546"/>
        <v>3971670.2303978424</v>
      </c>
      <c r="BH167" s="793">
        <f t="shared" si="546"/>
        <v>3705149.7676516064</v>
      </c>
      <c r="BI167" s="793">
        <f t="shared" si="546"/>
        <v>3327359.399954618</v>
      </c>
      <c r="BJ167" s="793">
        <f t="shared" si="546"/>
        <v>3909768.9147970276</v>
      </c>
      <c r="BK167" s="793">
        <f t="shared" si="546"/>
        <v>3471910.4193376224</v>
      </c>
      <c r="BL167" s="793">
        <f t="shared" si="546"/>
        <v>3213762.9361367649</v>
      </c>
      <c r="BM167" s="831">
        <f t="shared" si="546"/>
        <v>3604042.692159411</v>
      </c>
      <c r="BN167" s="793">
        <f t="shared" si="546"/>
        <v>3721941.4917275286</v>
      </c>
      <c r="BO167" s="793">
        <f t="shared" si="546"/>
        <v>3801362.9277986912</v>
      </c>
      <c r="BP167" s="793">
        <f t="shared" si="546"/>
        <v>3893174.2434889521</v>
      </c>
      <c r="BQ167" s="793">
        <f t="shared" si="546"/>
        <v>4532431.8107911628</v>
      </c>
      <c r="BR167" s="793">
        <f t="shared" si="546"/>
        <v>4783591.6326329298</v>
      </c>
      <c r="BS167" s="793">
        <f t="shared" si="546"/>
        <v>4626967.2401896771</v>
      </c>
      <c r="BT167" s="793">
        <f t="shared" si="546"/>
        <v>3817155.7563184076</v>
      </c>
      <c r="BU167" s="793">
        <f t="shared" ref="BU167:EF167" si="547">BU156+BU157+BU158+BU159+BU162</f>
        <v>4353595.240888061</v>
      </c>
      <c r="BV167" s="793">
        <f t="shared" si="547"/>
        <v>3674047.8734604474</v>
      </c>
      <c r="BW167" s="793">
        <f t="shared" si="547"/>
        <v>3675385.2241016915</v>
      </c>
      <c r="BX167" s="794">
        <f t="shared" si="547"/>
        <v>4005846.6098646866</v>
      </c>
      <c r="BY167" s="793">
        <f t="shared" si="547"/>
        <v>3603938.2428917484</v>
      </c>
      <c r="BZ167" s="793">
        <f t="shared" si="547"/>
        <v>3471683.9106467324</v>
      </c>
      <c r="CA167" s="793">
        <f t="shared" si="547"/>
        <v>2924422.0941840531</v>
      </c>
      <c r="CB167" s="793">
        <f t="shared" si="547"/>
        <v>3222125.2068472421</v>
      </c>
      <c r="CC167" s="793">
        <f t="shared" si="547"/>
        <v>3257024.3301444603</v>
      </c>
      <c r="CD167" s="793">
        <f t="shared" si="547"/>
        <v>4067915.9249489019</v>
      </c>
      <c r="CE167" s="793">
        <f t="shared" si="547"/>
        <v>4375627.3948757872</v>
      </c>
      <c r="CF167" s="793">
        <f t="shared" si="547"/>
        <v>4641543.9228172963</v>
      </c>
      <c r="CG167" s="793">
        <f t="shared" si="547"/>
        <v>5080428.8632538375</v>
      </c>
      <c r="CH167" s="793">
        <f t="shared" si="547"/>
        <v>4476601.0772697357</v>
      </c>
      <c r="CI167" s="793">
        <f t="shared" si="547"/>
        <v>3859139.3493991229</v>
      </c>
      <c r="CJ167" s="793">
        <f t="shared" si="547"/>
        <v>4229704.995602631</v>
      </c>
      <c r="CK167" s="831">
        <f t="shared" si="547"/>
        <v>3803250.4609821048</v>
      </c>
      <c r="CL167" s="793">
        <f t="shared" si="547"/>
        <v>3473999.2391190175</v>
      </c>
      <c r="CM167" s="793">
        <f t="shared" si="547"/>
        <v>3928362.9659618805</v>
      </c>
      <c r="CN167" s="793">
        <f t="shared" si="547"/>
        <v>3852474.3228528374</v>
      </c>
      <c r="CO167" s="793">
        <f t="shared" si="547"/>
        <v>3661574.2951156036</v>
      </c>
      <c r="CP167" s="793">
        <f t="shared" si="547"/>
        <v>2955671.5375924818</v>
      </c>
      <c r="CQ167" s="793">
        <f t="shared" si="547"/>
        <v>3077813.3539906526</v>
      </c>
      <c r="CR167" s="793">
        <f t="shared" si="547"/>
        <v>2729058.4006091887</v>
      </c>
      <c r="CS167" s="793">
        <f t="shared" si="547"/>
        <v>2893667.0878206845</v>
      </c>
      <c r="CT167" s="793">
        <f t="shared" si="547"/>
        <v>2592379.4621732151</v>
      </c>
      <c r="CU167" s="793">
        <f t="shared" si="547"/>
        <v>2920882.1164885713</v>
      </c>
      <c r="CV167" s="794">
        <f t="shared" si="547"/>
        <v>3361620.2405241905</v>
      </c>
      <c r="CW167" s="793">
        <f t="shared" si="547"/>
        <v>3852290.4338360196</v>
      </c>
      <c r="CX167" s="793">
        <f t="shared" si="547"/>
        <v>4288303.8014021479</v>
      </c>
      <c r="CY167" s="793">
        <f t="shared" si="547"/>
        <v>3715252.7493717186</v>
      </c>
      <c r="CZ167" s="793">
        <f t="shared" si="547"/>
        <v>3550467.2578307083</v>
      </c>
      <c r="DA167" s="793">
        <f t="shared" si="547"/>
        <v>4403714.2988478998</v>
      </c>
      <c r="DB167" s="793">
        <f t="shared" si="547"/>
        <v>4554780.2828283189</v>
      </c>
      <c r="DC167" s="793">
        <f t="shared" si="547"/>
        <v>4943526.30084599</v>
      </c>
      <c r="DD167" s="793">
        <f t="shared" si="547"/>
        <v>6138461.7952601239</v>
      </c>
      <c r="DE167" s="793">
        <f t="shared" si="547"/>
        <v>6174468.1982080992</v>
      </c>
      <c r="DF167" s="793">
        <f t="shared" si="547"/>
        <v>6279803.3389831465</v>
      </c>
      <c r="DG167" s="793">
        <f t="shared" si="547"/>
        <v>5277165.4928531833</v>
      </c>
      <c r="DH167" s="793">
        <f t="shared" si="547"/>
        <v>4880817.2273658803</v>
      </c>
      <c r="DI167" s="831">
        <f t="shared" si="547"/>
        <v>5092162.5109760389</v>
      </c>
      <c r="DJ167" s="793">
        <f t="shared" si="547"/>
        <v>4617784.1856974959</v>
      </c>
      <c r="DK167" s="793">
        <f t="shared" si="547"/>
        <v>3844067.5452246643</v>
      </c>
      <c r="DL167" s="793">
        <f t="shared" si="547"/>
        <v>4395917.1080130637</v>
      </c>
      <c r="DM167" s="793">
        <f t="shared" si="547"/>
        <v>4094647.2960771183</v>
      </c>
      <c r="DN167" s="793">
        <f t="shared" si="547"/>
        <v>4368377.2918616943</v>
      </c>
      <c r="DO167" s="793">
        <f t="shared" si="547"/>
        <v>3931756.2174060214</v>
      </c>
      <c r="DP167" s="793">
        <f t="shared" si="547"/>
        <v>3908402.4687581505</v>
      </c>
      <c r="DQ167" s="793">
        <f t="shared" si="547"/>
        <v>3598809.1424231874</v>
      </c>
      <c r="DR167" s="793">
        <f t="shared" si="547"/>
        <v>3549651.3171052164</v>
      </c>
      <c r="DS167" s="793">
        <f t="shared" si="547"/>
        <v>3149323.3247675067</v>
      </c>
      <c r="DT167" s="794">
        <f t="shared" si="547"/>
        <v>3334815.942564005</v>
      </c>
      <c r="DU167" s="793">
        <f t="shared" si="547"/>
        <v>4018518.6320512043</v>
      </c>
      <c r="DV167" s="793">
        <f t="shared" si="547"/>
        <v>4306064.9460576298</v>
      </c>
      <c r="DW167" s="793">
        <f t="shared" si="547"/>
        <v>4700091.6153461039</v>
      </c>
      <c r="DX167" s="793">
        <f t="shared" si="547"/>
        <v>4385895.3720268821</v>
      </c>
      <c r="DY167" s="793">
        <f t="shared" si="547"/>
        <v>4139495.1744548394</v>
      </c>
      <c r="DZ167" s="793">
        <f t="shared" si="547"/>
        <v>4730215.3507305384</v>
      </c>
      <c r="EA167" s="793">
        <f t="shared" si="547"/>
        <v>4461593.6450844295</v>
      </c>
      <c r="EB167" s="793">
        <f t="shared" si="547"/>
        <v>4250248.0399008784</v>
      </c>
      <c r="EC167" s="793">
        <f t="shared" si="547"/>
        <v>4561302.7949207006</v>
      </c>
      <c r="ED167" s="793">
        <f t="shared" si="547"/>
        <v>4471845.0662698941</v>
      </c>
      <c r="EE167" s="793">
        <f t="shared" si="547"/>
        <v>4484102.2592659155</v>
      </c>
      <c r="EF167" s="793">
        <f t="shared" si="547"/>
        <v>4103656.9304960663</v>
      </c>
      <c r="EG167" s="831">
        <f t="shared" ref="EG167:GN167" si="548">EG156+EG157+EG158+EG159+EG162</f>
        <v>5004677.3065635199</v>
      </c>
      <c r="EH167" s="793">
        <f t="shared" si="548"/>
        <v>5128564.4227508157</v>
      </c>
      <c r="EI167" s="793">
        <f t="shared" si="548"/>
        <v>5517598.6477006525</v>
      </c>
      <c r="EJ167" s="793">
        <f t="shared" si="548"/>
        <v>4758240.6308271894</v>
      </c>
      <c r="EK167" s="793">
        <f t="shared" si="548"/>
        <v>4450775.6271617506</v>
      </c>
      <c r="EL167" s="793">
        <f t="shared" si="548"/>
        <v>4989485.5003127335</v>
      </c>
      <c r="EM167" s="793">
        <f t="shared" si="548"/>
        <v>5016560.5874168538</v>
      </c>
      <c r="EN167" s="793">
        <f t="shared" si="548"/>
        <v>4898218.2556834826</v>
      </c>
      <c r="EO167" s="793">
        <f t="shared" si="548"/>
        <v>5222037.5767967869</v>
      </c>
      <c r="EP167" s="793">
        <f t="shared" si="548"/>
        <v>4729789.578354096</v>
      </c>
      <c r="EQ167" s="793">
        <f t="shared" si="548"/>
        <v>4603902.9004332758</v>
      </c>
      <c r="ER167" s="794">
        <f t="shared" si="548"/>
        <v>4266028.9799299557</v>
      </c>
      <c r="ES167" s="793">
        <f t="shared" si="548"/>
        <v>4608093.752777297</v>
      </c>
      <c r="ET167" s="793">
        <f t="shared" si="548"/>
        <v>4948745.9860551711</v>
      </c>
      <c r="EU167" s="793">
        <f t="shared" si="548"/>
        <v>5333762.2661774699</v>
      </c>
      <c r="EV167" s="793">
        <f t="shared" si="548"/>
        <v>5318853.3218586426</v>
      </c>
      <c r="EW167" s="793">
        <f t="shared" si="548"/>
        <v>5206353.9542369135</v>
      </c>
      <c r="EX167" s="793">
        <f t="shared" si="548"/>
        <v>5168652.2313895319</v>
      </c>
      <c r="EY167" s="793">
        <f t="shared" si="548"/>
        <v>6487738.0970282909</v>
      </c>
      <c r="EZ167" s="793">
        <f t="shared" si="548"/>
        <v>6623130.9604559671</v>
      </c>
      <c r="FA167" s="793">
        <f t="shared" si="548"/>
        <v>6718827.2810314409</v>
      </c>
      <c r="FB167" s="793">
        <f t="shared" si="548"/>
        <v>7590159.4757418204</v>
      </c>
      <c r="FC167" s="793">
        <f t="shared" si="548"/>
        <v>6738772.1759267878</v>
      </c>
      <c r="FD167" s="793">
        <f t="shared" si="548"/>
        <v>6476019.303158096</v>
      </c>
      <c r="FE167" s="831">
        <f t="shared" si="548"/>
        <v>6763706.4469431452</v>
      </c>
      <c r="FF167" s="793">
        <f t="shared" si="548"/>
        <v>7007545.9982211813</v>
      </c>
      <c r="FG167" s="793">
        <f t="shared" si="548"/>
        <v>6872355.1752436124</v>
      </c>
      <c r="FH167" s="793">
        <f t="shared" si="548"/>
        <v>7808080.1373615554</v>
      </c>
      <c r="FI167" s="793">
        <f t="shared" si="548"/>
        <v>6896102.5870559113</v>
      </c>
      <c r="FJ167" s="793">
        <f t="shared" si="548"/>
        <v>6857642.4325613957</v>
      </c>
      <c r="FK167" s="793">
        <f t="shared" si="548"/>
        <v>7542768.6898824517</v>
      </c>
      <c r="FL167" s="793">
        <f t="shared" si="548"/>
        <v>8105943.3702392941</v>
      </c>
      <c r="FM167" s="793">
        <f t="shared" si="548"/>
        <v>7861274.0327747688</v>
      </c>
      <c r="FN167" s="793">
        <f t="shared" si="548"/>
        <v>8647602.2429698147</v>
      </c>
      <c r="FO167" s="793">
        <f t="shared" si="548"/>
        <v>7201463.3309591841</v>
      </c>
      <c r="FP167" s="794">
        <f t="shared" si="548"/>
        <v>6547144.2956006788</v>
      </c>
      <c r="FQ167" s="793">
        <f t="shared" si="548"/>
        <v>6261813.563397211</v>
      </c>
      <c r="FR167" s="793">
        <f t="shared" si="548"/>
        <v>5873994.301967768</v>
      </c>
      <c r="FS167" s="793">
        <f t="shared" si="548"/>
        <v>5114227.9780742172</v>
      </c>
      <c r="FT167" s="793">
        <f t="shared" si="548"/>
        <v>5355908.8022927064</v>
      </c>
      <c r="FU167" s="793">
        <f t="shared" si="548"/>
        <v>4788845.3585008327</v>
      </c>
      <c r="FV167" s="793">
        <f t="shared" si="548"/>
        <v>5003107.1125506647</v>
      </c>
      <c r="FW167" s="793">
        <f t="shared" si="548"/>
        <v>5119069.1350405309</v>
      </c>
      <c r="FX167" s="793">
        <f t="shared" si="548"/>
        <v>6034983.0003657583</v>
      </c>
      <c r="FY167" s="793">
        <f t="shared" si="548"/>
        <v>6101749.1543759387</v>
      </c>
      <c r="FZ167" s="793">
        <f t="shared" si="548"/>
        <v>6465846.0249174191</v>
      </c>
      <c r="GA167" s="793">
        <f t="shared" si="548"/>
        <v>5479716.6816839352</v>
      </c>
      <c r="GB167" s="793">
        <f t="shared" si="548"/>
        <v>5265982.8420971502</v>
      </c>
      <c r="GC167" s="831">
        <f t="shared" si="548"/>
        <v>5794857.4948443864</v>
      </c>
      <c r="GD167" s="793">
        <f t="shared" si="548"/>
        <v>5888396.598125509</v>
      </c>
      <c r="GE167" s="793">
        <f t="shared" si="548"/>
        <v>5809430.4078337383</v>
      </c>
      <c r="GF167" s="793">
        <f t="shared" si="548"/>
        <v>6606109.021933659</v>
      </c>
      <c r="GG167" s="793">
        <f t="shared" si="548"/>
        <v>5963507.4097969262</v>
      </c>
      <c r="GH167" s="793">
        <f t="shared" si="548"/>
        <v>5514953.1411708742</v>
      </c>
      <c r="GI167" s="793">
        <f t="shared" si="548"/>
        <v>9567603.7656033672</v>
      </c>
      <c r="GJ167" s="793">
        <f t="shared" si="548"/>
        <v>8691858.7157326937</v>
      </c>
      <c r="GK167" s="793">
        <f t="shared" si="548"/>
        <v>7303183.045502821</v>
      </c>
      <c r="GL167" s="793">
        <f t="shared" si="548"/>
        <v>7001869.3273189217</v>
      </c>
      <c r="GM167" s="793">
        <f t="shared" si="548"/>
        <v>7008284.3572718045</v>
      </c>
      <c r="GN167" s="794">
        <f t="shared" si="548"/>
        <v>6017024.5204841103</v>
      </c>
      <c r="GO167" s="790">
        <f t="shared" si="225"/>
        <v>774187618.97722983</v>
      </c>
    </row>
    <row r="168" spans="1:204" ht="22" customHeight="1" thickTop="1" thickBot="1" x14ac:dyDescent="0.25">
      <c r="A168" s="763"/>
      <c r="B168" s="763"/>
      <c r="C168" s="763"/>
      <c r="D168" s="763"/>
      <c r="E168" s="763"/>
      <c r="F168" s="763"/>
      <c r="G168" s="764" t="s">
        <v>527</v>
      </c>
      <c r="H168" s="795">
        <f>H167</f>
        <v>-50000</v>
      </c>
      <c r="I168" s="795">
        <f>H168+I167</f>
        <v>-100000</v>
      </c>
      <c r="J168" s="795">
        <f t="shared" ref="J168:BU168" si="549">I168+J167</f>
        <v>-174000</v>
      </c>
      <c r="K168" s="795">
        <f t="shared" si="549"/>
        <v>-198000</v>
      </c>
      <c r="L168" s="795">
        <f t="shared" si="549"/>
        <v>-291000</v>
      </c>
      <c r="M168" s="795">
        <f t="shared" si="549"/>
        <v>-339000</v>
      </c>
      <c r="N168" s="795">
        <f t="shared" si="549"/>
        <v>-384500</v>
      </c>
      <c r="O168" s="795">
        <f t="shared" si="549"/>
        <v>-460200</v>
      </c>
      <c r="P168" s="795">
        <f t="shared" si="549"/>
        <v>-593400</v>
      </c>
      <c r="Q168" s="796">
        <f t="shared" si="549"/>
        <v>-683058.39500000002</v>
      </c>
      <c r="R168" s="797">
        <f t="shared" si="549"/>
        <v>-791616.28249999997</v>
      </c>
      <c r="S168" s="797">
        <f t="shared" si="549"/>
        <v>-802580.53249999997</v>
      </c>
      <c r="T168" s="797">
        <f t="shared" si="549"/>
        <v>-765584.16999999993</v>
      </c>
      <c r="U168" s="797">
        <f t="shared" si="549"/>
        <v>-590091.3125</v>
      </c>
      <c r="V168" s="797">
        <f t="shared" si="549"/>
        <v>-101128.34124999994</v>
      </c>
      <c r="W168" s="797">
        <f t="shared" si="549"/>
        <v>763729.83750000026</v>
      </c>
      <c r="X168" s="797">
        <f t="shared" si="549"/>
        <v>2114625.5537500004</v>
      </c>
      <c r="Y168" s="797">
        <f t="shared" si="549"/>
        <v>4221467.8175000008</v>
      </c>
      <c r="Z168" s="797">
        <f t="shared" si="549"/>
        <v>6683097.9812500011</v>
      </c>
      <c r="AA168" s="797">
        <f t="shared" si="549"/>
        <v>9436079.7350000013</v>
      </c>
      <c r="AB168" s="787">
        <f t="shared" si="549"/>
        <v>11892876.048333334</v>
      </c>
      <c r="AC168" s="795">
        <f t="shared" si="549"/>
        <v>13869448.989166668</v>
      </c>
      <c r="AD168" s="795">
        <f t="shared" si="549"/>
        <v>16316853.310000001</v>
      </c>
      <c r="AE168" s="795">
        <f t="shared" si="549"/>
        <v>18529718.642499998</v>
      </c>
      <c r="AF168" s="795">
        <f t="shared" si="549"/>
        <v>20523250.206666663</v>
      </c>
      <c r="AG168" s="795">
        <f t="shared" si="549"/>
        <v>23097729.009999998</v>
      </c>
      <c r="AH168" s="795">
        <f t="shared" si="549"/>
        <v>25619111.371249996</v>
      </c>
      <c r="AI168" s="795">
        <f t="shared" si="549"/>
        <v>28107337.262916662</v>
      </c>
      <c r="AJ168" s="795">
        <f t="shared" si="549"/>
        <v>30285522.214999996</v>
      </c>
      <c r="AK168" s="795">
        <f t="shared" si="549"/>
        <v>33006656.01083333</v>
      </c>
      <c r="AL168" s="795">
        <f t="shared" si="549"/>
        <v>35832236.288333327</v>
      </c>
      <c r="AM168" s="795">
        <f t="shared" si="549"/>
        <v>39369539.522499993</v>
      </c>
      <c r="AN168" s="795">
        <f t="shared" si="549"/>
        <v>42601333.926249996</v>
      </c>
      <c r="AO168" s="798">
        <f t="shared" si="549"/>
        <v>46159373.217833333</v>
      </c>
      <c r="AP168" s="795">
        <f t="shared" si="549"/>
        <v>49238291.301349998</v>
      </c>
      <c r="AQ168" s="795">
        <f t="shared" si="549"/>
        <v>52207883.979829997</v>
      </c>
      <c r="AR168" s="795">
        <f t="shared" si="549"/>
        <v>55604164.210697331</v>
      </c>
      <c r="AS168" s="795">
        <f t="shared" si="549"/>
        <v>58483471.876974531</v>
      </c>
      <c r="AT168" s="795">
        <f t="shared" si="549"/>
        <v>61168346.673329622</v>
      </c>
      <c r="AU168" s="795">
        <f t="shared" si="549"/>
        <v>64287598.266413696</v>
      </c>
      <c r="AV168" s="795">
        <f t="shared" si="549"/>
        <v>67133409.320464283</v>
      </c>
      <c r="AW168" s="795">
        <f t="shared" si="549"/>
        <v>69922014.40637143</v>
      </c>
      <c r="AX168" s="795">
        <f t="shared" si="549"/>
        <v>72219986.433597147</v>
      </c>
      <c r="AY168" s="795">
        <f t="shared" si="549"/>
        <v>74749686.462127715</v>
      </c>
      <c r="AZ168" s="788">
        <f t="shared" si="549"/>
        <v>76959716.169035509</v>
      </c>
      <c r="BA168" s="795">
        <f t="shared" si="549"/>
        <v>79185446.156645074</v>
      </c>
      <c r="BB168" s="795">
        <f t="shared" si="549"/>
        <v>81070890.055316061</v>
      </c>
      <c r="BC168" s="795">
        <f t="shared" si="549"/>
        <v>83311184.096336186</v>
      </c>
      <c r="BD168" s="795">
        <f t="shared" si="549"/>
        <v>85987257.157985613</v>
      </c>
      <c r="BE168" s="795">
        <f t="shared" si="549"/>
        <v>89448436.246888489</v>
      </c>
      <c r="BF168" s="795">
        <f t="shared" si="549"/>
        <v>93130811.093844131</v>
      </c>
      <c r="BG168" s="795">
        <f t="shared" si="549"/>
        <v>97102481.324241966</v>
      </c>
      <c r="BH168" s="795">
        <f t="shared" si="549"/>
        <v>100807631.09189357</v>
      </c>
      <c r="BI168" s="795">
        <f t="shared" si="549"/>
        <v>104134990.49184819</v>
      </c>
      <c r="BJ168" s="795">
        <f t="shared" si="549"/>
        <v>108044759.40664521</v>
      </c>
      <c r="BK168" s="795">
        <f t="shared" si="549"/>
        <v>111516669.82598282</v>
      </c>
      <c r="BL168" s="795">
        <f t="shared" si="549"/>
        <v>114730432.76211959</v>
      </c>
      <c r="BM168" s="798">
        <f t="shared" si="549"/>
        <v>118334475.45427901</v>
      </c>
      <c r="BN168" s="795">
        <f t="shared" si="549"/>
        <v>122056416.94600654</v>
      </c>
      <c r="BO168" s="795">
        <f t="shared" si="549"/>
        <v>125857779.87380522</v>
      </c>
      <c r="BP168" s="795">
        <f t="shared" si="549"/>
        <v>129750954.11729418</v>
      </c>
      <c r="BQ168" s="795">
        <f t="shared" si="549"/>
        <v>134283385.92808533</v>
      </c>
      <c r="BR168" s="795">
        <f t="shared" si="549"/>
        <v>139066977.56071827</v>
      </c>
      <c r="BS168" s="795">
        <f t="shared" si="549"/>
        <v>143693944.80090794</v>
      </c>
      <c r="BT168" s="795">
        <f t="shared" si="549"/>
        <v>147511100.55722636</v>
      </c>
      <c r="BU168" s="795">
        <f t="shared" si="549"/>
        <v>151864695.79811442</v>
      </c>
      <c r="BV168" s="795">
        <f t="shared" ref="BV168:EG168" si="550">BU168+BV167</f>
        <v>155538743.67157486</v>
      </c>
      <c r="BW168" s="795">
        <f t="shared" si="550"/>
        <v>159214128.89567655</v>
      </c>
      <c r="BX168" s="788">
        <f t="shared" si="550"/>
        <v>163219975.50554124</v>
      </c>
      <c r="BY168" s="795">
        <f t="shared" si="550"/>
        <v>166823913.74843299</v>
      </c>
      <c r="BZ168" s="795">
        <f t="shared" si="550"/>
        <v>170295597.65907973</v>
      </c>
      <c r="CA168" s="795">
        <f t="shared" si="550"/>
        <v>173220019.75326377</v>
      </c>
      <c r="CB168" s="795">
        <f t="shared" si="550"/>
        <v>176442144.96011102</v>
      </c>
      <c r="CC168" s="795">
        <f t="shared" si="550"/>
        <v>179699169.29025549</v>
      </c>
      <c r="CD168" s="795">
        <f t="shared" si="550"/>
        <v>183767085.21520439</v>
      </c>
      <c r="CE168" s="795">
        <f t="shared" si="550"/>
        <v>188142712.61008018</v>
      </c>
      <c r="CF168" s="795">
        <f t="shared" si="550"/>
        <v>192784256.53289747</v>
      </c>
      <c r="CG168" s="795">
        <f t="shared" si="550"/>
        <v>197864685.3961513</v>
      </c>
      <c r="CH168" s="795">
        <f t="shared" si="550"/>
        <v>202341286.47342104</v>
      </c>
      <c r="CI168" s="795">
        <f t="shared" si="550"/>
        <v>206200425.82282016</v>
      </c>
      <c r="CJ168" s="795">
        <f t="shared" si="550"/>
        <v>210430130.81842279</v>
      </c>
      <c r="CK168" s="798">
        <f t="shared" si="550"/>
        <v>214233381.27940491</v>
      </c>
      <c r="CL168" s="795">
        <f t="shared" si="550"/>
        <v>217707380.51852393</v>
      </c>
      <c r="CM168" s="795">
        <f t="shared" si="550"/>
        <v>221635743.48448581</v>
      </c>
      <c r="CN168" s="795">
        <f t="shared" si="550"/>
        <v>225488217.80733865</v>
      </c>
      <c r="CO168" s="795">
        <f t="shared" si="550"/>
        <v>229149792.10245425</v>
      </c>
      <c r="CP168" s="795">
        <f t="shared" si="550"/>
        <v>232105463.64004672</v>
      </c>
      <c r="CQ168" s="795">
        <f t="shared" si="550"/>
        <v>235183276.99403736</v>
      </c>
      <c r="CR168" s="795">
        <f t="shared" si="550"/>
        <v>237912335.39464656</v>
      </c>
      <c r="CS168" s="795">
        <f t="shared" si="550"/>
        <v>240806002.48246723</v>
      </c>
      <c r="CT168" s="795">
        <f t="shared" si="550"/>
        <v>243398381.94464046</v>
      </c>
      <c r="CU168" s="795">
        <f t="shared" si="550"/>
        <v>246319264.06112903</v>
      </c>
      <c r="CV168" s="788">
        <f t="shared" si="550"/>
        <v>249680884.30165324</v>
      </c>
      <c r="CW168" s="795">
        <f t="shared" si="550"/>
        <v>253533174.73548925</v>
      </c>
      <c r="CX168" s="795">
        <f t="shared" si="550"/>
        <v>257821478.5368914</v>
      </c>
      <c r="CY168" s="795">
        <f t="shared" si="550"/>
        <v>261536731.28626311</v>
      </c>
      <c r="CZ168" s="795">
        <f t="shared" si="550"/>
        <v>265087198.54409382</v>
      </c>
      <c r="DA168" s="795">
        <f t="shared" si="550"/>
        <v>269490912.8429417</v>
      </c>
      <c r="DB168" s="795">
        <f t="shared" si="550"/>
        <v>274045693.12577003</v>
      </c>
      <c r="DC168" s="795">
        <f t="shared" si="550"/>
        <v>278989219.42661601</v>
      </c>
      <c r="DD168" s="795">
        <f t="shared" si="550"/>
        <v>285127681.22187614</v>
      </c>
      <c r="DE168" s="795">
        <f t="shared" si="550"/>
        <v>291302149.42008424</v>
      </c>
      <c r="DF168" s="795">
        <f t="shared" si="550"/>
        <v>297581952.75906736</v>
      </c>
      <c r="DG168" s="795">
        <f t="shared" si="550"/>
        <v>302859118.25192052</v>
      </c>
      <c r="DH168" s="795">
        <f t="shared" si="550"/>
        <v>307739935.47928637</v>
      </c>
      <c r="DI168" s="798">
        <f t="shared" si="550"/>
        <v>312832097.99026239</v>
      </c>
      <c r="DJ168" s="795">
        <f t="shared" si="550"/>
        <v>317449882.17595989</v>
      </c>
      <c r="DK168" s="795">
        <f t="shared" si="550"/>
        <v>321293949.72118455</v>
      </c>
      <c r="DL168" s="795">
        <f t="shared" si="550"/>
        <v>325689866.82919765</v>
      </c>
      <c r="DM168" s="795">
        <f t="shared" si="550"/>
        <v>329784514.12527478</v>
      </c>
      <c r="DN168" s="795">
        <f t="shared" si="550"/>
        <v>334152891.41713649</v>
      </c>
      <c r="DO168" s="795">
        <f t="shared" si="550"/>
        <v>338084647.63454252</v>
      </c>
      <c r="DP168" s="795">
        <f t="shared" si="550"/>
        <v>341993050.10330069</v>
      </c>
      <c r="DQ168" s="795">
        <f t="shared" si="550"/>
        <v>345591859.2457239</v>
      </c>
      <c r="DR168" s="795">
        <f t="shared" si="550"/>
        <v>349141510.56282914</v>
      </c>
      <c r="DS168" s="795">
        <f t="shared" si="550"/>
        <v>352290833.88759667</v>
      </c>
      <c r="DT168" s="788">
        <f t="shared" si="550"/>
        <v>355625649.83016068</v>
      </c>
      <c r="DU168" s="795">
        <f t="shared" si="550"/>
        <v>359644168.46221191</v>
      </c>
      <c r="DV168" s="795">
        <f t="shared" si="550"/>
        <v>363950233.40826952</v>
      </c>
      <c r="DW168" s="795">
        <f t="shared" si="550"/>
        <v>368650325.0236156</v>
      </c>
      <c r="DX168" s="795">
        <f t="shared" si="550"/>
        <v>373036220.39564246</v>
      </c>
      <c r="DY168" s="795">
        <f t="shared" si="550"/>
        <v>377175715.57009733</v>
      </c>
      <c r="DZ168" s="795">
        <f t="shared" si="550"/>
        <v>381905930.92082787</v>
      </c>
      <c r="EA168" s="795">
        <f t="shared" si="550"/>
        <v>386367524.56591231</v>
      </c>
      <c r="EB168" s="795">
        <f t="shared" si="550"/>
        <v>390617772.60581321</v>
      </c>
      <c r="EC168" s="795">
        <f t="shared" si="550"/>
        <v>395179075.40073389</v>
      </c>
      <c r="ED168" s="795">
        <f t="shared" si="550"/>
        <v>399650920.46700376</v>
      </c>
      <c r="EE168" s="795">
        <f>ED168+EE167</f>
        <v>404135022.72626966</v>
      </c>
      <c r="EF168" s="795">
        <f t="shared" si="550"/>
        <v>408238679.6567657</v>
      </c>
      <c r="EG168" s="798">
        <f t="shared" si="550"/>
        <v>413243356.9633292</v>
      </c>
      <c r="EH168" s="795">
        <f t="shared" ref="EH168:GN168" si="551">EG168+EH167</f>
        <v>418371921.38608003</v>
      </c>
      <c r="EI168" s="795">
        <f t="shared" si="551"/>
        <v>423889520.03378069</v>
      </c>
      <c r="EJ168" s="795">
        <f t="shared" si="551"/>
        <v>428647760.66460788</v>
      </c>
      <c r="EK168" s="795">
        <f t="shared" si="551"/>
        <v>433098536.29176962</v>
      </c>
      <c r="EL168" s="795">
        <f t="shared" si="551"/>
        <v>438088021.79208237</v>
      </c>
      <c r="EM168" s="795">
        <f t="shared" si="551"/>
        <v>443104582.3794992</v>
      </c>
      <c r="EN168" s="795">
        <f t="shared" si="551"/>
        <v>448002800.63518268</v>
      </c>
      <c r="EO168" s="795">
        <f t="shared" si="551"/>
        <v>453224838.21197945</v>
      </c>
      <c r="EP168" s="795">
        <f t="shared" si="551"/>
        <v>457954627.79033357</v>
      </c>
      <c r="EQ168" s="795">
        <f t="shared" si="551"/>
        <v>462558530.69076687</v>
      </c>
      <c r="ER168" s="788">
        <f t="shared" si="551"/>
        <v>466824559.67069685</v>
      </c>
      <c r="ES168" s="795">
        <f t="shared" si="551"/>
        <v>471432653.42347413</v>
      </c>
      <c r="ET168" s="795">
        <f t="shared" si="551"/>
        <v>476381399.40952933</v>
      </c>
      <c r="EU168" s="795">
        <f t="shared" si="551"/>
        <v>481715161.6757068</v>
      </c>
      <c r="EV168" s="795">
        <f t="shared" si="551"/>
        <v>487034014.99756545</v>
      </c>
      <c r="EW168" s="795">
        <f t="shared" si="551"/>
        <v>492240368.95180237</v>
      </c>
      <c r="EX168" s="795">
        <f t="shared" si="551"/>
        <v>497409021.1831919</v>
      </c>
      <c r="EY168" s="795">
        <f t="shared" si="551"/>
        <v>503896759.28022021</v>
      </c>
      <c r="EZ168" s="795">
        <f t="shared" si="551"/>
        <v>510519890.24067616</v>
      </c>
      <c r="FA168" s="795">
        <f t="shared" si="551"/>
        <v>517238717.52170759</v>
      </c>
      <c r="FB168" s="795">
        <f t="shared" si="551"/>
        <v>524828876.9974494</v>
      </c>
      <c r="FC168" s="795">
        <f t="shared" si="551"/>
        <v>531567649.1733762</v>
      </c>
      <c r="FD168" s="795">
        <f t="shared" si="551"/>
        <v>538043668.47653425</v>
      </c>
      <c r="FE168" s="798">
        <f t="shared" si="551"/>
        <v>544807374.92347741</v>
      </c>
      <c r="FF168" s="795">
        <f t="shared" si="551"/>
        <v>551814920.92169857</v>
      </c>
      <c r="FG168" s="795">
        <f t="shared" si="551"/>
        <v>558687276.09694219</v>
      </c>
      <c r="FH168" s="795">
        <f t="shared" si="551"/>
        <v>566495356.23430371</v>
      </c>
      <c r="FI168" s="795">
        <f t="shared" si="551"/>
        <v>573391458.82135963</v>
      </c>
      <c r="FJ168" s="795">
        <f t="shared" si="551"/>
        <v>580249101.25392103</v>
      </c>
      <c r="FK168" s="795">
        <f t="shared" si="551"/>
        <v>587791869.94380343</v>
      </c>
      <c r="FL168" s="795">
        <f t="shared" si="551"/>
        <v>595897813.31404269</v>
      </c>
      <c r="FM168" s="795">
        <f t="shared" si="551"/>
        <v>603759087.34681749</v>
      </c>
      <c r="FN168" s="795">
        <f t="shared" si="551"/>
        <v>612406689.58978736</v>
      </c>
      <c r="FO168" s="795">
        <f t="shared" si="551"/>
        <v>619608152.92074656</v>
      </c>
      <c r="FP168" s="788">
        <f t="shared" si="551"/>
        <v>626155297.21634722</v>
      </c>
      <c r="FQ168" s="795">
        <f t="shared" si="551"/>
        <v>632417110.77974439</v>
      </c>
      <c r="FR168" s="795">
        <f t="shared" si="551"/>
        <v>638291105.08171213</v>
      </c>
      <c r="FS168" s="795">
        <f t="shared" si="551"/>
        <v>643405333.05978632</v>
      </c>
      <c r="FT168" s="795">
        <f t="shared" si="551"/>
        <v>648761241.86207902</v>
      </c>
      <c r="FU168" s="795">
        <f t="shared" si="551"/>
        <v>653550087.22057986</v>
      </c>
      <c r="FV168" s="795">
        <f t="shared" si="551"/>
        <v>658553194.33313048</v>
      </c>
      <c r="FW168" s="795">
        <f t="shared" si="551"/>
        <v>663672263.468171</v>
      </c>
      <c r="FX168" s="795">
        <f t="shared" si="551"/>
        <v>669707246.46853673</v>
      </c>
      <c r="FY168" s="795">
        <f t="shared" si="551"/>
        <v>675808995.62291265</v>
      </c>
      <c r="FZ168" s="795">
        <f t="shared" si="551"/>
        <v>682274841.64783001</v>
      </c>
      <c r="GA168" s="795">
        <f t="shared" si="551"/>
        <v>687754558.32951391</v>
      </c>
      <c r="GB168" s="795">
        <f t="shared" si="551"/>
        <v>693020541.17161107</v>
      </c>
      <c r="GC168" s="798">
        <f t="shared" si="551"/>
        <v>698815398.66645551</v>
      </c>
      <c r="GD168" s="795">
        <f t="shared" si="551"/>
        <v>704703795.26458097</v>
      </c>
      <c r="GE168" s="795">
        <f t="shared" si="551"/>
        <v>710513225.67241466</v>
      </c>
      <c r="GF168" s="795">
        <f t="shared" si="551"/>
        <v>717119334.69434834</v>
      </c>
      <c r="GG168" s="795">
        <f t="shared" si="551"/>
        <v>723082842.10414529</v>
      </c>
      <c r="GH168" s="795">
        <f t="shared" si="551"/>
        <v>728597795.24531615</v>
      </c>
      <c r="GI168" s="795">
        <f t="shared" si="551"/>
        <v>738165399.01091957</v>
      </c>
      <c r="GJ168" s="795">
        <f t="shared" si="551"/>
        <v>746857257.72665226</v>
      </c>
      <c r="GK168" s="795">
        <f t="shared" si="551"/>
        <v>754160440.77215505</v>
      </c>
      <c r="GL168" s="795">
        <f t="shared" si="551"/>
        <v>761162310.09947395</v>
      </c>
      <c r="GM168" s="795">
        <f t="shared" si="551"/>
        <v>768170594.45674574</v>
      </c>
      <c r="GN168" s="788">
        <f t="shared" si="551"/>
        <v>774187618.97722983</v>
      </c>
      <c r="GO168" s="790">
        <f>GN168</f>
        <v>774187618.97722983</v>
      </c>
    </row>
    <row r="169" spans="1:204" ht="22" customHeight="1" thickTop="1" thickBot="1" x14ac:dyDescent="0.25">
      <c r="A169" s="763"/>
      <c r="B169" s="763"/>
      <c r="C169" s="763"/>
      <c r="D169" s="763"/>
      <c r="E169" s="763"/>
      <c r="F169" s="763"/>
      <c r="G169" s="764"/>
      <c r="H169" s="795"/>
      <c r="I169" s="795"/>
      <c r="J169" s="795"/>
      <c r="K169" s="795"/>
      <c r="L169" s="795"/>
      <c r="M169" s="795"/>
      <c r="N169" s="795"/>
      <c r="O169" s="795"/>
      <c r="P169" s="839">
        <f>SUM(H167:P167)</f>
        <v>-593400</v>
      </c>
      <c r="Q169" s="798"/>
      <c r="R169" s="795"/>
      <c r="S169" s="795"/>
      <c r="T169" s="795"/>
      <c r="U169" s="795"/>
      <c r="V169" s="795"/>
      <c r="W169" s="795"/>
      <c r="X169" s="795"/>
      <c r="Y169" s="795"/>
      <c r="Z169" s="795"/>
      <c r="AA169" s="795"/>
      <c r="AB169" s="790">
        <f>SUM(Q167:AB167)</f>
        <v>12486276.048333334</v>
      </c>
      <c r="AC169" s="795"/>
      <c r="AD169" s="795"/>
      <c r="AE169" s="795"/>
      <c r="AF169" s="795"/>
      <c r="AG169" s="795"/>
      <c r="AH169" s="795"/>
      <c r="AI169" s="795"/>
      <c r="AJ169" s="795"/>
      <c r="AK169" s="795"/>
      <c r="AL169" s="795"/>
      <c r="AM169" s="795"/>
      <c r="AN169" s="790">
        <f>SUM(AC167:AN167)</f>
        <v>30708457.877916671</v>
      </c>
      <c r="AO169" s="798"/>
      <c r="AP169" s="795"/>
      <c r="AQ169" s="795"/>
      <c r="AR169" s="795"/>
      <c r="AS169" s="795"/>
      <c r="AT169" s="795"/>
      <c r="AU169" s="795"/>
      <c r="AV169" s="795"/>
      <c r="AW169" s="795"/>
      <c r="AX169" s="795"/>
      <c r="AY169" s="795"/>
      <c r="AZ169" s="790">
        <f>SUM(AO167:AZ167)</f>
        <v>34358382.242785506</v>
      </c>
      <c r="BA169" s="795"/>
      <c r="BB169" s="795"/>
      <c r="BC169" s="795"/>
      <c r="BD169" s="795"/>
      <c r="BE169" s="795"/>
      <c r="BF169" s="795"/>
      <c r="BG169" s="795"/>
      <c r="BH169" s="795"/>
      <c r="BI169" s="795"/>
      <c r="BJ169" s="795"/>
      <c r="BK169" s="795"/>
      <c r="BL169" s="790">
        <f>SUM(BA167:BL167)</f>
        <v>37770716.593084097</v>
      </c>
      <c r="BM169" s="798"/>
      <c r="BN169" s="795"/>
      <c r="BO169" s="795"/>
      <c r="BP169" s="795"/>
      <c r="BQ169" s="795"/>
      <c r="BR169" s="795"/>
      <c r="BS169" s="795"/>
      <c r="BT169" s="795"/>
      <c r="BU169" s="795"/>
      <c r="BV169" s="795"/>
      <c r="BW169" s="795"/>
      <c r="BX169" s="790">
        <f>SUM(BM167:BX167)</f>
        <v>48489542.743421651</v>
      </c>
      <c r="BY169" s="795"/>
      <c r="BZ169" s="795"/>
      <c r="CA169" s="795"/>
      <c r="CB169" s="795"/>
      <c r="CC169" s="795"/>
      <c r="CD169" s="795"/>
      <c r="CE169" s="795"/>
      <c r="CF169" s="795"/>
      <c r="CG169" s="795"/>
      <c r="CH169" s="795"/>
      <c r="CI169" s="795"/>
      <c r="CJ169" s="790">
        <f>SUM(BY167:CJ167)</f>
        <v>47210155.312881544</v>
      </c>
      <c r="CK169" s="798"/>
      <c r="CL169" s="795"/>
      <c r="CM169" s="795"/>
      <c r="CN169" s="795"/>
      <c r="CO169" s="795"/>
      <c r="CP169" s="795"/>
      <c r="CQ169" s="795"/>
      <c r="CR169" s="795"/>
      <c r="CS169" s="795"/>
      <c r="CT169" s="795"/>
      <c r="CU169" s="795"/>
      <c r="CV169" s="790">
        <f>SUM(CK167:CV167)</f>
        <v>39250753.483230419</v>
      </c>
      <c r="CW169" s="795"/>
      <c r="CX169" s="795"/>
      <c r="CY169" s="795"/>
      <c r="CZ169" s="795"/>
      <c r="DA169" s="795"/>
      <c r="DB169" s="795"/>
      <c r="DC169" s="795"/>
      <c r="DD169" s="795"/>
      <c r="DE169" s="795"/>
      <c r="DF169" s="795"/>
      <c r="DG169" s="795"/>
      <c r="DH169" s="790">
        <f>SUM(CW167:DH167)</f>
        <v>58059051.177633241</v>
      </c>
      <c r="DI169" s="798"/>
      <c r="DJ169" s="795"/>
      <c r="DK169" s="795"/>
      <c r="DL169" s="795"/>
      <c r="DM169" s="795"/>
      <c r="DN169" s="795"/>
      <c r="DO169" s="795"/>
      <c r="DP169" s="795"/>
      <c r="DQ169" s="795"/>
      <c r="DR169" s="795"/>
      <c r="DS169" s="795"/>
      <c r="DT169" s="790">
        <f>SUM(DI167:DT167)</f>
        <v>47885714.350874171</v>
      </c>
      <c r="DU169" s="795"/>
      <c r="DV169" s="795"/>
      <c r="DW169" s="795"/>
      <c r="DX169" s="795"/>
      <c r="DY169" s="795"/>
      <c r="DZ169" s="795"/>
      <c r="EA169" s="795"/>
      <c r="EB169" s="795"/>
      <c r="EC169" s="795"/>
      <c r="ED169" s="795"/>
      <c r="EE169" s="795"/>
      <c r="EF169" s="790">
        <f>SUM(DU167:EF167)</f>
        <v>52613029.826605082</v>
      </c>
      <c r="EG169" s="798"/>
      <c r="EH169" s="795"/>
      <c r="EI169" s="795"/>
      <c r="EJ169" s="795"/>
      <c r="EK169" s="795"/>
      <c r="EL169" s="795"/>
      <c r="EM169" s="795"/>
      <c r="EN169" s="795"/>
      <c r="EO169" s="795"/>
      <c r="EP169" s="795"/>
      <c r="EQ169" s="795"/>
      <c r="ER169" s="790">
        <f>SUM(EG167:ER167)</f>
        <v>58585880.013931111</v>
      </c>
      <c r="ES169" s="795"/>
      <c r="ET169" s="795"/>
      <c r="EU169" s="795"/>
      <c r="EV169" s="795"/>
      <c r="EW169" s="795"/>
      <c r="EX169" s="795"/>
      <c r="EY169" s="795"/>
      <c r="EZ169" s="795"/>
      <c r="FA169" s="795"/>
      <c r="FB169" s="795"/>
      <c r="FC169" s="795"/>
      <c r="FD169" s="790">
        <f>SUM(ES167:FD167)</f>
        <v>71219108.805837423</v>
      </c>
      <c r="FE169" s="798"/>
      <c r="FF169" s="795"/>
      <c r="FG169" s="795"/>
      <c r="FH169" s="795"/>
      <c r="FI169" s="795"/>
      <c r="FJ169" s="795"/>
      <c r="FK169" s="795"/>
      <c r="FL169" s="795"/>
      <c r="FM169" s="795"/>
      <c r="FN169" s="795"/>
      <c r="FO169" s="795"/>
      <c r="FP169" s="790">
        <f>SUM(FE167:FP167)</f>
        <v>88111628.739813</v>
      </c>
      <c r="FQ169" s="795"/>
      <c r="FR169" s="795"/>
      <c r="FS169" s="795"/>
      <c r="FT169" s="795"/>
      <c r="FU169" s="795"/>
      <c r="FV169" s="795"/>
      <c r="FW169" s="795"/>
      <c r="FX169" s="795"/>
      <c r="FY169" s="795"/>
      <c r="FZ169" s="795"/>
      <c r="GA169" s="795"/>
      <c r="GB169" s="790">
        <f>SUM(FQ167:GB167)</f>
        <v>66865243.955264129</v>
      </c>
      <c r="GC169" s="798"/>
      <c r="GD169" s="795"/>
      <c r="GE169" s="795"/>
      <c r="GF169" s="795"/>
      <c r="GG169" s="795"/>
      <c r="GH169" s="795"/>
      <c r="GI169" s="795"/>
      <c r="GJ169" s="795"/>
      <c r="GK169" s="795"/>
      <c r="GL169" s="795"/>
      <c r="GM169" s="795"/>
      <c r="GN169" s="790">
        <f>SUM(GC167:GN167)</f>
        <v>81167077.805618793</v>
      </c>
      <c r="GO169" s="790">
        <f t="shared" si="225"/>
        <v>774187618.97723007</v>
      </c>
    </row>
    <row r="170" spans="1:204" ht="22" customHeight="1" thickTop="1" thickBot="1" x14ac:dyDescent="0.25">
      <c r="G170" s="359"/>
      <c r="H170" s="795"/>
      <c r="I170" s="795"/>
      <c r="J170" s="795"/>
      <c r="K170" s="795"/>
      <c r="L170" s="795"/>
      <c r="M170" s="795"/>
      <c r="N170" s="795"/>
      <c r="O170" s="795"/>
      <c r="P170" s="795"/>
      <c r="Q170" s="798"/>
      <c r="R170" s="795"/>
      <c r="S170" s="795"/>
      <c r="T170" s="795"/>
      <c r="U170" s="795"/>
      <c r="V170" s="795"/>
      <c r="W170" s="795"/>
      <c r="X170" s="795"/>
      <c r="Y170" s="795"/>
      <c r="Z170" s="795"/>
      <c r="AA170" s="795"/>
      <c r="AB170" s="788"/>
      <c r="AC170" s="795"/>
      <c r="AD170" s="795"/>
      <c r="AE170" s="795"/>
      <c r="AF170" s="795"/>
      <c r="AG170" s="795"/>
      <c r="AH170" s="795"/>
      <c r="AI170" s="795"/>
      <c r="AJ170" s="795"/>
      <c r="AK170" s="795"/>
      <c r="AL170" s="795"/>
      <c r="AM170" s="795"/>
      <c r="AN170" s="795"/>
      <c r="AO170" s="798"/>
      <c r="AP170" s="795"/>
      <c r="AQ170" s="795"/>
      <c r="AR170" s="795"/>
      <c r="AS170" s="795"/>
      <c r="AT170" s="795"/>
      <c r="AU170" s="795"/>
      <c r="AV170" s="795"/>
      <c r="AW170" s="795"/>
      <c r="AX170" s="795"/>
      <c r="AY170" s="795"/>
      <c r="AZ170" s="788"/>
      <c r="BA170" s="795"/>
      <c r="BB170" s="795"/>
      <c r="BC170" s="795"/>
      <c r="BD170" s="795"/>
      <c r="BE170" s="795"/>
      <c r="BF170" s="795"/>
      <c r="BG170" s="795"/>
      <c r="BH170" s="795"/>
      <c r="BI170" s="795"/>
      <c r="BJ170" s="795"/>
      <c r="BK170" s="795"/>
      <c r="BL170" s="795"/>
      <c r="BM170" s="798"/>
      <c r="BN170" s="795"/>
      <c r="BO170" s="795"/>
      <c r="BP170" s="795"/>
      <c r="BQ170" s="795"/>
      <c r="BR170" s="795"/>
      <c r="BS170" s="795"/>
      <c r="BT170" s="795"/>
      <c r="BU170" s="795"/>
      <c r="BV170" s="795"/>
      <c r="BW170" s="795"/>
      <c r="BX170" s="788">
        <f>BX169+BL169++AZ169+AN169+AB169</f>
        <v>163813375.50554127</v>
      </c>
      <c r="BY170" s="795"/>
      <c r="BZ170" s="795"/>
      <c r="CA170" s="795"/>
      <c r="CB170" s="795"/>
      <c r="CC170" s="795"/>
      <c r="CD170" s="795"/>
      <c r="CE170" s="795"/>
      <c r="CF170" s="795"/>
      <c r="CG170" s="795"/>
      <c r="CH170" s="795"/>
      <c r="CI170" s="795"/>
      <c r="CJ170" s="795"/>
      <c r="CK170" s="798"/>
      <c r="CL170" s="795"/>
      <c r="CM170" s="795"/>
      <c r="CN170" s="795"/>
      <c r="CO170" s="795"/>
      <c r="CP170" s="795"/>
      <c r="CQ170" s="795"/>
      <c r="CR170" s="795"/>
      <c r="CS170" s="795"/>
      <c r="CT170" s="795"/>
      <c r="CU170" s="795"/>
      <c r="CV170" s="788"/>
      <c r="CW170" s="795"/>
      <c r="CX170" s="795"/>
      <c r="CY170" s="795"/>
      <c r="CZ170" s="795"/>
      <c r="DA170" s="795"/>
      <c r="DB170" s="795"/>
      <c r="DC170" s="795"/>
      <c r="DD170" s="795"/>
      <c r="DE170" s="795"/>
      <c r="DF170" s="795"/>
      <c r="DG170" s="795"/>
      <c r="DH170" s="795"/>
      <c r="DI170" s="798"/>
      <c r="DJ170" s="795"/>
      <c r="DK170" s="795"/>
      <c r="DL170" s="795"/>
      <c r="DM170" s="795"/>
      <c r="DN170" s="795"/>
      <c r="DO170" s="795"/>
      <c r="DP170" s="795"/>
      <c r="DQ170" s="795"/>
      <c r="DR170" s="795"/>
      <c r="DS170" s="795"/>
      <c r="DT170" s="788"/>
      <c r="DU170" s="795"/>
      <c r="DV170" s="795"/>
      <c r="DW170" s="795"/>
      <c r="DX170" s="795"/>
      <c r="DY170" s="795"/>
      <c r="DZ170" s="795"/>
      <c r="EA170" s="795"/>
      <c r="EB170" s="795"/>
      <c r="EC170" s="795"/>
      <c r="ED170" s="795"/>
      <c r="EE170" s="795"/>
      <c r="EF170" s="795"/>
      <c r="EG170" s="798"/>
      <c r="EH170" s="795"/>
      <c r="EI170" s="795"/>
      <c r="EJ170" s="795"/>
      <c r="EK170" s="795"/>
      <c r="EL170" s="795"/>
      <c r="EM170" s="795"/>
      <c r="EN170" s="795"/>
      <c r="EO170" s="795"/>
      <c r="EP170" s="795"/>
      <c r="EQ170" s="795"/>
      <c r="ER170" s="788"/>
      <c r="ES170" s="795"/>
      <c r="ET170" s="795"/>
      <c r="EU170" s="795"/>
      <c r="EV170" s="795"/>
      <c r="EW170" s="795"/>
      <c r="EX170" s="795"/>
      <c r="EY170" s="795"/>
      <c r="EZ170" s="795"/>
      <c r="FA170" s="795"/>
      <c r="FB170" s="795"/>
      <c r="FC170" s="795"/>
      <c r="FD170" s="795"/>
      <c r="FE170" s="798"/>
      <c r="FF170" s="795"/>
      <c r="FG170" s="795"/>
      <c r="FH170" s="795"/>
      <c r="FI170" s="795"/>
      <c r="FJ170" s="795"/>
      <c r="FK170" s="795"/>
      <c r="FL170" s="795"/>
      <c r="FM170" s="795"/>
      <c r="FN170" s="795"/>
      <c r="FO170" s="795"/>
      <c r="FP170" s="788"/>
      <c r="FQ170" s="795"/>
      <c r="FR170" s="795"/>
      <c r="FS170" s="795"/>
      <c r="FT170" s="795"/>
      <c r="FU170" s="795"/>
      <c r="FV170" s="795"/>
      <c r="FW170" s="795"/>
      <c r="FX170" s="795"/>
      <c r="FY170" s="795"/>
      <c r="FZ170" s="795"/>
      <c r="GA170" s="795"/>
      <c r="GB170" s="795"/>
      <c r="GC170" s="798"/>
      <c r="GD170" s="795"/>
      <c r="GE170" s="795"/>
      <c r="GF170" s="795"/>
      <c r="GG170" s="795"/>
      <c r="GH170" s="795"/>
      <c r="GI170" s="795"/>
      <c r="GJ170" s="795"/>
      <c r="GK170" s="795"/>
      <c r="GL170" s="795"/>
      <c r="GM170" s="795"/>
      <c r="GN170" s="788"/>
      <c r="GO170" s="799"/>
    </row>
    <row r="171" spans="1:204" s="461" customFormat="1" ht="22" customHeight="1" thickTop="1" thickBot="1" x14ac:dyDescent="0.25">
      <c r="G171" s="717" t="s">
        <v>507</v>
      </c>
      <c r="H171" s="718">
        <f t="shared" ref="H171:P171" si="552">SUM(H14:H155)/14.95</f>
        <v>0</v>
      </c>
      <c r="I171" s="718">
        <f t="shared" si="552"/>
        <v>0</v>
      </c>
      <c r="J171" s="718">
        <f t="shared" si="552"/>
        <v>0</v>
      </c>
      <c r="K171" s="718">
        <f t="shared" si="552"/>
        <v>0</v>
      </c>
      <c r="L171" s="718">
        <f t="shared" si="552"/>
        <v>0</v>
      </c>
      <c r="M171" s="718">
        <f t="shared" si="552"/>
        <v>0</v>
      </c>
      <c r="N171" s="718">
        <f t="shared" si="552"/>
        <v>0</v>
      </c>
      <c r="O171" s="718">
        <f t="shared" si="552"/>
        <v>0</v>
      </c>
      <c r="P171" s="718">
        <f t="shared" si="552"/>
        <v>0</v>
      </c>
      <c r="Q171" s="765">
        <f>Q156/14.95</f>
        <v>978</v>
      </c>
      <c r="R171" s="718">
        <f t="shared" ref="R171:CC171" si="553">R156/14.95</f>
        <v>3605</v>
      </c>
      <c r="S171" s="718">
        <f t="shared" si="553"/>
        <v>8700</v>
      </c>
      <c r="T171" s="718">
        <f t="shared" si="553"/>
        <v>18905</v>
      </c>
      <c r="U171" s="718">
        <f t="shared" si="553"/>
        <v>39086.999999999993</v>
      </c>
      <c r="V171" s="718">
        <f t="shared" si="553"/>
        <v>70296.5</v>
      </c>
      <c r="W171" s="718">
        <f t="shared" si="553"/>
        <v>121843.5</v>
      </c>
      <c r="X171" s="718">
        <f t="shared" si="553"/>
        <v>180978.5</v>
      </c>
      <c r="Y171" s="718">
        <f t="shared" si="553"/>
        <v>266949.5</v>
      </c>
      <c r="Z171" s="718">
        <f t="shared" si="553"/>
        <v>319389.5</v>
      </c>
      <c r="AA171" s="718">
        <f t="shared" si="553"/>
        <v>354713.50000000006</v>
      </c>
      <c r="AB171" s="742">
        <f t="shared" si="553"/>
        <v>311261.33333333331</v>
      </c>
      <c r="AC171" s="718">
        <f>AC156/14.95</f>
        <v>260720.33333333331</v>
      </c>
      <c r="AD171" s="718">
        <f t="shared" si="553"/>
        <v>320888.33333333331</v>
      </c>
      <c r="AE171" s="718">
        <f t="shared" si="553"/>
        <v>283997</v>
      </c>
      <c r="AF171" s="718">
        <f t="shared" si="553"/>
        <v>262697.66666666669</v>
      </c>
      <c r="AG171" s="718">
        <f t="shared" si="553"/>
        <v>333825.33333333331</v>
      </c>
      <c r="AH171" s="718">
        <f t="shared" si="553"/>
        <v>321700.5</v>
      </c>
      <c r="AI171" s="718">
        <f t="shared" si="553"/>
        <v>323876.66666666663</v>
      </c>
      <c r="AJ171" s="718">
        <f t="shared" si="553"/>
        <v>285160.83333333337</v>
      </c>
      <c r="AK171" s="718">
        <f t="shared" si="553"/>
        <v>350998.33333333331</v>
      </c>
      <c r="AL171" s="718">
        <f t="shared" si="553"/>
        <v>358599</v>
      </c>
      <c r="AM171" s="718">
        <f t="shared" si="553"/>
        <v>445509.66666666669</v>
      </c>
      <c r="AN171" s="843">
        <f t="shared" si="553"/>
        <v>416253.50000000012</v>
      </c>
      <c r="AO171" s="765">
        <f>AO156/14.95</f>
        <v>455663.03333333338</v>
      </c>
      <c r="AP171" s="718">
        <f t="shared" si="553"/>
        <v>397831.3266666666</v>
      </c>
      <c r="AQ171" s="718">
        <f t="shared" si="553"/>
        <v>379293.72799999994</v>
      </c>
      <c r="AR171" s="718">
        <f t="shared" si="553"/>
        <v>436525.41573333333</v>
      </c>
      <c r="AS171" s="718">
        <f t="shared" si="553"/>
        <v>373567.36591999995</v>
      </c>
      <c r="AT171" s="718">
        <f t="shared" si="553"/>
        <v>342575.22606933326</v>
      </c>
      <c r="AU171" s="718">
        <f t="shared" si="553"/>
        <v>401021.78085546661</v>
      </c>
      <c r="AV171" s="718">
        <f t="shared" si="553"/>
        <v>364957.25801770668</v>
      </c>
      <c r="AW171" s="718">
        <f t="shared" si="553"/>
        <v>354546.07308083202</v>
      </c>
      <c r="AX171" s="718">
        <f t="shared" si="553"/>
        <v>286527.45846466557</v>
      </c>
      <c r="AY171" s="718">
        <f t="shared" si="553"/>
        <v>314606.26677173242</v>
      </c>
      <c r="AZ171" s="742">
        <f t="shared" si="553"/>
        <v>279961.04675071937</v>
      </c>
      <c r="BA171" s="718">
        <f>BA156/14.95</f>
        <v>278501.67073390883</v>
      </c>
      <c r="BB171" s="718">
        <f t="shared" si="553"/>
        <v>237165.56992046034</v>
      </c>
      <c r="BC171" s="718">
        <f t="shared" si="553"/>
        <v>273985.28926970164</v>
      </c>
      <c r="BD171" s="718">
        <f t="shared" si="553"/>
        <v>332225.36474909459</v>
      </c>
      <c r="BE171" s="718">
        <f t="shared" si="553"/>
        <v>427416.1251326091</v>
      </c>
      <c r="BF171" s="718">
        <f t="shared" si="553"/>
        <v>448139.23343942058</v>
      </c>
      <c r="BG171" s="718">
        <f t="shared" si="553"/>
        <v>483194.92008486984</v>
      </c>
      <c r="BH171" s="718">
        <f t="shared" si="553"/>
        <v>456789.2694012291</v>
      </c>
      <c r="BI171" s="718">
        <f t="shared" si="553"/>
        <v>410873.7488543166</v>
      </c>
      <c r="BJ171" s="718">
        <f t="shared" si="553"/>
        <v>481613.7324167866</v>
      </c>
      <c r="BK171" s="718">
        <f t="shared" si="553"/>
        <v>428325.98593342927</v>
      </c>
      <c r="BL171" s="843">
        <f t="shared" si="553"/>
        <v>390849.85541341011</v>
      </c>
      <c r="BM171" s="765">
        <f>BM156/14.95</f>
        <v>444395.58433072804</v>
      </c>
      <c r="BN171" s="718">
        <f t="shared" si="553"/>
        <v>452653.2674645824</v>
      </c>
      <c r="BO171" s="718">
        <f t="shared" si="553"/>
        <v>468393.18063833268</v>
      </c>
      <c r="BP171" s="718">
        <f t="shared" si="553"/>
        <v>479559.04451066611</v>
      </c>
      <c r="BQ171" s="718">
        <f t="shared" si="553"/>
        <v>563384.835608533</v>
      </c>
      <c r="BR171" s="718">
        <f t="shared" si="553"/>
        <v>593930.26848682633</v>
      </c>
      <c r="BS171" s="718">
        <f t="shared" si="553"/>
        <v>562720.24812279444</v>
      </c>
      <c r="BT171" s="718">
        <f t="shared" si="553"/>
        <v>470313.86516490212</v>
      </c>
      <c r="BU171" s="718">
        <f t="shared" si="553"/>
        <v>529473.42546525516</v>
      </c>
      <c r="BV171" s="718">
        <f t="shared" si="553"/>
        <v>452909.440372204</v>
      </c>
      <c r="BW171" s="718">
        <f t="shared" si="553"/>
        <v>453072.08563109656</v>
      </c>
      <c r="BX171" s="742">
        <f t="shared" si="553"/>
        <v>487181.10183821054</v>
      </c>
      <c r="BY171" s="718">
        <f>BY156/14.95</f>
        <v>444382.88147056848</v>
      </c>
      <c r="BZ171" s="718">
        <f t="shared" si="553"/>
        <v>428298.43850978807</v>
      </c>
      <c r="CA171" s="718">
        <f t="shared" si="553"/>
        <v>361741.81747449719</v>
      </c>
      <c r="CB171" s="718">
        <f t="shared" si="553"/>
        <v>391866.85397959774</v>
      </c>
      <c r="CC171" s="718">
        <f t="shared" si="553"/>
        <v>408272.9498503448</v>
      </c>
      <c r="CD171" s="718">
        <f t="shared" ref="CD171:EO171" si="554">CD156/14.95</f>
        <v>500810.69321360922</v>
      </c>
      <c r="CE171" s="718">
        <f t="shared" si="554"/>
        <v>532152.92123755394</v>
      </c>
      <c r="CF171" s="718">
        <f t="shared" si="554"/>
        <v>570573.90365670982</v>
      </c>
      <c r="CG171" s="718">
        <f t="shared" si="554"/>
        <v>617869.1229253679</v>
      </c>
      <c r="CH171" s="718">
        <f t="shared" si="554"/>
        <v>550513.96500696091</v>
      </c>
      <c r="CI171" s="718">
        <f t="shared" si="554"/>
        <v>475419.80533890211</v>
      </c>
      <c r="CJ171" s="843">
        <f t="shared" si="554"/>
        <v>520487.077604455</v>
      </c>
      <c r="CK171" s="765">
        <f t="shared" si="554"/>
        <v>462541.86208356399</v>
      </c>
      <c r="CL171" s="718">
        <f t="shared" si="554"/>
        <v>428580.02300018456</v>
      </c>
      <c r="CM171" s="718">
        <f t="shared" si="554"/>
        <v>489919.48506681423</v>
      </c>
      <c r="CN171" s="718">
        <f t="shared" si="554"/>
        <v>474609.22138678469</v>
      </c>
      <c r="CO171" s="718">
        <f t="shared" si="554"/>
        <v>457473.31044276111</v>
      </c>
      <c r="CP171" s="718">
        <f t="shared" si="554"/>
        <v>377704.04835420882</v>
      </c>
      <c r="CQ171" s="718">
        <f t="shared" si="554"/>
        <v>374316.00535003375</v>
      </c>
      <c r="CR171" s="718">
        <f t="shared" si="554"/>
        <v>337982.17094669369</v>
      </c>
      <c r="CS171" s="718">
        <f t="shared" si="554"/>
        <v>358001.47009068826</v>
      </c>
      <c r="CT171" s="718">
        <f t="shared" si="554"/>
        <v>315278.74273921736</v>
      </c>
      <c r="CU171" s="718">
        <f t="shared" si="554"/>
        <v>361311.29419137386</v>
      </c>
      <c r="CV171" s="742">
        <f t="shared" si="554"/>
        <v>414912.76868643239</v>
      </c>
      <c r="CW171" s="718">
        <f t="shared" si="554"/>
        <v>468505.98161581263</v>
      </c>
      <c r="CX171" s="718">
        <f t="shared" si="554"/>
        <v>527613.71862598334</v>
      </c>
      <c r="CY171" s="718">
        <f t="shared" si="554"/>
        <v>457920.67490078666</v>
      </c>
      <c r="CZ171" s="718">
        <f t="shared" si="554"/>
        <v>437879.87325396267</v>
      </c>
      <c r="DA171" s="718">
        <f t="shared" si="554"/>
        <v>547730.53193650336</v>
      </c>
      <c r="DB171" s="718">
        <f t="shared" si="554"/>
        <v>560021.92554920272</v>
      </c>
      <c r="DC171" s="718">
        <f t="shared" si="554"/>
        <v>601219.37377269566</v>
      </c>
      <c r="DD171" s="718">
        <f t="shared" si="554"/>
        <v>752625.33235148969</v>
      </c>
      <c r="DE171" s="718">
        <f t="shared" si="554"/>
        <v>750923.46588119178</v>
      </c>
      <c r="DF171" s="718">
        <f t="shared" si="554"/>
        <v>769814.93937162019</v>
      </c>
      <c r="DG171" s="718">
        <f t="shared" si="554"/>
        <v>647876.61816396285</v>
      </c>
      <c r="DH171" s="843">
        <f t="shared" si="554"/>
        <v>599673.72786450363</v>
      </c>
      <c r="DI171" s="765">
        <f t="shared" si="554"/>
        <v>625377.01562493632</v>
      </c>
      <c r="DJ171" s="718">
        <f t="shared" si="554"/>
        <v>573765.17916661559</v>
      </c>
      <c r="DK171" s="718">
        <f t="shared" si="554"/>
        <v>473586.80999995919</v>
      </c>
      <c r="DL171" s="718">
        <f t="shared" si="554"/>
        <v>540701.38133330061</v>
      </c>
      <c r="DM171" s="718">
        <f t="shared" si="554"/>
        <v>510142.57173330709</v>
      </c>
      <c r="DN171" s="718">
        <f t="shared" si="554"/>
        <v>537352.0573866457</v>
      </c>
      <c r="DO171" s="718">
        <f t="shared" si="554"/>
        <v>478170.41257598309</v>
      </c>
      <c r="DP171" s="718">
        <f t="shared" si="554"/>
        <v>481411.06339411985</v>
      </c>
      <c r="DQ171" s="718">
        <f t="shared" si="554"/>
        <v>437678.21738196263</v>
      </c>
      <c r="DR171" s="718">
        <f t="shared" si="554"/>
        <v>437780.64057223673</v>
      </c>
      <c r="DS171" s="718">
        <f t="shared" si="554"/>
        <v>389093.74579112278</v>
      </c>
      <c r="DT171" s="742">
        <f t="shared" si="554"/>
        <v>411652.89663289813</v>
      </c>
      <c r="DU171" s="718">
        <f t="shared" si="554"/>
        <v>494803.11730631848</v>
      </c>
      <c r="DV171" s="718">
        <f t="shared" si="554"/>
        <v>535854.66051172151</v>
      </c>
      <c r="DW171" s="718">
        <f t="shared" si="554"/>
        <v>577694.32840937725</v>
      </c>
      <c r="DX171" s="718">
        <f t="shared" si="554"/>
        <v>539482.56272750173</v>
      </c>
      <c r="DY171" s="718">
        <f t="shared" si="554"/>
        <v>509515.98351533466</v>
      </c>
      <c r="DZ171" s="718">
        <f t="shared" si="554"/>
        <v>593519.65347893443</v>
      </c>
      <c r="EA171" s="718">
        <f t="shared" si="554"/>
        <v>542607.92278314754</v>
      </c>
      <c r="EB171" s="718">
        <f t="shared" si="554"/>
        <v>522985.47155985143</v>
      </c>
      <c r="EC171" s="718">
        <f t="shared" si="554"/>
        <v>560815.17724788096</v>
      </c>
      <c r="ED171" s="718">
        <f t="shared" si="554"/>
        <v>543854.67513163819</v>
      </c>
      <c r="EE171" s="718">
        <f t="shared" si="554"/>
        <v>551426.24010531045</v>
      </c>
      <c r="EF171" s="843">
        <f t="shared" si="554"/>
        <v>505157.42541758181</v>
      </c>
      <c r="EG171" s="765">
        <f t="shared" si="554"/>
        <v>608656.40700073214</v>
      </c>
      <c r="EH171" s="718">
        <f t="shared" si="554"/>
        <v>629804.12560058571</v>
      </c>
      <c r="EI171" s="718">
        <f t="shared" si="554"/>
        <v>677117.5004804685</v>
      </c>
      <c r="EJ171" s="718">
        <f t="shared" si="554"/>
        <v>584766.26705104159</v>
      </c>
      <c r="EK171" s="718">
        <f t="shared" si="554"/>
        <v>553454.0136408332</v>
      </c>
      <c r="EL171" s="718">
        <f t="shared" si="554"/>
        <v>625051.4442459998</v>
      </c>
      <c r="EM171" s="718">
        <f t="shared" si="554"/>
        <v>610101.62206346646</v>
      </c>
      <c r="EN171" s="718">
        <f t="shared" si="554"/>
        <v>601789.99765077326</v>
      </c>
      <c r="EO171" s="718">
        <f t="shared" si="554"/>
        <v>641172.09812061861</v>
      </c>
      <c r="EP171" s="718">
        <f t="shared" ref="EP171:GN171" si="555">EP156/14.95</f>
        <v>575225.24516316154</v>
      </c>
      <c r="EQ171" s="718">
        <f t="shared" si="555"/>
        <v>565996.09613052919</v>
      </c>
      <c r="ER171" s="742">
        <f t="shared" si="555"/>
        <v>524904.71023775672</v>
      </c>
      <c r="ES171" s="718">
        <f t="shared" si="555"/>
        <v>560424.90152353863</v>
      </c>
      <c r="ET171" s="718">
        <f t="shared" si="555"/>
        <v>607935.05455216428</v>
      </c>
      <c r="EU171" s="718">
        <f t="shared" si="555"/>
        <v>654759.77697506477</v>
      </c>
      <c r="EV171" s="718">
        <f t="shared" si="555"/>
        <v>652946.58824671863</v>
      </c>
      <c r="EW171" s="718">
        <f t="shared" si="555"/>
        <v>645345.57059737481</v>
      </c>
      <c r="EX171" s="718">
        <f t="shared" si="555"/>
        <v>646841.25647789985</v>
      </c>
      <c r="EY171" s="718">
        <f t="shared" si="555"/>
        <v>789022.57184898655</v>
      </c>
      <c r="EZ171" s="718">
        <f t="shared" si="555"/>
        <v>811569.59081252257</v>
      </c>
      <c r="FA171" s="718">
        <f t="shared" si="555"/>
        <v>823207.93931668473</v>
      </c>
      <c r="FB171" s="718">
        <f t="shared" si="555"/>
        <v>923096.3181200145</v>
      </c>
      <c r="FC171" s="718">
        <f t="shared" si="555"/>
        <v>825633.58782934479</v>
      </c>
      <c r="FD171" s="843">
        <f t="shared" si="555"/>
        <v>793678.23693014239</v>
      </c>
      <c r="FE171" s="765">
        <f t="shared" si="555"/>
        <v>822585.15621078084</v>
      </c>
      <c r="FF171" s="718">
        <f t="shared" si="555"/>
        <v>858321.19163529109</v>
      </c>
      <c r="FG171" s="718">
        <f t="shared" si="555"/>
        <v>841879.61997489969</v>
      </c>
      <c r="FH171" s="718">
        <f t="shared" si="555"/>
        <v>955680.16264658642</v>
      </c>
      <c r="FI171" s="718">
        <f t="shared" si="555"/>
        <v>850848.59678393579</v>
      </c>
      <c r="FJ171" s="718">
        <f t="shared" si="555"/>
        <v>852252.04409381526</v>
      </c>
      <c r="FK171" s="718">
        <f t="shared" si="555"/>
        <v>917332.7686083857</v>
      </c>
      <c r="FL171" s="718">
        <f t="shared" si="555"/>
        <v>991905.54822004179</v>
      </c>
      <c r="FM171" s="718">
        <f t="shared" si="555"/>
        <v>962149.4719093669</v>
      </c>
      <c r="FN171" s="718">
        <f t="shared" si="555"/>
        <v>1051699.8775274935</v>
      </c>
      <c r="FO171" s="718">
        <f t="shared" si="555"/>
        <v>881904.93535532802</v>
      </c>
      <c r="FP171" s="742">
        <f t="shared" si="555"/>
        <v>802328.28161759558</v>
      </c>
      <c r="FQ171" s="718">
        <f t="shared" si="555"/>
        <v>761546.19196074328</v>
      </c>
      <c r="FR171" s="718">
        <f t="shared" si="555"/>
        <v>720461.45356859453</v>
      </c>
      <c r="FS171" s="718">
        <f t="shared" si="555"/>
        <v>628060.56285487581</v>
      </c>
      <c r="FT171" s="718">
        <f t="shared" si="555"/>
        <v>657453.18361723388</v>
      </c>
      <c r="FU171" s="718">
        <f t="shared" si="555"/>
        <v>594569.21356045397</v>
      </c>
      <c r="FV171" s="718">
        <f t="shared" si="555"/>
        <v>626708.0708483631</v>
      </c>
      <c r="FW171" s="718">
        <f t="shared" si="555"/>
        <v>622568.45667869039</v>
      </c>
      <c r="FX171" s="718">
        <f t="shared" si="555"/>
        <v>740040.49867628561</v>
      </c>
      <c r="FY171" s="718">
        <f t="shared" si="555"/>
        <v>748160.43227436184</v>
      </c>
      <c r="FZ171" s="718">
        <f t="shared" si="555"/>
        <v>786360.11248615617</v>
      </c>
      <c r="GA171" s="718">
        <f t="shared" si="555"/>
        <v>672510.38998892508</v>
      </c>
      <c r="GB171" s="843">
        <f t="shared" si="555"/>
        <v>646516.61199114006</v>
      </c>
      <c r="GC171" s="765">
        <f t="shared" si="555"/>
        <v>704756.15625957877</v>
      </c>
      <c r="GD171" s="718">
        <f t="shared" si="555"/>
        <v>722213.02500766295</v>
      </c>
      <c r="GE171" s="718">
        <f t="shared" si="555"/>
        <v>712609.35333946359</v>
      </c>
      <c r="GF171" s="718">
        <f t="shared" si="555"/>
        <v>803418.54933823762</v>
      </c>
      <c r="GG171" s="718">
        <f t="shared" si="555"/>
        <v>725266.93947058998</v>
      </c>
      <c r="GH171" s="718">
        <f t="shared" si="555"/>
        <v>670714.88490980538</v>
      </c>
      <c r="GI171" s="718">
        <f t="shared" si="555"/>
        <v>1163588.1745945113</v>
      </c>
      <c r="GJ171" s="718">
        <f t="shared" si="555"/>
        <v>1057082.2396756087</v>
      </c>
      <c r="GK171" s="718">
        <f t="shared" si="555"/>
        <v>888194.95840715372</v>
      </c>
      <c r="GL171" s="718">
        <f t="shared" si="555"/>
        <v>851549.93339238933</v>
      </c>
      <c r="GM171" s="718">
        <f t="shared" si="555"/>
        <v>852330.11338057835</v>
      </c>
      <c r="GN171" s="743">
        <f t="shared" si="555"/>
        <v>731775.55737112928</v>
      </c>
      <c r="GO171" s="962">
        <f>SUM(H171:GN171)</f>
        <v>95616177.437182128</v>
      </c>
    </row>
    <row r="172" spans="1:204" s="461" customFormat="1" ht="22" customHeight="1" thickTop="1" thickBot="1" x14ac:dyDescent="0.25">
      <c r="G172" s="720" t="s">
        <v>426</v>
      </c>
      <c r="H172" s="721"/>
      <c r="I172" s="721"/>
      <c r="J172" s="721"/>
      <c r="K172" s="721"/>
      <c r="L172" s="721"/>
      <c r="M172" s="721"/>
      <c r="N172" s="721"/>
      <c r="O172" s="721"/>
      <c r="P172" s="721"/>
      <c r="Q172" s="723">
        <f>Q171</f>
        <v>978</v>
      </c>
      <c r="R172" s="721">
        <f>Q172+R171</f>
        <v>4583</v>
      </c>
      <c r="S172" s="721">
        <f t="shared" ref="S172:CD172" si="556">R172+S171</f>
        <v>13283</v>
      </c>
      <c r="T172" s="721">
        <f t="shared" si="556"/>
        <v>32188</v>
      </c>
      <c r="U172" s="721">
        <f t="shared" si="556"/>
        <v>71275</v>
      </c>
      <c r="V172" s="721">
        <f t="shared" si="556"/>
        <v>141571.5</v>
      </c>
      <c r="W172" s="721">
        <f t="shared" si="556"/>
        <v>263415</v>
      </c>
      <c r="X172" s="721">
        <f t="shared" si="556"/>
        <v>444393.5</v>
      </c>
      <c r="Y172" s="721">
        <f t="shared" si="556"/>
        <v>711343</v>
      </c>
      <c r="Z172" s="721">
        <f t="shared" si="556"/>
        <v>1030732.5</v>
      </c>
      <c r="AA172" s="721">
        <f t="shared" si="556"/>
        <v>1385446</v>
      </c>
      <c r="AB172" s="724">
        <f t="shared" si="556"/>
        <v>1696707.3333333333</v>
      </c>
      <c r="AC172" s="721">
        <f t="shared" si="556"/>
        <v>1957427.6666666665</v>
      </c>
      <c r="AD172" s="721">
        <f t="shared" si="556"/>
        <v>2278316</v>
      </c>
      <c r="AE172" s="721">
        <f t="shared" si="556"/>
        <v>2562313</v>
      </c>
      <c r="AF172" s="721">
        <f t="shared" si="556"/>
        <v>2825010.6666666665</v>
      </c>
      <c r="AG172" s="721">
        <f t="shared" si="556"/>
        <v>3158836</v>
      </c>
      <c r="AH172" s="721">
        <f t="shared" si="556"/>
        <v>3480536.5</v>
      </c>
      <c r="AI172" s="721">
        <f t="shared" si="556"/>
        <v>3804413.1666666665</v>
      </c>
      <c r="AJ172" s="721">
        <f t="shared" si="556"/>
        <v>4089574</v>
      </c>
      <c r="AK172" s="721">
        <f t="shared" si="556"/>
        <v>4440572.333333333</v>
      </c>
      <c r="AL172" s="721">
        <f t="shared" si="556"/>
        <v>4799171.333333333</v>
      </c>
      <c r="AM172" s="721">
        <f t="shared" si="556"/>
        <v>5244681</v>
      </c>
      <c r="AN172" s="721">
        <f t="shared" si="556"/>
        <v>5660934.5</v>
      </c>
      <c r="AO172" s="723">
        <f t="shared" si="556"/>
        <v>6116597.5333333332</v>
      </c>
      <c r="AP172" s="721">
        <f t="shared" si="556"/>
        <v>6514428.8599999994</v>
      </c>
      <c r="AQ172" s="721">
        <f t="shared" si="556"/>
        <v>6893722.5879999995</v>
      </c>
      <c r="AR172" s="721">
        <f t="shared" si="556"/>
        <v>7330248.0037333332</v>
      </c>
      <c r="AS172" s="721">
        <f t="shared" si="556"/>
        <v>7703815.369653333</v>
      </c>
      <c r="AT172" s="721">
        <f t="shared" si="556"/>
        <v>8046390.595722666</v>
      </c>
      <c r="AU172" s="721">
        <f t="shared" si="556"/>
        <v>8447412.3765781336</v>
      </c>
      <c r="AV172" s="721">
        <f t="shared" si="556"/>
        <v>8812369.6345958412</v>
      </c>
      <c r="AW172" s="721">
        <f t="shared" si="556"/>
        <v>9166915.7076766733</v>
      </c>
      <c r="AX172" s="721">
        <f t="shared" si="556"/>
        <v>9453443.1661413386</v>
      </c>
      <c r="AY172" s="721">
        <f t="shared" si="556"/>
        <v>9768049.4329130705</v>
      </c>
      <c r="AZ172" s="724">
        <f t="shared" si="556"/>
        <v>10048010.479663789</v>
      </c>
      <c r="BA172" s="721">
        <f t="shared" si="556"/>
        <v>10326512.150397697</v>
      </c>
      <c r="BB172" s="721">
        <f t="shared" si="556"/>
        <v>10563677.720318157</v>
      </c>
      <c r="BC172" s="721">
        <f t="shared" si="556"/>
        <v>10837663.00958786</v>
      </c>
      <c r="BD172" s="721">
        <f t="shared" si="556"/>
        <v>11169888.374336954</v>
      </c>
      <c r="BE172" s="721">
        <f t="shared" si="556"/>
        <v>11597304.499469563</v>
      </c>
      <c r="BF172" s="721">
        <f t="shared" si="556"/>
        <v>12045443.732908985</v>
      </c>
      <c r="BG172" s="721">
        <f t="shared" si="556"/>
        <v>12528638.652993854</v>
      </c>
      <c r="BH172" s="721">
        <f t="shared" si="556"/>
        <v>12985427.922395084</v>
      </c>
      <c r="BI172" s="721">
        <f t="shared" si="556"/>
        <v>13396301.671249401</v>
      </c>
      <c r="BJ172" s="721">
        <f t="shared" si="556"/>
        <v>13877915.403666187</v>
      </c>
      <c r="BK172" s="721">
        <f t="shared" si="556"/>
        <v>14306241.389599616</v>
      </c>
      <c r="BL172" s="721">
        <f t="shared" si="556"/>
        <v>14697091.245013027</v>
      </c>
      <c r="BM172" s="723">
        <f t="shared" si="556"/>
        <v>15141486.829343755</v>
      </c>
      <c r="BN172" s="721">
        <f t="shared" si="556"/>
        <v>15594140.096808337</v>
      </c>
      <c r="BO172" s="721">
        <f t="shared" si="556"/>
        <v>16062533.277446669</v>
      </c>
      <c r="BP172" s="721">
        <f t="shared" si="556"/>
        <v>16542092.321957335</v>
      </c>
      <c r="BQ172" s="721">
        <f t="shared" si="556"/>
        <v>17105477.157565869</v>
      </c>
      <c r="BR172" s="721">
        <f t="shared" si="556"/>
        <v>17699407.426052697</v>
      </c>
      <c r="BS172" s="721">
        <f t="shared" si="556"/>
        <v>18262127.67417549</v>
      </c>
      <c r="BT172" s="721">
        <f t="shared" si="556"/>
        <v>18732441.539340392</v>
      </c>
      <c r="BU172" s="721">
        <f t="shared" si="556"/>
        <v>19261914.964805648</v>
      </c>
      <c r="BV172" s="721">
        <f t="shared" si="556"/>
        <v>19714824.40517785</v>
      </c>
      <c r="BW172" s="721">
        <f t="shared" si="556"/>
        <v>20167896.490808945</v>
      </c>
      <c r="BX172" s="724">
        <f t="shared" si="556"/>
        <v>20655077.592647154</v>
      </c>
      <c r="BY172" s="721">
        <f t="shared" si="556"/>
        <v>21099460.474117722</v>
      </c>
      <c r="BZ172" s="721">
        <f t="shared" si="556"/>
        <v>21527758.912627511</v>
      </c>
      <c r="CA172" s="721">
        <f t="shared" si="556"/>
        <v>21889500.730102006</v>
      </c>
      <c r="CB172" s="721">
        <f t="shared" si="556"/>
        <v>22281367.584081605</v>
      </c>
      <c r="CC172" s="721">
        <f t="shared" si="556"/>
        <v>22689640.533931948</v>
      </c>
      <c r="CD172" s="721">
        <f t="shared" si="556"/>
        <v>23190451.227145556</v>
      </c>
      <c r="CE172" s="721">
        <f t="shared" ref="CE172:EP172" si="557">CD172+CE171</f>
        <v>23722604.148383111</v>
      </c>
      <c r="CF172" s="721">
        <f t="shared" si="557"/>
        <v>24293178.052039821</v>
      </c>
      <c r="CG172" s="721">
        <f t="shared" si="557"/>
        <v>24911047.174965188</v>
      </c>
      <c r="CH172" s="721">
        <f t="shared" si="557"/>
        <v>25461561.13997215</v>
      </c>
      <c r="CI172" s="721">
        <f t="shared" si="557"/>
        <v>25936980.945311051</v>
      </c>
      <c r="CJ172" s="721">
        <f t="shared" si="557"/>
        <v>26457468.022915505</v>
      </c>
      <c r="CK172" s="723">
        <f t="shared" si="557"/>
        <v>26920009.88499907</v>
      </c>
      <c r="CL172" s="721">
        <f t="shared" si="557"/>
        <v>27348589.907999255</v>
      </c>
      <c r="CM172" s="721">
        <f t="shared" si="557"/>
        <v>27838509.393066067</v>
      </c>
      <c r="CN172" s="721">
        <f t="shared" si="557"/>
        <v>28313118.614452854</v>
      </c>
      <c r="CO172" s="721">
        <f t="shared" si="557"/>
        <v>28770591.924895614</v>
      </c>
      <c r="CP172" s="721">
        <f t="shared" si="557"/>
        <v>29148295.973249823</v>
      </c>
      <c r="CQ172" s="721">
        <f t="shared" si="557"/>
        <v>29522611.978599858</v>
      </c>
      <c r="CR172" s="721">
        <f t="shared" si="557"/>
        <v>29860594.149546552</v>
      </c>
      <c r="CS172" s="721">
        <f t="shared" si="557"/>
        <v>30218595.61963724</v>
      </c>
      <c r="CT172" s="721">
        <f t="shared" si="557"/>
        <v>30533874.362376459</v>
      </c>
      <c r="CU172" s="721">
        <f t="shared" si="557"/>
        <v>30895185.656567834</v>
      </c>
      <c r="CV172" s="724">
        <f t="shared" si="557"/>
        <v>31310098.425254267</v>
      </c>
      <c r="CW172" s="721">
        <f t="shared" si="557"/>
        <v>31778604.406870078</v>
      </c>
      <c r="CX172" s="721">
        <f t="shared" si="557"/>
        <v>32306218.125496063</v>
      </c>
      <c r="CY172" s="721">
        <f t="shared" si="557"/>
        <v>32764138.800396848</v>
      </c>
      <c r="CZ172" s="721">
        <f t="shared" si="557"/>
        <v>33202018.673650812</v>
      </c>
      <c r="DA172" s="721">
        <f t="shared" si="557"/>
        <v>33749749.205587313</v>
      </c>
      <c r="DB172" s="721">
        <f t="shared" si="557"/>
        <v>34309771.131136514</v>
      </c>
      <c r="DC172" s="721">
        <f t="shared" si="557"/>
        <v>34910990.50490921</v>
      </c>
      <c r="DD172" s="721">
        <f t="shared" si="557"/>
        <v>35663615.837260701</v>
      </c>
      <c r="DE172" s="721">
        <f t="shared" si="557"/>
        <v>36414539.303141892</v>
      </c>
      <c r="DF172" s="721">
        <f t="shared" si="557"/>
        <v>37184354.242513515</v>
      </c>
      <c r="DG172" s="721">
        <f t="shared" si="557"/>
        <v>37832230.860677481</v>
      </c>
      <c r="DH172" s="721">
        <f t="shared" si="557"/>
        <v>38431904.588541985</v>
      </c>
      <c r="DI172" s="723">
        <f t="shared" si="557"/>
        <v>39057281.604166918</v>
      </c>
      <c r="DJ172" s="721">
        <f t="shared" si="557"/>
        <v>39631046.783333533</v>
      </c>
      <c r="DK172" s="721">
        <f t="shared" si="557"/>
        <v>40104633.59333349</v>
      </c>
      <c r="DL172" s="721">
        <f t="shared" si="557"/>
        <v>40645334.974666789</v>
      </c>
      <c r="DM172" s="721">
        <f t="shared" si="557"/>
        <v>41155477.5464001</v>
      </c>
      <c r="DN172" s="721">
        <f t="shared" si="557"/>
        <v>41692829.603786744</v>
      </c>
      <c r="DO172" s="721">
        <f t="shared" si="557"/>
        <v>42171000.016362727</v>
      </c>
      <c r="DP172" s="721">
        <f t="shared" si="557"/>
        <v>42652411.079756849</v>
      </c>
      <c r="DQ172" s="721">
        <f t="shared" si="557"/>
        <v>43090089.29713881</v>
      </c>
      <c r="DR172" s="721">
        <f t="shared" si="557"/>
        <v>43527869.937711045</v>
      </c>
      <c r="DS172" s="721">
        <f t="shared" si="557"/>
        <v>43916963.683502167</v>
      </c>
      <c r="DT172" s="724">
        <f t="shared" si="557"/>
        <v>44328616.580135062</v>
      </c>
      <c r="DU172" s="721">
        <f t="shared" si="557"/>
        <v>44823419.697441384</v>
      </c>
      <c r="DV172" s="721">
        <f t="shared" si="557"/>
        <v>45359274.357953109</v>
      </c>
      <c r="DW172" s="721">
        <f t="shared" si="557"/>
        <v>45936968.686362483</v>
      </c>
      <c r="DX172" s="721">
        <f t="shared" si="557"/>
        <v>46476451.249089986</v>
      </c>
      <c r="DY172" s="721">
        <f t="shared" si="557"/>
        <v>46985967.232605323</v>
      </c>
      <c r="DZ172" s="721">
        <f t="shared" si="557"/>
        <v>47579486.886084259</v>
      </c>
      <c r="EA172" s="721">
        <f t="shared" si="557"/>
        <v>48122094.80886741</v>
      </c>
      <c r="EB172" s="721">
        <f t="shared" si="557"/>
        <v>48645080.280427262</v>
      </c>
      <c r="EC172" s="721">
        <f t="shared" si="557"/>
        <v>49205895.457675144</v>
      </c>
      <c r="ED172" s="721">
        <f t="shared" si="557"/>
        <v>49749750.132806785</v>
      </c>
      <c r="EE172" s="721">
        <f t="shared" si="557"/>
        <v>50301176.372912094</v>
      </c>
      <c r="EF172" s="721">
        <f t="shared" si="557"/>
        <v>50806333.798329674</v>
      </c>
      <c r="EG172" s="723">
        <f t="shared" si="557"/>
        <v>51414990.205330409</v>
      </c>
      <c r="EH172" s="721">
        <f t="shared" si="557"/>
        <v>52044794.330930993</v>
      </c>
      <c r="EI172" s="721">
        <f t="shared" si="557"/>
        <v>52721911.831411459</v>
      </c>
      <c r="EJ172" s="721">
        <f t="shared" si="557"/>
        <v>53306678.0984625</v>
      </c>
      <c r="EK172" s="721">
        <f t="shared" si="557"/>
        <v>53860132.112103336</v>
      </c>
      <c r="EL172" s="721">
        <f t="shared" si="557"/>
        <v>54485183.556349337</v>
      </c>
      <c r="EM172" s="721">
        <f t="shared" si="557"/>
        <v>55095285.178412803</v>
      </c>
      <c r="EN172" s="721">
        <f t="shared" si="557"/>
        <v>55697075.176063575</v>
      </c>
      <c r="EO172" s="721">
        <f t="shared" si="557"/>
        <v>56338247.274184197</v>
      </c>
      <c r="EP172" s="721">
        <f t="shared" si="557"/>
        <v>56913472.519347362</v>
      </c>
      <c r="EQ172" s="721">
        <f t="shared" ref="EQ172:GE172" si="558">EP172+EQ171</f>
        <v>57479468.61547789</v>
      </c>
      <c r="ER172" s="724">
        <f t="shared" si="558"/>
        <v>58004373.325715646</v>
      </c>
      <c r="ES172" s="721">
        <f t="shared" si="558"/>
        <v>58564798.227239184</v>
      </c>
      <c r="ET172" s="721">
        <f t="shared" si="558"/>
        <v>59172733.281791352</v>
      </c>
      <c r="EU172" s="721">
        <f t="shared" si="558"/>
        <v>59827493.058766417</v>
      </c>
      <c r="EV172" s="721">
        <f t="shared" si="558"/>
        <v>60480439.647013135</v>
      </c>
      <c r="EW172" s="721">
        <f t="shared" si="558"/>
        <v>61125785.217610508</v>
      </c>
      <c r="EX172" s="721">
        <f t="shared" si="558"/>
        <v>61772626.474088408</v>
      </c>
      <c r="EY172" s="721">
        <f t="shared" si="558"/>
        <v>62561649.045937397</v>
      </c>
      <c r="EZ172" s="721">
        <f t="shared" si="558"/>
        <v>63373218.636749916</v>
      </c>
      <c r="FA172" s="721">
        <f t="shared" si="558"/>
        <v>64196426.576066598</v>
      </c>
      <c r="FB172" s="721">
        <f t="shared" si="558"/>
        <v>65119522.894186616</v>
      </c>
      <c r="FC172" s="721">
        <f t="shared" si="558"/>
        <v>65945156.48201596</v>
      </c>
      <c r="FD172" s="721">
        <f t="shared" si="558"/>
        <v>66738834.718946099</v>
      </c>
      <c r="FE172" s="723">
        <f t="shared" si="558"/>
        <v>67561419.875156879</v>
      </c>
      <c r="FF172" s="721">
        <f t="shared" si="558"/>
        <v>68419741.066792175</v>
      </c>
      <c r="FG172" s="721">
        <f t="shared" si="558"/>
        <v>69261620.686767071</v>
      </c>
      <c r="FH172" s="721">
        <f t="shared" si="558"/>
        <v>70217300.849413663</v>
      </c>
      <c r="FI172" s="721">
        <f t="shared" si="558"/>
        <v>71068149.446197599</v>
      </c>
      <c r="FJ172" s="721">
        <f t="shared" si="558"/>
        <v>71920401.490291417</v>
      </c>
      <c r="FK172" s="721">
        <f t="shared" si="558"/>
        <v>72837734.258899808</v>
      </c>
      <c r="FL172" s="721">
        <f t="shared" si="558"/>
        <v>73829639.807119846</v>
      </c>
      <c r="FM172" s="721">
        <f t="shared" si="558"/>
        <v>74791789.27902922</v>
      </c>
      <c r="FN172" s="721">
        <f t="shared" si="558"/>
        <v>75843489.156556711</v>
      </c>
      <c r="FO172" s="721">
        <f t="shared" si="558"/>
        <v>76725394.091912031</v>
      </c>
      <c r="FP172" s="724">
        <f t="shared" si="558"/>
        <v>77527722.373529628</v>
      </c>
      <c r="FQ172" s="721">
        <f t="shared" si="558"/>
        <v>78289268.565490365</v>
      </c>
      <c r="FR172" s="721">
        <f t="shared" si="558"/>
        <v>79009730.019058958</v>
      </c>
      <c r="FS172" s="721">
        <f t="shared" si="558"/>
        <v>79637790.581913829</v>
      </c>
      <c r="FT172" s="721">
        <f t="shared" si="558"/>
        <v>80295243.765531063</v>
      </c>
      <c r="FU172" s="721">
        <f t="shared" si="558"/>
        <v>80889812.97909151</v>
      </c>
      <c r="FV172" s="721">
        <f t="shared" si="558"/>
        <v>81516521.049939871</v>
      </c>
      <c r="FW172" s="721">
        <f t="shared" si="558"/>
        <v>82139089.506618559</v>
      </c>
      <c r="FX172" s="721">
        <f t="shared" si="558"/>
        <v>82879130.005294845</v>
      </c>
      <c r="FY172" s="721">
        <f t="shared" si="558"/>
        <v>83627290.437569201</v>
      </c>
      <c r="FZ172" s="721">
        <f t="shared" si="558"/>
        <v>84413650.550055355</v>
      </c>
      <c r="GA172" s="721">
        <f t="shared" si="558"/>
        <v>85086160.940044284</v>
      </c>
      <c r="GB172" s="721">
        <f t="shared" si="558"/>
        <v>85732677.552035421</v>
      </c>
      <c r="GC172" s="723">
        <f t="shared" si="558"/>
        <v>86437433.708295003</v>
      </c>
      <c r="GD172" s="721">
        <f t="shared" si="558"/>
        <v>87159646.733302668</v>
      </c>
      <c r="GE172" s="721">
        <f t="shared" si="558"/>
        <v>87872256.086642131</v>
      </c>
      <c r="GF172" s="721">
        <f t="shared" ref="GF172" si="559">GE172+GF171</f>
        <v>88675674.635980368</v>
      </c>
      <c r="GG172" s="721">
        <f t="shared" ref="GG172" si="560">GF172+GG171</f>
        <v>89400941.575450957</v>
      </c>
      <c r="GH172" s="721">
        <f t="shared" ref="GH172" si="561">GG172+GH171</f>
        <v>90071656.460360765</v>
      </c>
      <c r="GI172" s="721">
        <f t="shared" ref="GI172" si="562">GH172+GI171</f>
        <v>91235244.634955272</v>
      </c>
      <c r="GJ172" s="721">
        <f t="shared" ref="GJ172" si="563">GI172+GJ171</f>
        <v>92292326.874630883</v>
      </c>
      <c r="GK172" s="721">
        <f t="shared" ref="GK172" si="564">GJ172+GK171</f>
        <v>93180521.833038032</v>
      </c>
      <c r="GL172" s="721">
        <f t="shared" ref="GL172" si="565">GK172+GL171</f>
        <v>94032071.766430423</v>
      </c>
      <c r="GM172" s="721">
        <f t="shared" ref="GM172" si="566">GL172+GM171</f>
        <v>94884401.879811004</v>
      </c>
      <c r="GN172" s="724">
        <f t="shared" ref="GN172" si="567">GM172+GN171</f>
        <v>95616177.437182128</v>
      </c>
      <c r="GO172" s="963">
        <f>SUM(Q172:GN172)</f>
        <v>6990944733.9179411</v>
      </c>
    </row>
    <row r="173" spans="1:204" s="805" customFormat="1" ht="22" customHeight="1" thickTop="1" thickBot="1" x14ac:dyDescent="0.25">
      <c r="G173" s="806"/>
      <c r="H173" s="807"/>
      <c r="I173" s="807"/>
      <c r="J173" s="807"/>
      <c r="K173" s="807"/>
      <c r="L173" s="807"/>
      <c r="M173" s="807"/>
      <c r="N173" s="807"/>
      <c r="O173" s="807"/>
      <c r="P173" s="840">
        <f>SUM(E155:P155)</f>
        <v>0</v>
      </c>
      <c r="Q173" s="809"/>
      <c r="R173" s="807"/>
      <c r="S173" s="807"/>
      <c r="T173" s="807"/>
      <c r="U173" s="807"/>
      <c r="V173" s="807"/>
      <c r="W173" s="807"/>
      <c r="X173" s="807"/>
      <c r="Y173" s="807"/>
      <c r="Z173" s="807"/>
      <c r="AA173" s="807"/>
      <c r="AB173" s="810"/>
      <c r="AC173" s="807"/>
      <c r="AD173" s="807"/>
      <c r="AE173" s="807"/>
      <c r="AF173" s="807"/>
      <c r="AG173" s="807"/>
      <c r="AH173" s="807"/>
      <c r="AI173" s="807"/>
      <c r="AJ173" s="807"/>
      <c r="AK173" s="807"/>
      <c r="AL173" s="807"/>
      <c r="AM173" s="807"/>
      <c r="AN173" s="844"/>
      <c r="AO173" s="809"/>
      <c r="AP173" s="807"/>
      <c r="AQ173" s="807"/>
      <c r="AR173" s="807"/>
      <c r="AS173" s="807"/>
      <c r="AT173" s="807"/>
      <c r="AU173" s="807"/>
      <c r="AV173" s="807"/>
      <c r="AW173" s="807"/>
      <c r="AX173" s="807"/>
      <c r="AY173" s="807"/>
      <c r="AZ173" s="811"/>
      <c r="BA173" s="807"/>
      <c r="BB173" s="807"/>
      <c r="BC173" s="807"/>
      <c r="BD173" s="807"/>
      <c r="BE173" s="807"/>
      <c r="BF173" s="807"/>
      <c r="BG173" s="807"/>
      <c r="BH173" s="807"/>
      <c r="BI173" s="807"/>
      <c r="BJ173" s="807"/>
      <c r="BK173" s="807"/>
      <c r="BL173" s="812"/>
      <c r="BM173" s="809"/>
      <c r="BN173" s="807"/>
      <c r="BO173" s="807"/>
      <c r="BP173" s="807"/>
      <c r="BQ173" s="807"/>
      <c r="BR173" s="807"/>
      <c r="BS173" s="807"/>
      <c r="BT173" s="807"/>
      <c r="BU173" s="807"/>
      <c r="BV173" s="807"/>
      <c r="BW173" s="807"/>
      <c r="BX173" s="811"/>
      <c r="BY173" s="807"/>
      <c r="BZ173" s="807"/>
      <c r="CA173" s="807"/>
      <c r="CB173" s="807"/>
      <c r="CC173" s="807"/>
      <c r="CD173" s="807"/>
      <c r="CE173" s="807"/>
      <c r="CF173" s="807"/>
      <c r="CG173" s="807"/>
      <c r="CH173" s="807"/>
      <c r="CI173" s="807"/>
      <c r="CJ173" s="812"/>
      <c r="CK173" s="809"/>
      <c r="CL173" s="807"/>
      <c r="CM173" s="807"/>
      <c r="CN173" s="807"/>
      <c r="CO173" s="807"/>
      <c r="CP173" s="807"/>
      <c r="CQ173" s="807"/>
      <c r="CR173" s="807"/>
      <c r="CS173" s="807"/>
      <c r="CT173" s="807"/>
      <c r="CU173" s="807"/>
      <c r="CV173" s="811"/>
      <c r="CW173" s="807"/>
      <c r="CX173" s="807"/>
      <c r="CY173" s="807"/>
      <c r="CZ173" s="807"/>
      <c r="DA173" s="807"/>
      <c r="DB173" s="807"/>
      <c r="DC173" s="807"/>
      <c r="DD173" s="807"/>
      <c r="DE173" s="807"/>
      <c r="DF173" s="807"/>
      <c r="DG173" s="807"/>
      <c r="DH173" s="812"/>
      <c r="DI173" s="809"/>
      <c r="DJ173" s="807"/>
      <c r="DK173" s="807"/>
      <c r="DL173" s="807"/>
      <c r="DM173" s="807"/>
      <c r="DN173" s="807"/>
      <c r="DO173" s="807"/>
      <c r="DP173" s="807"/>
      <c r="DQ173" s="807"/>
      <c r="DR173" s="807"/>
      <c r="DS173" s="807"/>
      <c r="DT173" s="811"/>
      <c r="DU173" s="807"/>
      <c r="DV173" s="807"/>
      <c r="DW173" s="807"/>
      <c r="DX173" s="807"/>
      <c r="DY173" s="807"/>
      <c r="DZ173" s="807"/>
      <c r="EA173" s="807"/>
      <c r="EB173" s="807"/>
      <c r="EC173" s="807"/>
      <c r="ED173" s="807"/>
      <c r="EE173" s="807"/>
      <c r="EF173" s="812"/>
      <c r="EG173" s="809"/>
      <c r="EH173" s="807"/>
      <c r="EI173" s="807"/>
      <c r="EJ173" s="807"/>
      <c r="EK173" s="807"/>
      <c r="EL173" s="807"/>
      <c r="EM173" s="807"/>
      <c r="EN173" s="807"/>
      <c r="EO173" s="807"/>
      <c r="EP173" s="807"/>
      <c r="EQ173" s="807"/>
      <c r="ER173" s="811"/>
      <c r="ES173" s="807"/>
      <c r="ET173" s="807"/>
      <c r="EU173" s="807"/>
      <c r="EV173" s="807"/>
      <c r="EW173" s="807"/>
      <c r="EX173" s="807"/>
      <c r="EY173" s="807"/>
      <c r="EZ173" s="807"/>
      <c r="FA173" s="807"/>
      <c r="FB173" s="807"/>
      <c r="FC173" s="807"/>
      <c r="FD173" s="812"/>
      <c r="FE173" s="809"/>
      <c r="FF173" s="807"/>
      <c r="FG173" s="807"/>
      <c r="FH173" s="807"/>
      <c r="FI173" s="807"/>
      <c r="FJ173" s="807"/>
      <c r="FK173" s="807"/>
      <c r="FL173" s="807"/>
      <c r="FM173" s="807"/>
      <c r="FN173" s="807"/>
      <c r="FO173" s="807"/>
      <c r="FP173" s="811"/>
      <c r="FQ173" s="807"/>
      <c r="FR173" s="807"/>
      <c r="FS173" s="807"/>
      <c r="FT173" s="807"/>
      <c r="FU173" s="807"/>
      <c r="FV173" s="807"/>
      <c r="FW173" s="807"/>
      <c r="FX173" s="807"/>
      <c r="FY173" s="807"/>
      <c r="FZ173" s="807"/>
      <c r="GA173" s="807"/>
      <c r="GB173" s="812"/>
      <c r="GC173" s="809"/>
      <c r="GD173" s="807"/>
      <c r="GE173" s="807"/>
      <c r="GF173" s="807"/>
      <c r="GG173" s="807"/>
      <c r="GH173" s="807"/>
      <c r="GI173" s="807"/>
      <c r="GJ173" s="807"/>
      <c r="GK173" s="807"/>
      <c r="GL173" s="807"/>
      <c r="GM173" s="807"/>
      <c r="GN173" s="810"/>
      <c r="GO173" s="799"/>
    </row>
    <row r="174" spans="1:204" s="805" customFormat="1" ht="22" customHeight="1" thickTop="1" thickBot="1" x14ac:dyDescent="0.25">
      <c r="G174" s="813" t="s">
        <v>368</v>
      </c>
      <c r="P174" s="840">
        <f>SUM(E156:P156)</f>
        <v>71</v>
      </c>
      <c r="Q174" s="809"/>
      <c r="R174" s="807"/>
      <c r="S174" s="807"/>
      <c r="T174" s="807"/>
      <c r="U174" s="807"/>
      <c r="V174" s="807"/>
      <c r="W174" s="807"/>
      <c r="X174" s="807"/>
      <c r="Y174" s="807"/>
      <c r="Z174" s="807"/>
      <c r="AA174" s="807"/>
      <c r="AB174" s="808">
        <f t="shared" ref="AB174:AB180" si="568">SUM(Q156:AB156)</f>
        <v>25365774.633333333</v>
      </c>
      <c r="AC174" s="807"/>
      <c r="AD174" s="807"/>
      <c r="AE174" s="807"/>
      <c r="AF174" s="807"/>
      <c r="AG174" s="807"/>
      <c r="AH174" s="807"/>
      <c r="AI174" s="807"/>
      <c r="AJ174" s="807"/>
      <c r="AK174" s="807"/>
      <c r="AL174" s="807"/>
      <c r="AM174" s="807"/>
      <c r="AN174" s="808">
        <f t="shared" ref="AN174:AN180" si="569">SUM(AC156:AN156)</f>
        <v>59265196.141666666</v>
      </c>
      <c r="AO174" s="809"/>
      <c r="AP174" s="807"/>
      <c r="AQ174" s="807"/>
      <c r="AR174" s="807"/>
      <c r="AS174" s="807"/>
      <c r="AT174" s="807"/>
      <c r="AU174" s="807"/>
      <c r="AV174" s="807"/>
      <c r="AW174" s="807"/>
      <c r="AX174" s="807"/>
      <c r="AY174" s="807"/>
      <c r="AZ174" s="808">
        <f t="shared" ref="AZ174:AZ180" si="570">SUM(AO156:AZ156)</f>
        <v>65586785.895973653</v>
      </c>
      <c r="BA174" s="807"/>
      <c r="BB174" s="807"/>
      <c r="BC174" s="807"/>
      <c r="BD174" s="807"/>
      <c r="BE174" s="807"/>
      <c r="BF174" s="807"/>
      <c r="BG174" s="807"/>
      <c r="BH174" s="807"/>
      <c r="BI174" s="807"/>
      <c r="BJ174" s="807"/>
      <c r="BK174" s="807"/>
      <c r="BL174" s="808">
        <f t="shared" ref="BL174:BL180" si="571">SUM(BA156:BL156)</f>
        <v>69503757.441971093</v>
      </c>
      <c r="BM174" s="809"/>
      <c r="BN174" s="807"/>
      <c r="BO174" s="807"/>
      <c r="BP174" s="807"/>
      <c r="BQ174" s="807"/>
      <c r="BR174" s="807"/>
      <c r="BS174" s="807"/>
      <c r="BT174" s="807"/>
      <c r="BU174" s="807"/>
      <c r="BV174" s="807"/>
      <c r="BW174" s="807"/>
      <c r="BX174" s="808">
        <f t="shared" ref="BX174:BX180" si="572">SUM(BM156:BX156)</f>
        <v>89071895.897130281</v>
      </c>
      <c r="BY174" s="807"/>
      <c r="BZ174" s="807"/>
      <c r="CA174" s="807"/>
      <c r="CB174" s="807"/>
      <c r="CC174" s="807"/>
      <c r="CD174" s="807"/>
      <c r="CE174" s="807"/>
      <c r="CF174" s="807"/>
      <c r="CG174" s="807"/>
      <c r="CH174" s="807"/>
      <c r="CI174" s="807"/>
      <c r="CJ174" s="808">
        <f t="shared" ref="CJ174:CJ180" si="573">SUM(BY156:CJ156)</f>
        <v>86745736.932511896</v>
      </c>
      <c r="CK174" s="809"/>
      <c r="CL174" s="807"/>
      <c r="CM174" s="807"/>
      <c r="CN174" s="807"/>
      <c r="CO174" s="807"/>
      <c r="CP174" s="807"/>
      <c r="CQ174" s="807"/>
      <c r="CR174" s="807"/>
      <c r="CS174" s="807"/>
      <c r="CT174" s="807"/>
      <c r="CU174" s="807"/>
      <c r="CV174" s="808">
        <f t="shared" ref="CV174:CV180" si="574">SUM(CK156:CV156)</f>
        <v>72546824.514964417</v>
      </c>
      <c r="CW174" s="807"/>
      <c r="CX174" s="807"/>
      <c r="CY174" s="807"/>
      <c r="CZ174" s="807"/>
      <c r="DA174" s="807"/>
      <c r="DB174" s="807"/>
      <c r="DC174" s="807"/>
      <c r="DD174" s="807"/>
      <c r="DE174" s="807"/>
      <c r="DF174" s="807"/>
      <c r="DG174" s="807"/>
      <c r="DH174" s="808">
        <f t="shared" ref="DH174:DH180" si="575">SUM(CW156:DH156)</f>
        <v>106471002.14115134</v>
      </c>
      <c r="DI174" s="809"/>
      <c r="DJ174" s="807"/>
      <c r="DK174" s="807"/>
      <c r="DL174" s="807"/>
      <c r="DM174" s="807"/>
      <c r="DN174" s="807"/>
      <c r="DO174" s="807"/>
      <c r="DP174" s="807"/>
      <c r="DQ174" s="807"/>
      <c r="DR174" s="807"/>
      <c r="DS174" s="807"/>
      <c r="DT174" s="808">
        <f t="shared" ref="DT174:DT180" si="576">SUM(DI156:DT156)</f>
        <v>88155844.274316669</v>
      </c>
      <c r="DU174" s="807"/>
      <c r="DV174" s="807"/>
      <c r="DW174" s="807"/>
      <c r="DX174" s="807"/>
      <c r="DY174" s="807"/>
      <c r="DZ174" s="807"/>
      <c r="EA174" s="807"/>
      <c r="EB174" s="807"/>
      <c r="EC174" s="807"/>
      <c r="ED174" s="807"/>
      <c r="EE174" s="807"/>
      <c r="EF174" s="808">
        <f t="shared" ref="EF174:EF180" si="577">SUM(DU156:EF156)</f>
        <v>96841872.412009239</v>
      </c>
      <c r="EG174" s="809"/>
      <c r="EH174" s="807"/>
      <c r="EI174" s="807"/>
      <c r="EJ174" s="807"/>
      <c r="EK174" s="807"/>
      <c r="EL174" s="807"/>
      <c r="EM174" s="807"/>
      <c r="EN174" s="807"/>
      <c r="EO174" s="807"/>
      <c r="EP174" s="807"/>
      <c r="EQ174" s="807"/>
      <c r="ER174" s="808">
        <f t="shared" ref="ER174:ER180" si="578">SUM(EG156:ER156)</f>
        <v>107610690.9344202</v>
      </c>
      <c r="ES174" s="807"/>
      <c r="ET174" s="807"/>
      <c r="EU174" s="807"/>
      <c r="EV174" s="807"/>
      <c r="EW174" s="807"/>
      <c r="EX174" s="807"/>
      <c r="EY174" s="807"/>
      <c r="EZ174" s="807"/>
      <c r="FA174" s="807"/>
      <c r="FB174" s="807"/>
      <c r="FC174" s="807"/>
      <c r="FD174" s="808">
        <f t="shared" ref="FD174:FD180" si="579">SUM(ES156:FD156)</f>
        <v>130580197.82879531</v>
      </c>
      <c r="FE174" s="809"/>
      <c r="FF174" s="807"/>
      <c r="FG174" s="807"/>
      <c r="FH174" s="807"/>
      <c r="FI174" s="807"/>
      <c r="FJ174" s="807"/>
      <c r="FK174" s="807"/>
      <c r="FL174" s="807"/>
      <c r="FM174" s="807"/>
      <c r="FN174" s="807"/>
      <c r="FO174" s="807"/>
      <c r="FP174" s="808">
        <f t="shared" ref="FP174:FP180" si="580">SUM(FE156:FP156)</f>
        <v>161293870.43602359</v>
      </c>
      <c r="FQ174" s="807"/>
      <c r="FR174" s="807"/>
      <c r="FS174" s="807"/>
      <c r="FT174" s="807"/>
      <c r="FU174" s="807"/>
      <c r="FV174" s="807"/>
      <c r="FW174" s="807"/>
      <c r="FX174" s="807"/>
      <c r="FY174" s="807"/>
      <c r="FZ174" s="807"/>
      <c r="GA174" s="807"/>
      <c r="GB174" s="808">
        <f t="shared" ref="GB174:GB180" si="581">SUM(FQ156:GB156)</f>
        <v>122664079.91866203</v>
      </c>
      <c r="GC174" s="809"/>
      <c r="GD174" s="807"/>
      <c r="GE174" s="807"/>
      <c r="GF174" s="807"/>
      <c r="GG174" s="807"/>
      <c r="GH174" s="807"/>
      <c r="GI174" s="807"/>
      <c r="GJ174" s="807"/>
      <c r="GK174" s="807"/>
      <c r="GL174" s="807"/>
      <c r="GM174" s="807"/>
      <c r="GN174" s="808">
        <f t="shared" ref="GN174:GN180" si="582">SUM(GC156:GN156)</f>
        <v>147758323.28294328</v>
      </c>
      <c r="GO174" s="790">
        <f t="shared" ref="GO174:GO181" si="583">SUM(H174:GN174)</f>
        <v>1429461923.685873</v>
      </c>
    </row>
    <row r="175" spans="1:204" s="805" customFormat="1" ht="22" customHeight="1" thickTop="1" thickBot="1" x14ac:dyDescent="0.25">
      <c r="G175" s="813" t="s">
        <v>372</v>
      </c>
      <c r="P175" s="840">
        <f>SUM(E157:P157)</f>
        <v>0</v>
      </c>
      <c r="Q175" s="809"/>
      <c r="R175" s="807"/>
      <c r="S175" s="807"/>
      <c r="T175" s="807"/>
      <c r="U175" s="807"/>
      <c r="V175" s="807"/>
      <c r="W175" s="807"/>
      <c r="X175" s="807"/>
      <c r="Y175" s="807"/>
      <c r="Z175" s="807"/>
      <c r="AA175" s="807"/>
      <c r="AB175" s="808">
        <f t="shared" si="568"/>
        <v>-3804866.1949999998</v>
      </c>
      <c r="AC175" s="807"/>
      <c r="AD175" s="807"/>
      <c r="AE175" s="807"/>
      <c r="AF175" s="807"/>
      <c r="AG175" s="807"/>
      <c r="AH175" s="807"/>
      <c r="AI175" s="807"/>
      <c r="AJ175" s="807"/>
      <c r="AK175" s="807"/>
      <c r="AL175" s="807"/>
      <c r="AM175" s="807"/>
      <c r="AN175" s="808">
        <f t="shared" si="569"/>
        <v>-8889779.4212500006</v>
      </c>
      <c r="AO175" s="809"/>
      <c r="AP175" s="807"/>
      <c r="AQ175" s="807"/>
      <c r="AR175" s="807"/>
      <c r="AS175" s="807"/>
      <c r="AT175" s="807"/>
      <c r="AU175" s="807"/>
      <c r="AV175" s="807"/>
      <c r="AW175" s="807"/>
      <c r="AX175" s="807"/>
      <c r="AY175" s="807"/>
      <c r="AZ175" s="808">
        <f t="shared" si="570"/>
        <v>-9838017.8843960464</v>
      </c>
      <c r="BA175" s="807"/>
      <c r="BB175" s="807"/>
      <c r="BC175" s="807"/>
      <c r="BD175" s="807"/>
      <c r="BE175" s="807"/>
      <c r="BF175" s="807"/>
      <c r="BG175" s="807"/>
      <c r="BH175" s="807"/>
      <c r="BI175" s="807"/>
      <c r="BJ175" s="807"/>
      <c r="BK175" s="807"/>
      <c r="BL175" s="808">
        <f t="shared" si="571"/>
        <v>-10425563.61629566</v>
      </c>
      <c r="BM175" s="809"/>
      <c r="BN175" s="807"/>
      <c r="BO175" s="807"/>
      <c r="BP175" s="807"/>
      <c r="BQ175" s="807"/>
      <c r="BR175" s="807"/>
      <c r="BS175" s="807"/>
      <c r="BT175" s="807"/>
      <c r="BU175" s="807"/>
      <c r="BV175" s="807"/>
      <c r="BW175" s="807"/>
      <c r="BX175" s="808">
        <f t="shared" si="572"/>
        <v>-13360784.384569537</v>
      </c>
      <c r="BY175" s="807"/>
      <c r="BZ175" s="807"/>
      <c r="CA175" s="807"/>
      <c r="CB175" s="807"/>
      <c r="CC175" s="807"/>
      <c r="CD175" s="807"/>
      <c r="CE175" s="807"/>
      <c r="CF175" s="807"/>
      <c r="CG175" s="807"/>
      <c r="CH175" s="807"/>
      <c r="CI175" s="807"/>
      <c r="CJ175" s="808">
        <f t="shared" si="573"/>
        <v>-13011860.539876787</v>
      </c>
      <c r="CK175" s="809"/>
      <c r="CL175" s="807"/>
      <c r="CM175" s="807"/>
      <c r="CN175" s="807"/>
      <c r="CO175" s="807"/>
      <c r="CP175" s="807"/>
      <c r="CQ175" s="807"/>
      <c r="CR175" s="807"/>
      <c r="CS175" s="807"/>
      <c r="CT175" s="807"/>
      <c r="CU175" s="807"/>
      <c r="CV175" s="808">
        <f t="shared" si="574"/>
        <v>-10882023.677244663</v>
      </c>
      <c r="CW175" s="807"/>
      <c r="CX175" s="807"/>
      <c r="CY175" s="807"/>
      <c r="CZ175" s="807"/>
      <c r="DA175" s="807"/>
      <c r="DB175" s="807"/>
      <c r="DC175" s="807"/>
      <c r="DD175" s="807"/>
      <c r="DE175" s="807"/>
      <c r="DF175" s="807"/>
      <c r="DG175" s="807"/>
      <c r="DH175" s="808">
        <f t="shared" si="575"/>
        <v>-15970650.321172701</v>
      </c>
      <c r="DI175" s="809"/>
      <c r="DJ175" s="807"/>
      <c r="DK175" s="807"/>
      <c r="DL175" s="807"/>
      <c r="DM175" s="807"/>
      <c r="DN175" s="807"/>
      <c r="DO175" s="807"/>
      <c r="DP175" s="807"/>
      <c r="DQ175" s="807"/>
      <c r="DR175" s="807"/>
      <c r="DS175" s="807"/>
      <c r="DT175" s="808">
        <f t="shared" si="576"/>
        <v>-13223376.641147496</v>
      </c>
      <c r="DU175" s="807"/>
      <c r="DV175" s="807"/>
      <c r="DW175" s="807"/>
      <c r="DX175" s="807"/>
      <c r="DY175" s="807"/>
      <c r="DZ175" s="807"/>
      <c r="EA175" s="807"/>
      <c r="EB175" s="807"/>
      <c r="EC175" s="807"/>
      <c r="ED175" s="807"/>
      <c r="EE175" s="807"/>
      <c r="EF175" s="808">
        <f t="shared" si="577"/>
        <v>-14526280.861801386</v>
      </c>
      <c r="EG175" s="809"/>
      <c r="EH175" s="807"/>
      <c r="EI175" s="807"/>
      <c r="EJ175" s="807"/>
      <c r="EK175" s="807"/>
      <c r="EL175" s="807"/>
      <c r="EM175" s="807"/>
      <c r="EN175" s="807"/>
      <c r="EO175" s="807"/>
      <c r="EP175" s="807"/>
      <c r="EQ175" s="807"/>
      <c r="ER175" s="808">
        <f t="shared" si="578"/>
        <v>-16141603.640163029</v>
      </c>
      <c r="ES175" s="807"/>
      <c r="ET175" s="807"/>
      <c r="EU175" s="807"/>
      <c r="EV175" s="807"/>
      <c r="EW175" s="807"/>
      <c r="EX175" s="807"/>
      <c r="EY175" s="807"/>
      <c r="EZ175" s="807"/>
      <c r="FA175" s="807"/>
      <c r="FB175" s="807"/>
      <c r="FC175" s="807"/>
      <c r="FD175" s="808">
        <f t="shared" si="579"/>
        <v>-19587029.674319297</v>
      </c>
      <c r="FE175" s="809"/>
      <c r="FF175" s="807"/>
      <c r="FG175" s="807"/>
      <c r="FH175" s="807"/>
      <c r="FI175" s="807"/>
      <c r="FJ175" s="807"/>
      <c r="FK175" s="807"/>
      <c r="FL175" s="807"/>
      <c r="FM175" s="807"/>
      <c r="FN175" s="807"/>
      <c r="FO175" s="807"/>
      <c r="FP175" s="808">
        <f t="shared" si="580"/>
        <v>-24194080.56540354</v>
      </c>
      <c r="FQ175" s="807"/>
      <c r="FR175" s="807"/>
      <c r="FS175" s="807"/>
      <c r="FT175" s="807"/>
      <c r="FU175" s="807"/>
      <c r="FV175" s="807"/>
      <c r="FW175" s="807"/>
      <c r="FX175" s="807"/>
      <c r="FY175" s="807"/>
      <c r="FZ175" s="807"/>
      <c r="GA175" s="807"/>
      <c r="GB175" s="808">
        <f t="shared" si="581"/>
        <v>-18399611.987799305</v>
      </c>
      <c r="GC175" s="809"/>
      <c r="GD175" s="807"/>
      <c r="GE175" s="807"/>
      <c r="GF175" s="807"/>
      <c r="GG175" s="807"/>
      <c r="GH175" s="807"/>
      <c r="GI175" s="807"/>
      <c r="GJ175" s="807"/>
      <c r="GK175" s="807"/>
      <c r="GL175" s="807"/>
      <c r="GM175" s="807"/>
      <c r="GN175" s="808">
        <f t="shared" si="582"/>
        <v>-22163748.49244149</v>
      </c>
      <c r="GO175" s="790">
        <f t="shared" si="583"/>
        <v>-214419277.90288097</v>
      </c>
    </row>
    <row r="176" spans="1:204" s="805" customFormat="1" ht="22" customHeight="1" thickTop="1" thickBot="1" x14ac:dyDescent="0.25">
      <c r="G176" s="806" t="s">
        <v>528</v>
      </c>
      <c r="P176" s="840">
        <f>SUM(E158:P158)</f>
        <v>-343400</v>
      </c>
      <c r="Q176" s="809"/>
      <c r="R176" s="807"/>
      <c r="S176" s="807"/>
      <c r="T176" s="807"/>
      <c r="U176" s="807"/>
      <c r="V176" s="807"/>
      <c r="W176" s="807"/>
      <c r="X176" s="807"/>
      <c r="Y176" s="807"/>
      <c r="Z176" s="807"/>
      <c r="AA176" s="807"/>
      <c r="AB176" s="808">
        <f t="shared" si="568"/>
        <v>-1114900</v>
      </c>
      <c r="AC176" s="807"/>
      <c r="AD176" s="807"/>
      <c r="AE176" s="807"/>
      <c r="AF176" s="807"/>
      <c r="AG176" s="807"/>
      <c r="AH176" s="807"/>
      <c r="AI176" s="807"/>
      <c r="AJ176" s="807"/>
      <c r="AK176" s="807"/>
      <c r="AL176" s="807"/>
      <c r="AM176" s="807"/>
      <c r="AN176" s="808">
        <f t="shared" si="569"/>
        <v>-1487400</v>
      </c>
      <c r="AO176" s="809"/>
      <c r="AP176" s="807"/>
      <c r="AQ176" s="807"/>
      <c r="AR176" s="807"/>
      <c r="AS176" s="807"/>
      <c r="AT176" s="807"/>
      <c r="AU176" s="807"/>
      <c r="AV176" s="807"/>
      <c r="AW176" s="807"/>
      <c r="AX176" s="807"/>
      <c r="AY176" s="807"/>
      <c r="AZ176" s="808">
        <f t="shared" si="570"/>
        <v>-1314350</v>
      </c>
      <c r="BA176" s="807"/>
      <c r="BB176" s="807"/>
      <c r="BC176" s="807"/>
      <c r="BD176" s="807"/>
      <c r="BE176" s="807"/>
      <c r="BF176" s="807"/>
      <c r="BG176" s="807"/>
      <c r="BH176" s="807"/>
      <c r="BI176" s="807"/>
      <c r="BJ176" s="807"/>
      <c r="BK176" s="807"/>
      <c r="BL176" s="808">
        <f t="shared" si="571"/>
        <v>-56350</v>
      </c>
      <c r="BM176" s="809"/>
      <c r="BN176" s="807"/>
      <c r="BO176" s="807"/>
      <c r="BP176" s="807"/>
      <c r="BQ176" s="807"/>
      <c r="BR176" s="807"/>
      <c r="BS176" s="807"/>
      <c r="BT176" s="807"/>
      <c r="BU176" s="807"/>
      <c r="BV176" s="807"/>
      <c r="BW176" s="807"/>
      <c r="BX176" s="808">
        <f t="shared" si="572"/>
        <v>0</v>
      </c>
      <c r="BY176" s="807"/>
      <c r="BZ176" s="807"/>
      <c r="CA176" s="807"/>
      <c r="CB176" s="807"/>
      <c r="CC176" s="807"/>
      <c r="CD176" s="807"/>
      <c r="CE176" s="807"/>
      <c r="CF176" s="807"/>
      <c r="CG176" s="807"/>
      <c r="CH176" s="807"/>
      <c r="CI176" s="807"/>
      <c r="CJ176" s="808">
        <f t="shared" si="573"/>
        <v>0</v>
      </c>
      <c r="CK176" s="809"/>
      <c r="CL176" s="807"/>
      <c r="CM176" s="807"/>
      <c r="CN176" s="807"/>
      <c r="CO176" s="807"/>
      <c r="CP176" s="807"/>
      <c r="CQ176" s="807"/>
      <c r="CR176" s="807"/>
      <c r="CS176" s="807"/>
      <c r="CT176" s="807"/>
      <c r="CU176" s="807"/>
      <c r="CV176" s="808">
        <f t="shared" si="574"/>
        <v>0</v>
      </c>
      <c r="CW176" s="807"/>
      <c r="CX176" s="807"/>
      <c r="CY176" s="807"/>
      <c r="CZ176" s="807"/>
      <c r="DA176" s="807"/>
      <c r="DB176" s="807"/>
      <c r="DC176" s="807"/>
      <c r="DD176" s="807"/>
      <c r="DE176" s="807"/>
      <c r="DF176" s="807"/>
      <c r="DG176" s="807"/>
      <c r="DH176" s="808">
        <f t="shared" si="575"/>
        <v>0</v>
      </c>
      <c r="DI176" s="809"/>
      <c r="DJ176" s="807"/>
      <c r="DK176" s="807"/>
      <c r="DL176" s="807"/>
      <c r="DM176" s="807"/>
      <c r="DN176" s="807"/>
      <c r="DO176" s="807"/>
      <c r="DP176" s="807"/>
      <c r="DQ176" s="807"/>
      <c r="DR176" s="807"/>
      <c r="DS176" s="807"/>
      <c r="DT176" s="808">
        <f t="shared" si="576"/>
        <v>0</v>
      </c>
      <c r="DU176" s="807"/>
      <c r="DV176" s="807"/>
      <c r="DW176" s="807"/>
      <c r="DX176" s="807"/>
      <c r="DY176" s="807"/>
      <c r="DZ176" s="807"/>
      <c r="EA176" s="807"/>
      <c r="EB176" s="807"/>
      <c r="EC176" s="807"/>
      <c r="ED176" s="807"/>
      <c r="EE176" s="807"/>
      <c r="EF176" s="808">
        <f t="shared" si="577"/>
        <v>0</v>
      </c>
      <c r="EG176" s="809"/>
      <c r="EH176" s="807"/>
      <c r="EI176" s="807"/>
      <c r="EJ176" s="807"/>
      <c r="EK176" s="807"/>
      <c r="EL176" s="807"/>
      <c r="EM176" s="807"/>
      <c r="EN176" s="807"/>
      <c r="EO176" s="807"/>
      <c r="EP176" s="807"/>
      <c r="EQ176" s="807"/>
      <c r="ER176" s="808">
        <f t="shared" si="578"/>
        <v>0</v>
      </c>
      <c r="ES176" s="807"/>
      <c r="ET176" s="807"/>
      <c r="EU176" s="807"/>
      <c r="EV176" s="807"/>
      <c r="EW176" s="807"/>
      <c r="EX176" s="807"/>
      <c r="EY176" s="807"/>
      <c r="EZ176" s="807"/>
      <c r="FA176" s="807"/>
      <c r="FB176" s="807"/>
      <c r="FC176" s="807"/>
      <c r="FD176" s="808">
        <f t="shared" si="579"/>
        <v>0</v>
      </c>
      <c r="FE176" s="809"/>
      <c r="FF176" s="807"/>
      <c r="FG176" s="807"/>
      <c r="FH176" s="807"/>
      <c r="FI176" s="807"/>
      <c r="FJ176" s="807"/>
      <c r="FK176" s="807"/>
      <c r="FL176" s="807"/>
      <c r="FM176" s="807"/>
      <c r="FN176" s="807"/>
      <c r="FO176" s="807"/>
      <c r="FP176" s="808">
        <f t="shared" si="580"/>
        <v>0</v>
      </c>
      <c r="FQ176" s="807"/>
      <c r="FR176" s="807"/>
      <c r="FS176" s="807"/>
      <c r="FT176" s="807"/>
      <c r="FU176" s="807"/>
      <c r="FV176" s="807"/>
      <c r="FW176" s="807"/>
      <c r="FX176" s="807"/>
      <c r="FY176" s="807"/>
      <c r="FZ176" s="807"/>
      <c r="GA176" s="807"/>
      <c r="GB176" s="808">
        <f t="shared" si="581"/>
        <v>0</v>
      </c>
      <c r="GC176" s="809"/>
      <c r="GD176" s="807"/>
      <c r="GE176" s="807"/>
      <c r="GF176" s="807"/>
      <c r="GG176" s="807"/>
      <c r="GH176" s="807"/>
      <c r="GI176" s="807"/>
      <c r="GJ176" s="807"/>
      <c r="GK176" s="807"/>
      <c r="GL176" s="807"/>
      <c r="GM176" s="807"/>
      <c r="GN176" s="808">
        <f t="shared" si="582"/>
        <v>0</v>
      </c>
      <c r="GO176" s="790">
        <f t="shared" si="583"/>
        <v>-4316400</v>
      </c>
    </row>
    <row r="177" spans="1:198" s="805" customFormat="1" ht="22" customHeight="1" thickTop="1" thickBot="1" x14ac:dyDescent="0.25">
      <c r="G177" s="806" t="s">
        <v>522</v>
      </c>
      <c r="P177" s="840">
        <f>SUM(E159:P159)</f>
        <v>-250000</v>
      </c>
      <c r="Q177" s="809"/>
      <c r="R177" s="807"/>
      <c r="S177" s="807"/>
      <c r="T177" s="807"/>
      <c r="U177" s="807"/>
      <c r="V177" s="807"/>
      <c r="W177" s="807"/>
      <c r="X177" s="807"/>
      <c r="Y177" s="807"/>
      <c r="Z177" s="807"/>
      <c r="AA177" s="807"/>
      <c r="AB177" s="808">
        <f t="shared" si="568"/>
        <v>-350000</v>
      </c>
      <c r="AC177" s="807"/>
      <c r="AD177" s="807"/>
      <c r="AE177" s="807"/>
      <c r="AF177" s="807"/>
      <c r="AG177" s="807"/>
      <c r="AH177" s="807"/>
      <c r="AI177" s="807"/>
      <c r="AJ177" s="807"/>
      <c r="AK177" s="807"/>
      <c r="AL177" s="807"/>
      <c r="AM177" s="807"/>
      <c r="AN177" s="808">
        <f t="shared" si="569"/>
        <v>-400000</v>
      </c>
      <c r="AO177" s="809"/>
      <c r="AP177" s="807"/>
      <c r="AQ177" s="807"/>
      <c r="AR177" s="807"/>
      <c r="AS177" s="807"/>
      <c r="AT177" s="807"/>
      <c r="AU177" s="807"/>
      <c r="AV177" s="807"/>
      <c r="AW177" s="807"/>
      <c r="AX177" s="807"/>
      <c r="AY177" s="807"/>
      <c r="AZ177" s="808">
        <f t="shared" si="570"/>
        <v>-400000</v>
      </c>
      <c r="BA177" s="807"/>
      <c r="BB177" s="807"/>
      <c r="BC177" s="807"/>
      <c r="BD177" s="807"/>
      <c r="BE177" s="807"/>
      <c r="BF177" s="807"/>
      <c r="BG177" s="807"/>
      <c r="BH177" s="807"/>
      <c r="BI177" s="807"/>
      <c r="BJ177" s="807"/>
      <c r="BK177" s="807"/>
      <c r="BL177" s="808">
        <f t="shared" si="571"/>
        <v>-400000</v>
      </c>
      <c r="BM177" s="809"/>
      <c r="BN177" s="807"/>
      <c r="BO177" s="807"/>
      <c r="BP177" s="807"/>
      <c r="BQ177" s="807"/>
      <c r="BR177" s="807"/>
      <c r="BS177" s="807"/>
      <c r="BT177" s="807"/>
      <c r="BU177" s="807"/>
      <c r="BV177" s="807"/>
      <c r="BW177" s="807"/>
      <c r="BX177" s="808">
        <f t="shared" si="572"/>
        <v>-500000</v>
      </c>
      <c r="BY177" s="807"/>
      <c r="BZ177" s="807"/>
      <c r="CA177" s="807"/>
      <c r="CB177" s="807"/>
      <c r="CC177" s="807"/>
      <c r="CD177" s="807"/>
      <c r="CE177" s="807"/>
      <c r="CF177" s="807"/>
      <c r="CG177" s="807"/>
      <c r="CH177" s="807"/>
      <c r="CI177" s="807"/>
      <c r="CJ177" s="808">
        <f t="shared" si="573"/>
        <v>-500000</v>
      </c>
      <c r="CK177" s="809"/>
      <c r="CL177" s="807"/>
      <c r="CM177" s="807"/>
      <c r="CN177" s="807"/>
      <c r="CO177" s="807"/>
      <c r="CP177" s="807"/>
      <c r="CQ177" s="807"/>
      <c r="CR177" s="807"/>
      <c r="CS177" s="807"/>
      <c r="CT177" s="807"/>
      <c r="CU177" s="807"/>
      <c r="CV177" s="808">
        <f t="shared" si="574"/>
        <v>-650000</v>
      </c>
      <c r="CW177" s="807"/>
      <c r="CX177" s="807"/>
      <c r="CY177" s="807"/>
      <c r="CZ177" s="807"/>
      <c r="DA177" s="807"/>
      <c r="DB177" s="807"/>
      <c r="DC177" s="807"/>
      <c r="DD177" s="807"/>
      <c r="DE177" s="807"/>
      <c r="DF177" s="807"/>
      <c r="DG177" s="807"/>
      <c r="DH177" s="808">
        <f t="shared" si="575"/>
        <v>-500000</v>
      </c>
      <c r="DI177" s="809"/>
      <c r="DJ177" s="807"/>
      <c r="DK177" s="807"/>
      <c r="DL177" s="807"/>
      <c r="DM177" s="807"/>
      <c r="DN177" s="807"/>
      <c r="DO177" s="807"/>
      <c r="DP177" s="807"/>
      <c r="DQ177" s="807"/>
      <c r="DR177" s="807"/>
      <c r="DS177" s="807"/>
      <c r="DT177" s="808">
        <f t="shared" si="576"/>
        <v>-600000</v>
      </c>
      <c r="DU177" s="807"/>
      <c r="DV177" s="807"/>
      <c r="DW177" s="807"/>
      <c r="DX177" s="807"/>
      <c r="DY177" s="807"/>
      <c r="DZ177" s="807"/>
      <c r="EA177" s="807"/>
      <c r="EB177" s="807"/>
      <c r="EC177" s="807"/>
      <c r="ED177" s="807"/>
      <c r="EE177" s="807"/>
      <c r="EF177" s="808">
        <f t="shared" si="577"/>
        <v>-650000</v>
      </c>
      <c r="EG177" s="809"/>
      <c r="EH177" s="807"/>
      <c r="EI177" s="807"/>
      <c r="EJ177" s="807"/>
      <c r="EK177" s="807"/>
      <c r="EL177" s="807"/>
      <c r="EM177" s="807"/>
      <c r="EN177" s="807"/>
      <c r="EO177" s="807"/>
      <c r="EP177" s="807"/>
      <c r="EQ177" s="807"/>
      <c r="ER177" s="808">
        <f t="shared" si="578"/>
        <v>-600000</v>
      </c>
      <c r="ES177" s="807"/>
      <c r="ET177" s="807"/>
      <c r="EU177" s="807"/>
      <c r="EV177" s="807"/>
      <c r="EW177" s="807"/>
      <c r="EX177" s="807"/>
      <c r="EY177" s="807"/>
      <c r="EZ177" s="807"/>
      <c r="FA177" s="807"/>
      <c r="FB177" s="807"/>
      <c r="FC177" s="807"/>
      <c r="FD177" s="808">
        <f t="shared" si="579"/>
        <v>-600000</v>
      </c>
      <c r="FE177" s="809"/>
      <c r="FF177" s="807"/>
      <c r="FG177" s="807"/>
      <c r="FH177" s="807"/>
      <c r="FI177" s="807"/>
      <c r="FJ177" s="807"/>
      <c r="FK177" s="807"/>
      <c r="FL177" s="807"/>
      <c r="FM177" s="807"/>
      <c r="FN177" s="807"/>
      <c r="FO177" s="807"/>
      <c r="FP177" s="808">
        <f t="shared" si="580"/>
        <v>-600000</v>
      </c>
      <c r="FQ177" s="807"/>
      <c r="FR177" s="807"/>
      <c r="FS177" s="807"/>
      <c r="FT177" s="807"/>
      <c r="FU177" s="807"/>
      <c r="FV177" s="807"/>
      <c r="FW177" s="807"/>
      <c r="FX177" s="807"/>
      <c r="FY177" s="807"/>
      <c r="FZ177" s="807"/>
      <c r="GA177" s="807"/>
      <c r="GB177" s="808">
        <f t="shared" si="581"/>
        <v>-600000</v>
      </c>
      <c r="GC177" s="809"/>
      <c r="GD177" s="807"/>
      <c r="GE177" s="807"/>
      <c r="GF177" s="807"/>
      <c r="GG177" s="807"/>
      <c r="GH177" s="807"/>
      <c r="GI177" s="807"/>
      <c r="GJ177" s="807"/>
      <c r="GK177" s="807"/>
      <c r="GL177" s="807"/>
      <c r="GM177" s="807"/>
      <c r="GN177" s="808">
        <f t="shared" si="582"/>
        <v>-100000</v>
      </c>
      <c r="GO177" s="790">
        <f t="shared" si="583"/>
        <v>-7700000</v>
      </c>
    </row>
    <row r="178" spans="1:198" s="805" customFormat="1" ht="22" customHeight="1" thickTop="1" thickBot="1" x14ac:dyDescent="0.25">
      <c r="G178" s="359" t="str">
        <f>G160</f>
        <v>SELF PUBLISH COST</v>
      </c>
      <c r="P178" s="840">
        <f>SUM(H160:P160)</f>
        <v>-750000</v>
      </c>
      <c r="Q178" s="809"/>
      <c r="R178" s="807"/>
      <c r="S178" s="807"/>
      <c r="T178" s="807"/>
      <c r="U178" s="807"/>
      <c r="V178" s="807"/>
      <c r="W178" s="807"/>
      <c r="X178" s="807"/>
      <c r="Y178" s="807"/>
      <c r="Z178" s="807"/>
      <c r="AA178" s="807"/>
      <c r="AB178" s="808">
        <f t="shared" si="568"/>
        <v>-1250000</v>
      </c>
      <c r="AC178" s="807"/>
      <c r="AD178" s="807"/>
      <c r="AE178" s="807"/>
      <c r="AF178" s="807"/>
      <c r="AG178" s="807"/>
      <c r="AH178" s="807"/>
      <c r="AI178" s="807"/>
      <c r="AJ178" s="807"/>
      <c r="AK178" s="807"/>
      <c r="AL178" s="807"/>
      <c r="AM178" s="807"/>
      <c r="AN178" s="808">
        <f t="shared" si="569"/>
        <v>-1500000</v>
      </c>
      <c r="AO178" s="809"/>
      <c r="AP178" s="807"/>
      <c r="AQ178" s="807"/>
      <c r="AR178" s="807"/>
      <c r="AS178" s="807"/>
      <c r="AT178" s="807"/>
      <c r="AU178" s="807"/>
      <c r="AV178" s="807"/>
      <c r="AW178" s="807"/>
      <c r="AX178" s="807"/>
      <c r="AY178" s="807"/>
      <c r="AZ178" s="808">
        <f t="shared" si="570"/>
        <v>-2000000</v>
      </c>
      <c r="BA178" s="807"/>
      <c r="BB178" s="807"/>
      <c r="BC178" s="807"/>
      <c r="BD178" s="807"/>
      <c r="BE178" s="807"/>
      <c r="BF178" s="807"/>
      <c r="BG178" s="807"/>
      <c r="BH178" s="807"/>
      <c r="BI178" s="807"/>
      <c r="BJ178" s="807"/>
      <c r="BK178" s="807"/>
      <c r="BL178" s="808">
        <f t="shared" si="571"/>
        <v>-2000000</v>
      </c>
      <c r="BM178" s="809"/>
      <c r="BN178" s="807"/>
      <c r="BO178" s="807"/>
      <c r="BP178" s="807"/>
      <c r="BQ178" s="807"/>
      <c r="BR178" s="807"/>
      <c r="BS178" s="807"/>
      <c r="BT178" s="807"/>
      <c r="BU178" s="807"/>
      <c r="BV178" s="807"/>
      <c r="BW178" s="807"/>
      <c r="BX178" s="808">
        <f t="shared" si="572"/>
        <v>-2500000</v>
      </c>
      <c r="BY178" s="807"/>
      <c r="BZ178" s="807"/>
      <c r="CA178" s="807"/>
      <c r="CB178" s="807"/>
      <c r="CC178" s="807"/>
      <c r="CD178" s="807"/>
      <c r="CE178" s="807"/>
      <c r="CF178" s="807"/>
      <c r="CG178" s="807"/>
      <c r="CH178" s="807"/>
      <c r="CI178" s="807"/>
      <c r="CJ178" s="808">
        <f t="shared" si="573"/>
        <v>-2250000</v>
      </c>
      <c r="CK178" s="809"/>
      <c r="CL178" s="807"/>
      <c r="CM178" s="807"/>
      <c r="CN178" s="807"/>
      <c r="CO178" s="807"/>
      <c r="CP178" s="807"/>
      <c r="CQ178" s="807"/>
      <c r="CR178" s="807"/>
      <c r="CS178" s="807"/>
      <c r="CT178" s="807"/>
      <c r="CU178" s="807"/>
      <c r="CV178" s="808">
        <f t="shared" si="574"/>
        <v>-3000000</v>
      </c>
      <c r="CW178" s="807"/>
      <c r="CX178" s="807"/>
      <c r="CY178" s="807"/>
      <c r="CZ178" s="807"/>
      <c r="DA178" s="807"/>
      <c r="DB178" s="807"/>
      <c r="DC178" s="807"/>
      <c r="DD178" s="807"/>
      <c r="DE178" s="807"/>
      <c r="DF178" s="807"/>
      <c r="DG178" s="807"/>
      <c r="DH178" s="808">
        <f t="shared" si="575"/>
        <v>-2500000</v>
      </c>
      <c r="DI178" s="809"/>
      <c r="DJ178" s="807"/>
      <c r="DK178" s="807"/>
      <c r="DL178" s="807"/>
      <c r="DM178" s="807"/>
      <c r="DN178" s="807"/>
      <c r="DO178" s="807"/>
      <c r="DP178" s="807"/>
      <c r="DQ178" s="807"/>
      <c r="DR178" s="807"/>
      <c r="DS178" s="807"/>
      <c r="DT178" s="808">
        <f t="shared" si="576"/>
        <v>-3000000</v>
      </c>
      <c r="DU178" s="807"/>
      <c r="DV178" s="807"/>
      <c r="DW178" s="807"/>
      <c r="DX178" s="807"/>
      <c r="DY178" s="807"/>
      <c r="DZ178" s="807"/>
      <c r="EA178" s="807"/>
      <c r="EB178" s="807"/>
      <c r="EC178" s="807"/>
      <c r="ED178" s="807"/>
      <c r="EE178" s="807"/>
      <c r="EF178" s="808">
        <f t="shared" si="577"/>
        <v>-3500000</v>
      </c>
      <c r="EG178" s="809"/>
      <c r="EH178" s="807"/>
      <c r="EI178" s="807"/>
      <c r="EJ178" s="807"/>
      <c r="EK178" s="807"/>
      <c r="EL178" s="807"/>
      <c r="EM178" s="807"/>
      <c r="EN178" s="807"/>
      <c r="EO178" s="807"/>
      <c r="EP178" s="807"/>
      <c r="EQ178" s="807"/>
      <c r="ER178" s="808">
        <f t="shared" si="578"/>
        <v>-3000000</v>
      </c>
      <c r="ES178" s="807"/>
      <c r="ET178" s="807"/>
      <c r="EU178" s="807"/>
      <c r="EV178" s="807"/>
      <c r="EW178" s="807"/>
      <c r="EX178" s="807"/>
      <c r="EY178" s="807"/>
      <c r="EZ178" s="807"/>
      <c r="FA178" s="807"/>
      <c r="FB178" s="807"/>
      <c r="FC178" s="807"/>
      <c r="FD178" s="808">
        <f t="shared" si="579"/>
        <v>-3000000</v>
      </c>
      <c r="FE178" s="809"/>
      <c r="FF178" s="807"/>
      <c r="FG178" s="807"/>
      <c r="FH178" s="807"/>
      <c r="FI178" s="807"/>
      <c r="FJ178" s="807"/>
      <c r="FK178" s="807"/>
      <c r="FL178" s="807"/>
      <c r="FM178" s="807"/>
      <c r="FN178" s="807"/>
      <c r="FO178" s="807"/>
      <c r="FP178" s="808">
        <f t="shared" si="580"/>
        <v>-3000000</v>
      </c>
      <c r="FQ178" s="807"/>
      <c r="FR178" s="807"/>
      <c r="FS178" s="807"/>
      <c r="FT178" s="807"/>
      <c r="FU178" s="807"/>
      <c r="FV178" s="807"/>
      <c r="FW178" s="807"/>
      <c r="FX178" s="807"/>
      <c r="FY178" s="807"/>
      <c r="FZ178" s="807"/>
      <c r="GA178" s="807"/>
      <c r="GB178" s="808">
        <f t="shared" si="581"/>
        <v>-2250000</v>
      </c>
      <c r="GC178" s="809"/>
      <c r="GD178" s="807"/>
      <c r="GE178" s="807"/>
      <c r="GF178" s="807"/>
      <c r="GG178" s="807"/>
      <c r="GH178" s="807"/>
      <c r="GI178" s="807"/>
      <c r="GJ178" s="807"/>
      <c r="GK178" s="807"/>
      <c r="GL178" s="807"/>
      <c r="GM178" s="807"/>
      <c r="GN178" s="808">
        <f t="shared" si="582"/>
        <v>-750000</v>
      </c>
      <c r="GO178" s="790"/>
    </row>
    <row r="179" spans="1:198" s="805" customFormat="1" ht="22" customHeight="1" thickTop="1" thickBot="1" x14ac:dyDescent="0.25">
      <c r="G179" s="359" t="str">
        <f>G161</f>
        <v>SELF PUBLISH REVENUE</v>
      </c>
      <c r="P179" s="840">
        <f>SUM(H161:P161)</f>
        <v>0</v>
      </c>
      <c r="Q179" s="809"/>
      <c r="R179" s="807"/>
      <c r="S179" s="807"/>
      <c r="T179" s="807"/>
      <c r="U179" s="807"/>
      <c r="V179" s="807"/>
      <c r="W179" s="807"/>
      <c r="X179" s="807"/>
      <c r="Y179" s="807"/>
      <c r="Z179" s="807"/>
      <c r="AA179" s="807"/>
      <c r="AB179" s="808">
        <f t="shared" si="568"/>
        <v>144897.89583333331</v>
      </c>
      <c r="AC179" s="807"/>
      <c r="AD179" s="807"/>
      <c r="AE179" s="807"/>
      <c r="AF179" s="807"/>
      <c r="AG179" s="807"/>
      <c r="AH179" s="807"/>
      <c r="AI179" s="807"/>
      <c r="AJ179" s="807"/>
      <c r="AK179" s="807"/>
      <c r="AL179" s="807"/>
      <c r="AM179" s="807"/>
      <c r="AN179" s="808">
        <f t="shared" si="569"/>
        <v>1107544.6541666668</v>
      </c>
      <c r="AO179" s="809"/>
      <c r="AP179" s="807"/>
      <c r="AQ179" s="807"/>
      <c r="AR179" s="807"/>
      <c r="AS179" s="807"/>
      <c r="AT179" s="807"/>
      <c r="AU179" s="807"/>
      <c r="AV179" s="807"/>
      <c r="AW179" s="807"/>
      <c r="AX179" s="807"/>
      <c r="AY179" s="807"/>
      <c r="AZ179" s="808">
        <f t="shared" si="570"/>
        <v>2457535.0937002879</v>
      </c>
      <c r="BA179" s="807"/>
      <c r="BB179" s="807"/>
      <c r="BC179" s="807"/>
      <c r="BD179" s="807"/>
      <c r="BE179" s="807"/>
      <c r="BF179" s="807"/>
      <c r="BG179" s="807"/>
      <c r="BH179" s="807"/>
      <c r="BI179" s="807"/>
      <c r="BJ179" s="807"/>
      <c r="BK179" s="807"/>
      <c r="BL179" s="808">
        <f t="shared" si="571"/>
        <v>3708302.6442984091</v>
      </c>
      <c r="BM179" s="809"/>
      <c r="BN179" s="807"/>
      <c r="BO179" s="807"/>
      <c r="BP179" s="807"/>
      <c r="BQ179" s="807"/>
      <c r="BR179" s="807"/>
      <c r="BS179" s="807"/>
      <c r="BT179" s="807"/>
      <c r="BU179" s="807"/>
      <c r="BV179" s="807"/>
      <c r="BW179" s="807"/>
      <c r="BX179" s="808">
        <f t="shared" si="572"/>
        <v>5373485.4944032542</v>
      </c>
      <c r="BY179" s="807"/>
      <c r="BZ179" s="807"/>
      <c r="CA179" s="807"/>
      <c r="CB179" s="807"/>
      <c r="CC179" s="807"/>
      <c r="CD179" s="807"/>
      <c r="CE179" s="807"/>
      <c r="CF179" s="807"/>
      <c r="CG179" s="807"/>
      <c r="CH179" s="807"/>
      <c r="CI179" s="807"/>
      <c r="CJ179" s="808">
        <f t="shared" si="573"/>
        <v>7086525.4736398282</v>
      </c>
      <c r="CK179" s="809"/>
      <c r="CL179" s="807"/>
      <c r="CM179" s="807"/>
      <c r="CN179" s="807"/>
      <c r="CO179" s="807"/>
      <c r="CP179" s="807"/>
      <c r="CQ179" s="807"/>
      <c r="CR179" s="807"/>
      <c r="CS179" s="807"/>
      <c r="CT179" s="807"/>
      <c r="CU179" s="807"/>
      <c r="CV179" s="808">
        <f t="shared" si="574"/>
        <v>8767001.8972661234</v>
      </c>
      <c r="CW179" s="807"/>
      <c r="CX179" s="807"/>
      <c r="CY179" s="807"/>
      <c r="CZ179" s="807"/>
      <c r="DA179" s="807"/>
      <c r="DB179" s="807"/>
      <c r="DC179" s="807"/>
      <c r="DD179" s="807"/>
      <c r="DE179" s="807"/>
      <c r="DF179" s="807"/>
      <c r="DG179" s="807"/>
      <c r="DH179" s="808">
        <f t="shared" si="575"/>
        <v>10463703.392004561</v>
      </c>
      <c r="DI179" s="809"/>
      <c r="DJ179" s="807"/>
      <c r="DK179" s="807"/>
      <c r="DL179" s="807"/>
      <c r="DM179" s="807"/>
      <c r="DN179" s="807"/>
      <c r="DO179" s="807"/>
      <c r="DP179" s="807"/>
      <c r="DQ179" s="807"/>
      <c r="DR179" s="807"/>
      <c r="DS179" s="807"/>
      <c r="DT179" s="808">
        <f t="shared" si="576"/>
        <v>12549338.867507355</v>
      </c>
      <c r="DU179" s="807"/>
      <c r="DV179" s="807"/>
      <c r="DW179" s="807"/>
      <c r="DX179" s="807"/>
      <c r="DY179" s="807"/>
      <c r="DZ179" s="807"/>
      <c r="EA179" s="807"/>
      <c r="EB179" s="807"/>
      <c r="EC179" s="807"/>
      <c r="ED179" s="807"/>
      <c r="EE179" s="807"/>
      <c r="EF179" s="808">
        <f t="shared" si="577"/>
        <v>14349797.474013872</v>
      </c>
      <c r="EG179" s="809"/>
      <c r="EH179" s="807"/>
      <c r="EI179" s="807"/>
      <c r="EJ179" s="807"/>
      <c r="EK179" s="807"/>
      <c r="EL179" s="807"/>
      <c r="EM179" s="807"/>
      <c r="EN179" s="807"/>
      <c r="EO179" s="807"/>
      <c r="EP179" s="807"/>
      <c r="EQ179" s="807"/>
      <c r="ER179" s="808">
        <f t="shared" si="578"/>
        <v>16434040.305594739</v>
      </c>
      <c r="ES179" s="807"/>
      <c r="ET179" s="807"/>
      <c r="EU179" s="807"/>
      <c r="EV179" s="807"/>
      <c r="EW179" s="807"/>
      <c r="EX179" s="807"/>
      <c r="EY179" s="807"/>
      <c r="EZ179" s="807"/>
      <c r="FA179" s="807"/>
      <c r="FB179" s="807"/>
      <c r="FC179" s="807"/>
      <c r="FD179" s="808">
        <f t="shared" si="579"/>
        <v>18721967.106510289</v>
      </c>
      <c r="FE179" s="809"/>
      <c r="FF179" s="807"/>
      <c r="FG179" s="807"/>
      <c r="FH179" s="807"/>
      <c r="FI179" s="807"/>
      <c r="FJ179" s="807"/>
      <c r="FK179" s="807"/>
      <c r="FL179" s="807"/>
      <c r="FM179" s="807"/>
      <c r="FN179" s="807"/>
      <c r="FO179" s="807"/>
      <c r="FP179" s="808">
        <f t="shared" si="580"/>
        <v>21750110.059541654</v>
      </c>
      <c r="FQ179" s="807"/>
      <c r="FR179" s="807"/>
      <c r="FS179" s="807"/>
      <c r="FT179" s="807"/>
      <c r="FU179" s="807"/>
      <c r="FV179" s="807"/>
      <c r="FW179" s="807"/>
      <c r="FX179" s="807"/>
      <c r="FY179" s="807"/>
      <c r="FZ179" s="807"/>
      <c r="GA179" s="807"/>
      <c r="GB179" s="808">
        <f t="shared" si="581"/>
        <v>24587909.148816079</v>
      </c>
      <c r="GC179" s="809"/>
      <c r="GD179" s="807"/>
      <c r="GE179" s="807"/>
      <c r="GF179" s="807"/>
      <c r="GG179" s="807"/>
      <c r="GH179" s="807"/>
      <c r="GI179" s="807"/>
      <c r="GJ179" s="807"/>
      <c r="GK179" s="807"/>
      <c r="GL179" s="807"/>
      <c r="GM179" s="807"/>
      <c r="GN179" s="808">
        <f t="shared" si="582"/>
        <v>27271458.840651989</v>
      </c>
      <c r="GO179" s="790"/>
    </row>
    <row r="180" spans="1:198" s="805" customFormat="1" ht="22" customHeight="1" thickTop="1" thickBot="1" x14ac:dyDescent="0.25">
      <c r="G180" s="813" t="s">
        <v>373</v>
      </c>
      <c r="P180" s="840">
        <f>SUM(E162:P162)</f>
        <v>0</v>
      </c>
      <c r="Q180" s="809"/>
      <c r="R180" s="807"/>
      <c r="S180" s="807"/>
      <c r="T180" s="807"/>
      <c r="U180" s="807"/>
      <c r="V180" s="807"/>
      <c r="W180" s="807"/>
      <c r="X180" s="807"/>
      <c r="Y180" s="807"/>
      <c r="Z180" s="807"/>
      <c r="AA180" s="807"/>
      <c r="AB180" s="808">
        <f t="shared" si="568"/>
        <v>-7609732.3899999997</v>
      </c>
      <c r="AC180" s="807"/>
      <c r="AD180" s="807"/>
      <c r="AE180" s="807"/>
      <c r="AF180" s="807"/>
      <c r="AG180" s="807"/>
      <c r="AH180" s="807"/>
      <c r="AI180" s="807"/>
      <c r="AJ180" s="807"/>
      <c r="AK180" s="807"/>
      <c r="AL180" s="807"/>
      <c r="AM180" s="807"/>
      <c r="AN180" s="808">
        <f t="shared" si="569"/>
        <v>-17779558.842500001</v>
      </c>
      <c r="AO180" s="809"/>
      <c r="AP180" s="807"/>
      <c r="AQ180" s="807"/>
      <c r="AR180" s="807"/>
      <c r="AS180" s="807"/>
      <c r="AT180" s="807"/>
      <c r="AU180" s="807"/>
      <c r="AV180" s="807"/>
      <c r="AW180" s="807"/>
      <c r="AX180" s="807"/>
      <c r="AY180" s="807"/>
      <c r="AZ180" s="808">
        <f t="shared" si="570"/>
        <v>-19676035.768792093</v>
      </c>
      <c r="BA180" s="807"/>
      <c r="BB180" s="807"/>
      <c r="BC180" s="807"/>
      <c r="BD180" s="807"/>
      <c r="BE180" s="807"/>
      <c r="BF180" s="807"/>
      <c r="BG180" s="807"/>
      <c r="BH180" s="807"/>
      <c r="BI180" s="807"/>
      <c r="BJ180" s="807"/>
      <c r="BK180" s="807"/>
      <c r="BL180" s="808">
        <f t="shared" si="571"/>
        <v>-20851127.23259132</v>
      </c>
      <c r="BM180" s="809"/>
      <c r="BN180" s="807"/>
      <c r="BO180" s="807"/>
      <c r="BP180" s="807"/>
      <c r="BQ180" s="807"/>
      <c r="BR180" s="807"/>
      <c r="BS180" s="807"/>
      <c r="BT180" s="807"/>
      <c r="BU180" s="807"/>
      <c r="BV180" s="807"/>
      <c r="BW180" s="807"/>
      <c r="BX180" s="808">
        <f t="shared" si="572"/>
        <v>-26721568.769139074</v>
      </c>
      <c r="BY180" s="807"/>
      <c r="BZ180" s="807"/>
      <c r="CA180" s="807"/>
      <c r="CB180" s="807"/>
      <c r="CC180" s="807"/>
      <c r="CD180" s="807"/>
      <c r="CE180" s="807"/>
      <c r="CF180" s="807"/>
      <c r="CG180" s="807"/>
      <c r="CH180" s="807"/>
      <c r="CI180" s="807"/>
      <c r="CJ180" s="808">
        <f t="shared" si="573"/>
        <v>-26023721.079753574</v>
      </c>
      <c r="CK180" s="809"/>
      <c r="CL180" s="807"/>
      <c r="CM180" s="807"/>
      <c r="CN180" s="807"/>
      <c r="CO180" s="807"/>
      <c r="CP180" s="807"/>
      <c r="CQ180" s="807"/>
      <c r="CR180" s="807"/>
      <c r="CS180" s="807"/>
      <c r="CT180" s="807"/>
      <c r="CU180" s="807"/>
      <c r="CV180" s="808">
        <f t="shared" si="574"/>
        <v>-21764047.354489326</v>
      </c>
      <c r="CW180" s="807"/>
      <c r="CX180" s="807"/>
      <c r="CY180" s="807"/>
      <c r="CZ180" s="807"/>
      <c r="DA180" s="807"/>
      <c r="DB180" s="807"/>
      <c r="DC180" s="807"/>
      <c r="DD180" s="807"/>
      <c r="DE180" s="807"/>
      <c r="DF180" s="807"/>
      <c r="DG180" s="807"/>
      <c r="DH180" s="808">
        <f t="shared" si="575"/>
        <v>-31941300.642345402</v>
      </c>
      <c r="DI180" s="809"/>
      <c r="DJ180" s="807"/>
      <c r="DK180" s="807"/>
      <c r="DL180" s="807"/>
      <c r="DM180" s="807"/>
      <c r="DN180" s="807"/>
      <c r="DO180" s="807"/>
      <c r="DP180" s="807"/>
      <c r="DQ180" s="807"/>
      <c r="DR180" s="807"/>
      <c r="DS180" s="807"/>
      <c r="DT180" s="808">
        <f t="shared" si="576"/>
        <v>-26446753.282294992</v>
      </c>
      <c r="DU180" s="807"/>
      <c r="DV180" s="807"/>
      <c r="DW180" s="807"/>
      <c r="DX180" s="807"/>
      <c r="DY180" s="807"/>
      <c r="DZ180" s="807"/>
      <c r="EA180" s="807"/>
      <c r="EB180" s="807"/>
      <c r="EC180" s="807"/>
      <c r="ED180" s="807"/>
      <c r="EE180" s="807"/>
      <c r="EF180" s="808">
        <f t="shared" si="577"/>
        <v>-29052561.723602772</v>
      </c>
      <c r="EG180" s="809"/>
      <c r="EH180" s="807"/>
      <c r="EI180" s="807"/>
      <c r="EJ180" s="807"/>
      <c r="EK180" s="807"/>
      <c r="EL180" s="807"/>
      <c r="EM180" s="807"/>
      <c r="EN180" s="807"/>
      <c r="EO180" s="807"/>
      <c r="EP180" s="807"/>
      <c r="EQ180" s="807"/>
      <c r="ER180" s="808">
        <f t="shared" si="578"/>
        <v>-32283207.280326057</v>
      </c>
      <c r="ES180" s="807"/>
      <c r="ET180" s="807"/>
      <c r="EU180" s="807"/>
      <c r="EV180" s="807"/>
      <c r="EW180" s="807"/>
      <c r="EX180" s="807"/>
      <c r="EY180" s="807"/>
      <c r="EZ180" s="807"/>
      <c r="FA180" s="807"/>
      <c r="FB180" s="807"/>
      <c r="FC180" s="807"/>
      <c r="FD180" s="808">
        <f t="shared" si="579"/>
        <v>-39174059.348638594</v>
      </c>
      <c r="FE180" s="809"/>
      <c r="FF180" s="807"/>
      <c r="FG180" s="807"/>
      <c r="FH180" s="807"/>
      <c r="FI180" s="807"/>
      <c r="FJ180" s="807"/>
      <c r="FK180" s="807"/>
      <c r="FL180" s="807"/>
      <c r="FM180" s="807"/>
      <c r="FN180" s="807"/>
      <c r="FO180" s="807"/>
      <c r="FP180" s="808">
        <f t="shared" si="580"/>
        <v>-48388161.130807079</v>
      </c>
      <c r="FQ180" s="807"/>
      <c r="FR180" s="807"/>
      <c r="FS180" s="807"/>
      <c r="FT180" s="807"/>
      <c r="FU180" s="807"/>
      <c r="FV180" s="807"/>
      <c r="FW180" s="807"/>
      <c r="FX180" s="807"/>
      <c r="FY180" s="807"/>
      <c r="FZ180" s="807"/>
      <c r="GA180" s="807"/>
      <c r="GB180" s="808">
        <f t="shared" si="581"/>
        <v>-36799223.975598611</v>
      </c>
      <c r="GC180" s="809"/>
      <c r="GD180" s="807"/>
      <c r="GE180" s="807"/>
      <c r="GF180" s="807"/>
      <c r="GG180" s="807"/>
      <c r="GH180" s="807"/>
      <c r="GI180" s="807"/>
      <c r="GJ180" s="807"/>
      <c r="GK180" s="807"/>
      <c r="GL180" s="807"/>
      <c r="GM180" s="807"/>
      <c r="GN180" s="808">
        <f t="shared" si="582"/>
        <v>-44327496.984882981</v>
      </c>
      <c r="GO180" s="790">
        <f t="shared" si="583"/>
        <v>-428838555.80576193</v>
      </c>
    </row>
    <row r="181" spans="1:198" s="805" customFormat="1" ht="22" customHeight="1" thickTop="1" thickBot="1" x14ac:dyDescent="0.25">
      <c r="G181" s="813" t="s">
        <v>383</v>
      </c>
      <c r="P181" s="840">
        <f>SUM(E170:P170)</f>
        <v>0</v>
      </c>
      <c r="Q181" s="809"/>
      <c r="R181" s="807"/>
      <c r="S181" s="807"/>
      <c r="T181" s="807"/>
      <c r="U181" s="807"/>
      <c r="V181" s="807"/>
      <c r="W181" s="807"/>
      <c r="X181" s="807"/>
      <c r="Y181" s="807"/>
      <c r="Z181" s="807"/>
      <c r="AA181" s="807"/>
      <c r="AB181" s="808">
        <f>SUM(Q167:AB167)</f>
        <v>12486276.048333334</v>
      </c>
      <c r="AC181" s="807"/>
      <c r="AD181" s="807"/>
      <c r="AE181" s="807"/>
      <c r="AF181" s="807"/>
      <c r="AG181" s="807"/>
      <c r="AH181" s="807"/>
      <c r="AI181" s="807"/>
      <c r="AJ181" s="807"/>
      <c r="AK181" s="807"/>
      <c r="AL181" s="807"/>
      <c r="AM181" s="807"/>
      <c r="AN181" s="808">
        <f>SUM(AC167:AN167)</f>
        <v>30708457.877916671</v>
      </c>
      <c r="AO181" s="809"/>
      <c r="AP181" s="807"/>
      <c r="AQ181" s="807"/>
      <c r="AR181" s="807"/>
      <c r="AS181" s="807"/>
      <c r="AT181" s="807"/>
      <c r="AU181" s="807"/>
      <c r="AV181" s="807"/>
      <c r="AW181" s="807"/>
      <c r="AX181" s="807"/>
      <c r="AY181" s="807"/>
      <c r="AZ181" s="808">
        <f>SUM(AO167:AZ167)</f>
        <v>34358382.242785506</v>
      </c>
      <c r="BA181" s="807"/>
      <c r="BB181" s="807"/>
      <c r="BC181" s="807"/>
      <c r="BD181" s="807"/>
      <c r="BE181" s="807"/>
      <c r="BF181" s="807"/>
      <c r="BG181" s="807"/>
      <c r="BH181" s="807"/>
      <c r="BI181" s="807"/>
      <c r="BJ181" s="807"/>
      <c r="BK181" s="807"/>
      <c r="BL181" s="808">
        <f>SUM(BA167:BL167)</f>
        <v>37770716.593084097</v>
      </c>
      <c r="BM181" s="809"/>
      <c r="BN181" s="807"/>
      <c r="BO181" s="807"/>
      <c r="BP181" s="807"/>
      <c r="BQ181" s="807"/>
      <c r="BR181" s="807"/>
      <c r="BS181" s="807"/>
      <c r="BT181" s="807"/>
      <c r="BU181" s="807"/>
      <c r="BV181" s="807"/>
      <c r="BW181" s="807"/>
      <c r="BX181" s="808">
        <f>SUM(BM167:BX167)</f>
        <v>48489542.743421651</v>
      </c>
      <c r="BY181" s="807"/>
      <c r="BZ181" s="807"/>
      <c r="CA181" s="807"/>
      <c r="CB181" s="807"/>
      <c r="CC181" s="807"/>
      <c r="CD181" s="807"/>
      <c r="CE181" s="807"/>
      <c r="CF181" s="807"/>
      <c r="CG181" s="807"/>
      <c r="CH181" s="807"/>
      <c r="CI181" s="807"/>
      <c r="CJ181" s="808">
        <f>SUM(BY167:CJ167)</f>
        <v>47210155.312881544</v>
      </c>
      <c r="CK181" s="809"/>
      <c r="CL181" s="807"/>
      <c r="CM181" s="807"/>
      <c r="CN181" s="807"/>
      <c r="CO181" s="807"/>
      <c r="CP181" s="807"/>
      <c r="CQ181" s="807"/>
      <c r="CR181" s="807"/>
      <c r="CS181" s="807"/>
      <c r="CT181" s="807"/>
      <c r="CU181" s="807"/>
      <c r="CV181" s="808">
        <f>SUM(CK167:CV167)</f>
        <v>39250753.483230419</v>
      </c>
      <c r="CW181" s="807"/>
      <c r="CX181" s="807"/>
      <c r="CY181" s="807"/>
      <c r="CZ181" s="807"/>
      <c r="DA181" s="807"/>
      <c r="DB181" s="807"/>
      <c r="DC181" s="807"/>
      <c r="DD181" s="807"/>
      <c r="DE181" s="807"/>
      <c r="DF181" s="807"/>
      <c r="DG181" s="807"/>
      <c r="DH181" s="808">
        <f>SUM(CW167:DH167)</f>
        <v>58059051.177633241</v>
      </c>
      <c r="DI181" s="809"/>
      <c r="DJ181" s="807"/>
      <c r="DK181" s="807"/>
      <c r="DL181" s="807"/>
      <c r="DM181" s="807"/>
      <c r="DN181" s="807"/>
      <c r="DO181" s="807"/>
      <c r="DP181" s="807"/>
      <c r="DQ181" s="807"/>
      <c r="DR181" s="807"/>
      <c r="DS181" s="807"/>
      <c r="DT181" s="808">
        <f>SUM(DI167:DT167)</f>
        <v>47885714.350874171</v>
      </c>
      <c r="DU181" s="807"/>
      <c r="DV181" s="807"/>
      <c r="DW181" s="807"/>
      <c r="DX181" s="807"/>
      <c r="DY181" s="807"/>
      <c r="DZ181" s="807"/>
      <c r="EA181" s="807"/>
      <c r="EB181" s="807"/>
      <c r="EC181" s="807"/>
      <c r="ED181" s="807"/>
      <c r="EE181" s="807"/>
      <c r="EF181" s="808">
        <f>SUM(DU167:EF167)</f>
        <v>52613029.826605082</v>
      </c>
      <c r="EG181" s="807"/>
      <c r="EH181" s="807"/>
      <c r="EI181" s="807"/>
      <c r="EJ181" s="807"/>
      <c r="EK181" s="807"/>
      <c r="EL181" s="807"/>
      <c r="EM181" s="807"/>
      <c r="EN181" s="807"/>
      <c r="EO181" s="807"/>
      <c r="EP181" s="807"/>
      <c r="EQ181" s="807"/>
      <c r="ER181" s="808">
        <f>SUM(EG167:ER167)</f>
        <v>58585880.013931111</v>
      </c>
      <c r="ES181" s="807"/>
      <c r="ET181" s="807"/>
      <c r="EU181" s="807"/>
      <c r="EV181" s="807"/>
      <c r="EW181" s="807"/>
      <c r="EX181" s="807"/>
      <c r="EY181" s="807"/>
      <c r="EZ181" s="807"/>
      <c r="FA181" s="807"/>
      <c r="FB181" s="807"/>
      <c r="FC181" s="807"/>
      <c r="FD181" s="808">
        <f>SUM(ES167:FD167)</f>
        <v>71219108.805837423</v>
      </c>
      <c r="FE181" s="809"/>
      <c r="FF181" s="807"/>
      <c r="FG181" s="807"/>
      <c r="FH181" s="807"/>
      <c r="FI181" s="807"/>
      <c r="FJ181" s="807"/>
      <c r="FK181" s="807"/>
      <c r="FL181" s="807"/>
      <c r="FM181" s="807"/>
      <c r="FN181" s="807"/>
      <c r="FO181" s="807"/>
      <c r="FP181" s="808">
        <f>SUM(FE167:FP167)</f>
        <v>88111628.739813</v>
      </c>
      <c r="FQ181" s="807"/>
      <c r="FR181" s="807"/>
      <c r="FS181" s="807"/>
      <c r="FT181" s="807"/>
      <c r="FU181" s="807"/>
      <c r="FV181" s="807"/>
      <c r="FW181" s="807"/>
      <c r="FX181" s="807"/>
      <c r="FY181" s="807"/>
      <c r="FZ181" s="807"/>
      <c r="GA181" s="807"/>
      <c r="GB181" s="808">
        <f>SUM(FQ167:GB167)</f>
        <v>66865243.955264129</v>
      </c>
      <c r="GC181" s="809"/>
      <c r="GD181" s="807"/>
      <c r="GE181" s="807"/>
      <c r="GF181" s="807"/>
      <c r="GG181" s="807"/>
      <c r="GH181" s="807"/>
      <c r="GI181" s="807"/>
      <c r="GJ181" s="807"/>
      <c r="GK181" s="807"/>
      <c r="GL181" s="807"/>
      <c r="GM181" s="807"/>
      <c r="GN181" s="808">
        <f>SUM(GC167:GN167)</f>
        <v>81167077.805618793</v>
      </c>
      <c r="GO181" s="790">
        <f t="shared" si="583"/>
        <v>774781018.97723007</v>
      </c>
    </row>
    <row r="182" spans="1:198" s="800" customFormat="1" ht="22" customHeight="1" thickTop="1" thickBot="1" x14ac:dyDescent="0.25">
      <c r="G182" s="801" t="s">
        <v>506</v>
      </c>
      <c r="P182" s="841">
        <f>SUM(E171:P171)</f>
        <v>0</v>
      </c>
      <c r="Q182" s="803"/>
      <c r="R182" s="804"/>
      <c r="S182" s="804"/>
      <c r="T182" s="804"/>
      <c r="U182" s="804"/>
      <c r="V182" s="804"/>
      <c r="W182" s="804"/>
      <c r="X182" s="804"/>
      <c r="Y182" s="804"/>
      <c r="Z182" s="804"/>
      <c r="AA182" s="804"/>
      <c r="AB182" s="802">
        <f>SUM(Q171:AB171)</f>
        <v>1696707.3333333333</v>
      </c>
      <c r="AC182" s="804"/>
      <c r="AD182" s="804"/>
      <c r="AE182" s="804"/>
      <c r="AF182" s="804"/>
      <c r="AG182" s="804"/>
      <c r="AH182" s="804"/>
      <c r="AI182" s="804"/>
      <c r="AJ182" s="804"/>
      <c r="AK182" s="804"/>
      <c r="AL182" s="804"/>
      <c r="AM182" s="804"/>
      <c r="AN182" s="802">
        <f>SUM(AC171:AN171)</f>
        <v>3964227.1666666665</v>
      </c>
      <c r="AO182" s="803"/>
      <c r="AP182" s="804"/>
      <c r="AQ182" s="804"/>
      <c r="AR182" s="804"/>
      <c r="AS182" s="804"/>
      <c r="AT182" s="804"/>
      <c r="AU182" s="804"/>
      <c r="AV182" s="804"/>
      <c r="AW182" s="804"/>
      <c r="AX182" s="804"/>
      <c r="AY182" s="804"/>
      <c r="AZ182" s="802">
        <f>SUM(AO171:AZ171)</f>
        <v>4387075.9796637893</v>
      </c>
      <c r="BA182" s="804"/>
      <c r="BB182" s="804"/>
      <c r="BC182" s="804"/>
      <c r="BD182" s="804"/>
      <c r="BE182" s="804"/>
      <c r="BF182" s="804"/>
      <c r="BG182" s="804"/>
      <c r="BH182" s="804"/>
      <c r="BI182" s="804"/>
      <c r="BJ182" s="804"/>
      <c r="BK182" s="804"/>
      <c r="BL182" s="802">
        <f>SUM(BA171:BL171)</f>
        <v>4649080.7653492363</v>
      </c>
      <c r="BM182" s="803"/>
      <c r="BN182" s="804"/>
      <c r="BO182" s="804"/>
      <c r="BP182" s="804"/>
      <c r="BQ182" s="804"/>
      <c r="BR182" s="804"/>
      <c r="BS182" s="804"/>
      <c r="BT182" s="804"/>
      <c r="BU182" s="804"/>
      <c r="BV182" s="804"/>
      <c r="BW182" s="804"/>
      <c r="BX182" s="802">
        <f>SUM(BM171:BX171)</f>
        <v>5957986.347634132</v>
      </c>
      <c r="BY182" s="804"/>
      <c r="BZ182" s="804"/>
      <c r="CA182" s="804"/>
      <c r="CB182" s="804"/>
      <c r="CC182" s="804"/>
      <c r="CD182" s="804"/>
      <c r="CE182" s="804"/>
      <c r="CF182" s="804"/>
      <c r="CG182" s="804"/>
      <c r="CH182" s="804"/>
      <c r="CI182" s="804"/>
      <c r="CJ182" s="802">
        <f>SUM(BY171:CJ171)</f>
        <v>5802390.4302683556</v>
      </c>
      <c r="CK182" s="803"/>
      <c r="CL182" s="804"/>
      <c r="CM182" s="804"/>
      <c r="CN182" s="804"/>
      <c r="CO182" s="804"/>
      <c r="CP182" s="804"/>
      <c r="CQ182" s="804"/>
      <c r="CR182" s="804"/>
      <c r="CS182" s="804"/>
      <c r="CT182" s="804"/>
      <c r="CU182" s="804"/>
      <c r="CV182" s="802">
        <f>SUM(CK171:CV171)</f>
        <v>4852630.4023387562</v>
      </c>
      <c r="CW182" s="804"/>
      <c r="CX182" s="804"/>
      <c r="CY182" s="804"/>
      <c r="CZ182" s="804"/>
      <c r="DA182" s="804"/>
      <c r="DB182" s="804"/>
      <c r="DC182" s="804"/>
      <c r="DD182" s="804"/>
      <c r="DE182" s="804"/>
      <c r="DF182" s="804"/>
      <c r="DG182" s="804"/>
      <c r="DH182" s="802">
        <f>SUM(CW171:DH171)</f>
        <v>7121806.163287716</v>
      </c>
      <c r="DI182" s="803"/>
      <c r="DJ182" s="804"/>
      <c r="DK182" s="804"/>
      <c r="DL182" s="804"/>
      <c r="DM182" s="804"/>
      <c r="DN182" s="804"/>
      <c r="DO182" s="804"/>
      <c r="DP182" s="804"/>
      <c r="DQ182" s="804"/>
      <c r="DR182" s="804"/>
      <c r="DS182" s="804"/>
      <c r="DT182" s="802">
        <f>SUM(DI171:DT171)</f>
        <v>5896711.991593089</v>
      </c>
      <c r="DU182" s="804"/>
      <c r="DV182" s="804"/>
      <c r="DW182" s="804"/>
      <c r="DX182" s="804"/>
      <c r="DY182" s="804"/>
      <c r="DZ182" s="804"/>
      <c r="EA182" s="804"/>
      <c r="EB182" s="804"/>
      <c r="EC182" s="804"/>
      <c r="ED182" s="804"/>
      <c r="EE182" s="804"/>
      <c r="EF182" s="802">
        <f>SUM(DU171:EF171)</f>
        <v>6477717.2181945983</v>
      </c>
      <c r="EG182" s="804"/>
      <c r="EH182" s="804"/>
      <c r="EI182" s="804"/>
      <c r="EJ182" s="804"/>
      <c r="EK182" s="804"/>
      <c r="EL182" s="804"/>
      <c r="EM182" s="804"/>
      <c r="EN182" s="804"/>
      <c r="EO182" s="804"/>
      <c r="EP182" s="804"/>
      <c r="EQ182" s="804"/>
      <c r="ER182" s="802">
        <f>SUM(EG171:ER171)</f>
        <v>7198039.5273859659</v>
      </c>
      <c r="ES182" s="804"/>
      <c r="ET182" s="804"/>
      <c r="EU182" s="804"/>
      <c r="EV182" s="804"/>
      <c r="EW182" s="804"/>
      <c r="EX182" s="804"/>
      <c r="EY182" s="804"/>
      <c r="EZ182" s="804"/>
      <c r="FA182" s="804"/>
      <c r="FB182" s="804"/>
      <c r="FC182" s="804"/>
      <c r="FD182" s="802">
        <f>SUM(ES171:FD171)</f>
        <v>8734461.3932304569</v>
      </c>
      <c r="FE182" s="803"/>
      <c r="FF182" s="804"/>
      <c r="FG182" s="804"/>
      <c r="FH182" s="804"/>
      <c r="FI182" s="804"/>
      <c r="FJ182" s="804"/>
      <c r="FK182" s="804"/>
      <c r="FL182" s="804"/>
      <c r="FM182" s="804"/>
      <c r="FN182" s="804"/>
      <c r="FO182" s="804"/>
      <c r="FP182" s="802">
        <f>SUM(FE171:FP171)</f>
        <v>10788887.654583521</v>
      </c>
      <c r="FQ182" s="804"/>
      <c r="FR182" s="804"/>
      <c r="FS182" s="804"/>
      <c r="FT182" s="804"/>
      <c r="FU182" s="804"/>
      <c r="FV182" s="804"/>
      <c r="FW182" s="804"/>
      <c r="FX182" s="804"/>
      <c r="FY182" s="804"/>
      <c r="FZ182" s="804"/>
      <c r="GA182" s="804"/>
      <c r="GB182" s="802">
        <f>SUM(FQ171:GB171)</f>
        <v>8204955.1785058239</v>
      </c>
      <c r="GC182" s="803"/>
      <c r="GD182" s="804"/>
      <c r="GE182" s="804"/>
      <c r="GF182" s="804"/>
      <c r="GG182" s="804"/>
      <c r="GH182" s="804"/>
      <c r="GI182" s="804"/>
      <c r="GJ182" s="804"/>
      <c r="GK182" s="804"/>
      <c r="GL182" s="804"/>
      <c r="GM182" s="804"/>
      <c r="GN182" s="802">
        <f>SUM(GC171:GN171)</f>
        <v>9883499.8851467073</v>
      </c>
      <c r="GO182" s="964">
        <f>SUM(AB182:GN182)</f>
        <v>95616177.437182143</v>
      </c>
    </row>
    <row r="183" spans="1:198" ht="22" customHeight="1" thickTop="1" thickBot="1" x14ac:dyDescent="0.25">
      <c r="G183" s="752"/>
      <c r="H183" s="333"/>
      <c r="I183" s="333"/>
      <c r="J183" s="333"/>
      <c r="K183" s="333"/>
      <c r="L183" s="333"/>
      <c r="M183" s="333"/>
      <c r="N183" s="333"/>
      <c r="O183" s="333"/>
      <c r="P183" s="384"/>
      <c r="Q183" s="381"/>
      <c r="R183" s="384"/>
      <c r="S183" s="384"/>
      <c r="T183" s="384"/>
      <c r="U183" s="384"/>
      <c r="V183" s="384"/>
      <c r="W183" s="384"/>
      <c r="X183" s="384"/>
      <c r="Y183" s="384"/>
      <c r="Z183" s="384"/>
      <c r="AA183" s="384"/>
      <c r="AB183" s="719"/>
      <c r="AC183" s="384"/>
      <c r="AD183" s="384"/>
      <c r="AE183" s="384"/>
      <c r="AF183" s="384"/>
      <c r="AG183" s="384"/>
      <c r="AH183" s="384"/>
      <c r="AI183" s="384"/>
      <c r="AJ183" s="384"/>
      <c r="AK183" s="384"/>
      <c r="AL183" s="384"/>
      <c r="AM183" s="384"/>
      <c r="AN183" s="719"/>
      <c r="AO183" s="381"/>
      <c r="AP183" s="384"/>
      <c r="AQ183" s="384"/>
      <c r="AR183" s="384"/>
      <c r="AS183" s="384"/>
      <c r="AT183" s="384"/>
      <c r="AU183" s="384"/>
      <c r="AV183" s="384"/>
      <c r="AW183" s="384"/>
      <c r="AX183" s="384"/>
      <c r="AY183" s="384"/>
      <c r="AZ183" s="719"/>
      <c r="BA183" s="384"/>
      <c r="BB183" s="384"/>
      <c r="BC183" s="384"/>
      <c r="BD183" s="384"/>
      <c r="BE183" s="384"/>
      <c r="BF183" s="384"/>
      <c r="BG183" s="384"/>
      <c r="BH183" s="384"/>
      <c r="BI183" s="384"/>
      <c r="BJ183" s="384"/>
      <c r="BK183" s="384"/>
      <c r="BL183" s="719"/>
      <c r="BM183" s="381"/>
      <c r="BN183" s="384"/>
      <c r="BO183" s="384"/>
      <c r="BP183" s="384"/>
      <c r="BQ183" s="384"/>
      <c r="BR183" s="384"/>
      <c r="BS183" s="384"/>
      <c r="BT183" s="384"/>
      <c r="BU183" s="384"/>
      <c r="BV183" s="384"/>
      <c r="BW183" s="384"/>
      <c r="BX183" s="719"/>
      <c r="BY183" s="384"/>
      <c r="BZ183" s="384"/>
      <c r="CA183" s="384"/>
      <c r="CB183" s="384"/>
      <c r="CC183" s="384"/>
      <c r="CD183" s="384"/>
      <c r="CE183" s="384"/>
      <c r="CF183" s="384"/>
      <c r="CG183" s="384"/>
      <c r="CH183" s="384"/>
      <c r="CI183" s="384"/>
      <c r="CJ183" s="719"/>
      <c r="CK183" s="381"/>
      <c r="CL183" s="384"/>
      <c r="CM183" s="384"/>
      <c r="CN183" s="384"/>
      <c r="CO183" s="384"/>
      <c r="CP183" s="384"/>
      <c r="CQ183" s="384"/>
      <c r="CR183" s="384"/>
      <c r="CS183" s="384"/>
      <c r="CT183" s="384"/>
      <c r="CU183" s="384"/>
      <c r="CV183" s="719"/>
      <c r="CW183" s="384"/>
      <c r="CX183" s="384"/>
      <c r="CY183" s="384"/>
      <c r="CZ183" s="384"/>
      <c r="DA183" s="384"/>
      <c r="DB183" s="384"/>
      <c r="DC183" s="384"/>
      <c r="DD183" s="384"/>
      <c r="DE183" s="384"/>
      <c r="DF183" s="384"/>
      <c r="DG183" s="384"/>
      <c r="DH183" s="719"/>
      <c r="DI183" s="381"/>
      <c r="DJ183" s="384"/>
      <c r="DK183" s="384"/>
      <c r="DL183" s="384"/>
      <c r="DM183" s="384"/>
      <c r="DN183" s="384"/>
      <c r="DO183" s="384"/>
      <c r="DP183" s="384"/>
      <c r="DQ183" s="384"/>
      <c r="DR183" s="384"/>
      <c r="DS183" s="384"/>
      <c r="DT183" s="719"/>
      <c r="DU183" s="384"/>
      <c r="DV183" s="384"/>
      <c r="DW183" s="384"/>
      <c r="DX183" s="384"/>
      <c r="DY183" s="384"/>
      <c r="DZ183" s="384"/>
      <c r="EA183" s="384"/>
      <c r="EB183" s="384"/>
      <c r="EC183" s="384"/>
      <c r="ED183" s="384"/>
      <c r="EE183" s="384"/>
      <c r="EF183" s="719"/>
      <c r="EG183" s="384"/>
      <c r="EH183" s="384"/>
      <c r="EI183" s="384"/>
      <c r="EJ183" s="384"/>
      <c r="EK183" s="384"/>
      <c r="EL183" s="384"/>
      <c r="EM183" s="384"/>
      <c r="EN183" s="384"/>
      <c r="EO183" s="384"/>
      <c r="EP183" s="384"/>
      <c r="EQ183" s="384"/>
      <c r="ER183" s="719"/>
      <c r="ES183" s="384"/>
      <c r="ET183" s="384"/>
      <c r="EU183" s="384"/>
      <c r="EV183" s="384"/>
      <c r="EW183" s="384"/>
      <c r="EX183" s="384"/>
      <c r="EY183" s="384"/>
      <c r="EZ183" s="384"/>
      <c r="FA183" s="384"/>
      <c r="FB183" s="384"/>
      <c r="FC183" s="384"/>
      <c r="FD183" s="719"/>
      <c r="FE183" s="381"/>
      <c r="FF183" s="384"/>
      <c r="FG183" s="384"/>
      <c r="FH183" s="384"/>
      <c r="FI183" s="384"/>
      <c r="FJ183" s="384"/>
      <c r="FK183" s="384"/>
      <c r="FL183" s="384"/>
      <c r="FM183" s="384"/>
      <c r="FN183" s="384"/>
      <c r="FO183" s="384"/>
      <c r="FP183" s="719"/>
      <c r="FQ183" s="384"/>
      <c r="FR183" s="384"/>
      <c r="FS183" s="384"/>
      <c r="FT183" s="384"/>
      <c r="FU183" s="384"/>
      <c r="FV183" s="384"/>
      <c r="FW183" s="384"/>
      <c r="FX183" s="384"/>
      <c r="FY183" s="384"/>
      <c r="FZ183" s="384"/>
      <c r="GA183" s="384"/>
      <c r="GB183" s="719"/>
      <c r="GC183" s="386"/>
      <c r="GD183" s="29"/>
      <c r="GE183" s="29"/>
      <c r="GN183" s="719"/>
      <c r="GO183" s="962"/>
    </row>
    <row r="184" spans="1:198" s="786" customFormat="1" ht="23" customHeight="1" thickTop="1" thickBot="1" x14ac:dyDescent="0.25">
      <c r="G184" s="814" t="s">
        <v>538</v>
      </c>
      <c r="P184" s="839">
        <f>P175+P176+P177+P180</f>
        <v>-593400</v>
      </c>
      <c r="Q184" s="798"/>
      <c r="R184" s="795"/>
      <c r="S184" s="795"/>
      <c r="T184" s="795"/>
      <c r="U184" s="795"/>
      <c r="V184" s="795"/>
      <c r="W184" s="795"/>
      <c r="X184" s="795"/>
      <c r="Y184" s="795"/>
      <c r="Z184" s="795"/>
      <c r="AA184" s="795"/>
      <c r="AB184" s="790">
        <f>AB175+AB176+AB177+AB178+AB179+AB180</f>
        <v>-13984600.689166667</v>
      </c>
      <c r="AC184" s="795"/>
      <c r="AD184" s="795"/>
      <c r="AE184" s="795"/>
      <c r="AF184" s="795"/>
      <c r="AG184" s="795"/>
      <c r="AH184" s="795"/>
      <c r="AI184" s="795"/>
      <c r="AJ184" s="795"/>
      <c r="AK184" s="795"/>
      <c r="AL184" s="795"/>
      <c r="AM184" s="795"/>
      <c r="AN184" s="790">
        <f>AN175+AN176+AN177+AN178+AN179+AN180</f>
        <v>-28949193.609583333</v>
      </c>
      <c r="AO184" s="798"/>
      <c r="AP184" s="795"/>
      <c r="AQ184" s="795"/>
      <c r="AR184" s="795"/>
      <c r="AS184" s="795"/>
      <c r="AT184" s="795"/>
      <c r="AU184" s="795"/>
      <c r="AV184" s="795"/>
      <c r="AW184" s="795"/>
      <c r="AX184" s="795"/>
      <c r="AY184" s="795"/>
      <c r="AZ184" s="790">
        <f>AZ175+AZ176+AZ177+AZ178+AZ179+AZ180</f>
        <v>-30770868.559487849</v>
      </c>
      <c r="BA184" s="795"/>
      <c r="BB184" s="795"/>
      <c r="BC184" s="795"/>
      <c r="BD184" s="795"/>
      <c r="BE184" s="795"/>
      <c r="BF184" s="795"/>
      <c r="BG184" s="795"/>
      <c r="BH184" s="795"/>
      <c r="BI184" s="795"/>
      <c r="BJ184" s="795"/>
      <c r="BK184" s="795"/>
      <c r="BL184" s="790">
        <f>BL175+BL176+BL177+BL178+BL179+BL180</f>
        <v>-30024738.20458857</v>
      </c>
      <c r="BM184" s="798"/>
      <c r="BN184" s="795"/>
      <c r="BO184" s="795"/>
      <c r="BP184" s="795"/>
      <c r="BQ184" s="795"/>
      <c r="BR184" s="795"/>
      <c r="BS184" s="795"/>
      <c r="BT184" s="795"/>
      <c r="BU184" s="795"/>
      <c r="BV184" s="795"/>
      <c r="BW184" s="795"/>
      <c r="BX184" s="790">
        <f>BX175+BX176+BX177+BX178+BX179+BX180</f>
        <v>-37708867.659305356</v>
      </c>
      <c r="BY184" s="795"/>
      <c r="BZ184" s="795"/>
      <c r="CA184" s="795"/>
      <c r="CB184" s="795"/>
      <c r="CC184" s="795"/>
      <c r="CD184" s="795"/>
      <c r="CE184" s="795"/>
      <c r="CF184" s="795"/>
      <c r="CG184" s="795"/>
      <c r="CH184" s="795"/>
      <c r="CI184" s="795"/>
      <c r="CJ184" s="790">
        <f>CJ175+CJ176+CJ177+CJ178+CJ179+CJ180</f>
        <v>-34699056.145990536</v>
      </c>
      <c r="CK184" s="798"/>
      <c r="CL184" s="795"/>
      <c r="CM184" s="795"/>
      <c r="CN184" s="795"/>
      <c r="CO184" s="795"/>
      <c r="CP184" s="795"/>
      <c r="CQ184" s="795"/>
      <c r="CR184" s="795"/>
      <c r="CS184" s="795"/>
      <c r="CT184" s="795"/>
      <c r="CU184" s="795"/>
      <c r="CV184" s="790">
        <f>CV175+CV176+CV177+CV178+CV179+CV180</f>
        <v>-27529069.134467866</v>
      </c>
      <c r="CW184" s="795"/>
      <c r="CX184" s="795"/>
      <c r="CY184" s="795"/>
      <c r="CZ184" s="795"/>
      <c r="DA184" s="795"/>
      <c r="DB184" s="795"/>
      <c r="DC184" s="795"/>
      <c r="DD184" s="795"/>
      <c r="DE184" s="795"/>
      <c r="DF184" s="795"/>
      <c r="DG184" s="795"/>
      <c r="DH184" s="790">
        <f>DH175+DH176+DH177+DH178+DH179+DH180</f>
        <v>-40448247.571513541</v>
      </c>
      <c r="DI184" s="798"/>
      <c r="DJ184" s="795"/>
      <c r="DK184" s="795"/>
      <c r="DL184" s="795"/>
      <c r="DM184" s="795"/>
      <c r="DN184" s="795"/>
      <c r="DO184" s="795"/>
      <c r="DP184" s="795"/>
      <c r="DQ184" s="795"/>
      <c r="DR184" s="795"/>
      <c r="DS184" s="795"/>
      <c r="DT184" s="790">
        <f>DT175+DT176+DT177+DT178+DT179+DT180</f>
        <v>-30720791.05593513</v>
      </c>
      <c r="DU184" s="795"/>
      <c r="DV184" s="795"/>
      <c r="DW184" s="795"/>
      <c r="DX184" s="795"/>
      <c r="DY184" s="795"/>
      <c r="DZ184" s="795"/>
      <c r="EA184" s="795"/>
      <c r="EB184" s="795"/>
      <c r="EC184" s="795"/>
      <c r="ED184" s="795"/>
      <c r="EE184" s="795"/>
      <c r="EF184" s="790">
        <f>EF175+EF176+EF177+EF178+EF179+EF180</f>
        <v>-33379045.111390285</v>
      </c>
      <c r="EG184" s="795"/>
      <c r="EH184" s="795"/>
      <c r="EI184" s="795"/>
      <c r="EJ184" s="795"/>
      <c r="EK184" s="795"/>
      <c r="EL184" s="795"/>
      <c r="EM184" s="795"/>
      <c r="EN184" s="795"/>
      <c r="EO184" s="795"/>
      <c r="EP184" s="795"/>
      <c r="EQ184" s="795"/>
      <c r="ER184" s="790">
        <f>ER175+ER176+ER177+ER178+ER179+ER180</f>
        <v>-35590770.614894345</v>
      </c>
      <c r="ES184" s="795"/>
      <c r="ET184" s="795"/>
      <c r="EU184" s="795"/>
      <c r="EV184" s="795"/>
      <c r="EW184" s="795"/>
      <c r="EX184" s="795"/>
      <c r="EY184" s="795"/>
      <c r="EZ184" s="795"/>
      <c r="FA184" s="795"/>
      <c r="FB184" s="795"/>
      <c r="FC184" s="795"/>
      <c r="FD184" s="790">
        <f>FD175+FD176+FD177+FD178+FD179+FD180</f>
        <v>-43639121.916447602</v>
      </c>
      <c r="FE184" s="798"/>
      <c r="FF184" s="795"/>
      <c r="FG184" s="795"/>
      <c r="FH184" s="795"/>
      <c r="FI184" s="795"/>
      <c r="FJ184" s="795"/>
      <c r="FK184" s="795"/>
      <c r="FL184" s="795"/>
      <c r="FM184" s="795"/>
      <c r="FN184" s="795"/>
      <c r="FO184" s="795"/>
      <c r="FP184" s="790">
        <f>FP175+FP176+FP177+FP178+FP179+FP180</f>
        <v>-54432131.636668965</v>
      </c>
      <c r="FQ184" s="795"/>
      <c r="FR184" s="795"/>
      <c r="FS184" s="795"/>
      <c r="FT184" s="795"/>
      <c r="FU184" s="795"/>
      <c r="FV184" s="795"/>
      <c r="FW184" s="795"/>
      <c r="FX184" s="795"/>
      <c r="FY184" s="795"/>
      <c r="FZ184" s="795"/>
      <c r="GA184" s="795"/>
      <c r="GB184" s="790">
        <f>GB175+GB176+GB177+GB178+GB179+GB180</f>
        <v>-33460926.814581838</v>
      </c>
      <c r="GC184" s="795"/>
      <c r="GD184" s="795"/>
      <c r="GE184" s="795"/>
      <c r="GF184" s="795"/>
      <c r="GG184" s="795"/>
      <c r="GH184" s="795"/>
      <c r="GI184" s="795"/>
      <c r="GJ184" s="795"/>
      <c r="GK184" s="795"/>
      <c r="GL184" s="795"/>
      <c r="GM184" s="795"/>
      <c r="GN184" s="790">
        <f>GN175+GN176+GN177+GN178+GN179+GN180</f>
        <v>-40069786.636672482</v>
      </c>
      <c r="GO184" s="790">
        <f>SUM(H184:GN184)</f>
        <v>-516000615.36069435</v>
      </c>
    </row>
    <row r="185" spans="1:198" s="795" customFormat="1" ht="22" customHeight="1" thickTop="1" x14ac:dyDescent="0.2">
      <c r="G185" s="823"/>
      <c r="AB185" s="797"/>
      <c r="AN185" s="797"/>
      <c r="AZ185" s="797"/>
      <c r="BL185" s="797"/>
      <c r="BX185" s="797"/>
      <c r="DH185" s="797"/>
      <c r="DT185" s="797"/>
      <c r="ER185" s="797"/>
      <c r="FD185" s="797"/>
      <c r="GN185" s="797"/>
      <c r="GO185" s="797"/>
    </row>
    <row r="186" spans="1:198" s="795" customFormat="1" ht="22" customHeight="1" x14ac:dyDescent="0.2">
      <c r="G186" s="823"/>
      <c r="BX186" s="968">
        <f>BX169/35</f>
        <v>1385415.5069549044</v>
      </c>
    </row>
    <row r="187" spans="1:198" s="795" customFormat="1" ht="22" customHeight="1" x14ac:dyDescent="0.2">
      <c r="G187" s="823"/>
    </row>
    <row r="188" spans="1:198" s="795" customFormat="1" ht="22" customHeight="1" x14ac:dyDescent="0.2">
      <c r="G188" s="823"/>
    </row>
    <row r="189" spans="1:198" s="365" customFormat="1" ht="22" customHeight="1" thickBot="1" x14ac:dyDescent="0.25">
      <c r="A189" s="950" t="s">
        <v>561</v>
      </c>
      <c r="G189" s="360"/>
      <c r="H189" s="618"/>
      <c r="I189" s="618"/>
      <c r="J189" s="618"/>
      <c r="K189" s="618"/>
      <c r="L189" s="618"/>
      <c r="M189" s="618"/>
      <c r="N189" s="618"/>
      <c r="O189" s="618"/>
      <c r="P189" s="618"/>
      <c r="Q189" s="618"/>
      <c r="R189" s="618"/>
      <c r="S189" s="618"/>
      <c r="T189" s="618"/>
      <c r="U189" s="618"/>
      <c r="V189" s="618"/>
      <c r="W189" s="618"/>
      <c r="X189" s="618"/>
      <c r="Y189" s="618"/>
      <c r="Z189" s="618"/>
      <c r="AA189" s="618"/>
      <c r="AB189" s="618"/>
      <c r="AC189" s="618"/>
      <c r="AD189" s="618"/>
      <c r="AE189" s="618"/>
      <c r="AF189" s="618"/>
      <c r="AG189" s="618"/>
      <c r="AH189" s="618"/>
      <c r="AI189" s="618"/>
      <c r="AJ189" s="618"/>
      <c r="AK189" s="618"/>
      <c r="AL189" s="618"/>
      <c r="AM189" s="618"/>
      <c r="AN189" s="618"/>
      <c r="AO189" s="618"/>
      <c r="AP189" s="618"/>
      <c r="AQ189" s="618"/>
      <c r="AR189" s="618"/>
      <c r="AS189" s="618"/>
      <c r="AT189" s="618"/>
      <c r="AU189" s="618"/>
      <c r="AV189" s="618"/>
      <c r="AW189" s="618"/>
      <c r="AX189" s="618"/>
      <c r="AY189" s="618"/>
      <c r="AZ189" s="618"/>
      <c r="BA189" s="618"/>
      <c r="BB189" s="618"/>
      <c r="BC189" s="618"/>
      <c r="BD189" s="618"/>
      <c r="BE189" s="618"/>
      <c r="BF189" s="618"/>
      <c r="BG189" s="618"/>
      <c r="BH189" s="618"/>
      <c r="BI189" s="618"/>
      <c r="BJ189" s="618"/>
      <c r="BK189" s="618"/>
      <c r="BL189" s="618"/>
      <c r="BM189" s="618"/>
      <c r="BN189" s="618"/>
      <c r="BO189" s="618"/>
      <c r="BP189" s="618"/>
      <c r="BQ189" s="618"/>
      <c r="BR189" s="618"/>
      <c r="BS189" s="618"/>
      <c r="BT189" s="618"/>
      <c r="BU189" s="618"/>
      <c r="BV189" s="618"/>
      <c r="BW189" s="618"/>
      <c r="BX189" s="618"/>
      <c r="BY189" s="618"/>
      <c r="BZ189" s="618"/>
      <c r="CA189" s="618"/>
      <c r="CB189" s="618"/>
      <c r="CC189" s="618"/>
      <c r="CD189" s="618"/>
      <c r="CE189" s="618"/>
      <c r="CF189" s="618"/>
      <c r="CG189" s="618"/>
      <c r="CH189" s="618"/>
      <c r="CI189" s="618"/>
      <c r="CJ189" s="618"/>
      <c r="CK189" s="618"/>
      <c r="CL189" s="618"/>
      <c r="CM189" s="618"/>
      <c r="CN189" s="618"/>
      <c r="CO189" s="618"/>
      <c r="CP189" s="618"/>
      <c r="CQ189" s="618"/>
      <c r="CR189" s="618"/>
      <c r="CS189" s="618"/>
      <c r="CT189" s="618"/>
      <c r="CU189" s="618"/>
      <c r="CV189" s="618"/>
      <c r="CW189" s="618"/>
      <c r="CX189" s="618"/>
      <c r="CY189" s="618"/>
      <c r="CZ189" s="618"/>
      <c r="DA189" s="618"/>
      <c r="DB189" s="618"/>
      <c r="DC189" s="618"/>
      <c r="DD189" s="618"/>
      <c r="DE189" s="618"/>
      <c r="DF189" s="618"/>
      <c r="DG189" s="618"/>
      <c r="DH189" s="618"/>
      <c r="DI189" s="618"/>
      <c r="DJ189" s="618"/>
      <c r="DK189" s="618"/>
      <c r="DL189" s="618"/>
      <c r="DM189" s="618"/>
      <c r="DN189" s="618"/>
      <c r="DO189" s="618"/>
      <c r="DP189" s="618"/>
      <c r="DQ189" s="618"/>
      <c r="DR189" s="618"/>
      <c r="DS189" s="618"/>
      <c r="DT189" s="618"/>
      <c r="DU189" s="618"/>
      <c r="DV189" s="618"/>
      <c r="DW189" s="618"/>
      <c r="DX189" s="618"/>
      <c r="DY189" s="618"/>
      <c r="DZ189" s="618"/>
      <c r="EA189" s="618"/>
      <c r="EB189" s="618"/>
      <c r="EC189" s="618"/>
      <c r="ED189" s="618"/>
      <c r="EE189" s="618"/>
      <c r="EF189" s="618"/>
      <c r="EG189" s="618"/>
      <c r="EH189" s="618"/>
      <c r="EI189" s="618"/>
      <c r="EJ189" s="618"/>
      <c r="EK189" s="618"/>
      <c r="EL189" s="618"/>
      <c r="EM189" s="618"/>
      <c r="EN189" s="618"/>
      <c r="EO189" s="618"/>
      <c r="EP189" s="618"/>
      <c r="EQ189" s="618"/>
      <c r="ER189" s="618"/>
      <c r="ES189" s="618"/>
      <c r="ET189" s="618"/>
      <c r="EU189" s="618"/>
      <c r="EV189" s="618"/>
      <c r="EW189" s="618"/>
      <c r="EX189" s="618"/>
      <c r="EY189" s="618"/>
      <c r="EZ189" s="618"/>
      <c r="FA189" s="618"/>
      <c r="FB189" s="618"/>
      <c r="FC189" s="618"/>
      <c r="FD189" s="618"/>
      <c r="FE189" s="618"/>
      <c r="FF189" s="618"/>
      <c r="FG189" s="618"/>
      <c r="FH189" s="618"/>
      <c r="FI189" s="618"/>
      <c r="FJ189" s="618"/>
      <c r="FK189" s="618"/>
      <c r="FL189" s="618"/>
      <c r="FM189" s="618"/>
      <c r="FN189" s="618"/>
      <c r="FO189" s="618"/>
      <c r="FP189" s="618"/>
      <c r="FQ189" s="618"/>
      <c r="FR189" s="618"/>
      <c r="FS189" s="618"/>
      <c r="FT189" s="618"/>
      <c r="FU189" s="618"/>
      <c r="FV189" s="618"/>
      <c r="FW189" s="618"/>
      <c r="FX189" s="618"/>
      <c r="FY189" s="618"/>
      <c r="FZ189" s="618"/>
      <c r="GA189" s="618"/>
      <c r="GB189" s="618"/>
      <c r="GC189" s="618"/>
      <c r="GD189" s="618"/>
      <c r="GE189" s="618"/>
      <c r="GF189" s="618"/>
      <c r="GG189" s="618"/>
      <c r="GH189" s="618"/>
      <c r="GI189" s="618"/>
      <c r="GJ189" s="618"/>
      <c r="GK189" s="618"/>
      <c r="GL189" s="618"/>
      <c r="GM189" s="618"/>
      <c r="GN189" s="618"/>
      <c r="GO189" s="951"/>
      <c r="GP189" s="356"/>
    </row>
    <row r="190" spans="1:198" s="966" customFormat="1" ht="22" customHeight="1" thickTop="1" x14ac:dyDescent="0.2">
      <c r="A190" s="965" t="s">
        <v>562</v>
      </c>
      <c r="B190" s="966" t="s">
        <v>556</v>
      </c>
      <c r="G190" s="967">
        <v>-250000</v>
      </c>
      <c r="H190" s="968"/>
      <c r="I190" s="968"/>
      <c r="J190" s="968"/>
      <c r="K190" s="968">
        <f>$G$190</f>
        <v>-250000</v>
      </c>
      <c r="L190" s="968"/>
      <c r="M190" s="968">
        <f>$G$190</f>
        <v>-250000</v>
      </c>
      <c r="N190" s="968"/>
      <c r="O190" s="968"/>
      <c r="P190" s="969">
        <f>$G$190</f>
        <v>-250000</v>
      </c>
      <c r="Q190" s="968"/>
      <c r="R190" s="968">
        <f>$G$190</f>
        <v>-250000</v>
      </c>
      <c r="S190" s="968"/>
      <c r="T190" s="968"/>
      <c r="U190" s="968"/>
      <c r="V190" s="968">
        <f>$G$190</f>
        <v>-250000</v>
      </c>
      <c r="W190" s="968"/>
      <c r="X190" s="968">
        <f>$G$190</f>
        <v>-250000</v>
      </c>
      <c r="Y190" s="968"/>
      <c r="Z190" s="968">
        <f>$G$190</f>
        <v>-250000</v>
      </c>
      <c r="AA190" s="968">
        <f>$G$190</f>
        <v>-250000</v>
      </c>
      <c r="AB190" s="969"/>
      <c r="AC190" s="968"/>
      <c r="AD190" s="968">
        <f>$G$190</f>
        <v>-250000</v>
      </c>
      <c r="AE190" s="968">
        <f>$G$190</f>
        <v>-250000</v>
      </c>
      <c r="AF190" s="968"/>
      <c r="AG190" s="968"/>
      <c r="AH190" s="968">
        <f>$G$190</f>
        <v>-250000</v>
      </c>
      <c r="AI190" s="968">
        <f>$G$190</f>
        <v>-250000</v>
      </c>
      <c r="AJ190" s="968"/>
      <c r="AK190" s="968"/>
      <c r="AL190" s="968">
        <f>$G$190</f>
        <v>-250000</v>
      </c>
      <c r="AM190" s="968">
        <f>$G$190</f>
        <v>-250000</v>
      </c>
      <c r="AN190" s="969"/>
      <c r="AO190" s="968">
        <f>$G$190</f>
        <v>-250000</v>
      </c>
      <c r="AP190" s="968">
        <f>$G$190</f>
        <v>-250000</v>
      </c>
      <c r="AQ190" s="968">
        <f>$G$190</f>
        <v>-250000</v>
      </c>
      <c r="AR190" s="968"/>
      <c r="AS190" s="968"/>
      <c r="AT190" s="968">
        <f>$G$190</f>
        <v>-250000</v>
      </c>
      <c r="AU190" s="968">
        <f>$G$190</f>
        <v>-250000</v>
      </c>
      <c r="AV190" s="968">
        <f>$G$190</f>
        <v>-250000</v>
      </c>
      <c r="AW190" s="968"/>
      <c r="AX190" s="968">
        <f>$G$190</f>
        <v>-250000</v>
      </c>
      <c r="AY190" s="968">
        <f>$G$190</f>
        <v>-250000</v>
      </c>
      <c r="AZ190" s="969"/>
      <c r="BA190" s="968">
        <f>$G$190</f>
        <v>-250000</v>
      </c>
      <c r="BB190" s="968">
        <f>$G$190</f>
        <v>-250000</v>
      </c>
      <c r="BC190" s="968">
        <f>$G$190</f>
        <v>-250000</v>
      </c>
      <c r="BD190" s="968"/>
      <c r="BE190" s="968"/>
      <c r="BF190" s="968">
        <f>$G$190</f>
        <v>-250000</v>
      </c>
      <c r="BG190" s="968">
        <f>$G$190</f>
        <v>-250000</v>
      </c>
      <c r="BH190" s="968">
        <f>$G$190</f>
        <v>-250000</v>
      </c>
      <c r="BI190" s="968"/>
      <c r="BJ190" s="968">
        <f>$G$190</f>
        <v>-250000</v>
      </c>
      <c r="BK190" s="968">
        <f>$G$190</f>
        <v>-250000</v>
      </c>
      <c r="BL190" s="969"/>
      <c r="BM190" s="968">
        <f>$G$190</f>
        <v>-250000</v>
      </c>
      <c r="BN190" s="968">
        <f>$G$190</f>
        <v>-250000</v>
      </c>
      <c r="BO190" s="968">
        <f>$G$190</f>
        <v>-250000</v>
      </c>
      <c r="BP190" s="968">
        <f>$G$190</f>
        <v>-250000</v>
      </c>
      <c r="BQ190" s="968"/>
      <c r="BR190" s="968">
        <f>$G$190</f>
        <v>-250000</v>
      </c>
      <c r="BS190" s="968"/>
      <c r="BT190" s="968">
        <f>$G$190</f>
        <v>-250000</v>
      </c>
      <c r="BU190" s="968">
        <f>$G$190</f>
        <v>-250000</v>
      </c>
      <c r="BV190" s="968">
        <f>$G$190*2</f>
        <v>-500000</v>
      </c>
      <c r="BW190" s="968">
        <f>$G$190</f>
        <v>-250000</v>
      </c>
      <c r="BX190" s="969"/>
      <c r="BY190" s="968">
        <f>$G$190</f>
        <v>-250000</v>
      </c>
      <c r="BZ190" s="968"/>
      <c r="CA190" s="968">
        <f>$G$190</f>
        <v>-250000</v>
      </c>
      <c r="CB190" s="968">
        <f>$G$190</f>
        <v>-250000</v>
      </c>
      <c r="CC190" s="968"/>
      <c r="CD190" s="968">
        <f>$G$190</f>
        <v>-250000</v>
      </c>
      <c r="CE190" s="968">
        <f>$G$190</f>
        <v>-250000</v>
      </c>
      <c r="CF190" s="968">
        <f>$G$190</f>
        <v>-250000</v>
      </c>
      <c r="CG190" s="968"/>
      <c r="CH190" s="968">
        <f>$G$190*2</f>
        <v>-500000</v>
      </c>
      <c r="CI190" s="968">
        <f>$G$190</f>
        <v>-250000</v>
      </c>
      <c r="CJ190" s="969"/>
      <c r="CK190" s="968">
        <f>$G$190</f>
        <v>-250000</v>
      </c>
      <c r="CL190" s="968"/>
      <c r="CM190" s="968">
        <f>$G$190</f>
        <v>-250000</v>
      </c>
      <c r="CN190" s="968">
        <f>$G$190</f>
        <v>-250000</v>
      </c>
      <c r="CO190" s="968">
        <f>$G$190</f>
        <v>-250000</v>
      </c>
      <c r="CP190" s="968"/>
      <c r="CQ190" s="968">
        <f>$G$190</f>
        <v>-250000</v>
      </c>
      <c r="CR190" s="968">
        <f>$G$190*2</f>
        <v>-500000</v>
      </c>
      <c r="CS190" s="968">
        <f>$G$190</f>
        <v>-250000</v>
      </c>
      <c r="CT190" s="968">
        <f>$G$190</f>
        <v>-250000</v>
      </c>
      <c r="CU190" s="968">
        <f>$G$190*3</f>
        <v>-750000</v>
      </c>
      <c r="CV190" s="969"/>
      <c r="CW190" s="968">
        <f>$G$190</f>
        <v>-250000</v>
      </c>
      <c r="CX190" s="968">
        <f>$G$190</f>
        <v>-250000</v>
      </c>
      <c r="CY190" s="968"/>
      <c r="CZ190" s="968">
        <f>$G$190</f>
        <v>-250000</v>
      </c>
      <c r="DA190" s="968">
        <f>$G$190</f>
        <v>-250000</v>
      </c>
      <c r="DB190" s="968"/>
      <c r="DC190" s="968">
        <f>$G$190</f>
        <v>-250000</v>
      </c>
      <c r="DD190" s="968">
        <f>$G$190</f>
        <v>-250000</v>
      </c>
      <c r="DE190" s="968">
        <f>$G$190</f>
        <v>-250000</v>
      </c>
      <c r="DF190" s="968">
        <f>$G$190*2</f>
        <v>-500000</v>
      </c>
      <c r="DG190" s="968">
        <f>$G$190</f>
        <v>-250000</v>
      </c>
      <c r="DH190" s="969"/>
      <c r="DI190" s="968">
        <f>$G$190</f>
        <v>-250000</v>
      </c>
      <c r="DJ190" s="968"/>
      <c r="DK190" s="968">
        <f>$G$190</f>
        <v>-250000</v>
      </c>
      <c r="DL190" s="968">
        <f>$G$190</f>
        <v>-250000</v>
      </c>
      <c r="DM190" s="968">
        <f>$G$190</f>
        <v>-250000</v>
      </c>
      <c r="DN190" s="968">
        <f>$G$190</f>
        <v>-250000</v>
      </c>
      <c r="DO190" s="968">
        <f>$G$190*2</f>
        <v>-500000</v>
      </c>
      <c r="DP190" s="968">
        <f>$G$190</f>
        <v>-250000</v>
      </c>
      <c r="DQ190" s="968">
        <f>$G$190</f>
        <v>-250000</v>
      </c>
      <c r="DR190" s="968">
        <f>$G$190*2</f>
        <v>-500000</v>
      </c>
      <c r="DS190" s="968">
        <f>$G$190</f>
        <v>-250000</v>
      </c>
      <c r="DT190" s="969"/>
      <c r="DU190" s="968">
        <f>$G$190</f>
        <v>-250000</v>
      </c>
      <c r="DV190" s="968"/>
      <c r="DW190" s="968">
        <f>$G$190</f>
        <v>-250000</v>
      </c>
      <c r="DX190" s="968">
        <f>$G$190</f>
        <v>-250000</v>
      </c>
      <c r="DY190" s="968">
        <f>$G$190</f>
        <v>-250000</v>
      </c>
      <c r="DZ190" s="968">
        <f>$G$190</f>
        <v>-250000</v>
      </c>
      <c r="EA190" s="968">
        <f>$G$190*2</f>
        <v>-500000</v>
      </c>
      <c r="EB190" s="968">
        <f>$G$190</f>
        <v>-250000</v>
      </c>
      <c r="EC190" s="968">
        <f>$G$190</f>
        <v>-250000</v>
      </c>
      <c r="ED190" s="968">
        <f>$G$190*2</f>
        <v>-500000</v>
      </c>
      <c r="EE190" s="968">
        <f>$G$190*3</f>
        <v>-750000</v>
      </c>
      <c r="EF190" s="969"/>
      <c r="EG190" s="968">
        <f>$G$190</f>
        <v>-250000</v>
      </c>
      <c r="EH190" s="968">
        <f>$G$190</f>
        <v>-250000</v>
      </c>
      <c r="EI190" s="968"/>
      <c r="EJ190" s="968">
        <f>$G$190</f>
        <v>-250000</v>
      </c>
      <c r="EK190" s="968">
        <f>$G$190</f>
        <v>-250000</v>
      </c>
      <c r="EL190" s="968"/>
      <c r="EM190" s="968">
        <f>$G$190</f>
        <v>-250000</v>
      </c>
      <c r="EN190" s="968">
        <f>$G$190</f>
        <v>-250000</v>
      </c>
      <c r="EO190" s="968">
        <f>$G$190</f>
        <v>-250000</v>
      </c>
      <c r="EP190" s="968">
        <f>$G$190*2</f>
        <v>-500000</v>
      </c>
      <c r="EQ190" s="968">
        <f>$G$190*3</f>
        <v>-750000</v>
      </c>
      <c r="ER190" s="969"/>
      <c r="ES190" s="968">
        <f>$G$190</f>
        <v>-250000</v>
      </c>
      <c r="ET190" s="968">
        <f>$G$190</f>
        <v>-250000</v>
      </c>
      <c r="EU190" s="968"/>
      <c r="EV190" s="968">
        <f>$G$190</f>
        <v>-250000</v>
      </c>
      <c r="EW190" s="968">
        <f>$G$190</f>
        <v>-250000</v>
      </c>
      <c r="EX190" s="968"/>
      <c r="EY190" s="968">
        <f>$G$190</f>
        <v>-250000</v>
      </c>
      <c r="EZ190" s="968">
        <f>$G$190</f>
        <v>-250000</v>
      </c>
      <c r="FA190" s="968">
        <f>$G$190</f>
        <v>-250000</v>
      </c>
      <c r="FB190" s="968">
        <f>$G$190*2</f>
        <v>-500000</v>
      </c>
      <c r="FC190" s="968">
        <f>$G$190*3</f>
        <v>-750000</v>
      </c>
      <c r="FD190" s="969"/>
      <c r="FE190" s="968">
        <f>$G$190</f>
        <v>-250000</v>
      </c>
      <c r="FF190" s="968">
        <f>$G$190</f>
        <v>-250000</v>
      </c>
      <c r="FG190" s="968"/>
      <c r="FH190" s="968">
        <f>$G$190</f>
        <v>-250000</v>
      </c>
      <c r="FI190" s="968">
        <f>$G$190</f>
        <v>-250000</v>
      </c>
      <c r="FJ190" s="968"/>
      <c r="FK190" s="968">
        <f>$G$190</f>
        <v>-250000</v>
      </c>
      <c r="FL190" s="968">
        <f>$G$190</f>
        <v>-250000</v>
      </c>
      <c r="FM190" s="968">
        <f>$G$190</f>
        <v>-250000</v>
      </c>
      <c r="FN190" s="968">
        <f>$G$190*2</f>
        <v>-500000</v>
      </c>
      <c r="FO190" s="968">
        <f>$G$190*3</f>
        <v>-750000</v>
      </c>
      <c r="FP190" s="969"/>
      <c r="FQ190" s="968">
        <f>$G$190</f>
        <v>-250000</v>
      </c>
      <c r="FR190" s="968">
        <f>$G$190</f>
        <v>-250000</v>
      </c>
      <c r="FS190" s="968"/>
      <c r="FT190" s="968">
        <f>$G$190</f>
        <v>-250000</v>
      </c>
      <c r="FU190" s="968">
        <f>$G$190</f>
        <v>-250000</v>
      </c>
      <c r="FV190" s="968"/>
      <c r="FW190" s="968">
        <f>$G$190</f>
        <v>-250000</v>
      </c>
      <c r="FX190" s="968">
        <f>$G$190</f>
        <v>-250000</v>
      </c>
      <c r="FY190" s="968">
        <f>$G$190</f>
        <v>-250000</v>
      </c>
      <c r="FZ190" s="968">
        <f>$G$190</f>
        <v>-250000</v>
      </c>
      <c r="GA190" s="968">
        <f>$G$190</f>
        <v>-250000</v>
      </c>
      <c r="GB190" s="969"/>
      <c r="GC190" s="968">
        <f>$G$190</f>
        <v>-250000</v>
      </c>
      <c r="GD190" s="968">
        <f>$G$190</f>
        <v>-250000</v>
      </c>
      <c r="GE190" s="968">
        <f>$G$190</f>
        <v>-250000</v>
      </c>
      <c r="GF190" s="968"/>
      <c r="GG190" s="968"/>
      <c r="GH190" s="968"/>
      <c r="GI190" s="968"/>
      <c r="GJ190" s="968"/>
      <c r="GK190" s="968"/>
      <c r="GL190" s="968"/>
      <c r="GM190" s="968"/>
      <c r="GN190" s="969"/>
      <c r="GO190" s="970">
        <f>SUM(H190:GN190)</f>
        <v>-36250000</v>
      </c>
    </row>
    <row r="191" spans="1:198" s="966" customFormat="1" ht="22" customHeight="1" x14ac:dyDescent="0.2">
      <c r="A191" s="965"/>
      <c r="G191" s="967"/>
      <c r="H191" s="968"/>
      <c r="I191" s="968"/>
      <c r="J191" s="968"/>
      <c r="K191" s="968"/>
      <c r="L191" s="968"/>
      <c r="M191" s="968"/>
      <c r="N191" s="968"/>
      <c r="O191" s="968"/>
      <c r="P191" s="969"/>
      <c r="Q191" s="968"/>
      <c r="R191" s="968"/>
      <c r="S191" s="968"/>
      <c r="T191" s="968"/>
      <c r="U191" s="968"/>
      <c r="V191" s="968"/>
      <c r="W191" s="968"/>
      <c r="X191" s="968"/>
      <c r="Y191" s="968"/>
      <c r="Z191" s="968"/>
      <c r="AA191" s="968"/>
      <c r="AB191" s="969"/>
      <c r="AC191" s="968"/>
      <c r="AD191" s="968"/>
      <c r="AE191" s="968"/>
      <c r="AF191" s="968"/>
      <c r="AG191" s="968"/>
      <c r="AH191" s="968"/>
      <c r="AI191" s="968"/>
      <c r="AJ191" s="968"/>
      <c r="AK191" s="968"/>
      <c r="AL191" s="968"/>
      <c r="AM191" s="968"/>
      <c r="AN191" s="969"/>
      <c r="AO191" s="968"/>
      <c r="AP191" s="968"/>
      <c r="AQ191" s="968"/>
      <c r="AR191" s="968"/>
      <c r="AS191" s="968"/>
      <c r="AT191" s="968"/>
      <c r="AU191" s="968"/>
      <c r="AV191" s="968"/>
      <c r="AW191" s="968"/>
      <c r="AX191" s="968"/>
      <c r="AY191" s="968"/>
      <c r="AZ191" s="969"/>
      <c r="BA191" s="968"/>
      <c r="BB191" s="968"/>
      <c r="BC191" s="968"/>
      <c r="BD191" s="968"/>
      <c r="BE191" s="968"/>
      <c r="BF191" s="968"/>
      <c r="BG191" s="968"/>
      <c r="BH191" s="968"/>
      <c r="BI191" s="968"/>
      <c r="BJ191" s="968"/>
      <c r="BK191" s="968"/>
      <c r="BL191" s="969"/>
      <c r="BM191" s="968"/>
      <c r="BN191" s="968"/>
      <c r="BO191" s="968"/>
      <c r="BP191" s="968"/>
      <c r="BQ191" s="968"/>
      <c r="BR191" s="968"/>
      <c r="BS191" s="968"/>
      <c r="BT191" s="968"/>
      <c r="BU191" s="968"/>
      <c r="BV191" s="968"/>
      <c r="BW191" s="968"/>
      <c r="BX191" s="969"/>
      <c r="BY191" s="968"/>
      <c r="BZ191" s="968"/>
      <c r="CA191" s="968"/>
      <c r="CB191" s="968"/>
      <c r="CC191" s="968"/>
      <c r="CD191" s="968"/>
      <c r="CE191" s="968"/>
      <c r="CF191" s="968"/>
      <c r="CG191" s="968"/>
      <c r="CH191" s="968"/>
      <c r="CI191" s="968"/>
      <c r="CJ191" s="969"/>
      <c r="CK191" s="968"/>
      <c r="CL191" s="968"/>
      <c r="CM191" s="968"/>
      <c r="CN191" s="968"/>
      <c r="CO191" s="968"/>
      <c r="CP191" s="968"/>
      <c r="CQ191" s="968"/>
      <c r="CR191" s="968"/>
      <c r="CS191" s="968"/>
      <c r="CT191" s="968"/>
      <c r="CU191" s="968"/>
      <c r="CV191" s="969"/>
      <c r="CW191" s="968"/>
      <c r="CX191" s="968"/>
      <c r="CY191" s="968"/>
      <c r="CZ191" s="968"/>
      <c r="DA191" s="968"/>
      <c r="DB191" s="968"/>
      <c r="DC191" s="968"/>
      <c r="DD191" s="968"/>
      <c r="DE191" s="968"/>
      <c r="DF191" s="968"/>
      <c r="DG191" s="968"/>
      <c r="DH191" s="969"/>
      <c r="DI191" s="968"/>
      <c r="DJ191" s="968"/>
      <c r="DK191" s="968"/>
      <c r="DL191" s="968"/>
      <c r="DM191" s="968"/>
      <c r="DN191" s="968"/>
      <c r="DO191" s="968"/>
      <c r="DP191" s="968"/>
      <c r="DQ191" s="968"/>
      <c r="DR191" s="968"/>
      <c r="DS191" s="968"/>
      <c r="DT191" s="969"/>
      <c r="DU191" s="968"/>
      <c r="DV191" s="968"/>
      <c r="DW191" s="968"/>
      <c r="DX191" s="968"/>
      <c r="DY191" s="968"/>
      <c r="DZ191" s="968"/>
      <c r="EA191" s="968"/>
      <c r="EB191" s="968"/>
      <c r="EC191" s="968"/>
      <c r="ED191" s="968"/>
      <c r="EE191" s="968"/>
      <c r="EF191" s="969"/>
      <c r="EG191" s="968"/>
      <c r="EH191" s="968"/>
      <c r="EI191" s="968"/>
      <c r="EJ191" s="968"/>
      <c r="EK191" s="968"/>
      <c r="EL191" s="968"/>
      <c r="EM191" s="968"/>
      <c r="EN191" s="968"/>
      <c r="EO191" s="968"/>
      <c r="EP191" s="968"/>
      <c r="EQ191" s="968"/>
      <c r="ER191" s="969"/>
      <c r="ES191" s="968"/>
      <c r="ET191" s="968"/>
      <c r="EU191" s="968"/>
      <c r="EV191" s="968"/>
      <c r="EW191" s="968"/>
      <c r="EX191" s="968"/>
      <c r="EY191" s="968"/>
      <c r="EZ191" s="968"/>
      <c r="FA191" s="968"/>
      <c r="FB191" s="968"/>
      <c r="FC191" s="968"/>
      <c r="FD191" s="969"/>
      <c r="FE191" s="968"/>
      <c r="FF191" s="968"/>
      <c r="FG191" s="968"/>
      <c r="FH191" s="968"/>
      <c r="FI191" s="968"/>
      <c r="FJ191" s="968"/>
      <c r="FK191" s="968"/>
      <c r="FL191" s="968"/>
      <c r="FM191" s="968"/>
      <c r="FN191" s="968"/>
      <c r="FO191" s="968"/>
      <c r="FP191" s="969"/>
      <c r="FQ191" s="968"/>
      <c r="FR191" s="968"/>
      <c r="FS191" s="968"/>
      <c r="FT191" s="968"/>
      <c r="FU191" s="968"/>
      <c r="FV191" s="968"/>
      <c r="FW191" s="968"/>
      <c r="FX191" s="968"/>
      <c r="FY191" s="968"/>
      <c r="FZ191" s="968"/>
      <c r="GA191" s="968"/>
      <c r="GB191" s="969"/>
      <c r="GC191" s="968"/>
      <c r="GD191" s="968"/>
      <c r="GE191" s="968"/>
      <c r="GF191" s="968"/>
      <c r="GG191" s="968"/>
      <c r="GH191" s="968"/>
      <c r="GI191" s="968"/>
      <c r="GJ191" s="968"/>
      <c r="GK191" s="968"/>
      <c r="GL191" s="968"/>
      <c r="GM191" s="968"/>
      <c r="GN191" s="969"/>
      <c r="GO191" s="971"/>
    </row>
    <row r="192" spans="1:198" s="461" customFormat="1" ht="22" customHeight="1" thickBot="1" x14ac:dyDescent="0.25">
      <c r="A192" s="952" t="s">
        <v>554</v>
      </c>
      <c r="G192" s="960">
        <v>5.0000000000000001E-3</v>
      </c>
      <c r="P192" s="753"/>
      <c r="Q192" s="461">
        <f t="shared" ref="Q192:AV192" si="584">Q172*$G$192</f>
        <v>4.8899999999999997</v>
      </c>
      <c r="R192" s="461">
        <f t="shared" si="584"/>
        <v>22.914999999999999</v>
      </c>
      <c r="S192" s="461">
        <f t="shared" si="584"/>
        <v>66.415000000000006</v>
      </c>
      <c r="T192" s="461">
        <f t="shared" si="584"/>
        <v>160.94</v>
      </c>
      <c r="U192" s="461">
        <f t="shared" si="584"/>
        <v>356.375</v>
      </c>
      <c r="V192" s="461">
        <f t="shared" si="584"/>
        <v>707.85749999999996</v>
      </c>
      <c r="W192" s="461">
        <f t="shared" si="584"/>
        <v>1317.075</v>
      </c>
      <c r="X192" s="461">
        <f t="shared" si="584"/>
        <v>2221.9675000000002</v>
      </c>
      <c r="Y192" s="461">
        <f t="shared" si="584"/>
        <v>3556.7150000000001</v>
      </c>
      <c r="Z192" s="461">
        <f t="shared" si="584"/>
        <v>5153.6625000000004</v>
      </c>
      <c r="AA192" s="461">
        <f t="shared" si="584"/>
        <v>6927.2300000000005</v>
      </c>
      <c r="AB192" s="753">
        <f t="shared" si="584"/>
        <v>8483.5366666666669</v>
      </c>
      <c r="AC192" s="461">
        <f t="shared" si="584"/>
        <v>9787.1383333333324</v>
      </c>
      <c r="AD192" s="461">
        <f t="shared" si="584"/>
        <v>11391.58</v>
      </c>
      <c r="AE192" s="461">
        <f t="shared" si="584"/>
        <v>12811.565000000001</v>
      </c>
      <c r="AF192" s="461">
        <f t="shared" si="584"/>
        <v>14125.053333333333</v>
      </c>
      <c r="AG192" s="461">
        <f t="shared" si="584"/>
        <v>15794.18</v>
      </c>
      <c r="AH192" s="461">
        <f t="shared" si="584"/>
        <v>17402.682499999999</v>
      </c>
      <c r="AI192" s="461">
        <f t="shared" si="584"/>
        <v>19022.065833333334</v>
      </c>
      <c r="AJ192" s="461">
        <f t="shared" si="584"/>
        <v>20447.87</v>
      </c>
      <c r="AK192" s="461">
        <f t="shared" si="584"/>
        <v>22202.861666666664</v>
      </c>
      <c r="AL192" s="461">
        <f t="shared" si="584"/>
        <v>23995.856666666667</v>
      </c>
      <c r="AM192" s="461">
        <f t="shared" si="584"/>
        <v>26223.404999999999</v>
      </c>
      <c r="AN192" s="753">
        <f t="shared" si="584"/>
        <v>28304.672500000001</v>
      </c>
      <c r="AO192" s="461">
        <f t="shared" si="584"/>
        <v>30582.987666666668</v>
      </c>
      <c r="AP192" s="461">
        <f t="shared" si="584"/>
        <v>32572.144299999996</v>
      </c>
      <c r="AQ192" s="461">
        <f t="shared" si="584"/>
        <v>34468.612939999999</v>
      </c>
      <c r="AR192" s="461">
        <f t="shared" si="584"/>
        <v>36651.240018666664</v>
      </c>
      <c r="AS192" s="461">
        <f t="shared" si="584"/>
        <v>38519.076848266668</v>
      </c>
      <c r="AT192" s="461">
        <f t="shared" si="584"/>
        <v>40231.952978613328</v>
      </c>
      <c r="AU192" s="461">
        <f t="shared" si="584"/>
        <v>42237.061882890666</v>
      </c>
      <c r="AV192" s="461">
        <f t="shared" si="584"/>
        <v>44061.848172979204</v>
      </c>
      <c r="AW192" s="461">
        <f t="shared" ref="AW192:CB192" si="585">AW172*$G$192</f>
        <v>45834.578538383365</v>
      </c>
      <c r="AX192" s="461">
        <f t="shared" si="585"/>
        <v>47267.215830706693</v>
      </c>
      <c r="AY192" s="461">
        <f t="shared" si="585"/>
        <v>48840.247164565357</v>
      </c>
      <c r="AZ192" s="753">
        <f t="shared" si="585"/>
        <v>50240.052398318949</v>
      </c>
      <c r="BA192" s="461">
        <f t="shared" si="585"/>
        <v>51632.560751988487</v>
      </c>
      <c r="BB192" s="461">
        <f t="shared" si="585"/>
        <v>52818.388601590785</v>
      </c>
      <c r="BC192" s="461">
        <f t="shared" si="585"/>
        <v>54188.315047939301</v>
      </c>
      <c r="BD192" s="461">
        <f t="shared" si="585"/>
        <v>55849.441871684772</v>
      </c>
      <c r="BE192" s="461">
        <f t="shared" si="585"/>
        <v>57986.522497347818</v>
      </c>
      <c r="BF192" s="461">
        <f t="shared" si="585"/>
        <v>60227.218664544926</v>
      </c>
      <c r="BG192" s="461">
        <f t="shared" si="585"/>
        <v>62643.193264969275</v>
      </c>
      <c r="BH192" s="461">
        <f t="shared" si="585"/>
        <v>64927.139611975421</v>
      </c>
      <c r="BI192" s="461">
        <f t="shared" si="585"/>
        <v>66981.50835624701</v>
      </c>
      <c r="BJ192" s="461">
        <f t="shared" si="585"/>
        <v>69389.577018330936</v>
      </c>
      <c r="BK192" s="461">
        <f t="shared" si="585"/>
        <v>71531.206947998086</v>
      </c>
      <c r="BL192" s="753">
        <f t="shared" si="585"/>
        <v>73485.456225065136</v>
      </c>
      <c r="BM192" s="461">
        <f t="shared" si="585"/>
        <v>75707.434146718777</v>
      </c>
      <c r="BN192" s="461">
        <f t="shared" si="585"/>
        <v>77970.700484041692</v>
      </c>
      <c r="BO192" s="461">
        <f t="shared" si="585"/>
        <v>80312.666387233345</v>
      </c>
      <c r="BP192" s="461">
        <f t="shared" si="585"/>
        <v>82710.461609786682</v>
      </c>
      <c r="BQ192" s="461">
        <f t="shared" si="585"/>
        <v>85527.385787829349</v>
      </c>
      <c r="BR192" s="461">
        <f t="shared" si="585"/>
        <v>88497.037130263489</v>
      </c>
      <c r="BS192" s="461">
        <f t="shared" si="585"/>
        <v>91310.638370877452</v>
      </c>
      <c r="BT192" s="461">
        <f t="shared" si="585"/>
        <v>93662.207696701968</v>
      </c>
      <c r="BU192" s="461">
        <f t="shared" si="585"/>
        <v>96309.574824028241</v>
      </c>
      <c r="BV192" s="461">
        <f t="shared" si="585"/>
        <v>98574.122025889257</v>
      </c>
      <c r="BW192" s="461">
        <f t="shared" si="585"/>
        <v>100839.48245404473</v>
      </c>
      <c r="BX192" s="753">
        <f t="shared" si="585"/>
        <v>103275.38796323577</v>
      </c>
      <c r="BY192" s="461">
        <f t="shared" si="585"/>
        <v>105497.30237058862</v>
      </c>
      <c r="BZ192" s="461">
        <f t="shared" si="585"/>
        <v>107638.79456313756</v>
      </c>
      <c r="CA192" s="461">
        <f t="shared" si="585"/>
        <v>109447.50365051003</v>
      </c>
      <c r="CB192" s="461">
        <f t="shared" si="585"/>
        <v>111406.83792040803</v>
      </c>
      <c r="CC192" s="461">
        <f t="shared" ref="CC192:DH192" si="586">CC172*$G$192</f>
        <v>113448.20266965975</v>
      </c>
      <c r="CD192" s="461">
        <f t="shared" si="586"/>
        <v>115952.25613572779</v>
      </c>
      <c r="CE192" s="461">
        <f t="shared" si="586"/>
        <v>118613.02074191556</v>
      </c>
      <c r="CF192" s="461">
        <f t="shared" si="586"/>
        <v>121465.8902601991</v>
      </c>
      <c r="CG192" s="461">
        <f t="shared" si="586"/>
        <v>124555.23587482594</v>
      </c>
      <c r="CH192" s="461">
        <f t="shared" si="586"/>
        <v>127307.80569986075</v>
      </c>
      <c r="CI192" s="461">
        <f t="shared" si="586"/>
        <v>129684.90472655525</v>
      </c>
      <c r="CJ192" s="753">
        <f t="shared" si="586"/>
        <v>132287.34011457753</v>
      </c>
      <c r="CK192" s="461">
        <f t="shared" si="586"/>
        <v>134600.04942499535</v>
      </c>
      <c r="CL192" s="461">
        <f t="shared" si="586"/>
        <v>136742.94953999628</v>
      </c>
      <c r="CM192" s="461">
        <f t="shared" si="586"/>
        <v>139192.54696533034</v>
      </c>
      <c r="CN192" s="461">
        <f t="shared" si="586"/>
        <v>141565.59307226428</v>
      </c>
      <c r="CO192" s="461">
        <f t="shared" si="586"/>
        <v>143852.95962447807</v>
      </c>
      <c r="CP192" s="461">
        <f t="shared" si="586"/>
        <v>145741.47986624911</v>
      </c>
      <c r="CQ192" s="461">
        <f t="shared" si="586"/>
        <v>147613.0598929993</v>
      </c>
      <c r="CR192" s="461">
        <f t="shared" si="586"/>
        <v>149302.97074773276</v>
      </c>
      <c r="CS192" s="461">
        <f t="shared" si="586"/>
        <v>151092.9780981862</v>
      </c>
      <c r="CT192" s="461">
        <f t="shared" si="586"/>
        <v>152669.3718118823</v>
      </c>
      <c r="CU192" s="461">
        <f t="shared" si="586"/>
        <v>154475.92828283919</v>
      </c>
      <c r="CV192" s="753">
        <f t="shared" si="586"/>
        <v>156550.49212627133</v>
      </c>
      <c r="CW192" s="461">
        <f t="shared" si="586"/>
        <v>158893.0220343504</v>
      </c>
      <c r="CX192" s="461">
        <f t="shared" si="586"/>
        <v>161531.09062748033</v>
      </c>
      <c r="CY192" s="461">
        <f t="shared" si="586"/>
        <v>163820.69400198426</v>
      </c>
      <c r="CZ192" s="461">
        <f t="shared" si="586"/>
        <v>166010.09336825408</v>
      </c>
      <c r="DA192" s="461">
        <f t="shared" si="586"/>
        <v>168748.74602793658</v>
      </c>
      <c r="DB192" s="461">
        <f t="shared" si="586"/>
        <v>171548.85565568256</v>
      </c>
      <c r="DC192" s="461">
        <f t="shared" si="586"/>
        <v>174554.95252454604</v>
      </c>
      <c r="DD192" s="461">
        <f t="shared" si="586"/>
        <v>178318.07918630351</v>
      </c>
      <c r="DE192" s="461">
        <f t="shared" si="586"/>
        <v>182072.69651570945</v>
      </c>
      <c r="DF192" s="461">
        <f t="shared" si="586"/>
        <v>185921.77121256758</v>
      </c>
      <c r="DG192" s="461">
        <f t="shared" si="586"/>
        <v>189161.15430338742</v>
      </c>
      <c r="DH192" s="753">
        <f t="shared" si="586"/>
        <v>192159.52294270994</v>
      </c>
      <c r="DI192" s="461">
        <f t="shared" ref="DI192:EN192" si="587">DI172*$G$192</f>
        <v>195286.40802083458</v>
      </c>
      <c r="DJ192" s="461">
        <f t="shared" si="587"/>
        <v>198155.23391666767</v>
      </c>
      <c r="DK192" s="461">
        <f t="shared" si="587"/>
        <v>200523.16796666745</v>
      </c>
      <c r="DL192" s="461">
        <f t="shared" si="587"/>
        <v>203226.67487333395</v>
      </c>
      <c r="DM192" s="461">
        <f t="shared" si="587"/>
        <v>205777.3877320005</v>
      </c>
      <c r="DN192" s="461">
        <f t="shared" si="587"/>
        <v>208464.14801893372</v>
      </c>
      <c r="DO192" s="461">
        <f t="shared" si="587"/>
        <v>210855.00008181363</v>
      </c>
      <c r="DP192" s="461">
        <f t="shared" si="587"/>
        <v>213262.05539878426</v>
      </c>
      <c r="DQ192" s="461">
        <f t="shared" si="587"/>
        <v>215450.44648569406</v>
      </c>
      <c r="DR192" s="461">
        <f t="shared" si="587"/>
        <v>217639.34968855523</v>
      </c>
      <c r="DS192" s="461">
        <f t="shared" si="587"/>
        <v>219584.81841751083</v>
      </c>
      <c r="DT192" s="753">
        <f t="shared" si="587"/>
        <v>221643.0829006753</v>
      </c>
      <c r="DU192" s="461">
        <f t="shared" si="587"/>
        <v>224117.09848720694</v>
      </c>
      <c r="DV192" s="461">
        <f t="shared" si="587"/>
        <v>226796.37178976554</v>
      </c>
      <c r="DW192" s="461">
        <f t="shared" si="587"/>
        <v>229684.84343181242</v>
      </c>
      <c r="DX192" s="461">
        <f t="shared" si="587"/>
        <v>232382.25624544994</v>
      </c>
      <c r="DY192" s="461">
        <f t="shared" si="587"/>
        <v>234929.83616302663</v>
      </c>
      <c r="DZ192" s="461">
        <f t="shared" si="587"/>
        <v>237897.4344304213</v>
      </c>
      <c r="EA192" s="461">
        <f t="shared" si="587"/>
        <v>240610.47404433705</v>
      </c>
      <c r="EB192" s="461">
        <f t="shared" si="587"/>
        <v>243225.40140213631</v>
      </c>
      <c r="EC192" s="461">
        <f t="shared" si="587"/>
        <v>246029.47728837573</v>
      </c>
      <c r="ED192" s="461">
        <f t="shared" si="587"/>
        <v>248748.75066403393</v>
      </c>
      <c r="EE192" s="461">
        <f t="shared" si="587"/>
        <v>251505.88186456048</v>
      </c>
      <c r="EF192" s="753">
        <f t="shared" si="587"/>
        <v>254031.66899164839</v>
      </c>
      <c r="EG192" s="461">
        <f t="shared" si="587"/>
        <v>257074.95102665204</v>
      </c>
      <c r="EH192" s="461">
        <f t="shared" si="587"/>
        <v>260223.97165465498</v>
      </c>
      <c r="EI192" s="461">
        <f t="shared" si="587"/>
        <v>263609.55915705732</v>
      </c>
      <c r="EJ192" s="461">
        <f t="shared" si="587"/>
        <v>266533.39049231249</v>
      </c>
      <c r="EK192" s="461">
        <f t="shared" si="587"/>
        <v>269300.6605605167</v>
      </c>
      <c r="EL192" s="461">
        <f t="shared" si="587"/>
        <v>272425.91778174671</v>
      </c>
      <c r="EM192" s="461">
        <f t="shared" si="587"/>
        <v>275476.425892064</v>
      </c>
      <c r="EN192" s="461">
        <f t="shared" si="587"/>
        <v>278485.37588031788</v>
      </c>
      <c r="EO192" s="461">
        <f t="shared" ref="EO192:FT192" si="588">EO172*$G$192</f>
        <v>281691.23637092102</v>
      </c>
      <c r="EP192" s="461">
        <f t="shared" si="588"/>
        <v>284567.36259673681</v>
      </c>
      <c r="EQ192" s="461">
        <f t="shared" si="588"/>
        <v>287397.34307738947</v>
      </c>
      <c r="ER192" s="753">
        <f t="shared" si="588"/>
        <v>290021.86662857822</v>
      </c>
      <c r="ES192" s="461">
        <f t="shared" si="588"/>
        <v>292823.99113619595</v>
      </c>
      <c r="ET192" s="461">
        <f t="shared" si="588"/>
        <v>295863.66640895675</v>
      </c>
      <c r="EU192" s="461">
        <f t="shared" si="588"/>
        <v>299137.46529383207</v>
      </c>
      <c r="EV192" s="461">
        <f t="shared" si="588"/>
        <v>302402.19823506568</v>
      </c>
      <c r="EW192" s="461">
        <f t="shared" si="588"/>
        <v>305628.92608805257</v>
      </c>
      <c r="EX192" s="461">
        <f t="shared" si="588"/>
        <v>308863.13237044204</v>
      </c>
      <c r="EY192" s="461">
        <f t="shared" si="588"/>
        <v>312808.24522968702</v>
      </c>
      <c r="EZ192" s="461">
        <f t="shared" si="588"/>
        <v>316866.09318374959</v>
      </c>
      <c r="FA192" s="461">
        <f t="shared" si="588"/>
        <v>320982.132880333</v>
      </c>
      <c r="FB192" s="461">
        <f t="shared" si="588"/>
        <v>325597.6144709331</v>
      </c>
      <c r="FC192" s="461">
        <f t="shared" si="588"/>
        <v>329725.78241007979</v>
      </c>
      <c r="FD192" s="753">
        <f t="shared" si="588"/>
        <v>333694.1735947305</v>
      </c>
      <c r="FE192" s="461">
        <f t="shared" si="588"/>
        <v>337807.0993757844</v>
      </c>
      <c r="FF192" s="461">
        <f t="shared" si="588"/>
        <v>342098.70533396088</v>
      </c>
      <c r="FG192" s="461">
        <f t="shared" si="588"/>
        <v>346308.10343383538</v>
      </c>
      <c r="FH192" s="461">
        <f t="shared" si="588"/>
        <v>351086.50424706831</v>
      </c>
      <c r="FI192" s="461">
        <f t="shared" si="588"/>
        <v>355340.747230988</v>
      </c>
      <c r="FJ192" s="461">
        <f t="shared" si="588"/>
        <v>359602.00745145709</v>
      </c>
      <c r="FK192" s="461">
        <f t="shared" si="588"/>
        <v>364188.67129449907</v>
      </c>
      <c r="FL192" s="461">
        <f t="shared" si="588"/>
        <v>369148.19903559925</v>
      </c>
      <c r="FM192" s="461">
        <f t="shared" si="588"/>
        <v>373958.94639514614</v>
      </c>
      <c r="FN192" s="461">
        <f t="shared" si="588"/>
        <v>379217.44578278356</v>
      </c>
      <c r="FO192" s="461">
        <f t="shared" si="588"/>
        <v>383626.97045956017</v>
      </c>
      <c r="FP192" s="753">
        <f t="shared" si="588"/>
        <v>387638.61186764814</v>
      </c>
      <c r="FQ192" s="461">
        <f t="shared" si="588"/>
        <v>391446.34282745182</v>
      </c>
      <c r="FR192" s="461">
        <f t="shared" si="588"/>
        <v>395048.65009529481</v>
      </c>
      <c r="FS192" s="461">
        <f t="shared" si="588"/>
        <v>398188.95290956914</v>
      </c>
      <c r="FT192" s="461">
        <f t="shared" si="588"/>
        <v>401476.21882765531</v>
      </c>
      <c r="FU192" s="461">
        <f t="shared" ref="FU192:GN192" si="589">FU172*$G$192</f>
        <v>404449.06489545759</v>
      </c>
      <c r="FV192" s="461">
        <f t="shared" si="589"/>
        <v>407582.60524969938</v>
      </c>
      <c r="FW192" s="461">
        <f t="shared" si="589"/>
        <v>410695.44753309281</v>
      </c>
      <c r="FX192" s="461">
        <f t="shared" si="589"/>
        <v>414395.65002647421</v>
      </c>
      <c r="FY192" s="461">
        <f t="shared" si="589"/>
        <v>418136.45218784601</v>
      </c>
      <c r="FZ192" s="461">
        <f t="shared" si="589"/>
        <v>422068.25275027676</v>
      </c>
      <c r="GA192" s="461">
        <f t="shared" si="589"/>
        <v>425430.8047002214</v>
      </c>
      <c r="GB192" s="753">
        <f t="shared" si="589"/>
        <v>428663.38776017714</v>
      </c>
      <c r="GC192" s="461">
        <f t="shared" si="589"/>
        <v>432187.16854147502</v>
      </c>
      <c r="GD192" s="461">
        <f t="shared" si="589"/>
        <v>435798.23366651335</v>
      </c>
      <c r="GE192" s="461">
        <f t="shared" si="589"/>
        <v>439361.28043321066</v>
      </c>
      <c r="GF192" s="461">
        <f t="shared" si="589"/>
        <v>443378.37317990186</v>
      </c>
      <c r="GG192" s="461">
        <f t="shared" si="589"/>
        <v>447004.70787725481</v>
      </c>
      <c r="GH192" s="461">
        <f t="shared" si="589"/>
        <v>450358.28230180382</v>
      </c>
      <c r="GI192" s="461">
        <f t="shared" si="589"/>
        <v>456176.22317477636</v>
      </c>
      <c r="GJ192" s="461">
        <f t="shared" si="589"/>
        <v>461461.63437315443</v>
      </c>
      <c r="GK192" s="461">
        <f t="shared" si="589"/>
        <v>465902.6091651902</v>
      </c>
      <c r="GL192" s="461">
        <f t="shared" si="589"/>
        <v>470160.35883215209</v>
      </c>
      <c r="GM192" s="461">
        <f t="shared" si="589"/>
        <v>474422.00939905504</v>
      </c>
      <c r="GN192" s="753">
        <f t="shared" si="589"/>
        <v>478080.88718591066</v>
      </c>
      <c r="GO192" s="954">
        <f>SUM(H192:GN192)</f>
        <v>34954723.669589698</v>
      </c>
    </row>
    <row r="193" spans="1:197" s="652" customFormat="1" ht="22" customHeight="1" thickTop="1" x14ac:dyDescent="0.2">
      <c r="A193" s="955" t="s">
        <v>304</v>
      </c>
      <c r="B193" s="652" t="s">
        <v>555</v>
      </c>
      <c r="G193" s="358">
        <v>5</v>
      </c>
      <c r="H193" s="956"/>
      <c r="I193" s="956"/>
      <c r="J193" s="956"/>
      <c r="K193" s="956"/>
      <c r="L193" s="956"/>
      <c r="M193" s="956"/>
      <c r="N193" s="956"/>
      <c r="O193" s="956"/>
      <c r="P193" s="957"/>
      <c r="Q193" s="956">
        <f>Q192*$G$193</f>
        <v>24.45</v>
      </c>
      <c r="R193" s="956">
        <f t="shared" ref="R193:AB193" si="590">R192*$G$193</f>
        <v>114.57499999999999</v>
      </c>
      <c r="S193" s="956">
        <f t="shared" si="590"/>
        <v>332.07500000000005</v>
      </c>
      <c r="T193" s="956">
        <f t="shared" si="590"/>
        <v>804.7</v>
      </c>
      <c r="U193" s="956">
        <f t="shared" si="590"/>
        <v>1781.875</v>
      </c>
      <c r="V193" s="956">
        <f t="shared" si="590"/>
        <v>3539.2874999999999</v>
      </c>
      <c r="W193" s="956">
        <f t="shared" si="590"/>
        <v>6585.375</v>
      </c>
      <c r="X193" s="956">
        <f t="shared" si="590"/>
        <v>11109.837500000001</v>
      </c>
      <c r="Y193" s="956">
        <f t="shared" si="590"/>
        <v>17783.575000000001</v>
      </c>
      <c r="Z193" s="956">
        <f t="shared" si="590"/>
        <v>25768.3125</v>
      </c>
      <c r="AA193" s="956">
        <f t="shared" si="590"/>
        <v>34636.15</v>
      </c>
      <c r="AB193" s="957">
        <f t="shared" si="590"/>
        <v>42417.683333333334</v>
      </c>
      <c r="AC193" s="956">
        <f t="shared" ref="AC193" si="591">AC192*$G$193</f>
        <v>48935.691666666666</v>
      </c>
      <c r="AD193" s="956">
        <f t="shared" ref="AD193" si="592">AD192*$G$193</f>
        <v>56957.9</v>
      </c>
      <c r="AE193" s="956">
        <f t="shared" ref="AE193" si="593">AE192*$G$193</f>
        <v>64057.825000000004</v>
      </c>
      <c r="AF193" s="956">
        <f t="shared" ref="AF193" si="594">AF192*$G$193</f>
        <v>70625.266666666663</v>
      </c>
      <c r="AG193" s="956">
        <f t="shared" ref="AG193" si="595">AG192*$G$193</f>
        <v>78970.899999999994</v>
      </c>
      <c r="AH193" s="956">
        <f t="shared" ref="AH193" si="596">AH192*$G$193</f>
        <v>87013.412499999991</v>
      </c>
      <c r="AI193" s="956">
        <f t="shared" ref="AI193" si="597">AI192*$G$193</f>
        <v>95110.329166666663</v>
      </c>
      <c r="AJ193" s="956">
        <f t="shared" ref="AJ193" si="598">AJ192*$G$193</f>
        <v>102239.34999999999</v>
      </c>
      <c r="AK193" s="956">
        <f t="shared" ref="AK193" si="599">AK192*$G$193</f>
        <v>111014.30833333332</v>
      </c>
      <c r="AL193" s="956">
        <f t="shared" ref="AL193" si="600">AL192*$G$193</f>
        <v>119979.28333333333</v>
      </c>
      <c r="AM193" s="956">
        <f t="shared" ref="AM193" si="601">AM192*$G$193</f>
        <v>131117.02499999999</v>
      </c>
      <c r="AN193" s="957">
        <f t="shared" ref="AN193" si="602">AN192*$G$193</f>
        <v>141523.36249999999</v>
      </c>
      <c r="AO193" s="956">
        <f t="shared" ref="AO193" si="603">AO192*$G$193</f>
        <v>152914.93833333335</v>
      </c>
      <c r="AP193" s="956">
        <f t="shared" ref="AP193" si="604">AP192*$G$193</f>
        <v>162860.72149999999</v>
      </c>
      <c r="AQ193" s="956">
        <f t="shared" ref="AQ193" si="605">AQ192*$G$193</f>
        <v>172343.06469999999</v>
      </c>
      <c r="AR193" s="956">
        <f t="shared" ref="AR193" si="606">AR192*$G$193</f>
        <v>183256.20009333332</v>
      </c>
      <c r="AS193" s="956">
        <f t="shared" ref="AS193" si="607">AS192*$G$193</f>
        <v>192595.38424133335</v>
      </c>
      <c r="AT193" s="956">
        <f t="shared" ref="AT193" si="608">AT192*$G$193</f>
        <v>201159.76489306663</v>
      </c>
      <c r="AU193" s="956">
        <f t="shared" ref="AU193" si="609">AU192*$G$193</f>
        <v>211185.30941445334</v>
      </c>
      <c r="AV193" s="956">
        <f t="shared" ref="AV193" si="610">AV192*$G$193</f>
        <v>220309.24086489601</v>
      </c>
      <c r="AW193" s="956">
        <f t="shared" ref="AW193" si="611">AW192*$G$193</f>
        <v>229172.89269191682</v>
      </c>
      <c r="AX193" s="956">
        <f t="shared" ref="AX193" si="612">AX192*$G$193</f>
        <v>236336.07915353347</v>
      </c>
      <c r="AY193" s="956">
        <f t="shared" ref="AY193" si="613">AY192*$G$193</f>
        <v>244201.2358228268</v>
      </c>
      <c r="AZ193" s="957">
        <f t="shared" ref="AZ193" si="614">AZ192*$G$193</f>
        <v>251200.26199159474</v>
      </c>
      <c r="BA193" s="956">
        <f t="shared" ref="BA193" si="615">BA192*$G$193</f>
        <v>258162.80375994244</v>
      </c>
      <c r="BB193" s="956">
        <f t="shared" ref="BB193" si="616">BB192*$G$193</f>
        <v>264091.94300795393</v>
      </c>
      <c r="BC193" s="956">
        <f t="shared" ref="BC193" si="617">BC192*$G$193</f>
        <v>270941.57523969648</v>
      </c>
      <c r="BD193" s="956">
        <f t="shared" ref="BD193" si="618">BD192*$G$193</f>
        <v>279247.20935842383</v>
      </c>
      <c r="BE193" s="956">
        <f t="shared" ref="BE193" si="619">BE192*$G$193</f>
        <v>289932.61248673906</v>
      </c>
      <c r="BF193" s="956">
        <f t="shared" ref="BF193" si="620">BF192*$G$193</f>
        <v>301136.09332272463</v>
      </c>
      <c r="BG193" s="956">
        <f t="shared" ref="BG193" si="621">BG192*$G$193</f>
        <v>313215.96632484638</v>
      </c>
      <c r="BH193" s="956">
        <f t="shared" ref="BH193" si="622">BH192*$G$193</f>
        <v>324635.69805987709</v>
      </c>
      <c r="BI193" s="956">
        <f t="shared" ref="BI193" si="623">BI192*$G$193</f>
        <v>334907.54178123502</v>
      </c>
      <c r="BJ193" s="956">
        <f t="shared" ref="BJ193" si="624">BJ192*$G$193</f>
        <v>346947.88509165467</v>
      </c>
      <c r="BK193" s="956">
        <f t="shared" ref="BK193" si="625">BK192*$G$193</f>
        <v>357656.03473999043</v>
      </c>
      <c r="BL193" s="957">
        <f t="shared" ref="BL193" si="626">BL192*$G$193</f>
        <v>367427.28112532571</v>
      </c>
      <c r="BM193" s="956">
        <f t="shared" ref="BM193" si="627">BM192*$G$193</f>
        <v>378537.17073359387</v>
      </c>
      <c r="BN193" s="956">
        <f t="shared" ref="BN193" si="628">BN192*$G$193</f>
        <v>389853.50242020848</v>
      </c>
      <c r="BO193" s="956">
        <f t="shared" ref="BO193" si="629">BO192*$G$193</f>
        <v>401563.33193616674</v>
      </c>
      <c r="BP193" s="956">
        <f t="shared" ref="BP193" si="630">BP192*$G$193</f>
        <v>413552.3080489334</v>
      </c>
      <c r="BQ193" s="956">
        <f t="shared" ref="BQ193" si="631">BQ192*$G$193</f>
        <v>427636.92893914675</v>
      </c>
      <c r="BR193" s="956">
        <f t="shared" ref="BR193" si="632">BR192*$G$193</f>
        <v>442485.18565131747</v>
      </c>
      <c r="BS193" s="956">
        <f t="shared" ref="BS193" si="633">BS192*$G$193</f>
        <v>456553.19185438729</v>
      </c>
      <c r="BT193" s="956">
        <f t="shared" ref="BT193" si="634">BT192*$G$193</f>
        <v>468311.03848350985</v>
      </c>
      <c r="BU193" s="956">
        <f t="shared" ref="BU193" si="635">BU192*$G$193</f>
        <v>481547.8741201412</v>
      </c>
      <c r="BV193" s="956">
        <f t="shared" ref="BV193" si="636">BV192*$G$193</f>
        <v>492870.61012944626</v>
      </c>
      <c r="BW193" s="956">
        <f t="shared" ref="BW193" si="637">BW192*$G$193</f>
        <v>504197.41227022366</v>
      </c>
      <c r="BX193" s="957">
        <f t="shared" ref="BX193" si="638">BX192*$G$193</f>
        <v>516376.93981617887</v>
      </c>
      <c r="BY193" s="956">
        <f t="shared" ref="BY193" si="639">BY192*$G$193</f>
        <v>527486.51185294311</v>
      </c>
      <c r="BZ193" s="956">
        <f t="shared" ref="BZ193" si="640">BZ192*$G$193</f>
        <v>538193.97281568777</v>
      </c>
      <c r="CA193" s="956">
        <f t="shared" ref="CA193" si="641">CA192*$G$193</f>
        <v>547237.51825255016</v>
      </c>
      <c r="CB193" s="956">
        <f t="shared" ref="CB193" si="642">CB192*$G$193</f>
        <v>557034.1896020401</v>
      </c>
      <c r="CC193" s="956">
        <f t="shared" ref="CC193" si="643">CC192*$G$193</f>
        <v>567241.01334829873</v>
      </c>
      <c r="CD193" s="956">
        <f t="shared" ref="CD193" si="644">CD192*$G$193</f>
        <v>579761.28067863896</v>
      </c>
      <c r="CE193" s="956">
        <f t="shared" ref="CE193" si="645">CE192*$G$193</f>
        <v>593065.10370957782</v>
      </c>
      <c r="CF193" s="956">
        <f t="shared" ref="CF193" si="646">CF192*$G$193</f>
        <v>607329.45130099554</v>
      </c>
      <c r="CG193" s="956">
        <f t="shared" ref="CG193" si="647">CG192*$G$193</f>
        <v>622776.17937412974</v>
      </c>
      <c r="CH193" s="956">
        <f t="shared" ref="CH193" si="648">CH192*$G$193</f>
        <v>636539.02849930373</v>
      </c>
      <c r="CI193" s="956">
        <f t="shared" ref="CI193" si="649">CI192*$G$193</f>
        <v>648424.52363277622</v>
      </c>
      <c r="CJ193" s="957">
        <f t="shared" ref="CJ193" si="650">CJ192*$G$193</f>
        <v>661436.70057288767</v>
      </c>
      <c r="CK193" s="956">
        <f t="shared" ref="CK193" si="651">CK192*$G$193</f>
        <v>673000.24712497671</v>
      </c>
      <c r="CL193" s="956">
        <f t="shared" ref="CL193" si="652">CL192*$G$193</f>
        <v>683714.74769998132</v>
      </c>
      <c r="CM193" s="956">
        <f t="shared" ref="CM193" si="653">CM192*$G$193</f>
        <v>695962.73482665175</v>
      </c>
      <c r="CN193" s="956">
        <f t="shared" ref="CN193" si="654">CN192*$G$193</f>
        <v>707827.96536132134</v>
      </c>
      <c r="CO193" s="956">
        <f t="shared" ref="CO193" si="655">CO192*$G$193</f>
        <v>719264.79812239041</v>
      </c>
      <c r="CP193" s="956">
        <f t="shared" ref="CP193" si="656">CP192*$G$193</f>
        <v>728707.39933124557</v>
      </c>
      <c r="CQ193" s="956">
        <f t="shared" ref="CQ193" si="657">CQ192*$G$193</f>
        <v>738065.29946499644</v>
      </c>
      <c r="CR193" s="956">
        <f t="shared" ref="CR193" si="658">CR192*$G$193</f>
        <v>746514.85373866383</v>
      </c>
      <c r="CS193" s="956">
        <f t="shared" ref="CS193" si="659">CS192*$G$193</f>
        <v>755464.89049093099</v>
      </c>
      <c r="CT193" s="956">
        <f t="shared" ref="CT193" si="660">CT192*$G$193</f>
        <v>763346.85905941157</v>
      </c>
      <c r="CU193" s="956">
        <f t="shared" ref="CU193" si="661">CU192*$G$193</f>
        <v>772379.641414196</v>
      </c>
      <c r="CV193" s="957">
        <f t="shared" ref="CV193" si="662">CV192*$G$193</f>
        <v>782752.46063135669</v>
      </c>
      <c r="CW193" s="956">
        <f t="shared" ref="CW193" si="663">CW192*$G$193</f>
        <v>794465.11017175205</v>
      </c>
      <c r="CX193" s="956">
        <f t="shared" ref="CX193" si="664">CX192*$G$193</f>
        <v>807655.45313740161</v>
      </c>
      <c r="CY193" s="956">
        <f t="shared" ref="CY193" si="665">CY192*$G$193</f>
        <v>819103.47000992135</v>
      </c>
      <c r="CZ193" s="956">
        <f t="shared" ref="CZ193" si="666">CZ192*$G$193</f>
        <v>830050.46684127045</v>
      </c>
      <c r="DA193" s="956">
        <f t="shared" ref="DA193" si="667">DA192*$G$193</f>
        <v>843743.73013968288</v>
      </c>
      <c r="DB193" s="956">
        <f t="shared" ref="DB193" si="668">DB192*$G$193</f>
        <v>857744.27827841276</v>
      </c>
      <c r="DC193" s="956">
        <f t="shared" ref="DC193" si="669">DC192*$G$193</f>
        <v>872774.76262273022</v>
      </c>
      <c r="DD193" s="956">
        <f t="shared" ref="DD193" si="670">DD192*$G$193</f>
        <v>891590.39593151759</v>
      </c>
      <c r="DE193" s="956">
        <f t="shared" ref="DE193" si="671">DE192*$G$193</f>
        <v>910363.48257854721</v>
      </c>
      <c r="DF193" s="956">
        <f t="shared" ref="DF193" si="672">DF192*$G$193</f>
        <v>929608.85606283788</v>
      </c>
      <c r="DG193" s="956">
        <f t="shared" ref="DG193" si="673">DG192*$G$193</f>
        <v>945805.77151693706</v>
      </c>
      <c r="DH193" s="957">
        <f t="shared" ref="DH193" si="674">DH192*$G$193</f>
        <v>960797.61471354973</v>
      </c>
      <c r="DI193" s="956">
        <f t="shared" ref="DI193" si="675">DI192*$G$193</f>
        <v>976432.04010417289</v>
      </c>
      <c r="DJ193" s="956">
        <f t="shared" ref="DJ193" si="676">DJ192*$G$193</f>
        <v>990776.16958333831</v>
      </c>
      <c r="DK193" s="956">
        <f t="shared" ref="DK193" si="677">DK192*$G$193</f>
        <v>1002615.8398333372</v>
      </c>
      <c r="DL193" s="956">
        <f t="shared" ref="DL193" si="678">DL192*$G$193</f>
        <v>1016133.3743666697</v>
      </c>
      <c r="DM193" s="956">
        <f t="shared" ref="DM193" si="679">DM192*$G$193</f>
        <v>1028886.9386600025</v>
      </c>
      <c r="DN193" s="956">
        <f t="shared" ref="DN193" si="680">DN192*$G$193</f>
        <v>1042320.7400946686</v>
      </c>
      <c r="DO193" s="956">
        <f t="shared" ref="DO193" si="681">DO192*$G$193</f>
        <v>1054275.0004090681</v>
      </c>
      <c r="DP193" s="956">
        <f t="shared" ref="DP193" si="682">DP192*$G$193</f>
        <v>1066310.2769939213</v>
      </c>
      <c r="DQ193" s="956">
        <f t="shared" ref="DQ193" si="683">DQ192*$G$193</f>
        <v>1077252.2324284704</v>
      </c>
      <c r="DR193" s="956">
        <f t="shared" ref="DR193" si="684">DR192*$G$193</f>
        <v>1088196.748442776</v>
      </c>
      <c r="DS193" s="956">
        <f t="shared" ref="DS193" si="685">DS192*$G$193</f>
        <v>1097924.0920875543</v>
      </c>
      <c r="DT193" s="957">
        <f t="shared" ref="DT193" si="686">DT192*$G$193</f>
        <v>1108215.4145033765</v>
      </c>
      <c r="DU193" s="956">
        <f t="shared" ref="DU193" si="687">DU192*$G$193</f>
        <v>1120585.4924360346</v>
      </c>
      <c r="DV193" s="956">
        <f t="shared" ref="DV193" si="688">DV192*$G$193</f>
        <v>1133981.8589488277</v>
      </c>
      <c r="DW193" s="956">
        <f t="shared" ref="DW193" si="689">DW192*$G$193</f>
        <v>1148424.2171590622</v>
      </c>
      <c r="DX193" s="956">
        <f t="shared" ref="DX193" si="690">DX192*$G$193</f>
        <v>1161911.2812272497</v>
      </c>
      <c r="DY193" s="956">
        <f t="shared" ref="DY193" si="691">DY192*$G$193</f>
        <v>1174649.1808151333</v>
      </c>
      <c r="DZ193" s="956">
        <f t="shared" ref="DZ193" si="692">DZ192*$G$193</f>
        <v>1189487.1721521064</v>
      </c>
      <c r="EA193" s="956">
        <f t="shared" ref="EA193" si="693">EA192*$G$193</f>
        <v>1203052.3702216852</v>
      </c>
      <c r="EB193" s="956">
        <f t="shared" ref="EB193" si="694">EB192*$G$193</f>
        <v>1216127.0070106816</v>
      </c>
      <c r="EC193" s="956">
        <f t="shared" ref="EC193" si="695">EC192*$G$193</f>
        <v>1230147.3864418785</v>
      </c>
      <c r="ED193" s="956">
        <f t="shared" ref="ED193" si="696">ED192*$G$193</f>
        <v>1243743.7533201696</v>
      </c>
      <c r="EE193" s="956">
        <f t="shared" ref="EE193" si="697">EE192*$G$193</f>
        <v>1257529.4093228024</v>
      </c>
      <c r="EF193" s="957">
        <f t="shared" ref="EF193" si="698">EF192*$G$193</f>
        <v>1270158.344958242</v>
      </c>
      <c r="EG193" s="956">
        <f t="shared" ref="EG193" si="699">EG192*$G$193</f>
        <v>1285374.7551332603</v>
      </c>
      <c r="EH193" s="956">
        <f t="shared" ref="EH193" si="700">EH192*$G$193</f>
        <v>1301119.858273275</v>
      </c>
      <c r="EI193" s="956">
        <f t="shared" ref="EI193" si="701">EI192*$G$193</f>
        <v>1318047.7957852865</v>
      </c>
      <c r="EJ193" s="956">
        <f t="shared" ref="EJ193" si="702">EJ192*$G$193</f>
        <v>1332666.9524615626</v>
      </c>
      <c r="EK193" s="956">
        <f t="shared" ref="EK193" si="703">EK192*$G$193</f>
        <v>1346503.3028025834</v>
      </c>
      <c r="EL193" s="956">
        <f t="shared" ref="EL193" si="704">EL192*$G$193</f>
        <v>1362129.5889087336</v>
      </c>
      <c r="EM193" s="956">
        <f t="shared" ref="EM193" si="705">EM192*$G$193</f>
        <v>1377382.1294603199</v>
      </c>
      <c r="EN193" s="956">
        <f t="shared" ref="EN193" si="706">EN192*$G$193</f>
        <v>1392426.8794015893</v>
      </c>
      <c r="EO193" s="956">
        <f t="shared" ref="EO193" si="707">EO192*$G$193</f>
        <v>1408456.1818546052</v>
      </c>
      <c r="EP193" s="956">
        <f t="shared" ref="EP193" si="708">EP192*$G$193</f>
        <v>1422836.812983684</v>
      </c>
      <c r="EQ193" s="956">
        <f t="shared" ref="EQ193" si="709">EQ192*$G$193</f>
        <v>1436986.7153869474</v>
      </c>
      <c r="ER193" s="957">
        <f t="shared" ref="ER193" si="710">ER192*$G$193</f>
        <v>1450109.3331428911</v>
      </c>
      <c r="ES193" s="956">
        <f t="shared" ref="ES193" si="711">ES192*$G$193</f>
        <v>1464119.9556809799</v>
      </c>
      <c r="ET193" s="956">
        <f t="shared" ref="ET193" si="712">ET192*$G$193</f>
        <v>1479318.3320447837</v>
      </c>
      <c r="EU193" s="956">
        <f t="shared" ref="EU193" si="713">EU192*$G$193</f>
        <v>1495687.3264691604</v>
      </c>
      <c r="EV193" s="956">
        <f t="shared" ref="EV193" si="714">EV192*$G$193</f>
        <v>1512010.9911753284</v>
      </c>
      <c r="EW193" s="956">
        <f t="shared" ref="EW193" si="715">EW192*$G$193</f>
        <v>1528144.6304402628</v>
      </c>
      <c r="EX193" s="956">
        <f t="shared" ref="EX193" si="716">EX192*$G$193</f>
        <v>1544315.6618522103</v>
      </c>
      <c r="EY193" s="956">
        <f t="shared" ref="EY193" si="717">EY192*$G$193</f>
        <v>1564041.2261484351</v>
      </c>
      <c r="EZ193" s="956">
        <f t="shared" ref="EZ193" si="718">EZ192*$G$193</f>
        <v>1584330.4659187479</v>
      </c>
      <c r="FA193" s="956">
        <f t="shared" ref="FA193" si="719">FA192*$G$193</f>
        <v>1604910.6644016649</v>
      </c>
      <c r="FB193" s="956">
        <f t="shared" ref="FB193" si="720">FB192*$G$193</f>
        <v>1627988.0723546655</v>
      </c>
      <c r="FC193" s="956">
        <f t="shared" ref="FC193" si="721">FC192*$G$193</f>
        <v>1648628.912050399</v>
      </c>
      <c r="FD193" s="957">
        <f t="shared" ref="FD193" si="722">FD192*$G$193</f>
        <v>1668470.8679736524</v>
      </c>
      <c r="FE193" s="956">
        <f t="shared" ref="FE193" si="723">FE192*$G$193</f>
        <v>1689035.496878922</v>
      </c>
      <c r="FF193" s="956">
        <f t="shared" ref="FF193" si="724">FF192*$G$193</f>
        <v>1710493.5266698045</v>
      </c>
      <c r="FG193" s="956">
        <f t="shared" ref="FG193" si="725">FG192*$G$193</f>
        <v>1731540.5171691768</v>
      </c>
      <c r="FH193" s="956">
        <f t="shared" ref="FH193" si="726">FH192*$G$193</f>
        <v>1755432.5212353417</v>
      </c>
      <c r="FI193" s="956">
        <f t="shared" ref="FI193" si="727">FI192*$G$193</f>
        <v>1776703.73615494</v>
      </c>
      <c r="FJ193" s="956">
        <f t="shared" ref="FJ193" si="728">FJ192*$G$193</f>
        <v>1798010.0372572853</v>
      </c>
      <c r="FK193" s="956">
        <f t="shared" ref="FK193" si="729">FK192*$G$193</f>
        <v>1820943.3564724955</v>
      </c>
      <c r="FL193" s="956">
        <f t="shared" ref="FL193" si="730">FL192*$G$193</f>
        <v>1845740.9951779963</v>
      </c>
      <c r="FM193" s="956">
        <f t="shared" ref="FM193" si="731">FM192*$G$193</f>
        <v>1869794.7319757307</v>
      </c>
      <c r="FN193" s="956">
        <f t="shared" ref="FN193" si="732">FN192*$G$193</f>
        <v>1896087.2289139177</v>
      </c>
      <c r="FO193" s="956">
        <f t="shared" ref="FO193" si="733">FO192*$G$193</f>
        <v>1918134.8522978008</v>
      </c>
      <c r="FP193" s="957">
        <f t="shared" ref="FP193" si="734">FP192*$G$193</f>
        <v>1938193.0593382407</v>
      </c>
      <c r="FQ193" s="956">
        <f t="shared" ref="FQ193" si="735">FQ192*$G$193</f>
        <v>1957231.7141372592</v>
      </c>
      <c r="FR193" s="956">
        <f t="shared" ref="FR193" si="736">FR192*$G$193</f>
        <v>1975243.2504764739</v>
      </c>
      <c r="FS193" s="956">
        <f t="shared" ref="FS193" si="737">FS192*$G$193</f>
        <v>1990944.7645478458</v>
      </c>
      <c r="FT193" s="956">
        <f t="shared" ref="FT193" si="738">FT192*$G$193</f>
        <v>2007381.0941382765</v>
      </c>
      <c r="FU193" s="956">
        <f t="shared" ref="FU193" si="739">FU192*$G$193</f>
        <v>2022245.3244772879</v>
      </c>
      <c r="FV193" s="956">
        <f t="shared" ref="FV193" si="740">FV192*$G$193</f>
        <v>2037913.026248497</v>
      </c>
      <c r="FW193" s="956">
        <f t="shared" ref="FW193" si="741">FW192*$G$193</f>
        <v>2053477.2376654642</v>
      </c>
      <c r="FX193" s="956">
        <f t="shared" ref="FX193" si="742">FX192*$G$193</f>
        <v>2071978.250132371</v>
      </c>
      <c r="FY193" s="956">
        <f t="shared" ref="FY193" si="743">FY192*$G$193</f>
        <v>2090682.26093923</v>
      </c>
      <c r="FZ193" s="956">
        <f t="shared" ref="FZ193" si="744">FZ192*$G$193</f>
        <v>2110341.2637513839</v>
      </c>
      <c r="GA193" s="956">
        <f t="shared" ref="GA193" si="745">GA192*$G$193</f>
        <v>2127154.023501107</v>
      </c>
      <c r="GB193" s="957">
        <f t="shared" ref="GB193" si="746">GB192*$G$193</f>
        <v>2143316.9388008858</v>
      </c>
      <c r="GC193" s="956">
        <f t="shared" ref="GC193" si="747">GC192*$G$193</f>
        <v>2160935.8427073751</v>
      </c>
      <c r="GD193" s="956">
        <f t="shared" ref="GD193" si="748">GD192*$G$193</f>
        <v>2178991.1683325665</v>
      </c>
      <c r="GE193" s="956">
        <f t="shared" ref="GE193" si="749">GE192*$G$193</f>
        <v>2196806.4021660532</v>
      </c>
      <c r="GF193" s="956">
        <f t="shared" ref="GF193" si="750">GF192*$G$193</f>
        <v>2216891.8658995093</v>
      </c>
      <c r="GG193" s="956">
        <f t="shared" ref="GG193" si="751">GG192*$G$193</f>
        <v>2235023.5393862743</v>
      </c>
      <c r="GH193" s="956">
        <f t="shared" ref="GH193" si="752">GH192*$G$193</f>
        <v>2251791.4115090193</v>
      </c>
      <c r="GI193" s="956">
        <f t="shared" ref="GI193" si="753">GI192*$G$193</f>
        <v>2280881.1158738816</v>
      </c>
      <c r="GJ193" s="956">
        <f t="shared" ref="GJ193" si="754">GJ192*$G$193</f>
        <v>2307308.171865772</v>
      </c>
      <c r="GK193" s="956">
        <f t="shared" ref="GK193" si="755">GK192*$G$193</f>
        <v>2329513.0458259508</v>
      </c>
      <c r="GL193" s="956">
        <f t="shared" ref="GL193" si="756">GL192*$G$193</f>
        <v>2350801.7941607605</v>
      </c>
      <c r="GM193" s="956">
        <f t="shared" ref="GM193" si="757">GM192*$G$193</f>
        <v>2372110.0469952752</v>
      </c>
      <c r="GN193" s="957">
        <f t="shared" ref="GN193" si="758">GN192*$G$193</f>
        <v>2390404.4359295531</v>
      </c>
      <c r="GO193" s="614">
        <f>SUM(H193:GN193)</f>
        <v>174773618.34794837</v>
      </c>
    </row>
    <row r="194" spans="1:197" ht="22" customHeight="1" thickBot="1" x14ac:dyDescent="0.25">
      <c r="A194" s="823" t="s">
        <v>557</v>
      </c>
      <c r="G194" s="19"/>
      <c r="H194" s="333"/>
      <c r="I194" s="333"/>
      <c r="J194" s="333"/>
      <c r="K194" s="333"/>
      <c r="L194" s="333"/>
      <c r="M194" s="333"/>
      <c r="N194" s="333"/>
      <c r="O194" s="333"/>
      <c r="P194" s="385"/>
      <c r="Q194" s="333">
        <f>P194+Q193</f>
        <v>24.45</v>
      </c>
      <c r="R194" s="333">
        <f>Q194+R193</f>
        <v>139.02499999999998</v>
      </c>
      <c r="S194" s="333">
        <f t="shared" ref="S194" si="759">R194+S193</f>
        <v>471.1</v>
      </c>
      <c r="T194" s="333">
        <f t="shared" ref="T194" si="760">S194+T193</f>
        <v>1275.8000000000002</v>
      </c>
      <c r="U194" s="333">
        <f t="shared" ref="U194" si="761">T194+U193</f>
        <v>3057.6750000000002</v>
      </c>
      <c r="V194" s="333">
        <f t="shared" ref="V194" si="762">U194+V193</f>
        <v>6596.9624999999996</v>
      </c>
      <c r="W194" s="333">
        <f t="shared" ref="W194" si="763">V194+W193</f>
        <v>13182.3375</v>
      </c>
      <c r="X194" s="333">
        <f t="shared" ref="X194" si="764">W194+X193</f>
        <v>24292.175000000003</v>
      </c>
      <c r="Y194" s="333">
        <f t="shared" ref="Y194" si="765">X194+Y193</f>
        <v>42075.75</v>
      </c>
      <c r="Z194" s="333">
        <f t="shared" ref="Z194" si="766">Y194+Z193</f>
        <v>67844.0625</v>
      </c>
      <c r="AA194" s="333">
        <f t="shared" ref="AA194" si="767">Z194+AA193</f>
        <v>102480.21249999999</v>
      </c>
      <c r="AB194" s="385">
        <f t="shared" ref="AB194" si="768">AA194+AB193</f>
        <v>144897.89583333331</v>
      </c>
      <c r="AC194" s="333">
        <f>AB194+AC193</f>
        <v>193833.58749999997</v>
      </c>
      <c r="AD194" s="333">
        <f>AC194+AD193</f>
        <v>250791.48749999996</v>
      </c>
      <c r="AE194" s="333">
        <f t="shared" ref="AE194" si="769">AD194+AE193</f>
        <v>314849.31249999994</v>
      </c>
      <c r="AF194" s="333">
        <f t="shared" ref="AF194" si="770">AE194+AF193</f>
        <v>385474.5791666666</v>
      </c>
      <c r="AG194" s="333">
        <f t="shared" ref="AG194" si="771">AF194+AG193</f>
        <v>464445.47916666663</v>
      </c>
      <c r="AH194" s="333">
        <f t="shared" ref="AH194" si="772">AG194+AH193</f>
        <v>551458.8916666666</v>
      </c>
      <c r="AI194" s="333">
        <f t="shared" ref="AI194" si="773">AH194+AI193</f>
        <v>646569.22083333321</v>
      </c>
      <c r="AJ194" s="333">
        <f t="shared" ref="AJ194" si="774">AI194+AJ193</f>
        <v>748808.57083333319</v>
      </c>
      <c r="AK194" s="333">
        <f t="shared" ref="AK194" si="775">AJ194+AK193</f>
        <v>859822.87916666653</v>
      </c>
      <c r="AL194" s="333">
        <f t="shared" ref="AL194" si="776">AK194+AL193</f>
        <v>979802.16249999986</v>
      </c>
      <c r="AM194" s="333">
        <f t="shared" ref="AM194" si="777">AL194+AM193</f>
        <v>1110919.1874999998</v>
      </c>
      <c r="AN194" s="385">
        <f t="shared" ref="AN194" si="778">AM194+AN193</f>
        <v>1252442.5499999998</v>
      </c>
      <c r="AO194" s="333">
        <f>AN194+AO193</f>
        <v>1405357.4883333333</v>
      </c>
      <c r="AP194" s="333">
        <f>AO194+AP193</f>
        <v>1568218.2098333333</v>
      </c>
      <c r="AQ194" s="333">
        <f t="shared" ref="AQ194" si="779">AP194+AQ193</f>
        <v>1740561.2745333333</v>
      </c>
      <c r="AR194" s="333">
        <f t="shared" ref="AR194" si="780">AQ194+AR193</f>
        <v>1923817.4746266666</v>
      </c>
      <c r="AS194" s="333">
        <f t="shared" ref="AS194" si="781">AR194+AS193</f>
        <v>2116412.8588680001</v>
      </c>
      <c r="AT194" s="333">
        <f t="shared" ref="AT194" si="782">AS194+AT193</f>
        <v>2317572.6237610667</v>
      </c>
      <c r="AU194" s="333">
        <f t="shared" ref="AU194" si="783">AT194+AU193</f>
        <v>2528757.93317552</v>
      </c>
      <c r="AV194" s="333">
        <f t="shared" ref="AV194" si="784">AU194+AV193</f>
        <v>2749067.1740404163</v>
      </c>
      <c r="AW194" s="333">
        <f t="shared" ref="AW194" si="785">AV194+AW193</f>
        <v>2978240.066732333</v>
      </c>
      <c r="AX194" s="333">
        <f t="shared" ref="AX194" si="786">AW194+AX193</f>
        <v>3214576.1458858666</v>
      </c>
      <c r="AY194" s="333">
        <f t="shared" ref="AY194" si="787">AX194+AY193</f>
        <v>3458777.3817086932</v>
      </c>
      <c r="AZ194" s="385">
        <f t="shared" ref="AZ194" si="788">AY194+AZ193</f>
        <v>3709977.6437002881</v>
      </c>
      <c r="BA194" s="333">
        <f>AZ194+BA193</f>
        <v>3968140.4474602304</v>
      </c>
      <c r="BB194" s="333">
        <f>BA194+BB193</f>
        <v>4232232.3904681839</v>
      </c>
      <c r="BC194" s="333">
        <f t="shared" ref="BC194" si="789">BB194+BC193</f>
        <v>4503173.9657078804</v>
      </c>
      <c r="BD194" s="333">
        <f t="shared" ref="BD194" si="790">BC194+BD193</f>
        <v>4782421.1750663044</v>
      </c>
      <c r="BE194" s="333">
        <f t="shared" ref="BE194" si="791">BD194+BE193</f>
        <v>5072353.7875530431</v>
      </c>
      <c r="BF194" s="333">
        <f t="shared" ref="BF194" si="792">BE194+BF193</f>
        <v>5373489.8808757681</v>
      </c>
      <c r="BG194" s="333">
        <f t="shared" ref="BG194" si="793">BF194+BG193</f>
        <v>5686705.8472006144</v>
      </c>
      <c r="BH194" s="333">
        <f t="shared" ref="BH194" si="794">BG194+BH193</f>
        <v>6011341.5452604918</v>
      </c>
      <c r="BI194" s="333">
        <f t="shared" ref="BI194" si="795">BH194+BI193</f>
        <v>6346249.0870417263</v>
      </c>
      <c r="BJ194" s="333">
        <f t="shared" ref="BJ194" si="796">BI194+BJ193</f>
        <v>6693196.9721333813</v>
      </c>
      <c r="BK194" s="333">
        <f t="shared" ref="BK194" si="797">BJ194+BK193</f>
        <v>7050853.006873372</v>
      </c>
      <c r="BL194" s="385">
        <f t="shared" ref="BL194" si="798">BK194+BL193</f>
        <v>7418280.2879986977</v>
      </c>
      <c r="BM194" s="333">
        <f>BL194+BM193</f>
        <v>7796817.4587322921</v>
      </c>
      <c r="BN194" s="333">
        <f>BM194+BN193</f>
        <v>8186670.9611525005</v>
      </c>
      <c r="BO194" s="333">
        <f t="shared" ref="BO194" si="799">BN194+BO193</f>
        <v>8588234.2930886671</v>
      </c>
      <c r="BP194" s="333">
        <f t="shared" ref="BP194" si="800">BO194+BP193</f>
        <v>9001786.6011376008</v>
      </c>
      <c r="BQ194" s="333">
        <f t="shared" ref="BQ194" si="801">BP194+BQ193</f>
        <v>9429423.5300767478</v>
      </c>
      <c r="BR194" s="333">
        <f t="shared" ref="BR194" si="802">BQ194+BR193</f>
        <v>9871908.715728065</v>
      </c>
      <c r="BS194" s="333">
        <f t="shared" ref="BS194" si="803">BR194+BS193</f>
        <v>10328461.907582453</v>
      </c>
      <c r="BT194" s="333">
        <f t="shared" ref="BT194" si="804">BS194+BT193</f>
        <v>10796772.946065962</v>
      </c>
      <c r="BU194" s="333">
        <f t="shared" ref="BU194" si="805">BT194+BU193</f>
        <v>11278320.820186103</v>
      </c>
      <c r="BV194" s="333">
        <f t="shared" ref="BV194" si="806">BU194+BV193</f>
        <v>11771191.430315549</v>
      </c>
      <c r="BW194" s="333">
        <f t="shared" ref="BW194" si="807">BV194+BW193</f>
        <v>12275388.842585772</v>
      </c>
      <c r="BX194" s="385">
        <f t="shared" ref="BX194" si="808">BW194+BX193</f>
        <v>12791765.782401951</v>
      </c>
      <c r="BY194" s="333">
        <f>BX194+BY193</f>
        <v>13319252.294254893</v>
      </c>
      <c r="BZ194" s="333">
        <f>BY194+BZ193</f>
        <v>13857446.26707058</v>
      </c>
      <c r="CA194" s="333">
        <f t="shared" ref="CA194" si="809">BZ194+CA193</f>
        <v>14404683.78532313</v>
      </c>
      <c r="CB194" s="333">
        <f t="shared" ref="CB194" si="810">CA194+CB193</f>
        <v>14961717.97492517</v>
      </c>
      <c r="CC194" s="333">
        <f t="shared" ref="CC194" si="811">CB194+CC193</f>
        <v>15528958.988273468</v>
      </c>
      <c r="CD194" s="333">
        <f t="shared" ref="CD194" si="812">CC194+CD193</f>
        <v>16108720.268952107</v>
      </c>
      <c r="CE194" s="333">
        <f t="shared" ref="CE194" si="813">CD194+CE193</f>
        <v>16701785.372661686</v>
      </c>
      <c r="CF194" s="333">
        <f t="shared" ref="CF194" si="814">CE194+CF193</f>
        <v>17309114.823962681</v>
      </c>
      <c r="CG194" s="333">
        <f t="shared" ref="CG194" si="815">CF194+CG193</f>
        <v>17931891.00333681</v>
      </c>
      <c r="CH194" s="333">
        <f t="shared" ref="CH194" si="816">CG194+CH193</f>
        <v>18568430.031836115</v>
      </c>
      <c r="CI194" s="333">
        <f t="shared" ref="CI194" si="817">CH194+CI193</f>
        <v>19216854.555468891</v>
      </c>
      <c r="CJ194" s="385">
        <f t="shared" ref="CJ194" si="818">CI194+CJ193</f>
        <v>19878291.25604178</v>
      </c>
      <c r="CK194" s="333">
        <f>CJ194+CK193</f>
        <v>20551291.503166758</v>
      </c>
      <c r="CL194" s="333">
        <f>CK194+CL193</f>
        <v>21235006.250866737</v>
      </c>
      <c r="CM194" s="333">
        <f t="shared" ref="CM194" si="819">CL194+CM193</f>
        <v>21930968.985693388</v>
      </c>
      <c r="CN194" s="333">
        <f t="shared" ref="CN194" si="820">CM194+CN193</f>
        <v>22638796.951054707</v>
      </c>
      <c r="CO194" s="333">
        <f t="shared" ref="CO194" si="821">CN194+CO193</f>
        <v>23358061.749177098</v>
      </c>
      <c r="CP194" s="333">
        <f t="shared" ref="CP194" si="822">CO194+CP193</f>
        <v>24086769.148508344</v>
      </c>
      <c r="CQ194" s="333">
        <f t="shared" ref="CQ194" si="823">CP194+CQ193</f>
        <v>24824834.447973341</v>
      </c>
      <c r="CR194" s="333">
        <f t="shared" ref="CR194" si="824">CQ194+CR193</f>
        <v>25571349.301712006</v>
      </c>
      <c r="CS194" s="333">
        <f t="shared" ref="CS194" si="825">CR194+CS193</f>
        <v>26326814.192202937</v>
      </c>
      <c r="CT194" s="333">
        <f t="shared" ref="CT194" si="826">CS194+CT193</f>
        <v>27090161.051262349</v>
      </c>
      <c r="CU194" s="333">
        <f t="shared" ref="CU194" si="827">CT194+CU193</f>
        <v>27862540.692676544</v>
      </c>
      <c r="CV194" s="385">
        <f t="shared" ref="CV194" si="828">CU194+CV193</f>
        <v>28645293.1533079</v>
      </c>
      <c r="CW194" s="333">
        <f>CV194+CW193</f>
        <v>29439758.26347965</v>
      </c>
      <c r="CX194" s="333">
        <f>CW194+CX193</f>
        <v>30247413.716617052</v>
      </c>
      <c r="CY194" s="333">
        <f t="shared" ref="CY194" si="829">CX194+CY193</f>
        <v>31066517.186626974</v>
      </c>
      <c r="CZ194" s="333">
        <f t="shared" ref="CZ194" si="830">CY194+CZ193</f>
        <v>31896567.653468244</v>
      </c>
      <c r="DA194" s="333">
        <f t="shared" ref="DA194" si="831">CZ194+DA193</f>
        <v>32740311.383607928</v>
      </c>
      <c r="DB194" s="333">
        <f t="shared" ref="DB194" si="832">DA194+DB193</f>
        <v>33598055.661886342</v>
      </c>
      <c r="DC194" s="333">
        <f t="shared" ref="DC194" si="833">DB194+DC193</f>
        <v>34470830.424509071</v>
      </c>
      <c r="DD194" s="333">
        <f t="shared" ref="DD194" si="834">DC194+DD193</f>
        <v>35362420.82044059</v>
      </c>
      <c r="DE194" s="333">
        <f t="shared" ref="DE194" si="835">DD194+DE193</f>
        <v>36272784.303019136</v>
      </c>
      <c r="DF194" s="333">
        <f t="shared" ref="DF194" si="836">DE194+DF193</f>
        <v>37202393.159081973</v>
      </c>
      <c r="DG194" s="333">
        <f t="shared" ref="DG194" si="837">DF194+DG193</f>
        <v>38148198.930598907</v>
      </c>
      <c r="DH194" s="385">
        <f t="shared" ref="DH194" si="838">DG194+DH193</f>
        <v>39108996.545312457</v>
      </c>
      <c r="DI194" s="333">
        <f>DH194+DI193</f>
        <v>40085428.58541663</v>
      </c>
      <c r="DJ194" s="333">
        <f>DI194+DJ193</f>
        <v>41076204.754999965</v>
      </c>
      <c r="DK194" s="333">
        <f t="shared" ref="DK194" si="839">DJ194+DK193</f>
        <v>42078820.5948333</v>
      </c>
      <c r="DL194" s="333">
        <f t="shared" ref="DL194" si="840">DK194+DL193</f>
        <v>43094953.96919997</v>
      </c>
      <c r="DM194" s="333">
        <f t="shared" ref="DM194" si="841">DL194+DM193</f>
        <v>44123840.907859974</v>
      </c>
      <c r="DN194" s="333">
        <f t="shared" ref="DN194" si="842">DM194+DN193</f>
        <v>45166161.647954643</v>
      </c>
      <c r="DO194" s="333">
        <f t="shared" ref="DO194" si="843">DN194+DO193</f>
        <v>46220436.648363709</v>
      </c>
      <c r="DP194" s="333">
        <f t="shared" ref="DP194" si="844">DO194+DP193</f>
        <v>47286746.925357632</v>
      </c>
      <c r="DQ194" s="333">
        <f t="shared" ref="DQ194" si="845">DP194+DQ193</f>
        <v>48363999.157786101</v>
      </c>
      <c r="DR194" s="333">
        <f t="shared" ref="DR194" si="846">DQ194+DR193</f>
        <v>49452195.906228878</v>
      </c>
      <c r="DS194" s="333">
        <f t="shared" ref="DS194" si="847">DR194+DS193</f>
        <v>50550119.99831643</v>
      </c>
      <c r="DT194" s="385">
        <f t="shared" ref="DT194" si="848">DS194+DT193</f>
        <v>51658335.412819803</v>
      </c>
      <c r="DU194" s="333">
        <f>DT194+DU193</f>
        <v>52778920.905255839</v>
      </c>
      <c r="DV194" s="333">
        <f>DU194+DV193</f>
        <v>53912902.764204666</v>
      </c>
      <c r="DW194" s="333">
        <f t="shared" ref="DW194" si="849">DV194+DW193</f>
        <v>55061326.981363729</v>
      </c>
      <c r="DX194" s="333">
        <f t="shared" ref="DX194" si="850">DW194+DX193</f>
        <v>56223238.262590975</v>
      </c>
      <c r="DY194" s="333">
        <f t="shared" ref="DY194" si="851">DX194+DY193</f>
        <v>57397887.443406105</v>
      </c>
      <c r="DZ194" s="333">
        <f t="shared" ref="DZ194" si="852">DY194+DZ193</f>
        <v>58587374.615558214</v>
      </c>
      <c r="EA194" s="333">
        <f t="shared" ref="EA194" si="853">DZ194+EA193</f>
        <v>59790426.985779896</v>
      </c>
      <c r="EB194" s="333">
        <f t="shared" ref="EB194" si="854">EA194+EB193</f>
        <v>61006553.99279058</v>
      </c>
      <c r="EC194" s="333">
        <f t="shared" ref="EC194" si="855">EB194+EC193</f>
        <v>62236701.379232459</v>
      </c>
      <c r="ED194" s="333">
        <f t="shared" ref="ED194" si="856">EC194+ED193</f>
        <v>63480445.132552631</v>
      </c>
      <c r="EE194" s="333">
        <f t="shared" ref="EE194" si="857">ED194+EE193</f>
        <v>64737974.541875437</v>
      </c>
      <c r="EF194" s="385">
        <f t="shared" ref="EF194" si="858">EE194+EF193</f>
        <v>66008132.886833683</v>
      </c>
      <c r="EG194" s="333">
        <f>EF194+EG193</f>
        <v>67293507.641966939</v>
      </c>
      <c r="EH194" s="333">
        <f>EG194+EH193</f>
        <v>68594627.500240207</v>
      </c>
      <c r="EI194" s="333">
        <f t="shared" ref="EI194" si="859">EH194+EI193</f>
        <v>69912675.2960255</v>
      </c>
      <c r="EJ194" s="333">
        <f t="shared" ref="EJ194" si="860">EI194+EJ193</f>
        <v>71245342.248487055</v>
      </c>
      <c r="EK194" s="333">
        <f t="shared" ref="EK194" si="861">EJ194+EK193</f>
        <v>72591845.551289633</v>
      </c>
      <c r="EL194" s="333">
        <f t="shared" ref="EL194" si="862">EK194+EL193</f>
        <v>73953975.140198365</v>
      </c>
      <c r="EM194" s="333">
        <f t="shared" ref="EM194" si="863">EL194+EM193</f>
        <v>75331357.269658685</v>
      </c>
      <c r="EN194" s="333">
        <f t="shared" ref="EN194" si="864">EM194+EN193</f>
        <v>76723784.149060279</v>
      </c>
      <c r="EO194" s="333">
        <f t="shared" ref="EO194" si="865">EN194+EO193</f>
        <v>78132240.330914885</v>
      </c>
      <c r="EP194" s="333">
        <f t="shared" ref="EP194" si="866">EO194+EP193</f>
        <v>79555077.143898562</v>
      </c>
      <c r="EQ194" s="333">
        <f t="shared" ref="EQ194" si="867">EP194+EQ193</f>
        <v>80992063.859285504</v>
      </c>
      <c r="ER194" s="385">
        <f t="shared" ref="ER194" si="868">EQ194+ER193</f>
        <v>82442173.192428395</v>
      </c>
      <c r="ES194" s="333">
        <f>ER194+ES193</f>
        <v>83906293.148109376</v>
      </c>
      <c r="ET194" s="333">
        <f>ES194+ET193</f>
        <v>85385611.480154157</v>
      </c>
      <c r="EU194" s="333">
        <f t="shared" ref="EU194" si="869">ET194+EU193</f>
        <v>86881298.80662331</v>
      </c>
      <c r="EV194" s="333">
        <f t="shared" ref="EV194" si="870">EU194+EV193</f>
        <v>88393309.797798634</v>
      </c>
      <c r="EW194" s="333">
        <f t="shared" ref="EW194" si="871">EV194+EW193</f>
        <v>89921454.428238899</v>
      </c>
      <c r="EX194" s="333">
        <f t="shared" ref="EX194" si="872">EW194+EX193</f>
        <v>91465770.090091109</v>
      </c>
      <c r="EY194" s="333">
        <f t="shared" ref="EY194" si="873">EX194+EY193</f>
        <v>93029811.316239551</v>
      </c>
      <c r="EZ194" s="333">
        <f t="shared" ref="EZ194" si="874">EY194+EZ193</f>
        <v>94614141.7821583</v>
      </c>
      <c r="FA194" s="333">
        <f t="shared" ref="FA194" si="875">EZ194+FA193</f>
        <v>96219052.446559966</v>
      </c>
      <c r="FB194" s="333">
        <f t="shared" ref="FB194" si="876">FA194+FB193</f>
        <v>97847040.518914625</v>
      </c>
      <c r="FC194" s="333">
        <f t="shared" ref="FC194" si="877">FB194+FC193</f>
        <v>99495669.430965021</v>
      </c>
      <c r="FD194" s="385">
        <f t="shared" ref="FD194" si="878">FC194+FD193</f>
        <v>101164140.29893868</v>
      </c>
      <c r="FE194" s="333">
        <f>FD194+FE193</f>
        <v>102853175.7958176</v>
      </c>
      <c r="FF194" s="333">
        <f>FE194+FF193</f>
        <v>104563669.3224874</v>
      </c>
      <c r="FG194" s="333">
        <f t="shared" ref="FG194" si="879">FF194+FG193</f>
        <v>106295209.83965658</v>
      </c>
      <c r="FH194" s="333">
        <f t="shared" ref="FH194" si="880">FG194+FH193</f>
        <v>108050642.36089192</v>
      </c>
      <c r="FI194" s="333">
        <f t="shared" ref="FI194" si="881">FH194+FI193</f>
        <v>109827346.09704687</v>
      </c>
      <c r="FJ194" s="333">
        <f t="shared" ref="FJ194" si="882">FI194+FJ193</f>
        <v>111625356.13430415</v>
      </c>
      <c r="FK194" s="333">
        <f t="shared" ref="FK194" si="883">FJ194+FK193</f>
        <v>113446299.49077664</v>
      </c>
      <c r="FL194" s="333">
        <f t="shared" ref="FL194" si="884">FK194+FL193</f>
        <v>115292040.48595464</v>
      </c>
      <c r="FM194" s="333">
        <f t="shared" ref="FM194" si="885">FL194+FM193</f>
        <v>117161835.21793038</v>
      </c>
      <c r="FN194" s="333">
        <f t="shared" ref="FN194" si="886">FM194+FN193</f>
        <v>119057922.44684429</v>
      </c>
      <c r="FO194" s="333">
        <f t="shared" ref="FO194" si="887">FN194+FO193</f>
        <v>120976057.29914209</v>
      </c>
      <c r="FP194" s="385">
        <f t="shared" ref="FP194" si="888">FO194+FP193</f>
        <v>122914250.35848033</v>
      </c>
      <c r="FQ194" s="333">
        <f>FP194+FQ193</f>
        <v>124871482.07261759</v>
      </c>
      <c r="FR194" s="333">
        <f>FQ194+FR193</f>
        <v>126846725.32309407</v>
      </c>
      <c r="FS194" s="333">
        <f t="shared" ref="FS194" si="889">FR194+FS193</f>
        <v>128837670.08764191</v>
      </c>
      <c r="FT194" s="333">
        <f t="shared" ref="FT194" si="890">FS194+FT193</f>
        <v>130845051.18178019</v>
      </c>
      <c r="FU194" s="333">
        <f t="shared" ref="FU194" si="891">FT194+FU193</f>
        <v>132867296.50625747</v>
      </c>
      <c r="FV194" s="333">
        <f t="shared" ref="FV194" si="892">FU194+FV193</f>
        <v>134905209.53250596</v>
      </c>
      <c r="FW194" s="333">
        <f t="shared" ref="FW194" si="893">FV194+FW193</f>
        <v>136958686.77017143</v>
      </c>
      <c r="FX194" s="333">
        <f t="shared" ref="FX194" si="894">FW194+FX193</f>
        <v>139030665.02030382</v>
      </c>
      <c r="FY194" s="333">
        <f t="shared" ref="FY194" si="895">FX194+FY193</f>
        <v>141121347.28124306</v>
      </c>
      <c r="FZ194" s="333">
        <f t="shared" ref="FZ194" si="896">FY194+FZ193</f>
        <v>143231688.54499444</v>
      </c>
      <c r="GA194" s="333">
        <f t="shared" ref="GA194" si="897">FZ194+GA193</f>
        <v>145358842.56849554</v>
      </c>
      <c r="GB194" s="385">
        <f t="shared" ref="GB194" si="898">GA194+GB193</f>
        <v>147502159.50729641</v>
      </c>
      <c r="GC194" s="333">
        <f>GB194+GC193</f>
        <v>149663095.35000378</v>
      </c>
      <c r="GD194" s="333">
        <f>GC194+GD193</f>
        <v>151842086.51833636</v>
      </c>
      <c r="GE194" s="333">
        <f t="shared" ref="GE194" si="899">GD194+GE193</f>
        <v>154038892.92050239</v>
      </c>
      <c r="GF194" s="333">
        <f t="shared" ref="GF194" si="900">GE194+GF193</f>
        <v>156255784.7864019</v>
      </c>
      <c r="GG194" s="333">
        <f t="shared" ref="GG194" si="901">GF194+GG193</f>
        <v>158490808.32578817</v>
      </c>
      <c r="GH194" s="333">
        <f t="shared" ref="GH194" si="902">GG194+GH193</f>
        <v>160742599.73729718</v>
      </c>
      <c r="GI194" s="333">
        <f t="shared" ref="GI194" si="903">GH194+GI193</f>
        <v>163023480.85317105</v>
      </c>
      <c r="GJ194" s="333">
        <f t="shared" ref="GJ194" si="904">GI194+GJ193</f>
        <v>165330789.02503681</v>
      </c>
      <c r="GK194" s="333">
        <f t="shared" ref="GK194" si="905">GJ194+GK193</f>
        <v>167660302.07086277</v>
      </c>
      <c r="GL194" s="333">
        <f t="shared" ref="GL194" si="906">GK194+GL193</f>
        <v>170011103.86502352</v>
      </c>
      <c r="GM194" s="333">
        <f t="shared" ref="GM194" si="907">GL194+GM193</f>
        <v>172383213.91201881</v>
      </c>
      <c r="GN194" s="385">
        <f t="shared" ref="GN194" si="908">GM194+GN193</f>
        <v>174773618.34794837</v>
      </c>
      <c r="GO194" s="958">
        <f>GN194</f>
        <v>174773618.34794837</v>
      </c>
    </row>
    <row r="195" spans="1:197" ht="22" customHeight="1" thickTop="1" thickBot="1" x14ac:dyDescent="0.25">
      <c r="A195" s="823" t="s">
        <v>558</v>
      </c>
      <c r="G195" s="19"/>
      <c r="H195" s="333"/>
      <c r="I195" s="333"/>
      <c r="J195" s="333"/>
      <c r="K195" s="333"/>
      <c r="L195" s="333"/>
      <c r="M195" s="333"/>
      <c r="N195" s="333"/>
      <c r="O195" s="333"/>
      <c r="P195" s="385"/>
      <c r="Q195" s="333"/>
      <c r="R195" s="333"/>
      <c r="S195" s="333"/>
      <c r="T195" s="333"/>
      <c r="U195" s="333"/>
      <c r="V195" s="333"/>
      <c r="W195" s="333"/>
      <c r="X195" s="333"/>
      <c r="Y195" s="333"/>
      <c r="Z195" s="333"/>
      <c r="AA195" s="333"/>
      <c r="AB195" s="350">
        <f>SUM(Q193:AB193)</f>
        <v>144897.89583333331</v>
      </c>
      <c r="AC195" s="333"/>
      <c r="AD195" s="333"/>
      <c r="AE195" s="333"/>
      <c r="AF195" s="333"/>
      <c r="AG195" s="333"/>
      <c r="AH195" s="333"/>
      <c r="AI195" s="333"/>
      <c r="AJ195" s="333"/>
      <c r="AK195" s="333"/>
      <c r="AL195" s="333"/>
      <c r="AM195" s="333"/>
      <c r="AN195" s="350">
        <f>SUM(AC193:AN193)</f>
        <v>1107544.6541666668</v>
      </c>
      <c r="AO195" s="333"/>
      <c r="AP195" s="333"/>
      <c r="AQ195" s="333"/>
      <c r="AR195" s="333"/>
      <c r="AS195" s="333"/>
      <c r="AT195" s="333"/>
      <c r="AU195" s="333"/>
      <c r="AV195" s="333"/>
      <c r="AW195" s="333"/>
      <c r="AX195" s="333"/>
      <c r="AY195" s="333"/>
      <c r="AZ195" s="350">
        <f>SUM(AO193:AZ193)</f>
        <v>2457535.0937002879</v>
      </c>
      <c r="BA195" s="333"/>
      <c r="BB195" s="333"/>
      <c r="BC195" s="333"/>
      <c r="BD195" s="333"/>
      <c r="BE195" s="333"/>
      <c r="BF195" s="333"/>
      <c r="BG195" s="333"/>
      <c r="BH195" s="333"/>
      <c r="BI195" s="333"/>
      <c r="BJ195" s="333"/>
      <c r="BK195" s="333"/>
      <c r="BL195" s="350">
        <f>SUM(BA193:BL193)</f>
        <v>3708302.6442984091</v>
      </c>
      <c r="BM195" s="333"/>
      <c r="BN195" s="333"/>
      <c r="BO195" s="333"/>
      <c r="BP195" s="333"/>
      <c r="BQ195" s="333"/>
      <c r="BR195" s="333"/>
      <c r="BS195" s="333"/>
      <c r="BT195" s="333"/>
      <c r="BU195" s="333"/>
      <c r="BV195" s="333"/>
      <c r="BW195" s="333"/>
      <c r="BX195" s="350">
        <f>SUM(BM193:BX193)</f>
        <v>5373485.4944032542</v>
      </c>
      <c r="BY195" s="333"/>
      <c r="BZ195" s="333"/>
      <c r="CA195" s="333"/>
      <c r="CB195" s="333"/>
      <c r="CC195" s="333"/>
      <c r="CD195" s="333"/>
      <c r="CE195" s="333"/>
      <c r="CF195" s="333"/>
      <c r="CG195" s="333"/>
      <c r="CH195" s="333"/>
      <c r="CI195" s="333"/>
      <c r="CJ195" s="350">
        <f>SUM(BY193:CJ193)</f>
        <v>7086525.4736398282</v>
      </c>
      <c r="CK195" s="333"/>
      <c r="CL195" s="333"/>
      <c r="CM195" s="333"/>
      <c r="CN195" s="333"/>
      <c r="CO195" s="333"/>
      <c r="CP195" s="333"/>
      <c r="CQ195" s="333"/>
      <c r="CR195" s="333"/>
      <c r="CS195" s="333"/>
      <c r="CT195" s="333"/>
      <c r="CU195" s="333"/>
      <c r="CV195" s="350">
        <f>SUM(CK193:CV193)</f>
        <v>8767001.8972661234</v>
      </c>
      <c r="CW195" s="333"/>
      <c r="CX195" s="333"/>
      <c r="CY195" s="333"/>
      <c r="DH195" s="350">
        <f>SUM(CW193:DH193)</f>
        <v>10463703.392004561</v>
      </c>
      <c r="DT195" s="350">
        <f>SUM(DI193:DT193)</f>
        <v>12549338.867507355</v>
      </c>
      <c r="EF195" s="350">
        <f>SUM(DU193:EF193)</f>
        <v>14349797.474013872</v>
      </c>
      <c r="EJ195" s="27"/>
      <c r="ER195" s="350">
        <f>SUM(EG193:ER193)</f>
        <v>16434040.305594739</v>
      </c>
      <c r="EV195" s="27"/>
      <c r="FD195" s="350">
        <f>SUM(ES193:FD193)</f>
        <v>18721967.106510289</v>
      </c>
      <c r="FH195" s="27"/>
      <c r="FP195" s="350">
        <f>SUM(FE193:FP193)</f>
        <v>21750110.059541654</v>
      </c>
      <c r="FT195" s="27"/>
      <c r="GB195" s="350">
        <f>SUM(FQ193:GB193)</f>
        <v>24587909.148816079</v>
      </c>
      <c r="GN195" s="350">
        <f>SUM(GC193:GN193)</f>
        <v>27271458.840651989</v>
      </c>
      <c r="GO195" s="614">
        <f>SUM(H195:GN195)</f>
        <v>174773618.34794843</v>
      </c>
    </row>
    <row r="196" spans="1:197" s="786" customFormat="1" ht="22" customHeight="1" thickTop="1" x14ac:dyDescent="0.2">
      <c r="G196" s="814"/>
      <c r="P196" s="788"/>
      <c r="Q196" s="795"/>
      <c r="R196" s="795"/>
      <c r="S196" s="795"/>
      <c r="T196" s="795"/>
      <c r="U196" s="795"/>
      <c r="V196" s="795"/>
      <c r="W196" s="795"/>
      <c r="X196" s="795"/>
      <c r="Y196" s="795"/>
      <c r="Z196" s="795"/>
      <c r="AA196" s="795"/>
      <c r="AB196" s="788"/>
      <c r="AC196" s="795"/>
      <c r="AD196" s="795"/>
      <c r="AE196" s="795"/>
      <c r="AF196" s="795"/>
      <c r="AG196" s="795"/>
      <c r="AH196" s="795"/>
      <c r="AI196" s="795"/>
      <c r="AJ196" s="795"/>
      <c r="AK196" s="795"/>
      <c r="AL196" s="795"/>
      <c r="AM196" s="795"/>
      <c r="AN196" s="788"/>
      <c r="AO196" s="795"/>
      <c r="AP196" s="795"/>
      <c r="AQ196" s="795"/>
      <c r="AR196" s="795"/>
      <c r="AS196" s="795"/>
      <c r="AT196" s="795"/>
      <c r="AU196" s="795"/>
      <c r="AV196" s="795"/>
      <c r="AW196" s="795"/>
      <c r="AX196" s="795"/>
      <c r="AY196" s="795"/>
      <c r="AZ196" s="788"/>
      <c r="BA196" s="795"/>
      <c r="BB196" s="795"/>
      <c r="BC196" s="795"/>
      <c r="BD196" s="795"/>
      <c r="BE196" s="795"/>
      <c r="BF196" s="795"/>
      <c r="BG196" s="795"/>
      <c r="BH196" s="795"/>
      <c r="BI196" s="795"/>
      <c r="BJ196" s="795"/>
      <c r="BK196" s="795"/>
      <c r="BL196" s="788"/>
      <c r="BM196" s="795"/>
      <c r="BN196" s="795"/>
      <c r="BO196" s="795"/>
      <c r="BP196" s="795"/>
      <c r="BQ196" s="795"/>
      <c r="BR196" s="795"/>
      <c r="BS196" s="795"/>
      <c r="BT196" s="795"/>
      <c r="BU196" s="795"/>
      <c r="BV196" s="795"/>
      <c r="BW196" s="795"/>
      <c r="BX196" s="788"/>
      <c r="BY196" s="795"/>
      <c r="BZ196" s="795"/>
      <c r="CA196" s="795"/>
      <c r="CB196" s="795"/>
      <c r="CC196" s="795"/>
      <c r="CD196" s="795"/>
      <c r="CE196" s="795"/>
      <c r="CF196" s="795"/>
      <c r="CG196" s="795"/>
      <c r="CH196" s="795"/>
      <c r="CI196" s="795"/>
      <c r="CJ196" s="788"/>
      <c r="CK196" s="795"/>
      <c r="CL196" s="795"/>
      <c r="CM196" s="795"/>
      <c r="CN196" s="795"/>
      <c r="CO196" s="795"/>
      <c r="CP196" s="795"/>
      <c r="CQ196" s="795"/>
      <c r="CR196" s="795"/>
      <c r="CS196" s="795"/>
      <c r="CT196" s="795"/>
      <c r="CU196" s="795"/>
      <c r="CV196" s="788"/>
      <c r="CW196" s="795"/>
      <c r="CX196" s="795"/>
      <c r="CY196" s="795"/>
      <c r="CZ196" s="795"/>
      <c r="DA196" s="795"/>
      <c r="DB196" s="795"/>
      <c r="DC196" s="795"/>
      <c r="DD196" s="795"/>
      <c r="DE196" s="795"/>
      <c r="DF196" s="795"/>
      <c r="DG196" s="795"/>
      <c r="DH196" s="788"/>
      <c r="DI196" s="795"/>
      <c r="DJ196" s="795"/>
      <c r="DK196" s="795"/>
      <c r="DL196" s="795"/>
      <c r="DM196" s="795"/>
      <c r="DN196" s="795"/>
      <c r="DO196" s="795"/>
      <c r="DP196" s="795"/>
      <c r="DQ196" s="795"/>
      <c r="DR196" s="795"/>
      <c r="DS196" s="795"/>
      <c r="DT196" s="788"/>
      <c r="DU196" s="795"/>
      <c r="DV196" s="795"/>
      <c r="DW196" s="795"/>
      <c r="DX196" s="795"/>
      <c r="DY196" s="795"/>
      <c r="DZ196" s="795"/>
      <c r="EA196" s="795"/>
      <c r="EB196" s="795"/>
      <c r="EC196" s="795"/>
      <c r="ED196" s="795"/>
      <c r="EE196" s="795"/>
      <c r="EF196" s="788"/>
      <c r="EG196" s="795"/>
      <c r="EH196" s="795"/>
      <c r="EI196" s="795"/>
      <c r="EJ196" s="795"/>
      <c r="EK196" s="795"/>
      <c r="EL196" s="795"/>
      <c r="EM196" s="795"/>
      <c r="EN196" s="795"/>
      <c r="EO196" s="795"/>
      <c r="EP196" s="795"/>
      <c r="EQ196" s="795"/>
      <c r="ER196" s="788"/>
      <c r="ES196" s="795"/>
      <c r="ET196" s="795"/>
      <c r="EU196" s="795"/>
      <c r="EV196" s="795"/>
      <c r="EW196" s="795"/>
      <c r="EX196" s="795"/>
      <c r="EY196" s="795"/>
      <c r="EZ196" s="795"/>
      <c r="FA196" s="795"/>
      <c r="FB196" s="795"/>
      <c r="FC196" s="795"/>
      <c r="FD196" s="788"/>
      <c r="FE196" s="795"/>
      <c r="FF196" s="795"/>
      <c r="FG196" s="795"/>
      <c r="FH196" s="795"/>
      <c r="FI196" s="795"/>
      <c r="FJ196" s="795"/>
      <c r="FK196" s="795"/>
      <c r="FL196" s="795"/>
      <c r="FM196" s="795"/>
      <c r="FN196" s="795"/>
      <c r="FO196" s="795"/>
      <c r="FP196" s="788"/>
      <c r="FQ196" s="795"/>
      <c r="FR196" s="795"/>
      <c r="FS196" s="795"/>
      <c r="FT196" s="795"/>
      <c r="FU196" s="795"/>
      <c r="FV196" s="795"/>
      <c r="FW196" s="795"/>
      <c r="FX196" s="795"/>
      <c r="FY196" s="795"/>
      <c r="FZ196" s="795"/>
      <c r="GA196" s="795"/>
      <c r="GB196" s="788"/>
      <c r="GC196" s="795"/>
      <c r="GD196" s="795"/>
      <c r="GE196" s="795"/>
      <c r="GF196" s="795"/>
      <c r="GG196" s="795"/>
      <c r="GH196" s="795"/>
      <c r="GI196" s="795"/>
      <c r="GJ196" s="795"/>
      <c r="GK196" s="795"/>
      <c r="GL196" s="795"/>
      <c r="GM196" s="795"/>
      <c r="GN196" s="788"/>
      <c r="GO196" s="815"/>
    </row>
    <row r="197" spans="1:197" s="786" customFormat="1" ht="22" customHeight="1" x14ac:dyDescent="0.2">
      <c r="G197" s="814"/>
      <c r="P197" s="788"/>
      <c r="Q197" s="795"/>
      <c r="R197" s="795"/>
      <c r="S197" s="795"/>
      <c r="T197" s="795"/>
      <c r="U197" s="795"/>
      <c r="V197" s="795"/>
      <c r="W197" s="795"/>
      <c r="X197" s="795"/>
      <c r="Y197" s="795"/>
      <c r="Z197" s="795"/>
      <c r="AA197" s="795"/>
      <c r="AB197" s="788"/>
      <c r="AC197" s="795"/>
      <c r="AD197" s="795"/>
      <c r="AE197" s="795"/>
      <c r="AF197" s="795"/>
      <c r="AG197" s="795"/>
      <c r="AH197" s="795"/>
      <c r="AI197" s="795"/>
      <c r="AJ197" s="795"/>
      <c r="AK197" s="795"/>
      <c r="AL197" s="795"/>
      <c r="AM197" s="795"/>
      <c r="AN197" s="788"/>
      <c r="AO197" s="795"/>
      <c r="AP197" s="795"/>
      <c r="AQ197" s="795"/>
      <c r="AR197" s="795"/>
      <c r="AS197" s="795"/>
      <c r="AT197" s="795"/>
      <c r="AU197" s="795"/>
      <c r="AV197" s="795"/>
      <c r="AW197" s="795"/>
      <c r="AX197" s="795"/>
      <c r="AY197" s="795"/>
      <c r="AZ197" s="788"/>
      <c r="BA197" s="795"/>
      <c r="BB197" s="795"/>
      <c r="BC197" s="795"/>
      <c r="BD197" s="795"/>
      <c r="BE197" s="795"/>
      <c r="BF197" s="795"/>
      <c r="BG197" s="795"/>
      <c r="BH197" s="795"/>
      <c r="BI197" s="795"/>
      <c r="BJ197" s="795"/>
      <c r="BK197" s="795"/>
      <c r="BL197" s="788"/>
      <c r="BM197" s="795"/>
      <c r="BN197" s="795"/>
      <c r="BO197" s="795"/>
      <c r="BP197" s="795"/>
      <c r="BQ197" s="795"/>
      <c r="BR197" s="795"/>
      <c r="BS197" s="795"/>
      <c r="BT197" s="795"/>
      <c r="BU197" s="795"/>
      <c r="BV197" s="795"/>
      <c r="BW197" s="795"/>
      <c r="BX197" s="788"/>
      <c r="BY197" s="795"/>
      <c r="BZ197" s="795"/>
      <c r="CA197" s="795"/>
      <c r="CB197" s="795"/>
      <c r="CC197" s="795"/>
      <c r="CD197" s="795"/>
      <c r="CE197" s="795"/>
      <c r="CF197" s="795"/>
      <c r="CG197" s="795"/>
      <c r="CH197" s="795"/>
      <c r="CI197" s="795"/>
      <c r="CJ197" s="788"/>
      <c r="CK197" s="795"/>
      <c r="CL197" s="795"/>
      <c r="CM197" s="795"/>
      <c r="CN197" s="795"/>
      <c r="CO197" s="795"/>
      <c r="CP197" s="795"/>
      <c r="CQ197" s="795"/>
      <c r="CR197" s="795"/>
      <c r="CS197" s="795"/>
      <c r="CT197" s="795"/>
      <c r="CU197" s="795"/>
      <c r="CV197" s="788"/>
      <c r="CW197" s="795"/>
      <c r="CX197" s="795"/>
      <c r="CY197" s="795"/>
      <c r="CZ197" s="795"/>
      <c r="DA197" s="795"/>
      <c r="DB197" s="795"/>
      <c r="DC197" s="795"/>
      <c r="DD197" s="795"/>
      <c r="DE197" s="795"/>
      <c r="DF197" s="795"/>
      <c r="DG197" s="795"/>
      <c r="DH197" s="788"/>
      <c r="DI197" s="795"/>
      <c r="DJ197" s="795"/>
      <c r="DK197" s="795"/>
      <c r="DL197" s="795"/>
      <c r="DM197" s="795"/>
      <c r="DN197" s="795"/>
      <c r="DO197" s="795"/>
      <c r="DP197" s="795"/>
      <c r="DQ197" s="795"/>
      <c r="DR197" s="795"/>
      <c r="DS197" s="795"/>
      <c r="DT197" s="788"/>
      <c r="DU197" s="795"/>
      <c r="DV197" s="795"/>
      <c r="DW197" s="795"/>
      <c r="DX197" s="795"/>
      <c r="DY197" s="795"/>
      <c r="DZ197" s="795"/>
      <c r="EA197" s="795"/>
      <c r="EB197" s="795"/>
      <c r="EC197" s="795"/>
      <c r="ED197" s="795"/>
      <c r="EE197" s="795"/>
      <c r="EF197" s="788"/>
      <c r="EG197" s="795"/>
      <c r="EH197" s="795"/>
      <c r="EI197" s="795"/>
      <c r="EJ197" s="795"/>
      <c r="EK197" s="795"/>
      <c r="EL197" s="795"/>
      <c r="EM197" s="795"/>
      <c r="EN197" s="795"/>
      <c r="EO197" s="795"/>
      <c r="EP197" s="795"/>
      <c r="EQ197" s="795"/>
      <c r="ER197" s="788"/>
      <c r="ES197" s="795"/>
      <c r="ET197" s="795"/>
      <c r="EU197" s="795"/>
      <c r="EV197" s="795"/>
      <c r="EW197" s="795"/>
      <c r="EX197" s="795"/>
      <c r="EY197" s="795"/>
      <c r="EZ197" s="795"/>
      <c r="FA197" s="795"/>
      <c r="FB197" s="795"/>
      <c r="FC197" s="795"/>
      <c r="FD197" s="788"/>
      <c r="FE197" s="795"/>
      <c r="FF197" s="795"/>
      <c r="FG197" s="795"/>
      <c r="FH197" s="795"/>
      <c r="FI197" s="795"/>
      <c r="FJ197" s="795"/>
      <c r="FK197" s="795"/>
      <c r="FL197" s="795"/>
      <c r="FM197" s="795"/>
      <c r="FN197" s="795"/>
      <c r="FO197" s="795"/>
      <c r="FP197" s="788"/>
      <c r="FQ197" s="795"/>
      <c r="FR197" s="795"/>
      <c r="FS197" s="795"/>
      <c r="FT197" s="795"/>
      <c r="FU197" s="795"/>
      <c r="FV197" s="795"/>
      <c r="FW197" s="795"/>
      <c r="FX197" s="795"/>
      <c r="FY197" s="795"/>
      <c r="FZ197" s="795"/>
      <c r="GA197" s="795"/>
      <c r="GB197" s="788"/>
      <c r="GC197" s="795"/>
      <c r="GD197" s="795"/>
      <c r="GE197" s="795"/>
      <c r="GF197" s="795"/>
      <c r="GG197" s="795"/>
      <c r="GH197" s="795"/>
      <c r="GI197" s="795"/>
      <c r="GJ197" s="795"/>
      <c r="GK197" s="795"/>
      <c r="GL197" s="795"/>
      <c r="GM197" s="795"/>
      <c r="GN197" s="788"/>
      <c r="GO197" s="815"/>
    </row>
    <row r="198" spans="1:197" s="786" customFormat="1" ht="22" customHeight="1" thickBot="1" x14ac:dyDescent="0.25">
      <c r="A198" s="816" t="s">
        <v>485</v>
      </c>
      <c r="G198" s="817">
        <v>-50000</v>
      </c>
      <c r="H198" s="818">
        <f>$G198</f>
        <v>-50000</v>
      </c>
      <c r="I198" s="818">
        <f>$G198</f>
        <v>-50000</v>
      </c>
      <c r="J198" s="818">
        <f>$G198</f>
        <v>-50000</v>
      </c>
      <c r="K198" s="818"/>
      <c r="L198" s="818">
        <f>$G198</f>
        <v>-50000</v>
      </c>
      <c r="M198" s="818"/>
      <c r="N198" s="818"/>
      <c r="O198" s="818"/>
      <c r="P198" s="819">
        <f>G198</f>
        <v>-50000</v>
      </c>
      <c r="Q198" s="818"/>
      <c r="R198" s="818">
        <f>$G198</f>
        <v>-50000</v>
      </c>
      <c r="S198" s="818"/>
      <c r="T198" s="818">
        <f>$G198</f>
        <v>-50000</v>
      </c>
      <c r="U198" s="818">
        <f>$G198</f>
        <v>-50000</v>
      </c>
      <c r="V198" s="818"/>
      <c r="W198" s="818">
        <f>$G198</f>
        <v>-50000</v>
      </c>
      <c r="X198" s="818">
        <f>$G198</f>
        <v>-50000</v>
      </c>
      <c r="Y198" s="818"/>
      <c r="Z198" s="818">
        <f>$G198</f>
        <v>-50000</v>
      </c>
      <c r="AA198" s="818">
        <f>$G198</f>
        <v>-50000</v>
      </c>
      <c r="AB198" s="819"/>
      <c r="AC198" s="818">
        <f>$G198</f>
        <v>-50000</v>
      </c>
      <c r="AD198" s="818">
        <f>$G198</f>
        <v>-50000</v>
      </c>
      <c r="AE198" s="818"/>
      <c r="AF198" s="818">
        <f>$G198</f>
        <v>-50000</v>
      </c>
      <c r="AG198" s="818">
        <f>$G198</f>
        <v>-50000</v>
      </c>
      <c r="AH198" s="818"/>
      <c r="AI198" s="818">
        <f>$G198</f>
        <v>-50000</v>
      </c>
      <c r="AJ198" s="818">
        <f>$G198</f>
        <v>-50000</v>
      </c>
      <c r="AK198" s="818">
        <f>$G198</f>
        <v>-50000</v>
      </c>
      <c r="AL198" s="818"/>
      <c r="AM198" s="818"/>
      <c r="AN198" s="819">
        <f>$G198</f>
        <v>-50000</v>
      </c>
      <c r="AO198" s="818">
        <f>$G198</f>
        <v>-50000</v>
      </c>
      <c r="AP198" s="818">
        <f>$G198</f>
        <v>-50000</v>
      </c>
      <c r="AQ198" s="818"/>
      <c r="AR198" s="818">
        <f>$G198</f>
        <v>-50000</v>
      </c>
      <c r="AS198" s="818">
        <f>$G198</f>
        <v>-50000</v>
      </c>
      <c r="AT198" s="818"/>
      <c r="AU198" s="818">
        <f>$G198</f>
        <v>-50000</v>
      </c>
      <c r="AV198" s="818">
        <f>$G198</f>
        <v>-50000</v>
      </c>
      <c r="AW198" s="818">
        <f>$G198</f>
        <v>-50000</v>
      </c>
      <c r="AX198" s="818"/>
      <c r="AY198" s="818"/>
      <c r="AZ198" s="819">
        <f>$G198</f>
        <v>-50000</v>
      </c>
      <c r="BA198" s="818">
        <f>$G198</f>
        <v>-50000</v>
      </c>
      <c r="BB198" s="818">
        <f>$G198</f>
        <v>-50000</v>
      </c>
      <c r="BC198" s="818"/>
      <c r="BD198" s="818">
        <f>$G198</f>
        <v>-50000</v>
      </c>
      <c r="BE198" s="818">
        <f>$G198</f>
        <v>-50000</v>
      </c>
      <c r="BF198" s="818"/>
      <c r="BG198" s="818"/>
      <c r="BH198" s="818">
        <f>$G198</f>
        <v>-50000</v>
      </c>
      <c r="BI198" s="818">
        <f>$G198</f>
        <v>-50000</v>
      </c>
      <c r="BJ198" s="818">
        <f>$G198</f>
        <v>-50000</v>
      </c>
      <c r="BK198" s="818">
        <f>$G198</f>
        <v>-50000</v>
      </c>
      <c r="BL198" s="819"/>
      <c r="BM198" s="818">
        <f>$G198</f>
        <v>-50000</v>
      </c>
      <c r="BN198" s="818"/>
      <c r="BO198" s="818">
        <f>$G198</f>
        <v>-50000</v>
      </c>
      <c r="BP198" s="818">
        <f>$G198</f>
        <v>-50000</v>
      </c>
      <c r="BQ198" s="818">
        <f>$G198*2</f>
        <v>-100000</v>
      </c>
      <c r="BR198" s="818">
        <f>$G198*2</f>
        <v>-100000</v>
      </c>
      <c r="BS198" s="818"/>
      <c r="BT198" s="818">
        <f>$G198</f>
        <v>-50000</v>
      </c>
      <c r="BU198" s="818"/>
      <c r="BV198" s="818">
        <f>$G198</f>
        <v>-50000</v>
      </c>
      <c r="BW198" s="818">
        <f>$G198</f>
        <v>-50000</v>
      </c>
      <c r="BX198" s="819"/>
      <c r="BY198" s="818">
        <f>$G198</f>
        <v>-50000</v>
      </c>
      <c r="BZ198" s="818">
        <f>$G198</f>
        <v>-50000</v>
      </c>
      <c r="CA198" s="818">
        <f>$G198</f>
        <v>-50000</v>
      </c>
      <c r="CB198" s="818"/>
      <c r="CC198" s="818">
        <f>$G198*2</f>
        <v>-100000</v>
      </c>
      <c r="CD198" s="818">
        <f>$G198</f>
        <v>-50000</v>
      </c>
      <c r="CE198" s="818"/>
      <c r="CF198" s="818">
        <f>$G198</f>
        <v>-50000</v>
      </c>
      <c r="CG198" s="818"/>
      <c r="CH198" s="818">
        <f>$G198</f>
        <v>-50000</v>
      </c>
      <c r="CI198" s="818">
        <f>$G198</f>
        <v>-50000</v>
      </c>
      <c r="CJ198" s="819">
        <f>$G198</f>
        <v>-50000</v>
      </c>
      <c r="CK198" s="818"/>
      <c r="CL198" s="818">
        <f>$G198</f>
        <v>-50000</v>
      </c>
      <c r="CM198" s="818">
        <f>$G198*2</f>
        <v>-100000</v>
      </c>
      <c r="CN198" s="818">
        <f>$G198</f>
        <v>-50000</v>
      </c>
      <c r="CO198" s="818">
        <f>$G198*2</f>
        <v>-100000</v>
      </c>
      <c r="CP198" s="818">
        <f>$G198*3</f>
        <v>-150000</v>
      </c>
      <c r="CQ198" s="818"/>
      <c r="CR198" s="818">
        <f>$G198</f>
        <v>-50000</v>
      </c>
      <c r="CS198" s="818">
        <f>$G198</f>
        <v>-50000</v>
      </c>
      <c r="CT198" s="818"/>
      <c r="CU198" s="818">
        <f>$G198</f>
        <v>-50000</v>
      </c>
      <c r="CV198" s="819">
        <f>$G198</f>
        <v>-50000</v>
      </c>
      <c r="CW198" s="818"/>
      <c r="CX198" s="818">
        <f>$G198</f>
        <v>-50000</v>
      </c>
      <c r="CY198" s="818">
        <f>$G198</f>
        <v>-50000</v>
      </c>
      <c r="CZ198" s="818">
        <f>$G198</f>
        <v>-50000</v>
      </c>
      <c r="DA198" s="818">
        <f>$G198*2</f>
        <v>-100000</v>
      </c>
      <c r="DB198" s="818">
        <f>$G198</f>
        <v>-50000</v>
      </c>
      <c r="DC198" s="818"/>
      <c r="DD198" s="818">
        <f>$G198</f>
        <v>-50000</v>
      </c>
      <c r="DE198" s="818"/>
      <c r="DF198" s="818">
        <f>$G198</f>
        <v>-50000</v>
      </c>
      <c r="DG198" s="818">
        <f>$G198</f>
        <v>-50000</v>
      </c>
      <c r="DH198" s="819">
        <f>$G198</f>
        <v>-50000</v>
      </c>
      <c r="DI198" s="818">
        <f>$G198</f>
        <v>-50000</v>
      </c>
      <c r="DJ198" s="818">
        <f>$G198*2</f>
        <v>-100000</v>
      </c>
      <c r="DK198" s="818">
        <f>$G198</f>
        <v>-50000</v>
      </c>
      <c r="DL198" s="818">
        <f>$G198</f>
        <v>-50000</v>
      </c>
      <c r="DM198" s="818">
        <f>$G198*2</f>
        <v>-100000</v>
      </c>
      <c r="DN198" s="818">
        <f>$G198</f>
        <v>-50000</v>
      </c>
      <c r="DO198" s="818"/>
      <c r="DP198" s="818">
        <f>$G198</f>
        <v>-50000</v>
      </c>
      <c r="DQ198" s="818"/>
      <c r="DR198" s="818">
        <f>$G198</f>
        <v>-50000</v>
      </c>
      <c r="DS198" s="818">
        <f>$G198</f>
        <v>-50000</v>
      </c>
      <c r="DT198" s="819">
        <f>$G198</f>
        <v>-50000</v>
      </c>
      <c r="DU198" s="818">
        <f>$G198</f>
        <v>-50000</v>
      </c>
      <c r="DV198" s="818">
        <f>$G198*2</f>
        <v>-100000</v>
      </c>
      <c r="DW198" s="818">
        <f>$G198</f>
        <v>-50000</v>
      </c>
      <c r="DX198" s="818">
        <f>$G198</f>
        <v>-50000</v>
      </c>
      <c r="DY198" s="818">
        <f>$G198</f>
        <v>-50000</v>
      </c>
      <c r="DZ198" s="818">
        <f>$G198*3</f>
        <v>-150000</v>
      </c>
      <c r="EA198" s="818"/>
      <c r="EB198" s="818">
        <f>$G198</f>
        <v>-50000</v>
      </c>
      <c r="EC198" s="818">
        <f>$G198</f>
        <v>-50000</v>
      </c>
      <c r="ED198" s="818"/>
      <c r="EE198" s="818">
        <f>$G198</f>
        <v>-50000</v>
      </c>
      <c r="EF198" s="819">
        <f>$G198</f>
        <v>-50000</v>
      </c>
      <c r="EG198" s="818"/>
      <c r="EH198" s="818">
        <f>$G198</f>
        <v>-50000</v>
      </c>
      <c r="EI198" s="818">
        <f>$G198</f>
        <v>-50000</v>
      </c>
      <c r="EJ198" s="818">
        <f>$G198</f>
        <v>-50000</v>
      </c>
      <c r="EK198" s="818">
        <f>$G198*2</f>
        <v>-100000</v>
      </c>
      <c r="EL198" s="818">
        <f>$G198*3</f>
        <v>-150000</v>
      </c>
      <c r="EM198" s="818"/>
      <c r="EN198" s="818">
        <f>$G198</f>
        <v>-50000</v>
      </c>
      <c r="EO198" s="818">
        <f>$G198</f>
        <v>-50000</v>
      </c>
      <c r="EP198" s="818"/>
      <c r="EQ198" s="818">
        <f>$G198</f>
        <v>-50000</v>
      </c>
      <c r="ER198" s="819">
        <f>$G198</f>
        <v>-50000</v>
      </c>
      <c r="ES198" s="818"/>
      <c r="ET198" s="818">
        <f>$G198</f>
        <v>-50000</v>
      </c>
      <c r="EU198" s="818">
        <f>$G198</f>
        <v>-50000</v>
      </c>
      <c r="EV198" s="818">
        <f>$G198</f>
        <v>-50000</v>
      </c>
      <c r="EW198" s="818">
        <f>$G198*2</f>
        <v>-100000</v>
      </c>
      <c r="EX198" s="818">
        <f>$G198*3</f>
        <v>-150000</v>
      </c>
      <c r="EY198" s="818"/>
      <c r="EZ198" s="818">
        <f>$G198</f>
        <v>-50000</v>
      </c>
      <c r="FA198" s="818">
        <f>$G198</f>
        <v>-50000</v>
      </c>
      <c r="FB198" s="818"/>
      <c r="FC198" s="818">
        <f>$G198</f>
        <v>-50000</v>
      </c>
      <c r="FD198" s="819">
        <f>$G198</f>
        <v>-50000</v>
      </c>
      <c r="FE198" s="818"/>
      <c r="FF198" s="818">
        <f>$G198</f>
        <v>-50000</v>
      </c>
      <c r="FG198" s="818">
        <f>$G198</f>
        <v>-50000</v>
      </c>
      <c r="FH198" s="818">
        <f>$G198</f>
        <v>-50000</v>
      </c>
      <c r="FI198" s="818">
        <f>$G198*2</f>
        <v>-100000</v>
      </c>
      <c r="FJ198" s="818">
        <f>$G198*3</f>
        <v>-150000</v>
      </c>
      <c r="FK198" s="818"/>
      <c r="FL198" s="818">
        <f>$G198</f>
        <v>-50000</v>
      </c>
      <c r="FM198" s="818">
        <f>$G198</f>
        <v>-50000</v>
      </c>
      <c r="FN198" s="818"/>
      <c r="FO198" s="818">
        <f>$G198</f>
        <v>-50000</v>
      </c>
      <c r="FP198" s="819">
        <f>$G198</f>
        <v>-50000</v>
      </c>
      <c r="FQ198" s="818"/>
      <c r="FR198" s="818">
        <f>$G198</f>
        <v>-50000</v>
      </c>
      <c r="FS198" s="818">
        <f>$G198</f>
        <v>-50000</v>
      </c>
      <c r="FT198" s="818">
        <f>$G198</f>
        <v>-50000</v>
      </c>
      <c r="FU198" s="818">
        <f>$G198*2</f>
        <v>-100000</v>
      </c>
      <c r="FV198" s="818">
        <f>$G198*3</f>
        <v>-150000</v>
      </c>
      <c r="FW198" s="818"/>
      <c r="FX198" s="818">
        <f>$G198</f>
        <v>-50000</v>
      </c>
      <c r="FY198" s="818">
        <f>$G198</f>
        <v>-50000</v>
      </c>
      <c r="FZ198" s="818"/>
      <c r="GA198" s="818">
        <f>$G198</f>
        <v>-50000</v>
      </c>
      <c r="GB198" s="819">
        <f>$G198</f>
        <v>-50000</v>
      </c>
      <c r="GC198" s="818"/>
      <c r="GD198" s="818">
        <f>$G198</f>
        <v>-50000</v>
      </c>
      <c r="GE198" s="818">
        <f>$G198</f>
        <v>-50000</v>
      </c>
      <c r="GF198" s="818"/>
      <c r="GG198" s="818"/>
      <c r="GH198" s="818"/>
      <c r="GI198" s="818"/>
      <c r="GJ198" s="818"/>
      <c r="GK198" s="818"/>
      <c r="GL198" s="818"/>
      <c r="GM198" s="818"/>
      <c r="GN198" s="819"/>
      <c r="GO198" s="815"/>
    </row>
    <row r="199" spans="1:197" s="786" customFormat="1" ht="22" customHeight="1" thickTop="1" thickBot="1" x14ac:dyDescent="0.25">
      <c r="A199" s="820" t="s">
        <v>523</v>
      </c>
      <c r="B199" s="820"/>
      <c r="C199" s="820"/>
      <c r="D199" s="820"/>
      <c r="E199" s="820"/>
      <c r="F199" s="820"/>
      <c r="H199" s="786">
        <f>H198</f>
        <v>-50000</v>
      </c>
      <c r="I199" s="786">
        <f>(I198+H199)</f>
        <v>-100000</v>
      </c>
      <c r="J199" s="786">
        <f t="shared" ref="J199:BU199" si="909">J198+I199</f>
        <v>-150000</v>
      </c>
      <c r="K199" s="786">
        <f t="shared" si="909"/>
        <v>-150000</v>
      </c>
      <c r="L199" s="786">
        <f t="shared" si="909"/>
        <v>-200000</v>
      </c>
      <c r="M199" s="786">
        <f t="shared" si="909"/>
        <v>-200000</v>
      </c>
      <c r="N199" s="786">
        <f t="shared" si="909"/>
        <v>-200000</v>
      </c>
      <c r="O199" s="786">
        <f t="shared" si="909"/>
        <v>-200000</v>
      </c>
      <c r="P199" s="788">
        <f t="shared" si="909"/>
        <v>-250000</v>
      </c>
      <c r="Q199" s="795">
        <f t="shared" si="909"/>
        <v>-250000</v>
      </c>
      <c r="R199" s="795">
        <f t="shared" si="909"/>
        <v>-300000</v>
      </c>
      <c r="S199" s="795">
        <f t="shared" si="909"/>
        <v>-300000</v>
      </c>
      <c r="T199" s="795">
        <f t="shared" si="909"/>
        <v>-350000</v>
      </c>
      <c r="U199" s="795">
        <f t="shared" si="909"/>
        <v>-400000</v>
      </c>
      <c r="V199" s="795">
        <f t="shared" si="909"/>
        <v>-400000</v>
      </c>
      <c r="W199" s="795">
        <f t="shared" si="909"/>
        <v>-450000</v>
      </c>
      <c r="X199" s="795">
        <f t="shared" si="909"/>
        <v>-500000</v>
      </c>
      <c r="Y199" s="795">
        <f t="shared" si="909"/>
        <v>-500000</v>
      </c>
      <c r="Z199" s="795">
        <f t="shared" si="909"/>
        <v>-550000</v>
      </c>
      <c r="AA199" s="795">
        <f t="shared" si="909"/>
        <v>-600000</v>
      </c>
      <c r="AB199" s="788">
        <f t="shared" si="909"/>
        <v>-600000</v>
      </c>
      <c r="AC199" s="786">
        <f t="shared" si="909"/>
        <v>-650000</v>
      </c>
      <c r="AD199" s="786">
        <f t="shared" si="909"/>
        <v>-700000</v>
      </c>
      <c r="AE199" s="786">
        <f t="shared" si="909"/>
        <v>-700000</v>
      </c>
      <c r="AF199" s="786">
        <f t="shared" si="909"/>
        <v>-750000</v>
      </c>
      <c r="AG199" s="786">
        <f t="shared" si="909"/>
        <v>-800000</v>
      </c>
      <c r="AH199" s="786">
        <f t="shared" si="909"/>
        <v>-800000</v>
      </c>
      <c r="AI199" s="786">
        <f t="shared" si="909"/>
        <v>-850000</v>
      </c>
      <c r="AJ199" s="786">
        <f t="shared" si="909"/>
        <v>-900000</v>
      </c>
      <c r="AK199" s="786">
        <f t="shared" si="909"/>
        <v>-950000</v>
      </c>
      <c r="AL199" s="786">
        <f t="shared" si="909"/>
        <v>-950000</v>
      </c>
      <c r="AM199" s="786">
        <f t="shared" si="909"/>
        <v>-950000</v>
      </c>
      <c r="AN199" s="788">
        <f t="shared" si="909"/>
        <v>-1000000</v>
      </c>
      <c r="AO199" s="795">
        <f t="shared" si="909"/>
        <v>-1050000</v>
      </c>
      <c r="AP199" s="795">
        <f t="shared" si="909"/>
        <v>-1100000</v>
      </c>
      <c r="AQ199" s="795">
        <f t="shared" si="909"/>
        <v>-1100000</v>
      </c>
      <c r="AR199" s="795">
        <f t="shared" si="909"/>
        <v>-1150000</v>
      </c>
      <c r="AS199" s="795">
        <f t="shared" si="909"/>
        <v>-1200000</v>
      </c>
      <c r="AT199" s="795">
        <f t="shared" si="909"/>
        <v>-1200000</v>
      </c>
      <c r="AU199" s="795">
        <f t="shared" si="909"/>
        <v>-1250000</v>
      </c>
      <c r="AV199" s="795">
        <f t="shared" si="909"/>
        <v>-1300000</v>
      </c>
      <c r="AW199" s="795">
        <f t="shared" si="909"/>
        <v>-1350000</v>
      </c>
      <c r="AX199" s="795">
        <f t="shared" si="909"/>
        <v>-1350000</v>
      </c>
      <c r="AY199" s="795">
        <f t="shared" si="909"/>
        <v>-1350000</v>
      </c>
      <c r="AZ199" s="788">
        <f t="shared" si="909"/>
        <v>-1400000</v>
      </c>
      <c r="BA199" s="786">
        <f t="shared" si="909"/>
        <v>-1450000</v>
      </c>
      <c r="BB199" s="786">
        <f t="shared" si="909"/>
        <v>-1500000</v>
      </c>
      <c r="BC199" s="786">
        <f t="shared" si="909"/>
        <v>-1500000</v>
      </c>
      <c r="BD199" s="786">
        <f t="shared" si="909"/>
        <v>-1550000</v>
      </c>
      <c r="BE199" s="786">
        <f t="shared" si="909"/>
        <v>-1600000</v>
      </c>
      <c r="BF199" s="786">
        <f t="shared" si="909"/>
        <v>-1600000</v>
      </c>
      <c r="BG199" s="786">
        <f t="shared" si="909"/>
        <v>-1600000</v>
      </c>
      <c r="BH199" s="786">
        <f t="shared" si="909"/>
        <v>-1650000</v>
      </c>
      <c r="BI199" s="786">
        <f t="shared" si="909"/>
        <v>-1700000</v>
      </c>
      <c r="BJ199" s="786">
        <f t="shared" si="909"/>
        <v>-1750000</v>
      </c>
      <c r="BK199" s="786">
        <f t="shared" si="909"/>
        <v>-1800000</v>
      </c>
      <c r="BL199" s="788">
        <f t="shared" si="909"/>
        <v>-1800000</v>
      </c>
      <c r="BM199" s="795">
        <f t="shared" si="909"/>
        <v>-1850000</v>
      </c>
      <c r="BN199" s="795">
        <f t="shared" si="909"/>
        <v>-1850000</v>
      </c>
      <c r="BO199" s="795">
        <f t="shared" si="909"/>
        <v>-1900000</v>
      </c>
      <c r="BP199" s="795">
        <f t="shared" si="909"/>
        <v>-1950000</v>
      </c>
      <c r="BQ199" s="795">
        <f t="shared" si="909"/>
        <v>-2050000</v>
      </c>
      <c r="BR199" s="795">
        <f t="shared" si="909"/>
        <v>-2150000</v>
      </c>
      <c r="BS199" s="795">
        <f t="shared" si="909"/>
        <v>-2150000</v>
      </c>
      <c r="BT199" s="795">
        <f t="shared" si="909"/>
        <v>-2200000</v>
      </c>
      <c r="BU199" s="795">
        <f t="shared" si="909"/>
        <v>-2200000</v>
      </c>
      <c r="BV199" s="795">
        <f t="shared" ref="BV199:EG199" si="910">BV198+BU199</f>
        <v>-2250000</v>
      </c>
      <c r="BW199" s="795">
        <f t="shared" si="910"/>
        <v>-2300000</v>
      </c>
      <c r="BX199" s="788">
        <f t="shared" si="910"/>
        <v>-2300000</v>
      </c>
      <c r="BY199" s="786">
        <f t="shared" si="910"/>
        <v>-2350000</v>
      </c>
      <c r="BZ199" s="786">
        <f t="shared" si="910"/>
        <v>-2400000</v>
      </c>
      <c r="CA199" s="786">
        <f t="shared" si="910"/>
        <v>-2450000</v>
      </c>
      <c r="CB199" s="786">
        <f t="shared" si="910"/>
        <v>-2450000</v>
      </c>
      <c r="CC199" s="786">
        <f t="shared" si="910"/>
        <v>-2550000</v>
      </c>
      <c r="CD199" s="786">
        <f t="shared" si="910"/>
        <v>-2600000</v>
      </c>
      <c r="CE199" s="786">
        <f t="shared" si="910"/>
        <v>-2600000</v>
      </c>
      <c r="CF199" s="786">
        <f t="shared" si="910"/>
        <v>-2650000</v>
      </c>
      <c r="CG199" s="786">
        <f t="shared" si="910"/>
        <v>-2650000</v>
      </c>
      <c r="CH199" s="786">
        <f t="shared" si="910"/>
        <v>-2700000</v>
      </c>
      <c r="CI199" s="786">
        <f t="shared" si="910"/>
        <v>-2750000</v>
      </c>
      <c r="CJ199" s="788">
        <f t="shared" si="910"/>
        <v>-2800000</v>
      </c>
      <c r="CK199" s="795">
        <f t="shared" si="910"/>
        <v>-2800000</v>
      </c>
      <c r="CL199" s="795">
        <f t="shared" si="910"/>
        <v>-2850000</v>
      </c>
      <c r="CM199" s="795">
        <f t="shared" si="910"/>
        <v>-2950000</v>
      </c>
      <c r="CN199" s="795">
        <f t="shared" si="910"/>
        <v>-3000000</v>
      </c>
      <c r="CO199" s="795">
        <f t="shared" si="910"/>
        <v>-3100000</v>
      </c>
      <c r="CP199" s="795">
        <f t="shared" si="910"/>
        <v>-3250000</v>
      </c>
      <c r="CQ199" s="795">
        <f t="shared" si="910"/>
        <v>-3250000</v>
      </c>
      <c r="CR199" s="795">
        <f t="shared" si="910"/>
        <v>-3300000</v>
      </c>
      <c r="CS199" s="795">
        <f t="shared" si="910"/>
        <v>-3350000</v>
      </c>
      <c r="CT199" s="795">
        <f t="shared" si="910"/>
        <v>-3350000</v>
      </c>
      <c r="CU199" s="795">
        <f t="shared" si="910"/>
        <v>-3400000</v>
      </c>
      <c r="CV199" s="788">
        <f t="shared" si="910"/>
        <v>-3450000</v>
      </c>
      <c r="CW199" s="786">
        <f t="shared" si="910"/>
        <v>-3450000</v>
      </c>
      <c r="CX199" s="786">
        <f t="shared" si="910"/>
        <v>-3500000</v>
      </c>
      <c r="CY199" s="786">
        <f t="shared" si="910"/>
        <v>-3550000</v>
      </c>
      <c r="CZ199" s="786">
        <f t="shared" si="910"/>
        <v>-3600000</v>
      </c>
      <c r="DA199" s="786">
        <f t="shared" si="910"/>
        <v>-3700000</v>
      </c>
      <c r="DB199" s="786">
        <f t="shared" si="910"/>
        <v>-3750000</v>
      </c>
      <c r="DC199" s="786">
        <f t="shared" si="910"/>
        <v>-3750000</v>
      </c>
      <c r="DD199" s="786">
        <f t="shared" si="910"/>
        <v>-3800000</v>
      </c>
      <c r="DE199" s="786">
        <f t="shared" si="910"/>
        <v>-3800000</v>
      </c>
      <c r="DF199" s="786">
        <f t="shared" si="910"/>
        <v>-3850000</v>
      </c>
      <c r="DG199" s="786">
        <f t="shared" si="910"/>
        <v>-3900000</v>
      </c>
      <c r="DH199" s="788">
        <f t="shared" si="910"/>
        <v>-3950000</v>
      </c>
      <c r="DI199" s="795">
        <f t="shared" si="910"/>
        <v>-4000000</v>
      </c>
      <c r="DJ199" s="795">
        <f t="shared" si="910"/>
        <v>-4100000</v>
      </c>
      <c r="DK199" s="795">
        <f t="shared" si="910"/>
        <v>-4150000</v>
      </c>
      <c r="DL199" s="795">
        <f t="shared" si="910"/>
        <v>-4200000</v>
      </c>
      <c r="DM199" s="795">
        <f t="shared" si="910"/>
        <v>-4300000</v>
      </c>
      <c r="DN199" s="795">
        <f t="shared" si="910"/>
        <v>-4350000</v>
      </c>
      <c r="DO199" s="795">
        <f t="shared" si="910"/>
        <v>-4350000</v>
      </c>
      <c r="DP199" s="795">
        <f t="shared" si="910"/>
        <v>-4400000</v>
      </c>
      <c r="DQ199" s="795">
        <f t="shared" si="910"/>
        <v>-4400000</v>
      </c>
      <c r="DR199" s="795">
        <f t="shared" si="910"/>
        <v>-4450000</v>
      </c>
      <c r="DS199" s="795">
        <f t="shared" si="910"/>
        <v>-4500000</v>
      </c>
      <c r="DT199" s="821">
        <f t="shared" si="910"/>
        <v>-4550000</v>
      </c>
      <c r="DU199" s="786">
        <f t="shared" si="910"/>
        <v>-4600000</v>
      </c>
      <c r="DV199" s="786">
        <f t="shared" si="910"/>
        <v>-4700000</v>
      </c>
      <c r="DW199" s="786">
        <f t="shared" si="910"/>
        <v>-4750000</v>
      </c>
      <c r="DX199" s="786">
        <f t="shared" si="910"/>
        <v>-4800000</v>
      </c>
      <c r="DY199" s="786">
        <f t="shared" si="910"/>
        <v>-4850000</v>
      </c>
      <c r="DZ199" s="786">
        <f t="shared" si="910"/>
        <v>-5000000</v>
      </c>
      <c r="EA199" s="786">
        <f t="shared" si="910"/>
        <v>-5000000</v>
      </c>
      <c r="EB199" s="786">
        <f t="shared" si="910"/>
        <v>-5050000</v>
      </c>
      <c r="EC199" s="786">
        <f t="shared" si="910"/>
        <v>-5100000</v>
      </c>
      <c r="ED199" s="786">
        <f t="shared" si="910"/>
        <v>-5100000</v>
      </c>
      <c r="EE199" s="786">
        <f t="shared" si="910"/>
        <v>-5150000</v>
      </c>
      <c r="EF199" s="821">
        <f t="shared" si="910"/>
        <v>-5200000</v>
      </c>
      <c r="EG199" s="795">
        <f t="shared" si="910"/>
        <v>-5200000</v>
      </c>
      <c r="EH199" s="795">
        <f t="shared" ref="EH199:GN199" si="911">EH198+EG199</f>
        <v>-5250000</v>
      </c>
      <c r="EI199" s="795">
        <f t="shared" si="911"/>
        <v>-5300000</v>
      </c>
      <c r="EJ199" s="795">
        <f t="shared" si="911"/>
        <v>-5350000</v>
      </c>
      <c r="EK199" s="795">
        <f t="shared" si="911"/>
        <v>-5450000</v>
      </c>
      <c r="EL199" s="795">
        <f t="shared" si="911"/>
        <v>-5600000</v>
      </c>
      <c r="EM199" s="795">
        <f t="shared" si="911"/>
        <v>-5600000</v>
      </c>
      <c r="EN199" s="795">
        <f t="shared" si="911"/>
        <v>-5650000</v>
      </c>
      <c r="EO199" s="795">
        <f t="shared" si="911"/>
        <v>-5700000</v>
      </c>
      <c r="EP199" s="795">
        <f t="shared" si="911"/>
        <v>-5700000</v>
      </c>
      <c r="EQ199" s="795">
        <f t="shared" si="911"/>
        <v>-5750000</v>
      </c>
      <c r="ER199" s="788">
        <f t="shared" si="911"/>
        <v>-5800000</v>
      </c>
      <c r="ES199" s="786">
        <f t="shared" si="911"/>
        <v>-5800000</v>
      </c>
      <c r="ET199" s="786">
        <f t="shared" si="911"/>
        <v>-5850000</v>
      </c>
      <c r="EU199" s="786">
        <f t="shared" si="911"/>
        <v>-5900000</v>
      </c>
      <c r="EV199" s="786">
        <f t="shared" si="911"/>
        <v>-5950000</v>
      </c>
      <c r="EW199" s="786">
        <f t="shared" si="911"/>
        <v>-6050000</v>
      </c>
      <c r="EX199" s="786">
        <f t="shared" si="911"/>
        <v>-6200000</v>
      </c>
      <c r="EY199" s="786">
        <f t="shared" si="911"/>
        <v>-6200000</v>
      </c>
      <c r="EZ199" s="786">
        <f t="shared" si="911"/>
        <v>-6250000</v>
      </c>
      <c r="FA199" s="786">
        <f t="shared" si="911"/>
        <v>-6300000</v>
      </c>
      <c r="FB199" s="786">
        <f t="shared" si="911"/>
        <v>-6300000</v>
      </c>
      <c r="FC199" s="786">
        <f t="shared" si="911"/>
        <v>-6350000</v>
      </c>
      <c r="FD199" s="821">
        <f t="shared" si="911"/>
        <v>-6400000</v>
      </c>
      <c r="FE199" s="795">
        <f t="shared" si="911"/>
        <v>-6400000</v>
      </c>
      <c r="FF199" s="795">
        <f t="shared" si="911"/>
        <v>-6450000</v>
      </c>
      <c r="FG199" s="795">
        <f t="shared" si="911"/>
        <v>-6500000</v>
      </c>
      <c r="FH199" s="795">
        <f t="shared" si="911"/>
        <v>-6550000</v>
      </c>
      <c r="FI199" s="795">
        <f t="shared" si="911"/>
        <v>-6650000</v>
      </c>
      <c r="FJ199" s="795">
        <f t="shared" si="911"/>
        <v>-6800000</v>
      </c>
      <c r="FK199" s="795">
        <f t="shared" si="911"/>
        <v>-6800000</v>
      </c>
      <c r="FL199" s="795">
        <f t="shared" si="911"/>
        <v>-6850000</v>
      </c>
      <c r="FM199" s="795">
        <f t="shared" si="911"/>
        <v>-6900000</v>
      </c>
      <c r="FN199" s="795">
        <f t="shared" si="911"/>
        <v>-6900000</v>
      </c>
      <c r="FO199" s="795">
        <f t="shared" si="911"/>
        <v>-6950000</v>
      </c>
      <c r="FP199" s="821">
        <f t="shared" si="911"/>
        <v>-7000000</v>
      </c>
      <c r="FQ199" s="786">
        <f t="shared" si="911"/>
        <v>-7000000</v>
      </c>
      <c r="FR199" s="786">
        <f t="shared" si="911"/>
        <v>-7050000</v>
      </c>
      <c r="FS199" s="786">
        <f t="shared" si="911"/>
        <v>-7100000</v>
      </c>
      <c r="FT199" s="786">
        <f t="shared" si="911"/>
        <v>-7150000</v>
      </c>
      <c r="FU199" s="786">
        <f t="shared" si="911"/>
        <v>-7250000</v>
      </c>
      <c r="FV199" s="786">
        <f t="shared" si="911"/>
        <v>-7400000</v>
      </c>
      <c r="FW199" s="786">
        <f t="shared" si="911"/>
        <v>-7400000</v>
      </c>
      <c r="FX199" s="786">
        <f t="shared" si="911"/>
        <v>-7450000</v>
      </c>
      <c r="FY199" s="786">
        <f t="shared" si="911"/>
        <v>-7500000</v>
      </c>
      <c r="FZ199" s="786">
        <f t="shared" si="911"/>
        <v>-7500000</v>
      </c>
      <c r="GA199" s="786">
        <f t="shared" si="911"/>
        <v>-7550000</v>
      </c>
      <c r="GB199" s="821">
        <f t="shared" si="911"/>
        <v>-7600000</v>
      </c>
      <c r="GC199" s="795">
        <f t="shared" si="911"/>
        <v>-7600000</v>
      </c>
      <c r="GD199" s="795">
        <f t="shared" si="911"/>
        <v>-7650000</v>
      </c>
      <c r="GE199" s="795">
        <f t="shared" si="911"/>
        <v>-7700000</v>
      </c>
      <c r="GF199" s="795">
        <f t="shared" si="911"/>
        <v>-7700000</v>
      </c>
      <c r="GG199" s="795">
        <f t="shared" si="911"/>
        <v>-7700000</v>
      </c>
      <c r="GH199" s="795">
        <f t="shared" si="911"/>
        <v>-7700000</v>
      </c>
      <c r="GI199" s="795">
        <f t="shared" si="911"/>
        <v>-7700000</v>
      </c>
      <c r="GJ199" s="795">
        <f t="shared" si="911"/>
        <v>-7700000</v>
      </c>
      <c r="GK199" s="795">
        <f t="shared" si="911"/>
        <v>-7700000</v>
      </c>
      <c r="GL199" s="795">
        <f t="shared" si="911"/>
        <v>-7700000</v>
      </c>
      <c r="GM199" s="795">
        <f t="shared" si="911"/>
        <v>-7700000</v>
      </c>
      <c r="GN199" s="821">
        <f t="shared" si="911"/>
        <v>-7700000</v>
      </c>
      <c r="GO199" s="822">
        <f>SUM(H198:GN198)</f>
        <v>-7700000</v>
      </c>
    </row>
    <row r="200" spans="1:197" s="786" customFormat="1" ht="22" customHeight="1" thickTop="1" thickBot="1" x14ac:dyDescent="0.25">
      <c r="A200" s="795" t="s">
        <v>522</v>
      </c>
      <c r="B200" s="795"/>
      <c r="C200" s="795"/>
      <c r="D200" s="795"/>
      <c r="E200" s="795"/>
      <c r="F200" s="795"/>
      <c r="G200" s="823"/>
      <c r="H200" s="795"/>
      <c r="I200" s="795"/>
      <c r="J200" s="795"/>
      <c r="K200" s="795"/>
      <c r="L200" s="795"/>
      <c r="M200" s="795"/>
      <c r="N200" s="795"/>
      <c r="O200" s="795"/>
      <c r="P200" s="790">
        <f>SUM(H198:P198)</f>
        <v>-250000</v>
      </c>
      <c r="Q200" s="795"/>
      <c r="R200" s="795"/>
      <c r="S200" s="795"/>
      <c r="T200" s="795"/>
      <c r="U200" s="795"/>
      <c r="V200" s="795"/>
      <c r="W200" s="795"/>
      <c r="X200" s="795"/>
      <c r="Y200" s="795"/>
      <c r="Z200" s="795"/>
      <c r="AA200" s="795"/>
      <c r="AB200" s="790">
        <f>SUM(Q198:AB198)</f>
        <v>-350000</v>
      </c>
      <c r="AC200" s="795"/>
      <c r="AD200" s="795"/>
      <c r="AE200" s="795"/>
      <c r="AF200" s="795"/>
      <c r="AG200" s="795"/>
      <c r="AH200" s="795"/>
      <c r="AI200" s="795"/>
      <c r="AJ200" s="795"/>
      <c r="AK200" s="795"/>
      <c r="AL200" s="795"/>
      <c r="AM200" s="795"/>
      <c r="AN200" s="790">
        <f>SUM(AC198:AN198)</f>
        <v>-400000</v>
      </c>
      <c r="AO200" s="795"/>
      <c r="AP200" s="795"/>
      <c r="AQ200" s="795"/>
      <c r="AR200" s="795"/>
      <c r="AS200" s="795"/>
      <c r="AT200" s="795"/>
      <c r="AU200" s="795"/>
      <c r="AV200" s="795"/>
      <c r="AW200" s="795"/>
      <c r="AX200" s="795"/>
      <c r="AY200" s="795"/>
      <c r="AZ200" s="790">
        <f>SUM(AO198:AZ198)</f>
        <v>-400000</v>
      </c>
      <c r="BA200" s="795"/>
      <c r="BB200" s="795"/>
      <c r="BC200" s="795"/>
      <c r="BD200" s="795"/>
      <c r="BE200" s="795"/>
      <c r="BF200" s="795"/>
      <c r="BG200" s="795"/>
      <c r="BH200" s="795"/>
      <c r="BI200" s="795"/>
      <c r="BJ200" s="795"/>
      <c r="BK200" s="795"/>
      <c r="BL200" s="790">
        <f>SUM(BA198:BL198)</f>
        <v>-400000</v>
      </c>
      <c r="BM200" s="795"/>
      <c r="BN200" s="795"/>
      <c r="BO200" s="795"/>
      <c r="BP200" s="795"/>
      <c r="BQ200" s="795"/>
      <c r="BR200" s="795"/>
      <c r="BS200" s="795"/>
      <c r="BT200" s="795"/>
      <c r="BU200" s="795"/>
      <c r="BV200" s="795"/>
      <c r="BW200" s="795"/>
      <c r="BX200" s="790">
        <f>SUM(BM198:BX198)</f>
        <v>-500000</v>
      </c>
      <c r="BY200" s="795"/>
      <c r="BZ200" s="795"/>
      <c r="CA200" s="795"/>
      <c r="CB200" s="795"/>
      <c r="CC200" s="795"/>
      <c r="CD200" s="795"/>
      <c r="CE200" s="795"/>
      <c r="CF200" s="795"/>
      <c r="CG200" s="795"/>
      <c r="CH200" s="795"/>
      <c r="CI200" s="795"/>
      <c r="CJ200" s="790">
        <f>SUM(BY198:CJ198)</f>
        <v>-500000</v>
      </c>
      <c r="CK200" s="795"/>
      <c r="CL200" s="795"/>
      <c r="CM200" s="795"/>
      <c r="CN200" s="795"/>
      <c r="CO200" s="795"/>
      <c r="CP200" s="795"/>
      <c r="CQ200" s="795"/>
      <c r="CR200" s="795"/>
      <c r="CS200" s="795"/>
      <c r="CT200" s="795"/>
      <c r="CU200" s="795"/>
      <c r="CV200" s="790">
        <f>SUM(CK198:CV198)</f>
        <v>-650000</v>
      </c>
      <c r="CW200" s="795"/>
      <c r="CX200" s="795"/>
      <c r="CY200" s="795"/>
      <c r="CZ200" s="795"/>
      <c r="DA200" s="795"/>
      <c r="DB200" s="795"/>
      <c r="DC200" s="795"/>
      <c r="DD200" s="795"/>
      <c r="DE200" s="795"/>
      <c r="DF200" s="795"/>
      <c r="DG200" s="795"/>
      <c r="DH200" s="790">
        <f>SUM(CW198:DH198)</f>
        <v>-500000</v>
      </c>
      <c r="DI200" s="795"/>
      <c r="DJ200" s="795"/>
      <c r="DK200" s="795"/>
      <c r="DL200" s="795"/>
      <c r="DM200" s="795"/>
      <c r="DN200" s="795"/>
      <c r="DO200" s="795"/>
      <c r="DP200" s="795"/>
      <c r="DQ200" s="795"/>
      <c r="DR200" s="795"/>
      <c r="DS200" s="795"/>
      <c r="DT200" s="790">
        <f>SUM(DI198:DT198)</f>
        <v>-600000</v>
      </c>
      <c r="DU200" s="795"/>
      <c r="DV200" s="795"/>
      <c r="DW200" s="795"/>
      <c r="DX200" s="795"/>
      <c r="DY200" s="795"/>
      <c r="DZ200" s="795"/>
      <c r="EA200" s="795"/>
      <c r="EB200" s="795"/>
      <c r="EC200" s="795"/>
      <c r="ED200" s="795"/>
      <c r="EE200" s="795"/>
      <c r="EF200" s="790">
        <f>SUM(DU198:EF198)</f>
        <v>-650000</v>
      </c>
      <c r="EG200" s="795"/>
      <c r="EH200" s="795"/>
      <c r="EI200" s="795"/>
      <c r="EJ200" s="795"/>
      <c r="EK200" s="795"/>
      <c r="EL200" s="795"/>
      <c r="EM200" s="795"/>
      <c r="EN200" s="795"/>
      <c r="EO200" s="795"/>
      <c r="EP200" s="795"/>
      <c r="EQ200" s="795"/>
      <c r="ER200" s="790">
        <f>SUM(EG198:ER198)</f>
        <v>-600000</v>
      </c>
      <c r="ES200" s="795"/>
      <c r="ET200" s="795"/>
      <c r="EU200" s="795"/>
      <c r="EV200" s="795"/>
      <c r="EW200" s="795"/>
      <c r="EX200" s="795"/>
      <c r="EY200" s="795"/>
      <c r="EZ200" s="795"/>
      <c r="FA200" s="795"/>
      <c r="FB200" s="795"/>
      <c r="FC200" s="795"/>
      <c r="FD200" s="790">
        <f>SUM(ES198:FD198)</f>
        <v>-600000</v>
      </c>
      <c r="FE200" s="795"/>
      <c r="FF200" s="795"/>
      <c r="FG200" s="795"/>
      <c r="FH200" s="795"/>
      <c r="FI200" s="795"/>
      <c r="FJ200" s="795"/>
      <c r="FK200" s="795"/>
      <c r="FL200" s="795"/>
      <c r="FM200" s="795"/>
      <c r="FN200" s="795"/>
      <c r="FO200" s="795"/>
      <c r="FP200" s="790">
        <f>SUM(FE198:FP198)</f>
        <v>-600000</v>
      </c>
      <c r="FQ200" s="795"/>
      <c r="FR200" s="795"/>
      <c r="FS200" s="795"/>
      <c r="FT200" s="795"/>
      <c r="FU200" s="795"/>
      <c r="FV200" s="795"/>
      <c r="FW200" s="795"/>
      <c r="FX200" s="795"/>
      <c r="FY200" s="795"/>
      <c r="FZ200" s="795"/>
      <c r="GA200" s="795"/>
      <c r="GB200" s="790">
        <f>SUM(FQ198:GB198)</f>
        <v>-600000</v>
      </c>
      <c r="GC200" s="795"/>
      <c r="GD200" s="795"/>
      <c r="GE200" s="795"/>
      <c r="GF200" s="795"/>
      <c r="GG200" s="795"/>
      <c r="GH200" s="795"/>
      <c r="GI200" s="795"/>
      <c r="GJ200" s="795"/>
      <c r="GK200" s="795"/>
      <c r="GL200" s="795"/>
      <c r="GM200" s="795"/>
      <c r="GN200" s="790">
        <f>SUM(GC198:GN198)</f>
        <v>-100000</v>
      </c>
      <c r="GO200" s="822">
        <f>GN200+GB200+FP200+FD200+ER200+EF200+DT200+DH200+CV200+CJ200+BX200+BL200+AZ200+AN200+AB200+P200</f>
        <v>-7700000</v>
      </c>
    </row>
    <row r="201" spans="1:197" s="786" customFormat="1" ht="22" customHeight="1" thickTop="1" x14ac:dyDescent="0.2">
      <c r="G201" s="814"/>
      <c r="P201" s="788"/>
      <c r="Q201" s="795"/>
      <c r="R201" s="795"/>
      <c r="S201" s="795"/>
      <c r="T201" s="795"/>
      <c r="U201" s="795"/>
      <c r="V201" s="795"/>
      <c r="W201" s="795"/>
      <c r="X201" s="795"/>
      <c r="Y201" s="795"/>
      <c r="Z201" s="795"/>
      <c r="AA201" s="795"/>
      <c r="AB201" s="787"/>
      <c r="AC201" s="795"/>
      <c r="AD201" s="795"/>
      <c r="AE201" s="795"/>
      <c r="AF201" s="795"/>
      <c r="AG201" s="795"/>
      <c r="AH201" s="795"/>
      <c r="AI201" s="795"/>
      <c r="AJ201" s="795"/>
      <c r="AK201" s="795"/>
      <c r="AL201" s="795"/>
      <c r="AM201" s="795"/>
      <c r="AN201" s="788"/>
      <c r="AO201" s="795"/>
      <c r="AP201" s="795"/>
      <c r="AQ201" s="795"/>
      <c r="AR201" s="795"/>
      <c r="AS201" s="795"/>
      <c r="AT201" s="795"/>
      <c r="AU201" s="795"/>
      <c r="AV201" s="795"/>
      <c r="AW201" s="795"/>
      <c r="AX201" s="795"/>
      <c r="AY201" s="795"/>
      <c r="AZ201" s="788"/>
      <c r="BA201" s="795"/>
      <c r="BB201" s="795"/>
      <c r="BC201" s="795"/>
      <c r="BD201" s="795"/>
      <c r="BE201" s="795"/>
      <c r="BF201" s="795"/>
      <c r="BG201" s="795"/>
      <c r="BH201" s="795"/>
      <c r="BI201" s="795"/>
      <c r="BJ201" s="795"/>
      <c r="BK201" s="795"/>
      <c r="BL201" s="787"/>
      <c r="BM201" s="795"/>
      <c r="BN201" s="795"/>
      <c r="BO201" s="795"/>
      <c r="BP201" s="795"/>
      <c r="BQ201" s="795"/>
      <c r="BR201" s="795"/>
      <c r="BS201" s="795"/>
      <c r="BT201" s="795"/>
      <c r="BU201" s="795"/>
      <c r="BV201" s="795"/>
      <c r="BW201" s="795"/>
      <c r="BX201" s="788"/>
      <c r="BY201" s="795"/>
      <c r="BZ201" s="795"/>
      <c r="CA201" s="795"/>
      <c r="CB201" s="795"/>
      <c r="CC201" s="795"/>
      <c r="CD201" s="795"/>
      <c r="CE201" s="795"/>
      <c r="CF201" s="795"/>
      <c r="CG201" s="795"/>
      <c r="CH201" s="795"/>
      <c r="CI201" s="795"/>
      <c r="CJ201" s="788"/>
      <c r="CK201" s="795"/>
      <c r="CL201" s="795"/>
      <c r="CM201" s="795"/>
      <c r="CN201" s="795"/>
      <c r="CO201" s="795"/>
      <c r="CP201" s="795"/>
      <c r="CQ201" s="795"/>
      <c r="CR201" s="795"/>
      <c r="CS201" s="795"/>
      <c r="CT201" s="795"/>
      <c r="CU201" s="795"/>
      <c r="CV201" s="788"/>
      <c r="CW201" s="795"/>
      <c r="CX201" s="795"/>
      <c r="CY201" s="795"/>
      <c r="CZ201" s="795"/>
      <c r="DA201" s="795"/>
      <c r="DB201" s="795"/>
      <c r="DC201" s="795"/>
      <c r="DD201" s="795"/>
      <c r="DE201" s="795"/>
      <c r="DF201" s="795"/>
      <c r="DG201" s="795"/>
      <c r="DH201" s="788"/>
      <c r="DI201" s="795"/>
      <c r="DJ201" s="795"/>
      <c r="DK201" s="795"/>
      <c r="DL201" s="795"/>
      <c r="DM201" s="795"/>
      <c r="DN201" s="795"/>
      <c r="DO201" s="795"/>
      <c r="DP201" s="795"/>
      <c r="DQ201" s="795"/>
      <c r="DR201" s="795"/>
      <c r="DS201" s="795"/>
      <c r="DT201" s="788"/>
      <c r="DU201" s="795"/>
      <c r="DV201" s="795"/>
      <c r="DW201" s="795"/>
      <c r="DX201" s="795"/>
      <c r="DY201" s="795"/>
      <c r="DZ201" s="795"/>
      <c r="EA201" s="795"/>
      <c r="EB201" s="795"/>
      <c r="EC201" s="795"/>
      <c r="ED201" s="795"/>
      <c r="EE201" s="795"/>
      <c r="EF201" s="788"/>
      <c r="EG201" s="795"/>
      <c r="EH201" s="795"/>
      <c r="EI201" s="795"/>
      <c r="EJ201" s="795"/>
      <c r="EK201" s="795"/>
      <c r="EL201" s="795"/>
      <c r="EM201" s="795"/>
      <c r="EN201" s="795"/>
      <c r="EO201" s="795"/>
      <c r="EP201" s="795"/>
      <c r="EQ201" s="795"/>
      <c r="ER201" s="788"/>
      <c r="ES201" s="795"/>
      <c r="ET201" s="795"/>
      <c r="EU201" s="795"/>
      <c r="EV201" s="795"/>
      <c r="EW201" s="795"/>
      <c r="EX201" s="795"/>
      <c r="EY201" s="795"/>
      <c r="EZ201" s="795"/>
      <c r="FA201" s="795"/>
      <c r="FB201" s="795"/>
      <c r="FC201" s="795"/>
      <c r="FD201" s="788"/>
      <c r="FE201" s="795"/>
      <c r="FF201" s="795"/>
      <c r="FG201" s="795"/>
      <c r="FH201" s="795"/>
      <c r="FI201" s="795"/>
      <c r="FJ201" s="795"/>
      <c r="FK201" s="795"/>
      <c r="FL201" s="795"/>
      <c r="FM201" s="795"/>
      <c r="FN201" s="795"/>
      <c r="FO201" s="795"/>
      <c r="FP201" s="788"/>
      <c r="FQ201" s="795"/>
      <c r="FR201" s="795"/>
      <c r="FS201" s="795"/>
      <c r="FT201" s="795"/>
      <c r="FU201" s="795"/>
      <c r="FV201" s="795"/>
      <c r="FW201" s="795"/>
      <c r="FX201" s="795"/>
      <c r="FY201" s="795"/>
      <c r="FZ201" s="795"/>
      <c r="GA201" s="795"/>
      <c r="GB201" s="788"/>
      <c r="GC201" s="795"/>
      <c r="GD201" s="795"/>
      <c r="GE201" s="795"/>
      <c r="GF201" s="795"/>
      <c r="GG201" s="795"/>
      <c r="GH201" s="795"/>
      <c r="GI201" s="795"/>
      <c r="GJ201" s="795"/>
      <c r="GK201" s="795"/>
      <c r="GL201" s="795"/>
      <c r="GM201" s="795"/>
      <c r="GN201" s="788"/>
      <c r="GO201" s="815"/>
    </row>
    <row r="202" spans="1:197" s="786" customFormat="1" ht="22" customHeight="1" x14ac:dyDescent="0.2">
      <c r="A202" s="824" t="s">
        <v>536</v>
      </c>
      <c r="B202" s="818"/>
      <c r="C202" s="818"/>
      <c r="D202" s="818"/>
      <c r="E202" s="818"/>
      <c r="F202" s="818"/>
      <c r="G202" s="818"/>
      <c r="H202" s="818"/>
      <c r="I202" s="818"/>
      <c r="J202" s="818"/>
      <c r="K202" s="818"/>
      <c r="L202" s="818"/>
      <c r="M202" s="818"/>
      <c r="N202" s="818"/>
      <c r="O202" s="818"/>
      <c r="P202" s="819"/>
      <c r="Q202" s="818"/>
      <c r="R202" s="818"/>
      <c r="S202" s="818"/>
      <c r="T202" s="818"/>
      <c r="U202" s="818"/>
      <c r="V202" s="818"/>
      <c r="W202" s="818"/>
      <c r="X202" s="818"/>
      <c r="Y202" s="818"/>
      <c r="Z202" s="818"/>
      <c r="AA202" s="818"/>
      <c r="AB202" s="819"/>
      <c r="AC202" s="818"/>
      <c r="AD202" s="818"/>
      <c r="AE202" s="818"/>
      <c r="AF202" s="818"/>
      <c r="AG202" s="818"/>
      <c r="AH202" s="818"/>
      <c r="AI202" s="818"/>
      <c r="AJ202" s="818"/>
      <c r="AK202" s="818"/>
      <c r="AL202" s="818"/>
      <c r="AM202" s="818"/>
      <c r="AN202" s="819"/>
      <c r="AO202" s="818"/>
      <c r="AP202" s="818"/>
      <c r="AQ202" s="818"/>
      <c r="AR202" s="818"/>
      <c r="AS202" s="818"/>
      <c r="AT202" s="818"/>
      <c r="AU202" s="818"/>
      <c r="AV202" s="818"/>
      <c r="AW202" s="818"/>
      <c r="AX202" s="818"/>
      <c r="AY202" s="818"/>
      <c r="AZ202" s="819"/>
      <c r="BA202" s="818"/>
      <c r="BB202" s="818"/>
      <c r="BC202" s="818"/>
      <c r="BD202" s="818"/>
      <c r="BE202" s="818"/>
      <c r="BF202" s="818"/>
      <c r="BG202" s="818"/>
      <c r="BH202" s="818"/>
      <c r="BI202" s="818"/>
      <c r="BJ202" s="818"/>
      <c r="BK202" s="818"/>
      <c r="BL202" s="819"/>
      <c r="BM202" s="818"/>
      <c r="BN202" s="818"/>
      <c r="BO202" s="818"/>
      <c r="BP202" s="818"/>
      <c r="BQ202" s="818"/>
      <c r="BR202" s="818"/>
      <c r="BS202" s="818"/>
      <c r="BT202" s="818"/>
      <c r="BU202" s="818"/>
      <c r="BV202" s="818"/>
      <c r="BW202" s="818"/>
      <c r="BX202" s="819"/>
      <c r="BY202" s="818"/>
      <c r="BZ202" s="818"/>
      <c r="CA202" s="818"/>
      <c r="CB202" s="818"/>
      <c r="CC202" s="818"/>
      <c r="CD202" s="818"/>
      <c r="CE202" s="818"/>
      <c r="CF202" s="818"/>
      <c r="CG202" s="818"/>
      <c r="CH202" s="818"/>
      <c r="CI202" s="818"/>
      <c r="CJ202" s="819"/>
      <c r="CK202" s="818"/>
      <c r="CL202" s="818"/>
      <c r="CM202" s="818"/>
      <c r="CN202" s="818"/>
      <c r="CO202" s="818"/>
      <c r="CP202" s="818"/>
      <c r="CQ202" s="818"/>
      <c r="CR202" s="818"/>
      <c r="CS202" s="818"/>
      <c r="CT202" s="818"/>
      <c r="CU202" s="818"/>
      <c r="CV202" s="819"/>
      <c r="CW202" s="818"/>
      <c r="CX202" s="818"/>
      <c r="CY202" s="818"/>
      <c r="CZ202" s="818"/>
      <c r="DA202" s="818"/>
      <c r="DB202" s="818"/>
      <c r="DC202" s="818"/>
      <c r="DD202" s="818"/>
      <c r="DE202" s="818"/>
      <c r="DF202" s="818"/>
      <c r="DG202" s="818"/>
      <c r="DH202" s="819"/>
      <c r="DI202" s="818"/>
      <c r="DJ202" s="818"/>
      <c r="DK202" s="818"/>
      <c r="DL202" s="818"/>
      <c r="DM202" s="818"/>
      <c r="DN202" s="818"/>
      <c r="DO202" s="818"/>
      <c r="DP202" s="818"/>
      <c r="DQ202" s="818"/>
      <c r="DR202" s="818"/>
      <c r="DS202" s="818"/>
      <c r="DT202" s="819"/>
      <c r="DU202" s="818"/>
      <c r="DV202" s="818"/>
      <c r="DW202" s="818"/>
      <c r="DX202" s="818"/>
      <c r="DY202" s="818"/>
      <c r="DZ202" s="818"/>
      <c r="EA202" s="818"/>
      <c r="EB202" s="818"/>
      <c r="EC202" s="818"/>
      <c r="ED202" s="818"/>
      <c r="EE202" s="818"/>
      <c r="EF202" s="819"/>
      <c r="EG202" s="818"/>
      <c r="EH202" s="818"/>
      <c r="EI202" s="818"/>
      <c r="EJ202" s="818"/>
      <c r="EK202" s="818"/>
      <c r="EL202" s="818"/>
      <c r="EM202" s="818"/>
      <c r="EN202" s="818"/>
      <c r="EO202" s="818"/>
      <c r="EP202" s="818"/>
      <c r="EQ202" s="818"/>
      <c r="ER202" s="819"/>
      <c r="ES202" s="818"/>
      <c r="ET202" s="818"/>
      <c r="EU202" s="818"/>
      <c r="EV202" s="818"/>
      <c r="EW202" s="818"/>
      <c r="EX202" s="818"/>
      <c r="EY202" s="818"/>
      <c r="EZ202" s="818"/>
      <c r="FA202" s="818"/>
      <c r="FB202" s="818"/>
      <c r="FC202" s="818"/>
      <c r="FD202" s="819"/>
      <c r="FE202" s="818"/>
      <c r="FF202" s="818"/>
      <c r="FG202" s="818"/>
      <c r="FH202" s="818"/>
      <c r="FI202" s="818"/>
      <c r="FJ202" s="818"/>
      <c r="FK202" s="818"/>
      <c r="FL202" s="818"/>
      <c r="FM202" s="818"/>
      <c r="FN202" s="818"/>
      <c r="FO202" s="818"/>
      <c r="FP202" s="819"/>
      <c r="FQ202" s="818"/>
      <c r="FR202" s="818"/>
      <c r="FS202" s="818"/>
      <c r="FT202" s="818"/>
      <c r="FU202" s="818"/>
      <c r="FV202" s="818"/>
      <c r="FW202" s="818"/>
      <c r="FX202" s="818"/>
      <c r="FY202" s="818"/>
      <c r="FZ202" s="818"/>
      <c r="GA202" s="818"/>
      <c r="GB202" s="819"/>
      <c r="GC202" s="818"/>
      <c r="GD202" s="818"/>
      <c r="GE202" s="818"/>
      <c r="GF202" s="818"/>
      <c r="GG202" s="818"/>
      <c r="GH202" s="818"/>
      <c r="GI202" s="818"/>
      <c r="GJ202" s="818"/>
      <c r="GK202" s="818"/>
      <c r="GL202" s="818"/>
      <c r="GM202" s="818"/>
      <c r="GN202" s="819"/>
      <c r="GO202" s="815"/>
    </row>
    <row r="203" spans="1:197" s="786" customFormat="1" ht="22" hidden="1" customHeight="1" x14ac:dyDescent="0.2">
      <c r="G203" s="833">
        <v>1</v>
      </c>
      <c r="J203" s="786">
        <f>'Title Marketing'!$C$17</f>
        <v>-24000</v>
      </c>
      <c r="K203" s="786">
        <f>'Title Marketing'!$D$17</f>
        <v>-24000</v>
      </c>
      <c r="L203" s="786">
        <f>'Title Marketing'!$E$17</f>
        <v>-19000</v>
      </c>
      <c r="M203" s="786">
        <f>'Title Marketing'!$F$17</f>
        <v>-29000</v>
      </c>
      <c r="N203" s="786">
        <f>'Title Marketing'!$G$17</f>
        <v>-26500</v>
      </c>
      <c r="O203" s="786">
        <f>'Title Marketing'!$H$17</f>
        <v>-27700</v>
      </c>
      <c r="P203" s="788">
        <f>'Title Marketing'!$I$17</f>
        <v>-32700</v>
      </c>
      <c r="Q203" s="795">
        <f>'Title Marketing'!$J$17</f>
        <v>-27000</v>
      </c>
      <c r="R203" s="795">
        <f>'Title Marketing'!$K$17</f>
        <v>-12500</v>
      </c>
      <c r="S203" s="795">
        <f>'Title Marketing'!$L$17</f>
        <v>-10000</v>
      </c>
      <c r="T203" s="795">
        <f>'Title Marketing'!$M$17</f>
        <v>-9250</v>
      </c>
      <c r="U203" s="795">
        <f>'Title Marketing'!$N$17</f>
        <v>-2700</v>
      </c>
      <c r="V203" s="795">
        <f>'Title Marketing'!$O$17</f>
        <v>-1100</v>
      </c>
      <c r="W203" s="795">
        <f>'Title Marketing'!$P$17</f>
        <v>-1100</v>
      </c>
      <c r="X203" s="795">
        <f>'Title Marketing'!$Q$17</f>
        <v>-1100</v>
      </c>
      <c r="Y203" s="795">
        <f>'Title Marketing'!$R$17</f>
        <v>-800</v>
      </c>
      <c r="Z203" s="795">
        <f>'Title Marketing'!$S$17</f>
        <v>-1050</v>
      </c>
      <c r="AA203" s="795">
        <f>'Title Marketing'!$T$17</f>
        <v>-300</v>
      </c>
      <c r="AB203" s="788">
        <f>'Title Marketing'!$U$17</f>
        <v>0</v>
      </c>
      <c r="AF203" s="795"/>
      <c r="AG203" s="795"/>
      <c r="AH203" s="795"/>
      <c r="AN203" s="788"/>
      <c r="AO203" s="795"/>
      <c r="AP203" s="795"/>
      <c r="AQ203" s="795"/>
      <c r="AR203" s="795"/>
      <c r="AS203" s="795"/>
      <c r="AT203" s="795"/>
      <c r="AU203" s="795"/>
      <c r="AV203" s="795"/>
      <c r="AW203" s="795"/>
      <c r="AX203" s="795"/>
      <c r="AY203" s="795"/>
      <c r="AZ203" s="788"/>
      <c r="BD203" s="795"/>
      <c r="BE203" s="795"/>
      <c r="BF203" s="795"/>
      <c r="BL203" s="788"/>
      <c r="BM203" s="795"/>
      <c r="BN203" s="795"/>
      <c r="BO203" s="795"/>
      <c r="BP203" s="795"/>
      <c r="BQ203" s="795"/>
      <c r="BR203" s="795"/>
      <c r="BS203" s="795"/>
      <c r="BT203" s="795"/>
      <c r="BU203" s="795"/>
      <c r="BV203" s="795"/>
      <c r="BW203" s="795"/>
      <c r="BX203" s="788"/>
      <c r="CJ203" s="788"/>
      <c r="CK203" s="795"/>
      <c r="CL203" s="795"/>
      <c r="CM203" s="795"/>
      <c r="CN203" s="795"/>
      <c r="CO203" s="795"/>
      <c r="CP203" s="795"/>
      <c r="CQ203" s="795"/>
      <c r="CR203" s="795"/>
      <c r="CS203" s="795"/>
      <c r="CT203" s="795"/>
      <c r="CU203" s="795"/>
      <c r="CV203" s="788"/>
      <c r="DH203" s="788"/>
      <c r="DI203" s="795"/>
      <c r="DJ203" s="795"/>
      <c r="DK203" s="795"/>
      <c r="DL203" s="795"/>
      <c r="DM203" s="795"/>
      <c r="DN203" s="795"/>
      <c r="DO203" s="795"/>
      <c r="DP203" s="795"/>
      <c r="DQ203" s="795"/>
      <c r="DR203" s="795"/>
      <c r="DS203" s="795"/>
      <c r="DT203" s="788"/>
      <c r="DX203" s="825"/>
      <c r="EF203" s="788"/>
      <c r="EG203" s="795"/>
      <c r="EH203" s="795"/>
      <c r="EI203" s="795"/>
      <c r="EJ203" s="795"/>
      <c r="EK203" s="795"/>
      <c r="EL203" s="795"/>
      <c r="EM203" s="795"/>
      <c r="EN203" s="795"/>
      <c r="EO203" s="795"/>
      <c r="EP203" s="795"/>
      <c r="EQ203" s="795"/>
      <c r="ER203" s="788"/>
      <c r="FD203" s="788"/>
      <c r="FE203" s="795"/>
      <c r="FF203" s="795"/>
      <c r="FG203" s="795"/>
      <c r="FH203" s="795"/>
      <c r="FI203" s="795"/>
      <c r="FJ203" s="795"/>
      <c r="FK203" s="795"/>
      <c r="FL203" s="795"/>
      <c r="FM203" s="795"/>
      <c r="FN203" s="795"/>
      <c r="FO203" s="795"/>
      <c r="FP203" s="788"/>
      <c r="GB203" s="788"/>
      <c r="GC203" s="795"/>
      <c r="GD203" s="795"/>
      <c r="GE203" s="795"/>
      <c r="GF203" s="795"/>
      <c r="GG203" s="795"/>
      <c r="GH203" s="795"/>
      <c r="GI203" s="795"/>
      <c r="GJ203" s="795"/>
      <c r="GK203" s="795"/>
      <c r="GL203" s="795"/>
      <c r="GM203" s="795"/>
      <c r="GN203" s="788"/>
      <c r="GO203" s="815"/>
    </row>
    <row r="204" spans="1:197" s="786" customFormat="1" ht="22" hidden="1" customHeight="1" x14ac:dyDescent="0.2">
      <c r="G204" s="834" t="str">
        <f>'Title Marketing'!$B$8</f>
        <v>Market Research</v>
      </c>
      <c r="J204" s="786">
        <f>'Title Marketing'!$C$8</f>
        <v>-5000</v>
      </c>
      <c r="K204" s="786">
        <f>'Title Marketing'!$D$8</f>
        <v>-5000</v>
      </c>
      <c r="L204" s="786">
        <f>'Title Marketing'!$E$8</f>
        <v>0</v>
      </c>
      <c r="M204" s="786">
        <f>'Title Marketing'!$F$8</f>
        <v>0</v>
      </c>
      <c r="N204" s="786">
        <f>'Title Marketing'!$G$8</f>
        <v>0</v>
      </c>
      <c r="O204" s="786">
        <f>'Title Marketing'!$H$8</f>
        <v>0</v>
      </c>
      <c r="P204" s="788">
        <f>'Title Marketing'!$I$8</f>
        <v>0</v>
      </c>
      <c r="Q204" s="795">
        <f>'Title Marketing'!$J$8</f>
        <v>0</v>
      </c>
      <c r="R204" s="795">
        <f>'Title Marketing'!$K$8</f>
        <v>0</v>
      </c>
      <c r="S204" s="795">
        <f>'Title Marketing'!$L$8</f>
        <v>0</v>
      </c>
      <c r="T204" s="795">
        <f>'Title Marketing'!$M$8</f>
        <v>0</v>
      </c>
      <c r="U204" s="795">
        <f>'Title Marketing'!$N$8</f>
        <v>0</v>
      </c>
      <c r="V204" s="795">
        <f>'Title Marketing'!$O$8</f>
        <v>0</v>
      </c>
      <c r="W204" s="795">
        <f>'Title Marketing'!$P$8</f>
        <v>0</v>
      </c>
      <c r="X204" s="795">
        <f>'Title Marketing'!$Q$8</f>
        <v>0</v>
      </c>
      <c r="Y204" s="795">
        <f>'Title Marketing'!$R$8</f>
        <v>0</v>
      </c>
      <c r="Z204" s="795">
        <f>'Title Marketing'!$S$8</f>
        <v>0</v>
      </c>
      <c r="AA204" s="795">
        <f>'Title Marketing'!$T$8</f>
        <v>0</v>
      </c>
      <c r="AB204" s="788">
        <f>'Title Marketing'!$U$8</f>
        <v>0</v>
      </c>
      <c r="AF204" s="795"/>
      <c r="AG204" s="795"/>
      <c r="AH204" s="795"/>
      <c r="AN204" s="788"/>
      <c r="AO204" s="795"/>
      <c r="AP204" s="795"/>
      <c r="AQ204" s="795"/>
      <c r="AR204" s="795"/>
      <c r="AS204" s="795"/>
      <c r="AT204" s="795"/>
      <c r="AU204" s="795"/>
      <c r="AV204" s="795"/>
      <c r="AW204" s="795"/>
      <c r="AX204" s="795"/>
      <c r="AY204" s="795"/>
      <c r="AZ204" s="788"/>
      <c r="BD204" s="795"/>
      <c r="BE204" s="795"/>
      <c r="BF204" s="795"/>
      <c r="BL204" s="788"/>
      <c r="BM204" s="795"/>
      <c r="BN204" s="795"/>
      <c r="BO204" s="795"/>
      <c r="BP204" s="795"/>
      <c r="BQ204" s="795"/>
      <c r="BR204" s="795"/>
      <c r="BS204" s="795"/>
      <c r="BT204" s="795"/>
      <c r="BU204" s="795"/>
      <c r="BV204" s="795"/>
      <c r="BW204" s="795"/>
      <c r="BX204" s="788"/>
      <c r="CJ204" s="788"/>
      <c r="CK204" s="795"/>
      <c r="CL204" s="795"/>
      <c r="CM204" s="795"/>
      <c r="CN204" s="795"/>
      <c r="CO204" s="795"/>
      <c r="CP204" s="795"/>
      <c r="CQ204" s="795"/>
      <c r="CR204" s="795"/>
      <c r="CS204" s="795"/>
      <c r="CT204" s="795"/>
      <c r="CU204" s="795"/>
      <c r="CV204" s="788"/>
      <c r="DH204" s="788"/>
      <c r="DI204" s="795"/>
      <c r="DJ204" s="795"/>
      <c r="DK204" s="795"/>
      <c r="DL204" s="795"/>
      <c r="DM204" s="795"/>
      <c r="DN204" s="795"/>
      <c r="DO204" s="795"/>
      <c r="DP204" s="795"/>
      <c r="DQ204" s="795"/>
      <c r="DR204" s="795"/>
      <c r="DS204" s="795"/>
      <c r="DT204" s="788"/>
      <c r="DX204" s="825"/>
      <c r="EF204" s="788"/>
      <c r="EG204" s="795"/>
      <c r="EH204" s="795"/>
      <c r="EI204" s="795"/>
      <c r="EJ204" s="795"/>
      <c r="EK204" s="795"/>
      <c r="EL204" s="795"/>
      <c r="EM204" s="795"/>
      <c r="EN204" s="795"/>
      <c r="EO204" s="795"/>
      <c r="EP204" s="795"/>
      <c r="EQ204" s="795"/>
      <c r="ER204" s="788"/>
      <c r="FD204" s="788"/>
      <c r="FE204" s="795"/>
      <c r="FF204" s="795"/>
      <c r="FG204" s="795"/>
      <c r="FH204" s="795"/>
      <c r="FI204" s="795"/>
      <c r="FJ204" s="795"/>
      <c r="FK204" s="795"/>
      <c r="FL204" s="795"/>
      <c r="FM204" s="795"/>
      <c r="FN204" s="795"/>
      <c r="FO204" s="795"/>
      <c r="FP204" s="788"/>
      <c r="GB204" s="788"/>
      <c r="GC204" s="795"/>
      <c r="GD204" s="795"/>
      <c r="GE204" s="795"/>
      <c r="GF204" s="795"/>
      <c r="GG204" s="795"/>
      <c r="GH204" s="795"/>
      <c r="GI204" s="795"/>
      <c r="GJ204" s="795"/>
      <c r="GK204" s="795"/>
      <c r="GL204" s="795"/>
      <c r="GM204" s="795"/>
      <c r="GN204" s="788"/>
      <c r="GO204" s="815"/>
    </row>
    <row r="205" spans="1:197" s="786" customFormat="1" ht="22" hidden="1" customHeight="1" x14ac:dyDescent="0.2">
      <c r="G205" s="834" t="str">
        <f>'Title Marketing'!$B$9</f>
        <v>Public Relations</v>
      </c>
      <c r="J205" s="786">
        <f>'Title Marketing'!$C$9</f>
        <v>-2000</v>
      </c>
      <c r="K205" s="786">
        <f>'Title Marketing'!$D$9</f>
        <v>-2000</v>
      </c>
      <c r="L205" s="786">
        <f>'Title Marketing'!$E$9</f>
        <v>-2000</v>
      </c>
      <c r="M205" s="786">
        <f>'Title Marketing'!$F$9</f>
        <v>-2000</v>
      </c>
      <c r="N205" s="786">
        <f>'Title Marketing'!$G$9</f>
        <v>-2000</v>
      </c>
      <c r="O205" s="786">
        <f>'Title Marketing'!$H$9</f>
        <v>-2000</v>
      </c>
      <c r="P205" s="788">
        <f>'Title Marketing'!$I$9</f>
        <v>-2000</v>
      </c>
      <c r="Q205" s="795">
        <f>'Title Marketing'!$J$9</f>
        <v>-2000</v>
      </c>
      <c r="R205" s="795">
        <f>'Title Marketing'!$K$9</f>
        <v>0</v>
      </c>
      <c r="S205" s="795">
        <f>'Title Marketing'!$L$9</f>
        <v>0</v>
      </c>
      <c r="T205" s="795">
        <f>'Title Marketing'!$M$9</f>
        <v>0</v>
      </c>
      <c r="U205" s="795">
        <f>'Title Marketing'!$N$9</f>
        <v>0</v>
      </c>
      <c r="V205" s="795">
        <f>'Title Marketing'!$O$9</f>
        <v>0</v>
      </c>
      <c r="W205" s="795">
        <f>'Title Marketing'!$P$9</f>
        <v>0</v>
      </c>
      <c r="X205" s="795">
        <f>'Title Marketing'!$Q$9</f>
        <v>0</v>
      </c>
      <c r="Y205" s="795">
        <f>'Title Marketing'!$R$9</f>
        <v>0</v>
      </c>
      <c r="Z205" s="795">
        <f>'Title Marketing'!$S$9</f>
        <v>0</v>
      </c>
      <c r="AA205" s="795">
        <f>'Title Marketing'!$T$9</f>
        <v>0</v>
      </c>
      <c r="AB205" s="788">
        <f>'Title Marketing'!$U$9</f>
        <v>0</v>
      </c>
      <c r="AF205" s="795"/>
      <c r="AG205" s="795"/>
      <c r="AH205" s="795"/>
      <c r="AN205" s="788"/>
      <c r="AO205" s="795"/>
      <c r="AP205" s="795"/>
      <c r="AQ205" s="795"/>
      <c r="AR205" s="795"/>
      <c r="AS205" s="795"/>
      <c r="AT205" s="795"/>
      <c r="AU205" s="795"/>
      <c r="AV205" s="795"/>
      <c r="AW205" s="795"/>
      <c r="AX205" s="795"/>
      <c r="AY205" s="795"/>
      <c r="AZ205" s="788"/>
      <c r="BD205" s="795"/>
      <c r="BE205" s="795"/>
      <c r="BF205" s="795"/>
      <c r="BL205" s="788"/>
      <c r="BM205" s="795"/>
      <c r="BN205" s="795"/>
      <c r="BO205" s="795"/>
      <c r="BP205" s="795"/>
      <c r="BQ205" s="795"/>
      <c r="BR205" s="795"/>
      <c r="BS205" s="795"/>
      <c r="BT205" s="795"/>
      <c r="BU205" s="795"/>
      <c r="BV205" s="795"/>
      <c r="BW205" s="795"/>
      <c r="BX205" s="788"/>
      <c r="CJ205" s="788"/>
      <c r="CK205" s="795"/>
      <c r="CL205" s="795"/>
      <c r="CM205" s="795"/>
      <c r="CN205" s="795"/>
      <c r="CO205" s="795"/>
      <c r="CP205" s="795"/>
      <c r="CQ205" s="795"/>
      <c r="CR205" s="795"/>
      <c r="CS205" s="795"/>
      <c r="CT205" s="795"/>
      <c r="CU205" s="795"/>
      <c r="CV205" s="788"/>
      <c r="DH205" s="788"/>
      <c r="DI205" s="795"/>
      <c r="DJ205" s="795"/>
      <c r="DK205" s="795"/>
      <c r="DL205" s="795"/>
      <c r="DM205" s="795"/>
      <c r="DN205" s="795"/>
      <c r="DO205" s="795"/>
      <c r="DP205" s="795"/>
      <c r="DQ205" s="795"/>
      <c r="DR205" s="795"/>
      <c r="DS205" s="795"/>
      <c r="DT205" s="788"/>
      <c r="DX205" s="825"/>
      <c r="EF205" s="788"/>
      <c r="EG205" s="795"/>
      <c r="EH205" s="795"/>
      <c r="EI205" s="795"/>
      <c r="EJ205" s="795"/>
      <c r="EK205" s="795"/>
      <c r="EL205" s="795"/>
      <c r="EM205" s="795"/>
      <c r="EN205" s="795"/>
      <c r="EO205" s="795"/>
      <c r="EP205" s="795"/>
      <c r="EQ205" s="795"/>
      <c r="ER205" s="788"/>
      <c r="FD205" s="788"/>
      <c r="FE205" s="795"/>
      <c r="FF205" s="795"/>
      <c r="FG205" s="795"/>
      <c r="FH205" s="795"/>
      <c r="FI205" s="795"/>
      <c r="FJ205" s="795"/>
      <c r="FK205" s="795"/>
      <c r="FL205" s="795"/>
      <c r="FM205" s="795"/>
      <c r="FN205" s="795"/>
      <c r="FO205" s="795"/>
      <c r="FP205" s="788"/>
      <c r="GB205" s="788"/>
      <c r="GC205" s="795"/>
      <c r="GD205" s="795"/>
      <c r="GE205" s="795"/>
      <c r="GF205" s="795"/>
      <c r="GG205" s="795"/>
      <c r="GH205" s="795"/>
      <c r="GI205" s="795"/>
      <c r="GJ205" s="795"/>
      <c r="GK205" s="795"/>
      <c r="GL205" s="795"/>
      <c r="GM205" s="795"/>
      <c r="GN205" s="788"/>
      <c r="GO205" s="815"/>
    </row>
    <row r="206" spans="1:197" s="786" customFormat="1" ht="22" hidden="1" customHeight="1" x14ac:dyDescent="0.2">
      <c r="G206" s="834" t="str">
        <f>'Title Marketing'!$B$10</f>
        <v>Endorsement Solicitation</v>
      </c>
      <c r="J206" s="786">
        <f>'Title Marketing'!$C$10</f>
        <v>-5000</v>
      </c>
      <c r="K206" s="786">
        <f>'Title Marketing'!$D$10</f>
        <v>-5000</v>
      </c>
      <c r="L206" s="786">
        <f>'Title Marketing'!$E$10</f>
        <v>0</v>
      </c>
      <c r="M206" s="786">
        <f>'Title Marketing'!$F$10</f>
        <v>0</v>
      </c>
      <c r="N206" s="786">
        <f>'Title Marketing'!$G$10</f>
        <v>0</v>
      </c>
      <c r="O206" s="786">
        <f>'Title Marketing'!$H$10</f>
        <v>0</v>
      </c>
      <c r="P206" s="788">
        <f>'Title Marketing'!$I$10</f>
        <v>0</v>
      </c>
      <c r="Q206" s="795">
        <f>'Title Marketing'!$J$10</f>
        <v>0</v>
      </c>
      <c r="R206" s="795">
        <f>'Title Marketing'!$K$10</f>
        <v>0</v>
      </c>
      <c r="S206" s="795">
        <f>'Title Marketing'!$L$10</f>
        <v>0</v>
      </c>
      <c r="T206" s="795">
        <f>'Title Marketing'!$M$10</f>
        <v>0</v>
      </c>
      <c r="U206" s="795">
        <f>'Title Marketing'!$N$10</f>
        <v>0</v>
      </c>
      <c r="V206" s="795">
        <f>'Title Marketing'!$O$10</f>
        <v>0</v>
      </c>
      <c r="W206" s="795">
        <f>'Title Marketing'!$P$10</f>
        <v>0</v>
      </c>
      <c r="X206" s="795">
        <f>'Title Marketing'!$Q$10</f>
        <v>0</v>
      </c>
      <c r="Y206" s="795">
        <f>'Title Marketing'!$R$10</f>
        <v>0</v>
      </c>
      <c r="Z206" s="795">
        <f>'Title Marketing'!$S$10</f>
        <v>0</v>
      </c>
      <c r="AA206" s="795">
        <f>'Title Marketing'!$T$10</f>
        <v>0</v>
      </c>
      <c r="AB206" s="788">
        <f>'Title Marketing'!$U$10</f>
        <v>0</v>
      </c>
      <c r="AF206" s="795"/>
      <c r="AG206" s="795"/>
      <c r="AH206" s="795"/>
      <c r="AN206" s="788"/>
      <c r="AO206" s="795"/>
      <c r="AP206" s="795"/>
      <c r="AQ206" s="795"/>
      <c r="AR206" s="795"/>
      <c r="AS206" s="795"/>
      <c r="AT206" s="795"/>
      <c r="AU206" s="795"/>
      <c r="AV206" s="795"/>
      <c r="AW206" s="795"/>
      <c r="AX206" s="795"/>
      <c r="AY206" s="795"/>
      <c r="AZ206" s="788"/>
      <c r="BD206" s="795"/>
      <c r="BE206" s="795"/>
      <c r="BF206" s="795"/>
      <c r="BL206" s="788"/>
      <c r="BM206" s="795"/>
      <c r="BN206" s="795"/>
      <c r="BO206" s="795"/>
      <c r="BP206" s="795"/>
      <c r="BQ206" s="795"/>
      <c r="BR206" s="795"/>
      <c r="BS206" s="795"/>
      <c r="BT206" s="795"/>
      <c r="BU206" s="795"/>
      <c r="BV206" s="795"/>
      <c r="BW206" s="795"/>
      <c r="BX206" s="788"/>
      <c r="CJ206" s="788"/>
      <c r="CK206" s="795"/>
      <c r="CL206" s="795"/>
      <c r="CM206" s="795"/>
      <c r="CN206" s="795"/>
      <c r="CO206" s="795"/>
      <c r="CP206" s="795"/>
      <c r="CQ206" s="795"/>
      <c r="CR206" s="795"/>
      <c r="CS206" s="795"/>
      <c r="CT206" s="795"/>
      <c r="CU206" s="795"/>
      <c r="CV206" s="788"/>
      <c r="DH206" s="788"/>
      <c r="DI206" s="795"/>
      <c r="DJ206" s="795"/>
      <c r="DK206" s="795"/>
      <c r="DL206" s="795"/>
      <c r="DM206" s="795"/>
      <c r="DN206" s="795"/>
      <c r="DO206" s="795"/>
      <c r="DP206" s="795"/>
      <c r="DQ206" s="795"/>
      <c r="DR206" s="795"/>
      <c r="DS206" s="795"/>
      <c r="DT206" s="788"/>
      <c r="DX206" s="825"/>
      <c r="EF206" s="788"/>
      <c r="EG206" s="795"/>
      <c r="EH206" s="795"/>
      <c r="EI206" s="795"/>
      <c r="EJ206" s="795"/>
      <c r="EK206" s="795"/>
      <c r="EL206" s="795"/>
      <c r="EM206" s="795"/>
      <c r="EN206" s="795"/>
      <c r="EO206" s="795"/>
      <c r="EP206" s="795"/>
      <c r="EQ206" s="795"/>
      <c r="ER206" s="788"/>
      <c r="FD206" s="788"/>
      <c r="FE206" s="795"/>
      <c r="FF206" s="795"/>
      <c r="FG206" s="795"/>
      <c r="FH206" s="795"/>
      <c r="FI206" s="795"/>
      <c r="FJ206" s="795"/>
      <c r="FK206" s="795"/>
      <c r="FL206" s="795"/>
      <c r="FM206" s="795"/>
      <c r="FN206" s="795"/>
      <c r="FO206" s="795"/>
      <c r="FP206" s="788"/>
      <c r="GB206" s="788"/>
      <c r="GC206" s="795"/>
      <c r="GD206" s="795"/>
      <c r="GE206" s="795"/>
      <c r="GF206" s="795"/>
      <c r="GG206" s="795"/>
      <c r="GH206" s="795"/>
      <c r="GI206" s="795"/>
      <c r="GJ206" s="795"/>
      <c r="GK206" s="795"/>
      <c r="GL206" s="795"/>
      <c r="GM206" s="795"/>
      <c r="GN206" s="788"/>
      <c r="GO206" s="815"/>
    </row>
    <row r="207" spans="1:197" s="786" customFormat="1" ht="22" hidden="1" customHeight="1" x14ac:dyDescent="0.2">
      <c r="G207" s="834" t="str">
        <f>'Title Marketing'!$B$11</f>
        <v>Influencer Outreach</v>
      </c>
      <c r="J207" s="786">
        <f>'Title Marketing'!$C$11</f>
        <v>0</v>
      </c>
      <c r="K207" s="786">
        <f>'Title Marketing'!$D$11</f>
        <v>0</v>
      </c>
      <c r="L207" s="786">
        <f>'Title Marketing'!$E$11</f>
        <v>-5000</v>
      </c>
      <c r="M207" s="786">
        <f>'Title Marketing'!$F$11</f>
        <v>-5000</v>
      </c>
      <c r="N207" s="786">
        <f>'Title Marketing'!$G$11</f>
        <v>-5000</v>
      </c>
      <c r="O207" s="786">
        <f>'Title Marketing'!$H$11</f>
        <v>-5000</v>
      </c>
      <c r="P207" s="788">
        <f>'Title Marketing'!$I$11</f>
        <v>-5000</v>
      </c>
      <c r="Q207" s="795">
        <f>'Title Marketing'!$J$11</f>
        <v>-5000</v>
      </c>
      <c r="R207" s="795">
        <f>'Title Marketing'!$K$11</f>
        <v>0</v>
      </c>
      <c r="S207" s="795">
        <f>'Title Marketing'!$L$11</f>
        <v>0</v>
      </c>
      <c r="T207" s="795">
        <f>'Title Marketing'!$M$11</f>
        <v>0</v>
      </c>
      <c r="U207" s="795">
        <f>'Title Marketing'!$N$11</f>
        <v>0</v>
      </c>
      <c r="V207" s="795">
        <f>'Title Marketing'!$O$11</f>
        <v>0</v>
      </c>
      <c r="W207" s="795">
        <f>'Title Marketing'!$P$11</f>
        <v>0</v>
      </c>
      <c r="X207" s="795">
        <f>'Title Marketing'!$Q$11</f>
        <v>0</v>
      </c>
      <c r="Y207" s="795">
        <f>'Title Marketing'!$R$11</f>
        <v>0</v>
      </c>
      <c r="Z207" s="795">
        <f>'Title Marketing'!$S$11</f>
        <v>0</v>
      </c>
      <c r="AA207" s="795">
        <f>'Title Marketing'!$T$11</f>
        <v>0</v>
      </c>
      <c r="AB207" s="788">
        <f>'Title Marketing'!$U$11</f>
        <v>0</v>
      </c>
      <c r="AF207" s="795"/>
      <c r="AG207" s="795"/>
      <c r="AH207" s="795"/>
      <c r="AN207" s="788"/>
      <c r="AO207" s="795"/>
      <c r="AP207" s="795"/>
      <c r="AQ207" s="795"/>
      <c r="AR207" s="795"/>
      <c r="AS207" s="795"/>
      <c r="AT207" s="795"/>
      <c r="AU207" s="795"/>
      <c r="AV207" s="795"/>
      <c r="AW207" s="795"/>
      <c r="AX207" s="795"/>
      <c r="AY207" s="795"/>
      <c r="AZ207" s="788"/>
      <c r="BD207" s="795"/>
      <c r="BE207" s="795"/>
      <c r="BF207" s="795"/>
      <c r="BL207" s="788"/>
      <c r="BM207" s="795"/>
      <c r="BN207" s="795"/>
      <c r="BO207" s="795"/>
      <c r="BP207" s="795"/>
      <c r="BQ207" s="795"/>
      <c r="BR207" s="795"/>
      <c r="BS207" s="795"/>
      <c r="BT207" s="795"/>
      <c r="BU207" s="795"/>
      <c r="BV207" s="795"/>
      <c r="BW207" s="795"/>
      <c r="BX207" s="788"/>
      <c r="CJ207" s="788"/>
      <c r="CK207" s="795"/>
      <c r="CL207" s="795"/>
      <c r="CM207" s="795"/>
      <c r="CN207" s="795"/>
      <c r="CO207" s="795"/>
      <c r="CP207" s="795"/>
      <c r="CQ207" s="795"/>
      <c r="CR207" s="795"/>
      <c r="CS207" s="795"/>
      <c r="CT207" s="795"/>
      <c r="CU207" s="795"/>
      <c r="CV207" s="788"/>
      <c r="DH207" s="788"/>
      <c r="DI207" s="795"/>
      <c r="DJ207" s="795"/>
      <c r="DK207" s="795"/>
      <c r="DL207" s="795"/>
      <c r="DM207" s="795"/>
      <c r="DN207" s="795"/>
      <c r="DO207" s="795"/>
      <c r="DP207" s="795"/>
      <c r="DQ207" s="795"/>
      <c r="DR207" s="795"/>
      <c r="DS207" s="795"/>
      <c r="DT207" s="788"/>
      <c r="DX207" s="825"/>
      <c r="EF207" s="788"/>
      <c r="EG207" s="795"/>
      <c r="EH207" s="795"/>
      <c r="EI207" s="795"/>
      <c r="EJ207" s="795"/>
      <c r="EK207" s="795"/>
      <c r="EL207" s="795"/>
      <c r="EM207" s="795"/>
      <c r="EN207" s="795"/>
      <c r="EO207" s="795"/>
      <c r="EP207" s="795"/>
      <c r="EQ207" s="795"/>
      <c r="ER207" s="788"/>
      <c r="FD207" s="788"/>
      <c r="FE207" s="795"/>
      <c r="FF207" s="795"/>
      <c r="FG207" s="795"/>
      <c r="FH207" s="795"/>
      <c r="FI207" s="795"/>
      <c r="FJ207" s="795"/>
      <c r="FK207" s="795"/>
      <c r="FL207" s="795"/>
      <c r="FM207" s="795"/>
      <c r="FN207" s="795"/>
      <c r="FO207" s="795"/>
      <c r="FP207" s="788"/>
      <c r="GB207" s="788"/>
      <c r="GC207" s="795"/>
      <c r="GD207" s="795"/>
      <c r="GE207" s="795"/>
      <c r="GF207" s="795"/>
      <c r="GG207" s="795"/>
      <c r="GH207" s="795"/>
      <c r="GI207" s="795"/>
      <c r="GJ207" s="795"/>
      <c r="GK207" s="795"/>
      <c r="GL207" s="795"/>
      <c r="GM207" s="795"/>
      <c r="GN207" s="788"/>
      <c r="GO207" s="815"/>
    </row>
    <row r="208" spans="1:197" s="786" customFormat="1" ht="22" hidden="1" customHeight="1" x14ac:dyDescent="0.2">
      <c r="G208" s="834" t="str">
        <f>'Title Marketing'!$B$12</f>
        <v>Blogger / Tatstemakers</v>
      </c>
      <c r="J208" s="786">
        <f>'Title Marketing'!$C$12</f>
        <v>-12000</v>
      </c>
      <c r="K208" s="786">
        <f>'Title Marketing'!$D$12</f>
        <v>-12000</v>
      </c>
      <c r="L208" s="786">
        <f>'Title Marketing'!$E$12</f>
        <v>-12000</v>
      </c>
      <c r="M208" s="786">
        <f>'Title Marketing'!$F$12</f>
        <v>-12000</v>
      </c>
      <c r="N208" s="786">
        <f>'Title Marketing'!$G$12</f>
        <v>-12000</v>
      </c>
      <c r="O208" s="786">
        <f>'Title Marketing'!$H$12</f>
        <v>-12000</v>
      </c>
      <c r="P208" s="788">
        <f>'Title Marketing'!$I$12</f>
        <v>-12000</v>
      </c>
      <c r="Q208" s="795">
        <f>'Title Marketing'!$J$12</f>
        <v>0</v>
      </c>
      <c r="R208" s="795">
        <f>'Title Marketing'!$K$12</f>
        <v>0</v>
      </c>
      <c r="S208" s="795">
        <f>'Title Marketing'!$L$12</f>
        <v>0</v>
      </c>
      <c r="T208" s="795">
        <f>'Title Marketing'!$M$12</f>
        <v>0</v>
      </c>
      <c r="U208" s="795">
        <f>'Title Marketing'!$N$12</f>
        <v>0</v>
      </c>
      <c r="V208" s="795">
        <f>'Title Marketing'!$O$12</f>
        <v>0</v>
      </c>
      <c r="W208" s="795">
        <f>'Title Marketing'!$P$12</f>
        <v>0</v>
      </c>
      <c r="X208" s="795">
        <f>'Title Marketing'!$Q$12</f>
        <v>0</v>
      </c>
      <c r="Y208" s="795">
        <f>'Title Marketing'!$R$12</f>
        <v>0</v>
      </c>
      <c r="Z208" s="795">
        <f>'Title Marketing'!$S$12</f>
        <v>0</v>
      </c>
      <c r="AA208" s="795">
        <f>'Title Marketing'!$T$12</f>
        <v>0</v>
      </c>
      <c r="AB208" s="788">
        <f>'Title Marketing'!$U$12</f>
        <v>0</v>
      </c>
      <c r="AF208" s="795"/>
      <c r="AG208" s="795"/>
      <c r="AH208" s="795"/>
      <c r="AN208" s="788"/>
      <c r="AO208" s="795"/>
      <c r="AP208" s="795"/>
      <c r="AQ208" s="795"/>
      <c r="AR208" s="795"/>
      <c r="AS208" s="795"/>
      <c r="AT208" s="795"/>
      <c r="AU208" s="795"/>
      <c r="AV208" s="795"/>
      <c r="AW208" s="795"/>
      <c r="AX208" s="795"/>
      <c r="AY208" s="795"/>
      <c r="AZ208" s="788"/>
      <c r="BD208" s="795"/>
      <c r="BE208" s="795"/>
      <c r="BF208" s="795"/>
      <c r="BL208" s="788"/>
      <c r="BM208" s="795"/>
      <c r="BN208" s="795"/>
      <c r="BO208" s="795"/>
      <c r="BP208" s="795"/>
      <c r="BQ208" s="795"/>
      <c r="BR208" s="795"/>
      <c r="BS208" s="795"/>
      <c r="BT208" s="795"/>
      <c r="BU208" s="795"/>
      <c r="BV208" s="795"/>
      <c r="BW208" s="795"/>
      <c r="BX208" s="788"/>
      <c r="CJ208" s="788"/>
      <c r="CK208" s="795"/>
      <c r="CL208" s="795"/>
      <c r="CM208" s="795"/>
      <c r="CN208" s="795"/>
      <c r="CO208" s="795"/>
      <c r="CP208" s="795"/>
      <c r="CQ208" s="795"/>
      <c r="CR208" s="795"/>
      <c r="CS208" s="795"/>
      <c r="CT208" s="795"/>
      <c r="CU208" s="795"/>
      <c r="CV208" s="788"/>
      <c r="DH208" s="788"/>
      <c r="DI208" s="795"/>
      <c r="DJ208" s="795"/>
      <c r="DK208" s="795"/>
      <c r="DL208" s="795"/>
      <c r="DM208" s="795"/>
      <c r="DN208" s="795"/>
      <c r="DO208" s="795"/>
      <c r="DP208" s="795"/>
      <c r="DQ208" s="795"/>
      <c r="DR208" s="795"/>
      <c r="DS208" s="795"/>
      <c r="DT208" s="788"/>
      <c r="DX208" s="825"/>
      <c r="EF208" s="788"/>
      <c r="EG208" s="795"/>
      <c r="EH208" s="795"/>
      <c r="EI208" s="795"/>
      <c r="EJ208" s="795"/>
      <c r="EK208" s="795"/>
      <c r="EL208" s="795"/>
      <c r="EM208" s="795"/>
      <c r="EN208" s="795"/>
      <c r="EO208" s="795"/>
      <c r="EP208" s="795"/>
      <c r="EQ208" s="795"/>
      <c r="ER208" s="788"/>
      <c r="FD208" s="788"/>
      <c r="FE208" s="795"/>
      <c r="FF208" s="795"/>
      <c r="FG208" s="795"/>
      <c r="FH208" s="795"/>
      <c r="FI208" s="795"/>
      <c r="FJ208" s="795"/>
      <c r="FK208" s="795"/>
      <c r="FL208" s="795"/>
      <c r="FM208" s="795"/>
      <c r="FN208" s="795"/>
      <c r="FO208" s="795"/>
      <c r="FP208" s="788"/>
      <c r="GB208" s="788"/>
      <c r="GC208" s="795"/>
      <c r="GD208" s="795"/>
      <c r="GE208" s="795"/>
      <c r="GF208" s="795"/>
      <c r="GG208" s="795"/>
      <c r="GH208" s="795"/>
      <c r="GI208" s="795"/>
      <c r="GJ208" s="795"/>
      <c r="GK208" s="795"/>
      <c r="GL208" s="795"/>
      <c r="GM208" s="795"/>
      <c r="GN208" s="788"/>
      <c r="GO208" s="815"/>
    </row>
    <row r="209" spans="7:197" s="786" customFormat="1" ht="22" hidden="1" customHeight="1" x14ac:dyDescent="0.2">
      <c r="G209" s="834" t="str">
        <f>'Title Marketing'!$B$13</f>
        <v>Tradeshows / Events</v>
      </c>
      <c r="J209" s="786">
        <f>'Title Marketing'!$C$13</f>
        <v>0</v>
      </c>
      <c r="K209" s="786">
        <f>'Title Marketing'!$D$13</f>
        <v>0</v>
      </c>
      <c r="L209" s="786">
        <f>'Title Marketing'!$E$13</f>
        <v>0</v>
      </c>
      <c r="M209" s="786">
        <f>'Title Marketing'!$F413</f>
        <v>0</v>
      </c>
      <c r="N209" s="786">
        <f>'Title Marketing'!$G$13</f>
        <v>0</v>
      </c>
      <c r="O209" s="786">
        <f>'Title Marketing'!$H$13</f>
        <v>0</v>
      </c>
      <c r="P209" s="788">
        <f>'Title Marketing'!$I$13</f>
        <v>0</v>
      </c>
      <c r="Q209" s="795">
        <f>'Title Marketing'!$J$13</f>
        <v>-5000</v>
      </c>
      <c r="R209" s="795">
        <f>'Title Marketing'!$K$13</f>
        <v>0</v>
      </c>
      <c r="S209" s="795">
        <f>'Title Marketing'!$L$13</f>
        <v>0</v>
      </c>
      <c r="T209" s="795">
        <f>'Title Marketing'!$M$13</f>
        <v>-5000</v>
      </c>
      <c r="U209" s="795">
        <f>'Title Marketing'!$N$13</f>
        <v>0</v>
      </c>
      <c r="V209" s="795">
        <f>'Title Marketing'!$O$13</f>
        <v>0</v>
      </c>
      <c r="W209" s="795">
        <f>'Title Marketing'!$P$13</f>
        <v>0</v>
      </c>
      <c r="X209" s="795">
        <f>'Title Marketing'!$Q$13</f>
        <v>0</v>
      </c>
      <c r="Y209" s="795">
        <f>'Title Marketing'!$R$13</f>
        <v>0</v>
      </c>
      <c r="Z209" s="795">
        <f>'Title Marketing'!$S$13</f>
        <v>0</v>
      </c>
      <c r="AA209" s="795">
        <f>'Title Marketing'!$T$13</f>
        <v>0</v>
      </c>
      <c r="AB209" s="788">
        <f>'Title Marketing'!$U$13</f>
        <v>0</v>
      </c>
      <c r="AF209" s="795"/>
      <c r="AG209" s="795"/>
      <c r="AH209" s="795"/>
      <c r="AN209" s="788"/>
      <c r="AO209" s="795"/>
      <c r="AP209" s="795"/>
      <c r="AQ209" s="795"/>
      <c r="AR209" s="795"/>
      <c r="AS209" s="795"/>
      <c r="AT209" s="795"/>
      <c r="AU209" s="795"/>
      <c r="AV209" s="795"/>
      <c r="AW209" s="795"/>
      <c r="AX209" s="795"/>
      <c r="AY209" s="795"/>
      <c r="AZ209" s="788"/>
      <c r="BD209" s="795"/>
      <c r="BE209" s="795"/>
      <c r="BF209" s="795"/>
      <c r="BL209" s="788"/>
      <c r="BM209" s="795"/>
      <c r="BN209" s="795"/>
      <c r="BO209" s="795"/>
      <c r="BP209" s="795"/>
      <c r="BQ209" s="795"/>
      <c r="BR209" s="795"/>
      <c r="BS209" s="795"/>
      <c r="BT209" s="795"/>
      <c r="BU209" s="795"/>
      <c r="BV209" s="795"/>
      <c r="BW209" s="795"/>
      <c r="BX209" s="788"/>
      <c r="CJ209" s="788"/>
      <c r="CK209" s="795"/>
      <c r="CL209" s="795"/>
      <c r="CM209" s="795"/>
      <c r="CN209" s="795"/>
      <c r="CO209" s="795"/>
      <c r="CP209" s="795"/>
      <c r="CQ209" s="795"/>
      <c r="CR209" s="795"/>
      <c r="CS209" s="795"/>
      <c r="CT209" s="795"/>
      <c r="CU209" s="795"/>
      <c r="CV209" s="788"/>
      <c r="DH209" s="788"/>
      <c r="DI209" s="795"/>
      <c r="DJ209" s="795"/>
      <c r="DK209" s="795"/>
      <c r="DL209" s="795"/>
      <c r="DM209" s="795"/>
      <c r="DN209" s="795"/>
      <c r="DO209" s="795"/>
      <c r="DP209" s="795"/>
      <c r="DQ209" s="795"/>
      <c r="DR209" s="795"/>
      <c r="DS209" s="795"/>
      <c r="DT209" s="788"/>
      <c r="DX209" s="825"/>
      <c r="EF209" s="788"/>
      <c r="EG209" s="795"/>
      <c r="EH209" s="795"/>
      <c r="EI209" s="795"/>
      <c r="EJ209" s="795"/>
      <c r="EK209" s="795"/>
      <c r="EL209" s="795"/>
      <c r="EM209" s="795"/>
      <c r="EN209" s="795"/>
      <c r="EO209" s="795"/>
      <c r="EP209" s="795"/>
      <c r="EQ209" s="795"/>
      <c r="ER209" s="788"/>
      <c r="FD209" s="788"/>
      <c r="FE209" s="795"/>
      <c r="FF209" s="795"/>
      <c r="FG209" s="795"/>
      <c r="FH209" s="795"/>
      <c r="FI209" s="795"/>
      <c r="FJ209" s="795"/>
      <c r="FK209" s="795"/>
      <c r="FL209" s="795"/>
      <c r="FM209" s="795"/>
      <c r="FN209" s="795"/>
      <c r="FO209" s="795"/>
      <c r="FP209" s="788"/>
      <c r="GB209" s="788"/>
      <c r="GC209" s="795"/>
      <c r="GD209" s="795"/>
      <c r="GE209" s="795"/>
      <c r="GF209" s="795"/>
      <c r="GG209" s="795"/>
      <c r="GH209" s="795"/>
      <c r="GI209" s="795"/>
      <c r="GJ209" s="795"/>
      <c r="GK209" s="795"/>
      <c r="GL209" s="795"/>
      <c r="GM209" s="795"/>
      <c r="GN209" s="788"/>
      <c r="GO209" s="815"/>
    </row>
    <row r="210" spans="7:197" s="786" customFormat="1" ht="22" hidden="1" customHeight="1" x14ac:dyDescent="0.2">
      <c r="G210" s="834" t="str">
        <f>'Title Marketing'!$B$14</f>
        <v>Print Advertising</v>
      </c>
      <c r="J210" s="786">
        <f>'Title Marketing'!$C$14</f>
        <v>0</v>
      </c>
      <c r="K210" s="786">
        <f>'Title Marketing'!$D$14</f>
        <v>0</v>
      </c>
      <c r="L210" s="786">
        <f>'Title Marketing'!$E$14</f>
        <v>0</v>
      </c>
      <c r="M210" s="786">
        <f>'Title Marketing'!$F$14</f>
        <v>-2500</v>
      </c>
      <c r="N210" s="786">
        <f>'Title Marketing'!$G$14</f>
        <v>-2500</v>
      </c>
      <c r="O210" s="786">
        <f>'Title Marketing'!$H$14</f>
        <v>-2500</v>
      </c>
      <c r="P210" s="788">
        <f>'Title Marketing'!$I$14</f>
        <v>-5000</v>
      </c>
      <c r="Q210" s="795">
        <f>'Title Marketing'!$J$14</f>
        <v>-5000</v>
      </c>
      <c r="R210" s="795">
        <f>'Title Marketing'!$K414</f>
        <v>0</v>
      </c>
      <c r="S210" s="795">
        <f>'Title Marketing'!$L$14</f>
        <v>-2500</v>
      </c>
      <c r="T210" s="795">
        <f>'Title Marketing'!$M$14</f>
        <v>0</v>
      </c>
      <c r="U210" s="795">
        <f>'Title Marketing'!$N$14</f>
        <v>0</v>
      </c>
      <c r="V210" s="795">
        <f>'Title Marketing'!$O$14</f>
        <v>0</v>
      </c>
      <c r="W210" s="795">
        <f>'Title Marketing'!$P$14</f>
        <v>0</v>
      </c>
      <c r="X210" s="795">
        <f>'Title Marketing'!$Q$14</f>
        <v>0</v>
      </c>
      <c r="Y210" s="795">
        <f>'Title Marketing'!$R$14</f>
        <v>0</v>
      </c>
      <c r="Z210" s="795">
        <f>'Title Marketing'!$S$14</f>
        <v>0</v>
      </c>
      <c r="AA210" s="795">
        <f>'Title Marketing'!$T$14</f>
        <v>0</v>
      </c>
      <c r="AB210" s="788">
        <f>'Title Marketing'!$U$14</f>
        <v>0</v>
      </c>
      <c r="AF210" s="795"/>
      <c r="AG210" s="795"/>
      <c r="AH210" s="795"/>
      <c r="AN210" s="788"/>
      <c r="AO210" s="795"/>
      <c r="AP210" s="795"/>
      <c r="AQ210" s="795"/>
      <c r="AR210" s="795"/>
      <c r="AS210" s="795"/>
      <c r="AT210" s="795"/>
      <c r="AU210" s="795"/>
      <c r="AV210" s="795"/>
      <c r="AW210" s="795"/>
      <c r="AX210" s="795"/>
      <c r="AY210" s="795"/>
      <c r="AZ210" s="788"/>
      <c r="BD210" s="795"/>
      <c r="BE210" s="795"/>
      <c r="BF210" s="795"/>
      <c r="BL210" s="788"/>
      <c r="BM210" s="795"/>
      <c r="BN210" s="795"/>
      <c r="BO210" s="795"/>
      <c r="BP210" s="795"/>
      <c r="BQ210" s="795"/>
      <c r="BR210" s="795"/>
      <c r="BS210" s="795"/>
      <c r="BT210" s="795"/>
      <c r="BU210" s="795"/>
      <c r="BV210" s="795"/>
      <c r="BW210" s="795"/>
      <c r="BX210" s="788"/>
      <c r="CJ210" s="788"/>
      <c r="CK210" s="795"/>
      <c r="CL210" s="795"/>
      <c r="CM210" s="795"/>
      <c r="CN210" s="795"/>
      <c r="CO210" s="795"/>
      <c r="CP210" s="795"/>
      <c r="CQ210" s="795"/>
      <c r="CR210" s="795"/>
      <c r="CS210" s="795"/>
      <c r="CT210" s="795"/>
      <c r="CU210" s="795"/>
      <c r="CV210" s="788"/>
      <c r="DH210" s="788"/>
      <c r="DI210" s="795"/>
      <c r="DJ210" s="795"/>
      <c r="DK210" s="795"/>
      <c r="DL210" s="795"/>
      <c r="DM210" s="795"/>
      <c r="DN210" s="795"/>
      <c r="DO210" s="795"/>
      <c r="DP210" s="795"/>
      <c r="DQ210" s="795"/>
      <c r="DR210" s="795"/>
      <c r="DS210" s="795"/>
      <c r="DT210" s="788"/>
      <c r="DX210" s="825"/>
      <c r="EF210" s="788"/>
      <c r="EG210" s="795"/>
      <c r="EH210" s="795"/>
      <c r="EI210" s="795"/>
      <c r="EJ210" s="795"/>
      <c r="EK210" s="795"/>
      <c r="EL210" s="795"/>
      <c r="EM210" s="795"/>
      <c r="EN210" s="795"/>
      <c r="EO210" s="795"/>
      <c r="EP210" s="795"/>
      <c r="EQ210" s="795"/>
      <c r="ER210" s="788"/>
      <c r="FD210" s="788"/>
      <c r="FE210" s="795"/>
      <c r="FF210" s="795"/>
      <c r="FG210" s="795"/>
      <c r="FH210" s="795"/>
      <c r="FI210" s="795"/>
      <c r="FJ210" s="795"/>
      <c r="FK210" s="795"/>
      <c r="FL210" s="795"/>
      <c r="FM210" s="795"/>
      <c r="FN210" s="795"/>
      <c r="FO210" s="795"/>
      <c r="FP210" s="788"/>
      <c r="GB210" s="788"/>
      <c r="GC210" s="795"/>
      <c r="GD210" s="795"/>
      <c r="GE210" s="795"/>
      <c r="GF210" s="795"/>
      <c r="GG210" s="795"/>
      <c r="GH210" s="795"/>
      <c r="GI210" s="795"/>
      <c r="GJ210" s="795"/>
      <c r="GK210" s="795"/>
      <c r="GL210" s="795"/>
      <c r="GM210" s="795"/>
      <c r="GN210" s="788"/>
      <c r="GO210" s="815"/>
    </row>
    <row r="211" spans="7:197" s="786" customFormat="1" ht="22" hidden="1" customHeight="1" x14ac:dyDescent="0.2">
      <c r="G211" s="834" t="str">
        <f>'Title Marketing'!$B$15</f>
        <v>Digital Advertising</v>
      </c>
      <c r="J211" s="786">
        <f>'Title Marketing'!$C$15</f>
        <v>0</v>
      </c>
      <c r="K211" s="786">
        <f>'Title Marketing'!$D$15</f>
        <v>0</v>
      </c>
      <c r="L211" s="786">
        <f>'Title Marketing'!$E$15</f>
        <v>0</v>
      </c>
      <c r="M211" s="786">
        <f>'Title Marketing'!$F$15</f>
        <v>-2500</v>
      </c>
      <c r="N211" s="786">
        <f>'Title Marketing'!$G$15</f>
        <v>-5000</v>
      </c>
      <c r="O211" s="786">
        <f>'Title Marketing'!$H$15</f>
        <v>-5000</v>
      </c>
      <c r="P211" s="788">
        <f>'Title Marketing'!$I$15</f>
        <v>-7500</v>
      </c>
      <c r="Q211" s="795">
        <f>'Title Marketing'!$J$15</f>
        <v>-7500</v>
      </c>
      <c r="R211" s="795">
        <f>'Title Marketing'!$K$15</f>
        <v>-5000</v>
      </c>
      <c r="S211" s="795">
        <f>'Title Marketing'!$L$15</f>
        <v>-5000</v>
      </c>
      <c r="T211" s="795">
        <f>'Title Marketing'!$M$15</f>
        <v>-2500</v>
      </c>
      <c r="U211" s="795">
        <f>'Title Marketing'!$N$15</f>
        <v>-1500</v>
      </c>
      <c r="V211" s="795">
        <f>'Title Marketing'!$O$15</f>
        <v>-500</v>
      </c>
      <c r="W211" s="795">
        <f>'Title Marketing'!$P$15</f>
        <v>-500</v>
      </c>
      <c r="X211" s="795">
        <f>'Title Marketing'!$Q$15</f>
        <v>-500</v>
      </c>
      <c r="Y211" s="795">
        <f>'Title Marketing'!$R$15</f>
        <v>-500</v>
      </c>
      <c r="Z211" s="795">
        <f>'Title Marketing'!$S$15</f>
        <v>-750</v>
      </c>
      <c r="AA211" s="795">
        <f>'Title Marketing'!$T$15</f>
        <v>0</v>
      </c>
      <c r="AB211" s="788">
        <f>'Title Marketing'!$U$15</f>
        <v>0</v>
      </c>
      <c r="AF211" s="795"/>
      <c r="AG211" s="795"/>
      <c r="AH211" s="795"/>
      <c r="AN211" s="788"/>
      <c r="AO211" s="795"/>
      <c r="AP211" s="795"/>
      <c r="AQ211" s="795"/>
      <c r="AR211" s="795"/>
      <c r="AS211" s="795"/>
      <c r="AT211" s="795"/>
      <c r="AU211" s="795"/>
      <c r="AV211" s="795"/>
      <c r="AW211" s="795"/>
      <c r="AX211" s="795"/>
      <c r="AY211" s="795"/>
      <c r="AZ211" s="788"/>
      <c r="BD211" s="795"/>
      <c r="BE211" s="795"/>
      <c r="BF211" s="795"/>
      <c r="BL211" s="788"/>
      <c r="BM211" s="795"/>
      <c r="BN211" s="795"/>
      <c r="BO211" s="795"/>
      <c r="BP211" s="795"/>
      <c r="BQ211" s="795"/>
      <c r="BR211" s="795"/>
      <c r="BS211" s="795"/>
      <c r="BT211" s="795"/>
      <c r="BU211" s="795"/>
      <c r="BV211" s="795"/>
      <c r="BW211" s="795"/>
      <c r="BX211" s="788"/>
      <c r="CJ211" s="788"/>
      <c r="CK211" s="795"/>
      <c r="CL211" s="795"/>
      <c r="CM211" s="795"/>
      <c r="CN211" s="795"/>
      <c r="CO211" s="795"/>
      <c r="CP211" s="795"/>
      <c r="CQ211" s="795"/>
      <c r="CR211" s="795"/>
      <c r="CS211" s="795"/>
      <c r="CT211" s="795"/>
      <c r="CU211" s="795"/>
      <c r="CV211" s="788"/>
      <c r="DH211" s="788"/>
      <c r="DI211" s="795"/>
      <c r="DJ211" s="795"/>
      <c r="DK211" s="795"/>
      <c r="DL211" s="795"/>
      <c r="DM211" s="795"/>
      <c r="DN211" s="795"/>
      <c r="DO211" s="795"/>
      <c r="DP211" s="795"/>
      <c r="DQ211" s="795"/>
      <c r="DR211" s="795"/>
      <c r="DS211" s="795"/>
      <c r="DT211" s="788"/>
      <c r="DX211" s="825"/>
      <c r="EF211" s="788"/>
      <c r="EG211" s="795"/>
      <c r="EH211" s="795"/>
      <c r="EI211" s="795"/>
      <c r="EJ211" s="795"/>
      <c r="EK211" s="795"/>
      <c r="EL211" s="795"/>
      <c r="EM211" s="795"/>
      <c r="EN211" s="795"/>
      <c r="EO211" s="795"/>
      <c r="EP211" s="795"/>
      <c r="EQ211" s="795"/>
      <c r="ER211" s="788"/>
      <c r="FD211" s="788"/>
      <c r="FE211" s="795"/>
      <c r="FF211" s="795"/>
      <c r="FG211" s="795"/>
      <c r="FH211" s="795"/>
      <c r="FI211" s="795"/>
      <c r="FJ211" s="795"/>
      <c r="FK211" s="795"/>
      <c r="FL211" s="795"/>
      <c r="FM211" s="795"/>
      <c r="FN211" s="795"/>
      <c r="FO211" s="795"/>
      <c r="FP211" s="788"/>
      <c r="GB211" s="788"/>
      <c r="GC211" s="795"/>
      <c r="GD211" s="795"/>
      <c r="GE211" s="795"/>
      <c r="GF211" s="795"/>
      <c r="GG211" s="795"/>
      <c r="GH211" s="795"/>
      <c r="GI211" s="795"/>
      <c r="GJ211" s="795"/>
      <c r="GK211" s="795"/>
      <c r="GL211" s="795"/>
      <c r="GM211" s="795"/>
      <c r="GN211" s="788"/>
      <c r="GO211" s="815"/>
    </row>
    <row r="212" spans="7:197" s="786" customFormat="1" ht="22" hidden="1" customHeight="1" x14ac:dyDescent="0.2">
      <c r="G212" s="834" t="str">
        <f>'Title Marketing'!$B$16</f>
        <v>Swag</v>
      </c>
      <c r="J212" s="786">
        <f>'Title Marketing'!$C$16</f>
        <v>0</v>
      </c>
      <c r="K212" s="786">
        <f>'Title Marketing'!$D$16</f>
        <v>0</v>
      </c>
      <c r="L212" s="786">
        <f>'Title Marketing'!$E$16</f>
        <v>0</v>
      </c>
      <c r="M212" s="786">
        <f>'Title Marketing'!$F$16</f>
        <v>0</v>
      </c>
      <c r="N212" s="786">
        <f>'Title Marketing'!$G$16</f>
        <v>0</v>
      </c>
      <c r="O212" s="786">
        <f>'Title Marketing'!$H$16</f>
        <v>-1200</v>
      </c>
      <c r="P212" s="788">
        <f>'Title Marketing'!$I$16</f>
        <v>-1200</v>
      </c>
      <c r="Q212" s="795">
        <f>'Title Marketing'!$J$16</f>
        <v>-2500</v>
      </c>
      <c r="R212" s="795">
        <f>'Title Marketing'!$K$16</f>
        <v>-2500</v>
      </c>
      <c r="S212" s="795">
        <f>'Title Marketing'!$L$16</f>
        <v>-2500</v>
      </c>
      <c r="T212" s="795">
        <f>'Title Marketing'!$M$16</f>
        <v>-1750</v>
      </c>
      <c r="U212" s="795">
        <f>'Title Marketing'!$N$16</f>
        <v>-1200</v>
      </c>
      <c r="V212" s="795">
        <f>'Title Marketing'!$O$16</f>
        <v>-600</v>
      </c>
      <c r="W212" s="795">
        <f>'Title Marketing'!$P$16</f>
        <v>-600</v>
      </c>
      <c r="X212" s="795">
        <f>'Title Marketing'!$Q$16</f>
        <v>-600</v>
      </c>
      <c r="Y212" s="795">
        <f>'Title Marketing'!$R$16</f>
        <v>-300</v>
      </c>
      <c r="Z212" s="795">
        <f>'Title Marketing'!$S$16</f>
        <v>-300</v>
      </c>
      <c r="AA212" s="795">
        <f>'Title Marketing'!$T$16</f>
        <v>-300</v>
      </c>
      <c r="AB212" s="788">
        <f>'Title Marketing'!$U$16</f>
        <v>0</v>
      </c>
      <c r="AF212" s="795"/>
      <c r="AG212" s="795"/>
      <c r="AH212" s="795"/>
      <c r="AN212" s="788"/>
      <c r="AO212" s="795"/>
      <c r="AP212" s="795"/>
      <c r="AQ212" s="795"/>
      <c r="AR212" s="795"/>
      <c r="AS212" s="795"/>
      <c r="AT212" s="795"/>
      <c r="AU212" s="795"/>
      <c r="AV212" s="795"/>
      <c r="AW212" s="795"/>
      <c r="AX212" s="795"/>
      <c r="AY212" s="795"/>
      <c r="AZ212" s="788"/>
      <c r="BD212" s="795"/>
      <c r="BE212" s="795"/>
      <c r="BF212" s="795"/>
      <c r="BL212" s="788"/>
      <c r="BM212" s="795"/>
      <c r="BN212" s="795"/>
      <c r="BO212" s="795"/>
      <c r="BP212" s="795"/>
      <c r="BQ212" s="795"/>
      <c r="BR212" s="795"/>
      <c r="BS212" s="795"/>
      <c r="BT212" s="795"/>
      <c r="BU212" s="795"/>
      <c r="BV212" s="795"/>
      <c r="BW212" s="795"/>
      <c r="BX212" s="788"/>
      <c r="CJ212" s="788"/>
      <c r="CK212" s="795"/>
      <c r="CL212" s="795"/>
      <c r="CM212" s="795"/>
      <c r="CN212" s="795"/>
      <c r="CO212" s="795"/>
      <c r="CP212" s="795"/>
      <c r="CQ212" s="795"/>
      <c r="CR212" s="795"/>
      <c r="CS212" s="795"/>
      <c r="CT212" s="795"/>
      <c r="CU212" s="795"/>
      <c r="CV212" s="788"/>
      <c r="DH212" s="788"/>
      <c r="DI212" s="795"/>
      <c r="DJ212" s="795"/>
      <c r="DK212" s="795"/>
      <c r="DL212" s="795"/>
      <c r="DM212" s="795"/>
      <c r="DN212" s="795"/>
      <c r="DO212" s="795"/>
      <c r="DP212" s="795"/>
      <c r="DQ212" s="795"/>
      <c r="DR212" s="795"/>
      <c r="DS212" s="795"/>
      <c r="DT212" s="788"/>
      <c r="DX212" s="825"/>
      <c r="EF212" s="788"/>
      <c r="EG212" s="795"/>
      <c r="EH212" s="795"/>
      <c r="EI212" s="795"/>
      <c r="EJ212" s="795"/>
      <c r="EK212" s="795"/>
      <c r="EL212" s="795"/>
      <c r="EM212" s="795"/>
      <c r="EN212" s="795"/>
      <c r="EO212" s="795"/>
      <c r="EP212" s="795"/>
      <c r="EQ212" s="795"/>
      <c r="ER212" s="788"/>
      <c r="FD212" s="788"/>
      <c r="FE212" s="795"/>
      <c r="FF212" s="795"/>
      <c r="FG212" s="795"/>
      <c r="FH212" s="795"/>
      <c r="FI212" s="795"/>
      <c r="FJ212" s="795"/>
      <c r="FK212" s="795"/>
      <c r="FL212" s="795"/>
      <c r="FM212" s="795"/>
      <c r="FN212" s="795"/>
      <c r="FO212" s="795"/>
      <c r="FP212" s="788"/>
      <c r="GB212" s="788"/>
      <c r="GC212" s="795"/>
      <c r="GD212" s="795"/>
      <c r="GE212" s="795"/>
      <c r="GF212" s="795"/>
      <c r="GG212" s="795"/>
      <c r="GH212" s="795"/>
      <c r="GI212" s="795"/>
      <c r="GJ212" s="795"/>
      <c r="GK212" s="795"/>
      <c r="GL212" s="795"/>
      <c r="GM212" s="795"/>
      <c r="GN212" s="788"/>
      <c r="GO212" s="815"/>
    </row>
    <row r="213" spans="7:197" s="786" customFormat="1" ht="22" hidden="1" customHeight="1" x14ac:dyDescent="0.2">
      <c r="G213" s="834"/>
      <c r="P213" s="788"/>
      <c r="Q213" s="795"/>
      <c r="R213" s="795"/>
      <c r="S213" s="795"/>
      <c r="T213" s="795"/>
      <c r="U213" s="795"/>
      <c r="V213" s="795"/>
      <c r="W213" s="795"/>
      <c r="X213" s="795"/>
      <c r="Y213" s="795"/>
      <c r="Z213" s="795"/>
      <c r="AA213" s="795"/>
      <c r="AB213" s="788"/>
      <c r="AF213" s="795"/>
      <c r="AG213" s="795"/>
      <c r="AH213" s="795"/>
      <c r="AN213" s="788"/>
      <c r="AO213" s="795"/>
      <c r="AP213" s="795"/>
      <c r="AQ213" s="795"/>
      <c r="AR213" s="795"/>
      <c r="AS213" s="795"/>
      <c r="AT213" s="795"/>
      <c r="AU213" s="795"/>
      <c r="AV213" s="795"/>
      <c r="AW213" s="795"/>
      <c r="AX213" s="795"/>
      <c r="AY213" s="795"/>
      <c r="AZ213" s="788"/>
      <c r="BD213" s="795"/>
      <c r="BE213" s="795"/>
      <c r="BF213" s="795"/>
      <c r="BL213" s="788"/>
      <c r="BM213" s="795"/>
      <c r="BN213" s="795"/>
      <c r="BO213" s="795"/>
      <c r="BP213" s="795"/>
      <c r="BQ213" s="795"/>
      <c r="BR213" s="795"/>
      <c r="BS213" s="795"/>
      <c r="BT213" s="795"/>
      <c r="BU213" s="795"/>
      <c r="BV213" s="795"/>
      <c r="BW213" s="795"/>
      <c r="BX213" s="788"/>
      <c r="CJ213" s="788"/>
      <c r="CK213" s="795"/>
      <c r="CL213" s="795"/>
      <c r="CM213" s="795"/>
      <c r="CN213" s="795"/>
      <c r="CO213" s="795"/>
      <c r="CP213" s="795"/>
      <c r="CQ213" s="795"/>
      <c r="CR213" s="795"/>
      <c r="CS213" s="795"/>
      <c r="CT213" s="795"/>
      <c r="CU213" s="795"/>
      <c r="CV213" s="788"/>
      <c r="DH213" s="788"/>
      <c r="DI213" s="795"/>
      <c r="DJ213" s="795"/>
      <c r="DK213" s="795"/>
      <c r="DL213" s="795"/>
      <c r="DM213" s="795"/>
      <c r="DN213" s="795"/>
      <c r="DO213" s="795"/>
      <c r="DP213" s="795"/>
      <c r="DQ213" s="795"/>
      <c r="DR213" s="795"/>
      <c r="DS213" s="795"/>
      <c r="DT213" s="788"/>
      <c r="DX213" s="825"/>
      <c r="EF213" s="788"/>
      <c r="EG213" s="795"/>
      <c r="EH213" s="795"/>
      <c r="EI213" s="795"/>
      <c r="EJ213" s="826"/>
      <c r="EK213" s="795"/>
      <c r="EL213" s="795"/>
      <c r="EM213" s="795"/>
      <c r="EN213" s="795"/>
      <c r="EO213" s="795"/>
      <c r="EP213" s="795"/>
      <c r="EQ213" s="795"/>
      <c r="ER213" s="788"/>
      <c r="EV213" s="825"/>
      <c r="FD213" s="788"/>
      <c r="FE213" s="795"/>
      <c r="FF213" s="795"/>
      <c r="FG213" s="795"/>
      <c r="FH213" s="826"/>
      <c r="FI213" s="795"/>
      <c r="FJ213" s="795"/>
      <c r="FK213" s="795"/>
      <c r="FL213" s="795"/>
      <c r="FM213" s="795"/>
      <c r="FN213" s="795"/>
      <c r="FO213" s="795"/>
      <c r="FP213" s="788"/>
      <c r="FT213" s="825"/>
      <c r="GB213" s="788"/>
      <c r="GC213" s="795"/>
      <c r="GD213" s="795"/>
      <c r="GE213" s="795"/>
      <c r="GF213" s="795"/>
      <c r="GG213" s="795"/>
      <c r="GH213" s="795"/>
      <c r="GI213" s="795"/>
      <c r="GJ213" s="795"/>
      <c r="GK213" s="795"/>
      <c r="GL213" s="795"/>
      <c r="GM213" s="795"/>
      <c r="GN213" s="788"/>
      <c r="GO213" s="815"/>
    </row>
    <row r="214" spans="7:197" s="786" customFormat="1" ht="22" hidden="1" customHeight="1" x14ac:dyDescent="0.2">
      <c r="G214" s="833">
        <v>2</v>
      </c>
      <c r="L214" s="786">
        <f>'Title Marketing'!$C$17</f>
        <v>-24000</v>
      </c>
      <c r="M214" s="786">
        <f>'Title Marketing'!$D$17</f>
        <v>-24000</v>
      </c>
      <c r="N214" s="786">
        <f>'Title Marketing'!$E$17</f>
        <v>-19000</v>
      </c>
      <c r="O214" s="786">
        <f>'Title Marketing'!$F$17</f>
        <v>-29000</v>
      </c>
      <c r="P214" s="788">
        <f>'Title Marketing'!$G$17</f>
        <v>-26500</v>
      </c>
      <c r="Q214" s="795">
        <f>'Title Marketing'!$H$17</f>
        <v>-27700</v>
      </c>
      <c r="R214" s="795">
        <f>'Title Marketing'!$I$17</f>
        <v>-32700</v>
      </c>
      <c r="S214" s="795">
        <f>'Title Marketing'!$J$17</f>
        <v>-27000</v>
      </c>
      <c r="T214" s="795">
        <f>'Title Marketing'!$K$17</f>
        <v>-12500</v>
      </c>
      <c r="U214" s="795">
        <f>'Title Marketing'!$L$17</f>
        <v>-10000</v>
      </c>
      <c r="V214" s="795">
        <f>'Title Marketing'!$M$17</f>
        <v>-9250</v>
      </c>
      <c r="W214" s="795">
        <f>'Title Marketing'!$N$17</f>
        <v>-2700</v>
      </c>
      <c r="X214" s="795">
        <f>'Title Marketing'!$O$17</f>
        <v>-1100</v>
      </c>
      <c r="Y214" s="795">
        <f>'Title Marketing'!$P$17</f>
        <v>-1100</v>
      </c>
      <c r="Z214" s="795">
        <f>'Title Marketing'!$Q$17</f>
        <v>-1100</v>
      </c>
      <c r="AA214" s="795">
        <f>'Title Marketing'!$R$17</f>
        <v>-800</v>
      </c>
      <c r="AB214" s="788">
        <f>'Title Marketing'!$S$17</f>
        <v>-1050</v>
      </c>
      <c r="AC214" s="786">
        <f>'Title Marketing'!$T$17</f>
        <v>-300</v>
      </c>
      <c r="AD214" s="786">
        <f>'Title Marketing'!$U$17</f>
        <v>0</v>
      </c>
      <c r="AF214" s="795"/>
      <c r="AG214" s="795"/>
      <c r="AH214" s="795"/>
      <c r="AN214" s="788"/>
      <c r="AO214" s="795"/>
      <c r="AP214" s="795"/>
      <c r="AQ214" s="795"/>
      <c r="AR214" s="795"/>
      <c r="AS214" s="795"/>
      <c r="AT214" s="795"/>
      <c r="AU214" s="795"/>
      <c r="AV214" s="795"/>
      <c r="AW214" s="795"/>
      <c r="AX214" s="795"/>
      <c r="AY214" s="795"/>
      <c r="AZ214" s="788"/>
      <c r="BD214" s="795"/>
      <c r="BE214" s="795"/>
      <c r="BF214" s="795"/>
      <c r="BL214" s="788"/>
      <c r="BM214" s="795"/>
      <c r="BN214" s="795"/>
      <c r="BO214" s="795"/>
      <c r="BP214" s="795"/>
      <c r="BQ214" s="795"/>
      <c r="BR214" s="795"/>
      <c r="BS214" s="795"/>
      <c r="BT214" s="795"/>
      <c r="BU214" s="795"/>
      <c r="BV214" s="795"/>
      <c r="BW214" s="795"/>
      <c r="BX214" s="788"/>
      <c r="CJ214" s="788"/>
      <c r="CK214" s="795"/>
      <c r="CL214" s="795"/>
      <c r="CM214" s="795"/>
      <c r="CN214" s="795"/>
      <c r="CO214" s="795"/>
      <c r="CP214" s="795"/>
      <c r="CQ214" s="795"/>
      <c r="CR214" s="795"/>
      <c r="CS214" s="795"/>
      <c r="CT214" s="795"/>
      <c r="CU214" s="795"/>
      <c r="CV214" s="788"/>
      <c r="DH214" s="788"/>
      <c r="DI214" s="795"/>
      <c r="DJ214" s="795"/>
      <c r="DK214" s="795"/>
      <c r="DL214" s="795"/>
      <c r="DM214" s="795"/>
      <c r="DN214" s="795"/>
      <c r="DO214" s="795"/>
      <c r="DP214" s="795"/>
      <c r="DQ214" s="795"/>
      <c r="DR214" s="795"/>
      <c r="DS214" s="795"/>
      <c r="DT214" s="788"/>
      <c r="DX214" s="825"/>
      <c r="EF214" s="788"/>
      <c r="EG214" s="795"/>
      <c r="EH214" s="795"/>
      <c r="EI214" s="795"/>
      <c r="EJ214" s="795"/>
      <c r="EK214" s="795"/>
      <c r="EL214" s="795"/>
      <c r="EM214" s="795"/>
      <c r="EN214" s="795"/>
      <c r="EO214" s="795"/>
      <c r="EP214" s="795"/>
      <c r="EQ214" s="795"/>
      <c r="ER214" s="788"/>
      <c r="FD214" s="788"/>
      <c r="FE214" s="795"/>
      <c r="FF214" s="795"/>
      <c r="FG214" s="795"/>
      <c r="FH214" s="795"/>
      <c r="FI214" s="795"/>
      <c r="FJ214" s="795"/>
      <c r="FK214" s="795"/>
      <c r="FL214" s="795"/>
      <c r="FM214" s="795"/>
      <c r="FN214" s="795"/>
      <c r="FO214" s="795"/>
      <c r="FP214" s="788"/>
      <c r="GB214" s="788"/>
      <c r="GC214" s="795"/>
      <c r="GD214" s="795"/>
      <c r="GE214" s="795"/>
      <c r="GF214" s="795"/>
      <c r="GG214" s="795"/>
      <c r="GH214" s="795"/>
      <c r="GI214" s="795"/>
      <c r="GJ214" s="795"/>
      <c r="GK214" s="795"/>
      <c r="GL214" s="795"/>
      <c r="GM214" s="795"/>
      <c r="GN214" s="788"/>
      <c r="GO214" s="815"/>
    </row>
    <row r="215" spans="7:197" s="786" customFormat="1" ht="22" hidden="1" customHeight="1" x14ac:dyDescent="0.2">
      <c r="G215" s="834" t="str">
        <f>'Title Marketing'!$B$8</f>
        <v>Market Research</v>
      </c>
      <c r="L215" s="786">
        <f>'Title Marketing'!$C$8</f>
        <v>-5000</v>
      </c>
      <c r="M215" s="786">
        <f>'Title Marketing'!$D$8</f>
        <v>-5000</v>
      </c>
      <c r="N215" s="786">
        <f>'Title Marketing'!$E$8</f>
        <v>0</v>
      </c>
      <c r="O215" s="786">
        <f>'Title Marketing'!$F$8</f>
        <v>0</v>
      </c>
      <c r="P215" s="788">
        <f>'Title Marketing'!$G$8</f>
        <v>0</v>
      </c>
      <c r="Q215" s="795">
        <f>'Title Marketing'!$H$8</f>
        <v>0</v>
      </c>
      <c r="R215" s="795">
        <f>'Title Marketing'!$I$8</f>
        <v>0</v>
      </c>
      <c r="S215" s="795">
        <f>'Title Marketing'!$J$8</f>
        <v>0</v>
      </c>
      <c r="T215" s="795">
        <f>'Title Marketing'!$K$8</f>
        <v>0</v>
      </c>
      <c r="U215" s="795">
        <f>'Title Marketing'!$L$8</f>
        <v>0</v>
      </c>
      <c r="V215" s="795">
        <f>'Title Marketing'!$M$8</f>
        <v>0</v>
      </c>
      <c r="W215" s="795">
        <f>'Title Marketing'!$N$8</f>
        <v>0</v>
      </c>
      <c r="X215" s="795">
        <f>'Title Marketing'!$O$8</f>
        <v>0</v>
      </c>
      <c r="Y215" s="795">
        <f>'Title Marketing'!$P$8</f>
        <v>0</v>
      </c>
      <c r="Z215" s="795">
        <f>'Title Marketing'!$Q$8</f>
        <v>0</v>
      </c>
      <c r="AA215" s="795">
        <f>'Title Marketing'!$R$8</f>
        <v>0</v>
      </c>
      <c r="AB215" s="788">
        <f>'Title Marketing'!$S$8</f>
        <v>0</v>
      </c>
      <c r="AC215" s="786">
        <f>'Title Marketing'!$T$8</f>
        <v>0</v>
      </c>
      <c r="AD215" s="786">
        <f>'Title Marketing'!$U$8</f>
        <v>0</v>
      </c>
      <c r="AF215" s="795"/>
      <c r="AG215" s="795"/>
      <c r="AH215" s="795"/>
      <c r="AN215" s="788"/>
      <c r="AO215" s="795"/>
      <c r="AP215" s="795"/>
      <c r="AQ215" s="795"/>
      <c r="AR215" s="795"/>
      <c r="AS215" s="795"/>
      <c r="AT215" s="795"/>
      <c r="AU215" s="795"/>
      <c r="AV215" s="795"/>
      <c r="AW215" s="795"/>
      <c r="AX215" s="795"/>
      <c r="AY215" s="795"/>
      <c r="AZ215" s="788"/>
      <c r="BD215" s="795"/>
      <c r="BE215" s="795"/>
      <c r="BF215" s="795"/>
      <c r="BL215" s="788"/>
      <c r="BM215" s="795"/>
      <c r="BN215" s="795"/>
      <c r="BO215" s="795"/>
      <c r="BP215" s="795"/>
      <c r="BQ215" s="795"/>
      <c r="BR215" s="795"/>
      <c r="BS215" s="795"/>
      <c r="BT215" s="795"/>
      <c r="BU215" s="795"/>
      <c r="BV215" s="795"/>
      <c r="BW215" s="795"/>
      <c r="BX215" s="788"/>
      <c r="CJ215" s="788"/>
      <c r="CK215" s="795"/>
      <c r="CL215" s="795"/>
      <c r="CM215" s="795"/>
      <c r="CN215" s="795"/>
      <c r="CO215" s="795"/>
      <c r="CP215" s="795"/>
      <c r="CQ215" s="795"/>
      <c r="CR215" s="795"/>
      <c r="CS215" s="795"/>
      <c r="CT215" s="795"/>
      <c r="CU215" s="795"/>
      <c r="CV215" s="788"/>
      <c r="DH215" s="788"/>
      <c r="DI215" s="795"/>
      <c r="DJ215" s="795"/>
      <c r="DK215" s="795"/>
      <c r="DL215" s="795"/>
      <c r="DM215" s="795"/>
      <c r="DN215" s="795"/>
      <c r="DO215" s="795"/>
      <c r="DP215" s="795"/>
      <c r="DQ215" s="795"/>
      <c r="DR215" s="795"/>
      <c r="DS215" s="795"/>
      <c r="DT215" s="788"/>
      <c r="DX215" s="825"/>
      <c r="EF215" s="788"/>
      <c r="EG215" s="795"/>
      <c r="EH215" s="795"/>
      <c r="EI215" s="795"/>
      <c r="EJ215" s="795"/>
      <c r="EK215" s="795"/>
      <c r="EL215" s="795"/>
      <c r="EM215" s="795"/>
      <c r="EN215" s="795"/>
      <c r="EO215" s="795"/>
      <c r="EP215" s="795"/>
      <c r="EQ215" s="795"/>
      <c r="ER215" s="788"/>
      <c r="FD215" s="788"/>
      <c r="FE215" s="795"/>
      <c r="FF215" s="795"/>
      <c r="FG215" s="795"/>
      <c r="FH215" s="795"/>
      <c r="FI215" s="795"/>
      <c r="FJ215" s="795"/>
      <c r="FK215" s="795"/>
      <c r="FL215" s="795"/>
      <c r="FM215" s="795"/>
      <c r="FN215" s="795"/>
      <c r="FO215" s="795"/>
      <c r="FP215" s="788"/>
      <c r="GB215" s="788"/>
      <c r="GC215" s="795"/>
      <c r="GD215" s="795"/>
      <c r="GE215" s="795"/>
      <c r="GF215" s="795"/>
      <c r="GG215" s="795"/>
      <c r="GH215" s="795"/>
      <c r="GI215" s="795"/>
      <c r="GJ215" s="795"/>
      <c r="GK215" s="795"/>
      <c r="GL215" s="795"/>
      <c r="GM215" s="795"/>
      <c r="GN215" s="788"/>
      <c r="GO215" s="815"/>
    </row>
    <row r="216" spans="7:197" s="786" customFormat="1" ht="22" hidden="1" customHeight="1" x14ac:dyDescent="0.2">
      <c r="G216" s="834" t="str">
        <f>'Title Marketing'!$B$9</f>
        <v>Public Relations</v>
      </c>
      <c r="L216" s="786">
        <f>'Title Marketing'!$C$9</f>
        <v>-2000</v>
      </c>
      <c r="M216" s="786">
        <f>'Title Marketing'!$D$9</f>
        <v>-2000</v>
      </c>
      <c r="N216" s="786">
        <f>'Title Marketing'!$E$9</f>
        <v>-2000</v>
      </c>
      <c r="O216" s="786">
        <f>'Title Marketing'!$F$9</f>
        <v>-2000</v>
      </c>
      <c r="P216" s="788">
        <f>'Title Marketing'!$G$9</f>
        <v>-2000</v>
      </c>
      <c r="Q216" s="795">
        <f>'Title Marketing'!$H$9</f>
        <v>-2000</v>
      </c>
      <c r="R216" s="795">
        <f>'Title Marketing'!$I$9</f>
        <v>-2000</v>
      </c>
      <c r="S216" s="795">
        <f>'Title Marketing'!$J$9</f>
        <v>-2000</v>
      </c>
      <c r="T216" s="795">
        <f>'Title Marketing'!$K$9</f>
        <v>0</v>
      </c>
      <c r="U216" s="795">
        <f>'Title Marketing'!$L$9</f>
        <v>0</v>
      </c>
      <c r="V216" s="795">
        <f>'Title Marketing'!$M$9</f>
        <v>0</v>
      </c>
      <c r="W216" s="795">
        <f>'Title Marketing'!$N$9</f>
        <v>0</v>
      </c>
      <c r="X216" s="795">
        <f>'Title Marketing'!$O$9</f>
        <v>0</v>
      </c>
      <c r="Y216" s="795">
        <f>'Title Marketing'!$P$9</f>
        <v>0</v>
      </c>
      <c r="Z216" s="795">
        <f>'Title Marketing'!$Q$9</f>
        <v>0</v>
      </c>
      <c r="AA216" s="795">
        <f>'Title Marketing'!$R$9</f>
        <v>0</v>
      </c>
      <c r="AB216" s="788">
        <f>'Title Marketing'!$S$9</f>
        <v>0</v>
      </c>
      <c r="AC216" s="786">
        <f>'Title Marketing'!$T$9</f>
        <v>0</v>
      </c>
      <c r="AD216" s="786">
        <f>'Title Marketing'!$U$9</f>
        <v>0</v>
      </c>
      <c r="AF216" s="795"/>
      <c r="AG216" s="795"/>
      <c r="AH216" s="795"/>
      <c r="AN216" s="788"/>
      <c r="AO216" s="795"/>
      <c r="AP216" s="795"/>
      <c r="AQ216" s="795"/>
      <c r="AR216" s="795"/>
      <c r="AS216" s="795"/>
      <c r="AT216" s="795"/>
      <c r="AU216" s="795"/>
      <c r="AV216" s="795"/>
      <c r="AW216" s="795"/>
      <c r="AX216" s="795"/>
      <c r="AY216" s="795"/>
      <c r="AZ216" s="788"/>
      <c r="BD216" s="795"/>
      <c r="BE216" s="795"/>
      <c r="BF216" s="795"/>
      <c r="BL216" s="788"/>
      <c r="BM216" s="795"/>
      <c r="BN216" s="795"/>
      <c r="BO216" s="795"/>
      <c r="BP216" s="795"/>
      <c r="BQ216" s="795"/>
      <c r="BR216" s="795"/>
      <c r="BS216" s="795"/>
      <c r="BT216" s="795"/>
      <c r="BU216" s="795"/>
      <c r="BV216" s="795"/>
      <c r="BW216" s="795"/>
      <c r="BX216" s="788"/>
      <c r="CJ216" s="788"/>
      <c r="CK216" s="795"/>
      <c r="CL216" s="795"/>
      <c r="CM216" s="795"/>
      <c r="CN216" s="795"/>
      <c r="CO216" s="795"/>
      <c r="CP216" s="795"/>
      <c r="CQ216" s="795"/>
      <c r="CR216" s="795"/>
      <c r="CS216" s="795"/>
      <c r="CT216" s="795"/>
      <c r="CU216" s="795"/>
      <c r="CV216" s="788"/>
      <c r="DH216" s="788"/>
      <c r="DI216" s="795"/>
      <c r="DJ216" s="795"/>
      <c r="DK216" s="795"/>
      <c r="DL216" s="795"/>
      <c r="DM216" s="795"/>
      <c r="DN216" s="795"/>
      <c r="DO216" s="795"/>
      <c r="DP216" s="795"/>
      <c r="DQ216" s="795"/>
      <c r="DR216" s="795"/>
      <c r="DS216" s="795"/>
      <c r="DT216" s="788"/>
      <c r="DX216" s="825"/>
      <c r="EF216" s="788"/>
      <c r="EG216" s="795"/>
      <c r="EH216" s="795"/>
      <c r="EI216" s="795"/>
      <c r="EJ216" s="795"/>
      <c r="EK216" s="795"/>
      <c r="EL216" s="795"/>
      <c r="EM216" s="795"/>
      <c r="EN216" s="795"/>
      <c r="EO216" s="795"/>
      <c r="EP216" s="795"/>
      <c r="EQ216" s="795"/>
      <c r="ER216" s="788"/>
      <c r="FD216" s="788"/>
      <c r="FE216" s="795"/>
      <c r="FF216" s="795"/>
      <c r="FG216" s="795"/>
      <c r="FH216" s="795"/>
      <c r="FI216" s="795"/>
      <c r="FJ216" s="795"/>
      <c r="FK216" s="795"/>
      <c r="FL216" s="795"/>
      <c r="FM216" s="795"/>
      <c r="FN216" s="795"/>
      <c r="FO216" s="795"/>
      <c r="FP216" s="788"/>
      <c r="GB216" s="788"/>
      <c r="GC216" s="795"/>
      <c r="GD216" s="795"/>
      <c r="GE216" s="795"/>
      <c r="GF216" s="795"/>
      <c r="GG216" s="795"/>
      <c r="GH216" s="795"/>
      <c r="GI216" s="795"/>
      <c r="GJ216" s="795"/>
      <c r="GK216" s="795"/>
      <c r="GL216" s="795"/>
      <c r="GM216" s="795"/>
      <c r="GN216" s="788"/>
      <c r="GO216" s="815"/>
    </row>
    <row r="217" spans="7:197" s="786" customFormat="1" ht="22" hidden="1" customHeight="1" x14ac:dyDescent="0.2">
      <c r="G217" s="834" t="str">
        <f>'Title Marketing'!$B$10</f>
        <v>Endorsement Solicitation</v>
      </c>
      <c r="L217" s="786">
        <f>'Title Marketing'!$C$10</f>
        <v>-5000</v>
      </c>
      <c r="M217" s="786">
        <f>'Title Marketing'!$D$10</f>
        <v>-5000</v>
      </c>
      <c r="N217" s="786">
        <f>'Title Marketing'!$E$10</f>
        <v>0</v>
      </c>
      <c r="O217" s="786">
        <f>'Title Marketing'!$F$10</f>
        <v>0</v>
      </c>
      <c r="P217" s="788">
        <f>'Title Marketing'!$G$10</f>
        <v>0</v>
      </c>
      <c r="Q217" s="795">
        <f>'Title Marketing'!$H$10</f>
        <v>0</v>
      </c>
      <c r="R217" s="795">
        <f>'Title Marketing'!$I$10</f>
        <v>0</v>
      </c>
      <c r="S217" s="795">
        <f>'Title Marketing'!$J$10</f>
        <v>0</v>
      </c>
      <c r="T217" s="795">
        <f>'Title Marketing'!$K$10</f>
        <v>0</v>
      </c>
      <c r="U217" s="795">
        <f>'Title Marketing'!$L$10</f>
        <v>0</v>
      </c>
      <c r="V217" s="795">
        <f>'Title Marketing'!$M$10</f>
        <v>0</v>
      </c>
      <c r="W217" s="795">
        <f>'Title Marketing'!$N$10</f>
        <v>0</v>
      </c>
      <c r="X217" s="795">
        <f>'Title Marketing'!$O$10</f>
        <v>0</v>
      </c>
      <c r="Y217" s="795">
        <f>'Title Marketing'!$P$10</f>
        <v>0</v>
      </c>
      <c r="Z217" s="795">
        <f>'Title Marketing'!$Q$10</f>
        <v>0</v>
      </c>
      <c r="AA217" s="795">
        <f>'Title Marketing'!$R$10</f>
        <v>0</v>
      </c>
      <c r="AB217" s="788">
        <f>'Title Marketing'!$S$10</f>
        <v>0</v>
      </c>
      <c r="AC217" s="786">
        <f>'Title Marketing'!$T$10</f>
        <v>0</v>
      </c>
      <c r="AD217" s="786">
        <f>'Title Marketing'!$U$10</f>
        <v>0</v>
      </c>
      <c r="AF217" s="795"/>
      <c r="AG217" s="795"/>
      <c r="AH217" s="795"/>
      <c r="AN217" s="788"/>
      <c r="AO217" s="795"/>
      <c r="AP217" s="795"/>
      <c r="AQ217" s="795"/>
      <c r="AR217" s="795"/>
      <c r="AS217" s="795"/>
      <c r="AT217" s="795"/>
      <c r="AU217" s="795"/>
      <c r="AV217" s="795"/>
      <c r="AW217" s="795"/>
      <c r="AX217" s="795"/>
      <c r="AY217" s="795"/>
      <c r="AZ217" s="788"/>
      <c r="BD217" s="795"/>
      <c r="BE217" s="795"/>
      <c r="BF217" s="795"/>
      <c r="BL217" s="788"/>
      <c r="BM217" s="795"/>
      <c r="BN217" s="795"/>
      <c r="BO217" s="795"/>
      <c r="BP217" s="795"/>
      <c r="BQ217" s="795"/>
      <c r="BR217" s="795"/>
      <c r="BS217" s="795"/>
      <c r="BT217" s="795"/>
      <c r="BU217" s="795"/>
      <c r="BV217" s="795"/>
      <c r="BW217" s="795"/>
      <c r="BX217" s="788"/>
      <c r="CJ217" s="788"/>
      <c r="CK217" s="795"/>
      <c r="CL217" s="795"/>
      <c r="CM217" s="795"/>
      <c r="CN217" s="795"/>
      <c r="CO217" s="795"/>
      <c r="CP217" s="795"/>
      <c r="CQ217" s="795"/>
      <c r="CR217" s="795"/>
      <c r="CS217" s="795"/>
      <c r="CT217" s="795"/>
      <c r="CU217" s="795"/>
      <c r="CV217" s="788"/>
      <c r="DH217" s="788"/>
      <c r="DI217" s="795"/>
      <c r="DJ217" s="795"/>
      <c r="DK217" s="795"/>
      <c r="DL217" s="795"/>
      <c r="DM217" s="795"/>
      <c r="DN217" s="795"/>
      <c r="DO217" s="795"/>
      <c r="DP217" s="795"/>
      <c r="DQ217" s="795"/>
      <c r="DR217" s="795"/>
      <c r="DS217" s="795"/>
      <c r="DT217" s="788"/>
      <c r="DX217" s="825"/>
      <c r="EF217" s="788"/>
      <c r="EG217" s="795"/>
      <c r="EH217" s="795"/>
      <c r="EI217" s="795"/>
      <c r="EJ217" s="795"/>
      <c r="EK217" s="795"/>
      <c r="EL217" s="795"/>
      <c r="EM217" s="795"/>
      <c r="EN217" s="795"/>
      <c r="EO217" s="795"/>
      <c r="EP217" s="795"/>
      <c r="EQ217" s="795"/>
      <c r="ER217" s="788"/>
      <c r="FD217" s="788"/>
      <c r="FE217" s="795"/>
      <c r="FF217" s="795"/>
      <c r="FG217" s="795"/>
      <c r="FH217" s="795"/>
      <c r="FI217" s="795"/>
      <c r="FJ217" s="795"/>
      <c r="FK217" s="795"/>
      <c r="FL217" s="795"/>
      <c r="FM217" s="795"/>
      <c r="FN217" s="795"/>
      <c r="FO217" s="795"/>
      <c r="FP217" s="788"/>
      <c r="GB217" s="788"/>
      <c r="GC217" s="795"/>
      <c r="GD217" s="795"/>
      <c r="GE217" s="795"/>
      <c r="GF217" s="795"/>
      <c r="GG217" s="795"/>
      <c r="GH217" s="795"/>
      <c r="GI217" s="795"/>
      <c r="GJ217" s="795"/>
      <c r="GK217" s="795"/>
      <c r="GL217" s="795"/>
      <c r="GM217" s="795"/>
      <c r="GN217" s="788"/>
      <c r="GO217" s="815"/>
    </row>
    <row r="218" spans="7:197" s="786" customFormat="1" ht="22" hidden="1" customHeight="1" x14ac:dyDescent="0.2">
      <c r="G218" s="834" t="str">
        <f>'Title Marketing'!$B$11</f>
        <v>Influencer Outreach</v>
      </c>
      <c r="L218" s="786">
        <f>'Title Marketing'!$C$11</f>
        <v>0</v>
      </c>
      <c r="M218" s="786">
        <f>'Title Marketing'!$D$11</f>
        <v>0</v>
      </c>
      <c r="N218" s="786">
        <f>'Title Marketing'!$E$11</f>
        <v>-5000</v>
      </c>
      <c r="O218" s="786">
        <f>'Title Marketing'!$F$11</f>
        <v>-5000</v>
      </c>
      <c r="P218" s="788">
        <f>'Title Marketing'!$G$11</f>
        <v>-5000</v>
      </c>
      <c r="Q218" s="795">
        <f>'Title Marketing'!$H$11</f>
        <v>-5000</v>
      </c>
      <c r="R218" s="795">
        <f>'Title Marketing'!$I$11</f>
        <v>-5000</v>
      </c>
      <c r="S218" s="795">
        <f>'Title Marketing'!$J$11</f>
        <v>-5000</v>
      </c>
      <c r="T218" s="795">
        <f>'Title Marketing'!$K$11</f>
        <v>0</v>
      </c>
      <c r="U218" s="795">
        <f>'Title Marketing'!$L$11</f>
        <v>0</v>
      </c>
      <c r="V218" s="795">
        <f>'Title Marketing'!$M$11</f>
        <v>0</v>
      </c>
      <c r="W218" s="795">
        <f>'Title Marketing'!$N$11</f>
        <v>0</v>
      </c>
      <c r="X218" s="795">
        <f>'Title Marketing'!$O$11</f>
        <v>0</v>
      </c>
      <c r="Y218" s="795">
        <f>'Title Marketing'!$P$11</f>
        <v>0</v>
      </c>
      <c r="Z218" s="795">
        <f>'Title Marketing'!$Q$11</f>
        <v>0</v>
      </c>
      <c r="AA218" s="795">
        <f>'Title Marketing'!$R$11</f>
        <v>0</v>
      </c>
      <c r="AB218" s="788">
        <f>'Title Marketing'!$S$11</f>
        <v>0</v>
      </c>
      <c r="AC218" s="786">
        <f>'Title Marketing'!$T$11</f>
        <v>0</v>
      </c>
      <c r="AD218" s="786">
        <f>'Title Marketing'!$U$11</f>
        <v>0</v>
      </c>
      <c r="AF218" s="795"/>
      <c r="AG218" s="795"/>
      <c r="AH218" s="795"/>
      <c r="AN218" s="788"/>
      <c r="AO218" s="795"/>
      <c r="AP218" s="795"/>
      <c r="AQ218" s="795"/>
      <c r="AR218" s="795"/>
      <c r="AS218" s="795"/>
      <c r="AT218" s="795"/>
      <c r="AU218" s="795"/>
      <c r="AV218" s="795"/>
      <c r="AW218" s="795"/>
      <c r="AX218" s="795"/>
      <c r="AY218" s="795"/>
      <c r="AZ218" s="788"/>
      <c r="BD218" s="795"/>
      <c r="BE218" s="795"/>
      <c r="BF218" s="795"/>
      <c r="BL218" s="788"/>
      <c r="BM218" s="795"/>
      <c r="BN218" s="795"/>
      <c r="BO218" s="795"/>
      <c r="BP218" s="795"/>
      <c r="BQ218" s="795"/>
      <c r="BR218" s="795"/>
      <c r="BS218" s="795"/>
      <c r="BT218" s="795"/>
      <c r="BU218" s="795"/>
      <c r="BV218" s="795"/>
      <c r="BW218" s="795"/>
      <c r="BX218" s="788"/>
      <c r="CJ218" s="788"/>
      <c r="CK218" s="795"/>
      <c r="CL218" s="795"/>
      <c r="CM218" s="795"/>
      <c r="CN218" s="795"/>
      <c r="CO218" s="795"/>
      <c r="CP218" s="795"/>
      <c r="CQ218" s="795"/>
      <c r="CR218" s="795"/>
      <c r="CS218" s="795"/>
      <c r="CT218" s="795"/>
      <c r="CU218" s="795"/>
      <c r="CV218" s="788"/>
      <c r="DH218" s="788"/>
      <c r="DI218" s="795"/>
      <c r="DJ218" s="795"/>
      <c r="DK218" s="795"/>
      <c r="DL218" s="795"/>
      <c r="DM218" s="795"/>
      <c r="DN218" s="795"/>
      <c r="DO218" s="795"/>
      <c r="DP218" s="795"/>
      <c r="DQ218" s="795"/>
      <c r="DR218" s="795"/>
      <c r="DS218" s="795"/>
      <c r="DT218" s="788"/>
      <c r="DX218" s="825"/>
      <c r="EF218" s="788"/>
      <c r="EG218" s="795"/>
      <c r="EH218" s="795"/>
      <c r="EI218" s="795"/>
      <c r="EJ218" s="795"/>
      <c r="EK218" s="795"/>
      <c r="EL218" s="795"/>
      <c r="EM218" s="795"/>
      <c r="EN218" s="795"/>
      <c r="EO218" s="795"/>
      <c r="EP218" s="795"/>
      <c r="EQ218" s="795"/>
      <c r="ER218" s="788"/>
      <c r="FD218" s="788"/>
      <c r="FE218" s="795"/>
      <c r="FF218" s="795"/>
      <c r="FG218" s="795"/>
      <c r="FH218" s="795"/>
      <c r="FI218" s="795"/>
      <c r="FJ218" s="795"/>
      <c r="FK218" s="795"/>
      <c r="FL218" s="795"/>
      <c r="FM218" s="795"/>
      <c r="FN218" s="795"/>
      <c r="FO218" s="795"/>
      <c r="FP218" s="788"/>
      <c r="GB218" s="788"/>
      <c r="GC218" s="795"/>
      <c r="GD218" s="795"/>
      <c r="GE218" s="795"/>
      <c r="GF218" s="795"/>
      <c r="GG218" s="795"/>
      <c r="GH218" s="795"/>
      <c r="GI218" s="795"/>
      <c r="GJ218" s="795"/>
      <c r="GK218" s="795"/>
      <c r="GL218" s="795"/>
      <c r="GM218" s="795"/>
      <c r="GN218" s="788"/>
      <c r="GO218" s="815"/>
    </row>
    <row r="219" spans="7:197" s="786" customFormat="1" ht="22" hidden="1" customHeight="1" x14ac:dyDescent="0.2">
      <c r="G219" s="834" t="str">
        <f>'Title Marketing'!$B$12</f>
        <v>Blogger / Tatstemakers</v>
      </c>
      <c r="L219" s="786">
        <f>'Title Marketing'!$C$12</f>
        <v>-12000</v>
      </c>
      <c r="M219" s="786">
        <f>'Title Marketing'!$D$12</f>
        <v>-12000</v>
      </c>
      <c r="N219" s="786">
        <f>'Title Marketing'!$E$12</f>
        <v>-12000</v>
      </c>
      <c r="O219" s="786">
        <f>'Title Marketing'!$F$12</f>
        <v>-12000</v>
      </c>
      <c r="P219" s="788">
        <f>'Title Marketing'!$G$12</f>
        <v>-12000</v>
      </c>
      <c r="Q219" s="795">
        <f>'Title Marketing'!$H$12</f>
        <v>-12000</v>
      </c>
      <c r="R219" s="795">
        <f>'Title Marketing'!$I$12</f>
        <v>-12000</v>
      </c>
      <c r="S219" s="795">
        <f>'Title Marketing'!$J$12</f>
        <v>0</v>
      </c>
      <c r="T219" s="795">
        <f>'Title Marketing'!$K$12</f>
        <v>0</v>
      </c>
      <c r="U219" s="795">
        <f>'Title Marketing'!$L$12</f>
        <v>0</v>
      </c>
      <c r="V219" s="795">
        <f>'Title Marketing'!$M$12</f>
        <v>0</v>
      </c>
      <c r="W219" s="795">
        <f>'Title Marketing'!$N$12</f>
        <v>0</v>
      </c>
      <c r="X219" s="795">
        <f>'Title Marketing'!$O$12</f>
        <v>0</v>
      </c>
      <c r="Y219" s="795">
        <f>'Title Marketing'!$P$12</f>
        <v>0</v>
      </c>
      <c r="Z219" s="795">
        <f>'Title Marketing'!$Q$12</f>
        <v>0</v>
      </c>
      <c r="AA219" s="795">
        <f>'Title Marketing'!$R$12</f>
        <v>0</v>
      </c>
      <c r="AB219" s="788">
        <f>'Title Marketing'!$S$12</f>
        <v>0</v>
      </c>
      <c r="AC219" s="786">
        <f>'Title Marketing'!$T$12</f>
        <v>0</v>
      </c>
      <c r="AD219" s="786">
        <f>'Title Marketing'!$U$12</f>
        <v>0</v>
      </c>
      <c r="AF219" s="795"/>
      <c r="AG219" s="795"/>
      <c r="AH219" s="795"/>
      <c r="AN219" s="788"/>
      <c r="AO219" s="795"/>
      <c r="AP219" s="795"/>
      <c r="AQ219" s="795"/>
      <c r="AR219" s="795"/>
      <c r="AS219" s="795"/>
      <c r="AT219" s="795"/>
      <c r="AU219" s="795"/>
      <c r="AV219" s="795"/>
      <c r="AW219" s="795"/>
      <c r="AX219" s="795"/>
      <c r="AY219" s="795"/>
      <c r="AZ219" s="788"/>
      <c r="BD219" s="795"/>
      <c r="BE219" s="795"/>
      <c r="BF219" s="795"/>
      <c r="BL219" s="788"/>
      <c r="BM219" s="795"/>
      <c r="BN219" s="795"/>
      <c r="BO219" s="795"/>
      <c r="BP219" s="795"/>
      <c r="BQ219" s="795"/>
      <c r="BR219" s="795"/>
      <c r="BS219" s="795"/>
      <c r="BT219" s="795"/>
      <c r="BU219" s="795"/>
      <c r="BV219" s="795"/>
      <c r="BW219" s="795"/>
      <c r="BX219" s="788"/>
      <c r="CJ219" s="788"/>
      <c r="CK219" s="795"/>
      <c r="CL219" s="795"/>
      <c r="CM219" s="795"/>
      <c r="CN219" s="795"/>
      <c r="CO219" s="795"/>
      <c r="CP219" s="795"/>
      <c r="CQ219" s="795"/>
      <c r="CR219" s="795"/>
      <c r="CS219" s="795"/>
      <c r="CT219" s="795"/>
      <c r="CU219" s="795"/>
      <c r="CV219" s="788"/>
      <c r="DH219" s="788"/>
      <c r="DI219" s="795"/>
      <c r="DJ219" s="795"/>
      <c r="DK219" s="795"/>
      <c r="DL219" s="795"/>
      <c r="DM219" s="795"/>
      <c r="DN219" s="795"/>
      <c r="DO219" s="795"/>
      <c r="DP219" s="795"/>
      <c r="DQ219" s="795"/>
      <c r="DR219" s="795"/>
      <c r="DS219" s="795"/>
      <c r="DT219" s="788"/>
      <c r="DX219" s="825"/>
      <c r="EF219" s="788"/>
      <c r="EG219" s="795"/>
      <c r="EH219" s="795"/>
      <c r="EI219" s="795"/>
      <c r="EJ219" s="795"/>
      <c r="EK219" s="795"/>
      <c r="EL219" s="795"/>
      <c r="EM219" s="795"/>
      <c r="EN219" s="795"/>
      <c r="EO219" s="795"/>
      <c r="EP219" s="795"/>
      <c r="EQ219" s="795"/>
      <c r="ER219" s="788"/>
      <c r="FD219" s="788"/>
      <c r="FE219" s="795"/>
      <c r="FF219" s="795"/>
      <c r="FG219" s="795"/>
      <c r="FH219" s="795"/>
      <c r="FI219" s="795"/>
      <c r="FJ219" s="795"/>
      <c r="FK219" s="795"/>
      <c r="FL219" s="795"/>
      <c r="FM219" s="795"/>
      <c r="FN219" s="795"/>
      <c r="FO219" s="795"/>
      <c r="FP219" s="788"/>
      <c r="GB219" s="788"/>
      <c r="GC219" s="795"/>
      <c r="GD219" s="795"/>
      <c r="GE219" s="795"/>
      <c r="GF219" s="795"/>
      <c r="GG219" s="795"/>
      <c r="GH219" s="795"/>
      <c r="GI219" s="795"/>
      <c r="GJ219" s="795"/>
      <c r="GK219" s="795"/>
      <c r="GL219" s="795"/>
      <c r="GM219" s="795"/>
      <c r="GN219" s="788"/>
      <c r="GO219" s="815"/>
    </row>
    <row r="220" spans="7:197" s="786" customFormat="1" ht="22" hidden="1" customHeight="1" x14ac:dyDescent="0.2">
      <c r="G220" s="834" t="str">
        <f>'Title Marketing'!$B$13</f>
        <v>Tradeshows / Events</v>
      </c>
      <c r="L220" s="786">
        <f>'Title Marketing'!$C$13</f>
        <v>0</v>
      </c>
      <c r="M220" s="786">
        <f>'Title Marketing'!$D$13</f>
        <v>0</v>
      </c>
      <c r="N220" s="786">
        <f>'Title Marketing'!$E$13</f>
        <v>0</v>
      </c>
      <c r="O220" s="786">
        <f>'Title Marketing'!$F424</f>
        <v>0</v>
      </c>
      <c r="P220" s="788">
        <f>'Title Marketing'!$G$13</f>
        <v>0</v>
      </c>
      <c r="Q220" s="795">
        <f>'Title Marketing'!$H$13</f>
        <v>0</v>
      </c>
      <c r="R220" s="795">
        <f>'Title Marketing'!$I$13</f>
        <v>0</v>
      </c>
      <c r="S220" s="795">
        <f>'Title Marketing'!$J$13</f>
        <v>-5000</v>
      </c>
      <c r="T220" s="795">
        <f>'Title Marketing'!$K$13</f>
        <v>0</v>
      </c>
      <c r="U220" s="795">
        <f>'Title Marketing'!$L$13</f>
        <v>0</v>
      </c>
      <c r="V220" s="795">
        <f>'Title Marketing'!$M$13</f>
        <v>-5000</v>
      </c>
      <c r="W220" s="795">
        <f>'Title Marketing'!$N$13</f>
        <v>0</v>
      </c>
      <c r="X220" s="795">
        <f>'Title Marketing'!$O$13</f>
        <v>0</v>
      </c>
      <c r="Y220" s="795">
        <f>'Title Marketing'!$P$13</f>
        <v>0</v>
      </c>
      <c r="Z220" s="795">
        <f>'Title Marketing'!$Q$13</f>
        <v>0</v>
      </c>
      <c r="AA220" s="795">
        <f>'Title Marketing'!$R$13</f>
        <v>0</v>
      </c>
      <c r="AB220" s="788">
        <f>'Title Marketing'!$S$13</f>
        <v>0</v>
      </c>
      <c r="AC220" s="786">
        <f>'Title Marketing'!$T$13</f>
        <v>0</v>
      </c>
      <c r="AD220" s="786">
        <f>'Title Marketing'!$U$13</f>
        <v>0</v>
      </c>
      <c r="AF220" s="795"/>
      <c r="AG220" s="795"/>
      <c r="AH220" s="795"/>
      <c r="AN220" s="788"/>
      <c r="AO220" s="795"/>
      <c r="AP220" s="795"/>
      <c r="AQ220" s="795"/>
      <c r="AR220" s="795"/>
      <c r="AS220" s="795"/>
      <c r="AT220" s="795"/>
      <c r="AU220" s="795"/>
      <c r="AV220" s="795"/>
      <c r="AW220" s="795"/>
      <c r="AX220" s="795"/>
      <c r="AY220" s="795"/>
      <c r="AZ220" s="788"/>
      <c r="BD220" s="795"/>
      <c r="BE220" s="795"/>
      <c r="BF220" s="795"/>
      <c r="BL220" s="788"/>
      <c r="BM220" s="795"/>
      <c r="BN220" s="795"/>
      <c r="BO220" s="795"/>
      <c r="BP220" s="795"/>
      <c r="BQ220" s="795"/>
      <c r="BR220" s="795"/>
      <c r="BS220" s="795"/>
      <c r="BT220" s="795"/>
      <c r="BU220" s="795"/>
      <c r="BV220" s="795"/>
      <c r="BW220" s="795"/>
      <c r="BX220" s="788"/>
      <c r="CJ220" s="788"/>
      <c r="CK220" s="795"/>
      <c r="CL220" s="795"/>
      <c r="CM220" s="795"/>
      <c r="CN220" s="795"/>
      <c r="CO220" s="795"/>
      <c r="CP220" s="795"/>
      <c r="CQ220" s="795"/>
      <c r="CR220" s="795"/>
      <c r="CS220" s="795"/>
      <c r="CT220" s="795"/>
      <c r="CU220" s="795"/>
      <c r="CV220" s="788"/>
      <c r="DH220" s="788"/>
      <c r="DI220" s="795"/>
      <c r="DJ220" s="795"/>
      <c r="DK220" s="795"/>
      <c r="DL220" s="795"/>
      <c r="DM220" s="795"/>
      <c r="DN220" s="795"/>
      <c r="DO220" s="795"/>
      <c r="DP220" s="795"/>
      <c r="DQ220" s="795"/>
      <c r="DR220" s="795"/>
      <c r="DS220" s="795"/>
      <c r="DT220" s="788"/>
      <c r="DX220" s="825"/>
      <c r="EF220" s="788"/>
      <c r="EG220" s="795"/>
      <c r="EH220" s="795"/>
      <c r="EI220" s="795"/>
      <c r="EJ220" s="795"/>
      <c r="EK220" s="795"/>
      <c r="EL220" s="795"/>
      <c r="EM220" s="795"/>
      <c r="EN220" s="795"/>
      <c r="EO220" s="795"/>
      <c r="EP220" s="795"/>
      <c r="EQ220" s="795"/>
      <c r="ER220" s="788"/>
      <c r="FD220" s="788"/>
      <c r="FE220" s="795"/>
      <c r="FF220" s="795"/>
      <c r="FG220" s="795"/>
      <c r="FH220" s="795"/>
      <c r="FI220" s="795"/>
      <c r="FJ220" s="795"/>
      <c r="FK220" s="795"/>
      <c r="FL220" s="795"/>
      <c r="FM220" s="795"/>
      <c r="FN220" s="795"/>
      <c r="FO220" s="795"/>
      <c r="FP220" s="788"/>
      <c r="GB220" s="788"/>
      <c r="GC220" s="795"/>
      <c r="GD220" s="795"/>
      <c r="GE220" s="795"/>
      <c r="GF220" s="795"/>
      <c r="GG220" s="795"/>
      <c r="GH220" s="795"/>
      <c r="GI220" s="795"/>
      <c r="GJ220" s="795"/>
      <c r="GK220" s="795"/>
      <c r="GL220" s="795"/>
      <c r="GM220" s="795"/>
      <c r="GN220" s="788"/>
      <c r="GO220" s="815"/>
    </row>
    <row r="221" spans="7:197" s="786" customFormat="1" ht="22" hidden="1" customHeight="1" x14ac:dyDescent="0.2">
      <c r="G221" s="834" t="str">
        <f>'Title Marketing'!$B$14</f>
        <v>Print Advertising</v>
      </c>
      <c r="L221" s="786">
        <f>'Title Marketing'!$C$14</f>
        <v>0</v>
      </c>
      <c r="M221" s="786">
        <f>'Title Marketing'!$D$14</f>
        <v>0</v>
      </c>
      <c r="N221" s="786">
        <f>'Title Marketing'!$E$14</f>
        <v>0</v>
      </c>
      <c r="O221" s="786">
        <f>'Title Marketing'!$F$14</f>
        <v>-2500</v>
      </c>
      <c r="P221" s="788">
        <f>'Title Marketing'!$G$14</f>
        <v>-2500</v>
      </c>
      <c r="Q221" s="795">
        <f>'Title Marketing'!$H$14</f>
        <v>-2500</v>
      </c>
      <c r="R221" s="795">
        <f>'Title Marketing'!$I$14</f>
        <v>-5000</v>
      </c>
      <c r="S221" s="795">
        <f>'Title Marketing'!$J$14</f>
        <v>-5000</v>
      </c>
      <c r="T221" s="795">
        <f>'Title Marketing'!$K425</f>
        <v>0</v>
      </c>
      <c r="U221" s="795">
        <f>'Title Marketing'!$L$14</f>
        <v>-2500</v>
      </c>
      <c r="V221" s="795">
        <f>'Title Marketing'!$M$14</f>
        <v>0</v>
      </c>
      <c r="W221" s="795">
        <f>'Title Marketing'!$N$14</f>
        <v>0</v>
      </c>
      <c r="X221" s="795">
        <f>'Title Marketing'!$O$14</f>
        <v>0</v>
      </c>
      <c r="Y221" s="795">
        <f>'Title Marketing'!$P$14</f>
        <v>0</v>
      </c>
      <c r="Z221" s="795">
        <f>'Title Marketing'!$Q$14</f>
        <v>0</v>
      </c>
      <c r="AA221" s="795">
        <f>'Title Marketing'!$R$14</f>
        <v>0</v>
      </c>
      <c r="AB221" s="788">
        <f>'Title Marketing'!$S$14</f>
        <v>0</v>
      </c>
      <c r="AC221" s="786">
        <f>'Title Marketing'!$T$14</f>
        <v>0</v>
      </c>
      <c r="AD221" s="786">
        <f>'Title Marketing'!$U$14</f>
        <v>0</v>
      </c>
      <c r="AF221" s="795"/>
      <c r="AG221" s="795"/>
      <c r="AH221" s="795"/>
      <c r="AN221" s="788"/>
      <c r="AO221" s="795"/>
      <c r="AP221" s="795"/>
      <c r="AQ221" s="795"/>
      <c r="AR221" s="795"/>
      <c r="AS221" s="795"/>
      <c r="AT221" s="795"/>
      <c r="AU221" s="795"/>
      <c r="AV221" s="795"/>
      <c r="AW221" s="795"/>
      <c r="AX221" s="795"/>
      <c r="AY221" s="795"/>
      <c r="AZ221" s="788"/>
      <c r="BD221" s="795"/>
      <c r="BE221" s="795"/>
      <c r="BF221" s="795"/>
      <c r="BL221" s="788"/>
      <c r="BM221" s="795"/>
      <c r="BN221" s="795"/>
      <c r="BO221" s="795"/>
      <c r="BP221" s="795"/>
      <c r="BQ221" s="795"/>
      <c r="BR221" s="795"/>
      <c r="BS221" s="795"/>
      <c r="BT221" s="795"/>
      <c r="BU221" s="795"/>
      <c r="BV221" s="795"/>
      <c r="BW221" s="795"/>
      <c r="BX221" s="788"/>
      <c r="CJ221" s="788"/>
      <c r="CK221" s="795"/>
      <c r="CL221" s="795"/>
      <c r="CM221" s="795"/>
      <c r="CN221" s="795"/>
      <c r="CO221" s="795"/>
      <c r="CP221" s="795"/>
      <c r="CQ221" s="795"/>
      <c r="CR221" s="795"/>
      <c r="CS221" s="795"/>
      <c r="CT221" s="795"/>
      <c r="CU221" s="795"/>
      <c r="CV221" s="788"/>
      <c r="DH221" s="788"/>
      <c r="DI221" s="795"/>
      <c r="DJ221" s="795"/>
      <c r="DK221" s="795"/>
      <c r="DL221" s="795"/>
      <c r="DM221" s="795"/>
      <c r="DN221" s="795"/>
      <c r="DO221" s="795"/>
      <c r="DP221" s="795"/>
      <c r="DQ221" s="795"/>
      <c r="DR221" s="795"/>
      <c r="DS221" s="795"/>
      <c r="DT221" s="788"/>
      <c r="DX221" s="825"/>
      <c r="EF221" s="788"/>
      <c r="EG221" s="795"/>
      <c r="EH221" s="795"/>
      <c r="EI221" s="795"/>
      <c r="EJ221" s="795"/>
      <c r="EK221" s="795"/>
      <c r="EL221" s="795"/>
      <c r="EM221" s="795"/>
      <c r="EN221" s="795"/>
      <c r="EO221" s="795"/>
      <c r="EP221" s="795"/>
      <c r="EQ221" s="795"/>
      <c r="ER221" s="788"/>
      <c r="FD221" s="788"/>
      <c r="FE221" s="795"/>
      <c r="FF221" s="795"/>
      <c r="FG221" s="795"/>
      <c r="FH221" s="795"/>
      <c r="FI221" s="795"/>
      <c r="FJ221" s="795"/>
      <c r="FK221" s="795"/>
      <c r="FL221" s="795"/>
      <c r="FM221" s="795"/>
      <c r="FN221" s="795"/>
      <c r="FO221" s="795"/>
      <c r="FP221" s="788"/>
      <c r="GB221" s="788"/>
      <c r="GC221" s="795"/>
      <c r="GD221" s="795"/>
      <c r="GE221" s="795"/>
      <c r="GF221" s="795"/>
      <c r="GG221" s="795"/>
      <c r="GH221" s="795"/>
      <c r="GI221" s="795"/>
      <c r="GJ221" s="795"/>
      <c r="GK221" s="795"/>
      <c r="GL221" s="795"/>
      <c r="GM221" s="795"/>
      <c r="GN221" s="788"/>
      <c r="GO221" s="815"/>
    </row>
    <row r="222" spans="7:197" s="786" customFormat="1" ht="22" hidden="1" customHeight="1" x14ac:dyDescent="0.2">
      <c r="G222" s="834" t="str">
        <f>'Title Marketing'!$B$15</f>
        <v>Digital Advertising</v>
      </c>
      <c r="L222" s="786">
        <f>'Title Marketing'!$C$15</f>
        <v>0</v>
      </c>
      <c r="M222" s="786">
        <f>'Title Marketing'!$D$15</f>
        <v>0</v>
      </c>
      <c r="N222" s="786">
        <f>'Title Marketing'!$E$15</f>
        <v>0</v>
      </c>
      <c r="O222" s="786">
        <f>'Title Marketing'!$F$15</f>
        <v>-2500</v>
      </c>
      <c r="P222" s="788">
        <f>'Title Marketing'!$G$15</f>
        <v>-5000</v>
      </c>
      <c r="Q222" s="795">
        <f>'Title Marketing'!$H$15</f>
        <v>-5000</v>
      </c>
      <c r="R222" s="795">
        <f>'Title Marketing'!$I$15</f>
        <v>-7500</v>
      </c>
      <c r="S222" s="795">
        <f>'Title Marketing'!$J$15</f>
        <v>-7500</v>
      </c>
      <c r="T222" s="795">
        <f>'Title Marketing'!$K$15</f>
        <v>-5000</v>
      </c>
      <c r="U222" s="795">
        <f>'Title Marketing'!$L$15</f>
        <v>-5000</v>
      </c>
      <c r="V222" s="795">
        <f>'Title Marketing'!$M$15</f>
        <v>-2500</v>
      </c>
      <c r="W222" s="795">
        <f>'Title Marketing'!$N$15</f>
        <v>-1500</v>
      </c>
      <c r="X222" s="795">
        <f>'Title Marketing'!$O$15</f>
        <v>-500</v>
      </c>
      <c r="Y222" s="795">
        <f>'Title Marketing'!$P$15</f>
        <v>-500</v>
      </c>
      <c r="Z222" s="795">
        <f>'Title Marketing'!$Q$15</f>
        <v>-500</v>
      </c>
      <c r="AA222" s="795">
        <f>'Title Marketing'!$R$15</f>
        <v>-500</v>
      </c>
      <c r="AB222" s="788">
        <f>'Title Marketing'!$S$15</f>
        <v>-750</v>
      </c>
      <c r="AC222" s="786">
        <f>'Title Marketing'!$T$15</f>
        <v>0</v>
      </c>
      <c r="AD222" s="786">
        <f>'Title Marketing'!$U$15</f>
        <v>0</v>
      </c>
      <c r="AF222" s="795"/>
      <c r="AG222" s="795"/>
      <c r="AH222" s="795"/>
      <c r="AN222" s="788"/>
      <c r="AO222" s="795"/>
      <c r="AP222" s="795"/>
      <c r="AQ222" s="795"/>
      <c r="AR222" s="795"/>
      <c r="AS222" s="795"/>
      <c r="AT222" s="795"/>
      <c r="AU222" s="795"/>
      <c r="AV222" s="795"/>
      <c r="AW222" s="795"/>
      <c r="AX222" s="795"/>
      <c r="AY222" s="795"/>
      <c r="AZ222" s="788"/>
      <c r="BD222" s="795"/>
      <c r="BE222" s="795"/>
      <c r="BF222" s="795"/>
      <c r="BL222" s="788"/>
      <c r="BM222" s="795"/>
      <c r="BN222" s="795"/>
      <c r="BO222" s="795"/>
      <c r="BP222" s="795"/>
      <c r="BQ222" s="795"/>
      <c r="BR222" s="795"/>
      <c r="BS222" s="795"/>
      <c r="BT222" s="795"/>
      <c r="BU222" s="795"/>
      <c r="BV222" s="795"/>
      <c r="BW222" s="795"/>
      <c r="BX222" s="788"/>
      <c r="CJ222" s="788"/>
      <c r="CK222" s="795"/>
      <c r="CL222" s="795"/>
      <c r="CM222" s="795"/>
      <c r="CN222" s="795"/>
      <c r="CO222" s="795"/>
      <c r="CP222" s="795"/>
      <c r="CQ222" s="795"/>
      <c r="CR222" s="795"/>
      <c r="CS222" s="795"/>
      <c r="CT222" s="795"/>
      <c r="CU222" s="795"/>
      <c r="CV222" s="788"/>
      <c r="DH222" s="788"/>
      <c r="DI222" s="795"/>
      <c r="DJ222" s="795"/>
      <c r="DK222" s="795"/>
      <c r="DL222" s="795"/>
      <c r="DM222" s="795"/>
      <c r="DN222" s="795"/>
      <c r="DO222" s="795"/>
      <c r="DP222" s="795"/>
      <c r="DQ222" s="795"/>
      <c r="DR222" s="795"/>
      <c r="DS222" s="795"/>
      <c r="DT222" s="788"/>
      <c r="DX222" s="825"/>
      <c r="EF222" s="788"/>
      <c r="EG222" s="795"/>
      <c r="EH222" s="795"/>
      <c r="EI222" s="795"/>
      <c r="EJ222" s="795"/>
      <c r="EK222" s="795"/>
      <c r="EL222" s="795"/>
      <c r="EM222" s="795"/>
      <c r="EN222" s="795"/>
      <c r="EO222" s="795"/>
      <c r="EP222" s="795"/>
      <c r="EQ222" s="795"/>
      <c r="ER222" s="788"/>
      <c r="FD222" s="788"/>
      <c r="FE222" s="795"/>
      <c r="FF222" s="795"/>
      <c r="FG222" s="795"/>
      <c r="FH222" s="795"/>
      <c r="FI222" s="795"/>
      <c r="FJ222" s="795"/>
      <c r="FK222" s="795"/>
      <c r="FL222" s="795"/>
      <c r="FM222" s="795"/>
      <c r="FN222" s="795"/>
      <c r="FO222" s="795"/>
      <c r="FP222" s="788"/>
      <c r="GB222" s="788"/>
      <c r="GC222" s="795"/>
      <c r="GD222" s="795"/>
      <c r="GE222" s="795"/>
      <c r="GF222" s="795"/>
      <c r="GG222" s="795"/>
      <c r="GH222" s="795"/>
      <c r="GI222" s="795"/>
      <c r="GJ222" s="795"/>
      <c r="GK222" s="795"/>
      <c r="GL222" s="795"/>
      <c r="GM222" s="795"/>
      <c r="GN222" s="788"/>
      <c r="GO222" s="815"/>
    </row>
    <row r="223" spans="7:197" s="786" customFormat="1" ht="22" hidden="1" customHeight="1" x14ac:dyDescent="0.2">
      <c r="G223" s="834" t="str">
        <f>'Title Marketing'!$B$16</f>
        <v>Swag</v>
      </c>
      <c r="L223" s="786">
        <f>'Title Marketing'!$C$16</f>
        <v>0</v>
      </c>
      <c r="M223" s="786">
        <f>'Title Marketing'!$D$16</f>
        <v>0</v>
      </c>
      <c r="N223" s="786">
        <f>'Title Marketing'!$E$16</f>
        <v>0</v>
      </c>
      <c r="O223" s="786">
        <f>'Title Marketing'!$F$16</f>
        <v>0</v>
      </c>
      <c r="P223" s="788">
        <f>'Title Marketing'!$G$16</f>
        <v>0</v>
      </c>
      <c r="Q223" s="795">
        <f>'Title Marketing'!$H$16</f>
        <v>-1200</v>
      </c>
      <c r="R223" s="795">
        <f>'Title Marketing'!$I$16</f>
        <v>-1200</v>
      </c>
      <c r="S223" s="795">
        <f>'Title Marketing'!$J$16</f>
        <v>-2500</v>
      </c>
      <c r="T223" s="795">
        <f>'Title Marketing'!$K$16</f>
        <v>-2500</v>
      </c>
      <c r="U223" s="795">
        <f>'Title Marketing'!$L$16</f>
        <v>-2500</v>
      </c>
      <c r="V223" s="795">
        <f>'Title Marketing'!$M$16</f>
        <v>-1750</v>
      </c>
      <c r="W223" s="795">
        <f>'Title Marketing'!$N$16</f>
        <v>-1200</v>
      </c>
      <c r="X223" s="795">
        <f>'Title Marketing'!$O$16</f>
        <v>-600</v>
      </c>
      <c r="Y223" s="795">
        <f>'Title Marketing'!$P$16</f>
        <v>-600</v>
      </c>
      <c r="Z223" s="795">
        <f>'Title Marketing'!$Q$16</f>
        <v>-600</v>
      </c>
      <c r="AA223" s="795">
        <f>'Title Marketing'!$R$16</f>
        <v>-300</v>
      </c>
      <c r="AB223" s="788">
        <f>'Title Marketing'!$S$16</f>
        <v>-300</v>
      </c>
      <c r="AC223" s="786">
        <f>'Title Marketing'!$T$16</f>
        <v>-300</v>
      </c>
      <c r="AD223" s="786">
        <f>'Title Marketing'!$U$16</f>
        <v>0</v>
      </c>
      <c r="AF223" s="795"/>
      <c r="AG223" s="795"/>
      <c r="AH223" s="795"/>
      <c r="AN223" s="788"/>
      <c r="AO223" s="795"/>
      <c r="AP223" s="795"/>
      <c r="AQ223" s="795"/>
      <c r="AR223" s="795"/>
      <c r="AS223" s="795"/>
      <c r="AT223" s="795"/>
      <c r="AU223" s="795"/>
      <c r="AV223" s="795"/>
      <c r="AW223" s="795"/>
      <c r="AX223" s="795"/>
      <c r="AY223" s="795"/>
      <c r="AZ223" s="788"/>
      <c r="BD223" s="795"/>
      <c r="BE223" s="795"/>
      <c r="BF223" s="795"/>
      <c r="BL223" s="788"/>
      <c r="BM223" s="795"/>
      <c r="BN223" s="795"/>
      <c r="BO223" s="795"/>
      <c r="BP223" s="795"/>
      <c r="BQ223" s="795"/>
      <c r="BR223" s="795"/>
      <c r="BS223" s="795"/>
      <c r="BT223" s="795"/>
      <c r="BU223" s="795"/>
      <c r="BV223" s="795"/>
      <c r="BW223" s="795"/>
      <c r="BX223" s="788"/>
      <c r="CJ223" s="788"/>
      <c r="CK223" s="795"/>
      <c r="CL223" s="795"/>
      <c r="CM223" s="795"/>
      <c r="CN223" s="795"/>
      <c r="CO223" s="795"/>
      <c r="CP223" s="795"/>
      <c r="CQ223" s="795"/>
      <c r="CR223" s="795"/>
      <c r="CS223" s="795"/>
      <c r="CT223" s="795"/>
      <c r="CU223" s="795"/>
      <c r="CV223" s="788"/>
      <c r="DH223" s="788"/>
      <c r="DI223" s="795"/>
      <c r="DJ223" s="795"/>
      <c r="DK223" s="795"/>
      <c r="DL223" s="795"/>
      <c r="DM223" s="795"/>
      <c r="DN223" s="795"/>
      <c r="DO223" s="795"/>
      <c r="DP223" s="795"/>
      <c r="DQ223" s="795"/>
      <c r="DR223" s="795"/>
      <c r="DS223" s="795"/>
      <c r="DT223" s="788"/>
      <c r="DX223" s="825"/>
      <c r="EF223" s="788"/>
      <c r="EG223" s="795"/>
      <c r="EH223" s="795"/>
      <c r="EI223" s="795"/>
      <c r="EJ223" s="795"/>
      <c r="EK223" s="795"/>
      <c r="EL223" s="795"/>
      <c r="EM223" s="795"/>
      <c r="EN223" s="795"/>
      <c r="EO223" s="795"/>
      <c r="EP223" s="795"/>
      <c r="EQ223" s="795"/>
      <c r="ER223" s="788"/>
      <c r="FD223" s="788"/>
      <c r="FE223" s="795"/>
      <c r="FF223" s="795"/>
      <c r="FG223" s="795"/>
      <c r="FH223" s="795"/>
      <c r="FI223" s="795"/>
      <c r="FJ223" s="795"/>
      <c r="FK223" s="795"/>
      <c r="FL223" s="795"/>
      <c r="FM223" s="795"/>
      <c r="FN223" s="795"/>
      <c r="FO223" s="795"/>
      <c r="FP223" s="788"/>
      <c r="GB223" s="788"/>
      <c r="GC223" s="795"/>
      <c r="GD223" s="795"/>
      <c r="GE223" s="795"/>
      <c r="GF223" s="795"/>
      <c r="GG223" s="795"/>
      <c r="GH223" s="795"/>
      <c r="GI223" s="795"/>
      <c r="GJ223" s="795"/>
      <c r="GK223" s="795"/>
      <c r="GL223" s="795"/>
      <c r="GM223" s="795"/>
      <c r="GN223" s="788"/>
      <c r="GO223" s="815"/>
    </row>
    <row r="224" spans="7:197" s="786" customFormat="1" ht="22" hidden="1" customHeight="1" x14ac:dyDescent="0.2">
      <c r="G224" s="834"/>
      <c r="P224" s="788"/>
      <c r="Q224" s="795"/>
      <c r="R224" s="795"/>
      <c r="S224" s="795"/>
      <c r="T224" s="795"/>
      <c r="U224" s="795"/>
      <c r="V224" s="795"/>
      <c r="W224" s="795"/>
      <c r="X224" s="795"/>
      <c r="Y224" s="795"/>
      <c r="Z224" s="795"/>
      <c r="AA224" s="795"/>
      <c r="AB224" s="788"/>
      <c r="AF224" s="795"/>
      <c r="AG224" s="795"/>
      <c r="AH224" s="795"/>
      <c r="AN224" s="788"/>
      <c r="AO224" s="795"/>
      <c r="AP224" s="795"/>
      <c r="AQ224" s="795"/>
      <c r="AR224" s="795"/>
      <c r="AS224" s="795"/>
      <c r="AT224" s="795"/>
      <c r="AU224" s="795"/>
      <c r="AV224" s="795"/>
      <c r="AW224" s="795"/>
      <c r="AX224" s="795"/>
      <c r="AY224" s="795"/>
      <c r="AZ224" s="788"/>
      <c r="BD224" s="795"/>
      <c r="BE224" s="795"/>
      <c r="BF224" s="795"/>
      <c r="BL224" s="788"/>
      <c r="BM224" s="795"/>
      <c r="BN224" s="795"/>
      <c r="BO224" s="795"/>
      <c r="BP224" s="795"/>
      <c r="BQ224" s="795"/>
      <c r="BR224" s="795"/>
      <c r="BS224" s="795"/>
      <c r="BT224" s="795"/>
      <c r="BU224" s="795"/>
      <c r="BV224" s="795"/>
      <c r="BW224" s="795"/>
      <c r="BX224" s="788"/>
      <c r="CJ224" s="788"/>
      <c r="CK224" s="795"/>
      <c r="CL224" s="795"/>
      <c r="CM224" s="795"/>
      <c r="CN224" s="795"/>
      <c r="CO224" s="795"/>
      <c r="CP224" s="795"/>
      <c r="CQ224" s="795"/>
      <c r="CR224" s="795"/>
      <c r="CS224" s="795"/>
      <c r="CT224" s="795"/>
      <c r="CU224" s="795"/>
      <c r="CV224" s="788"/>
      <c r="DH224" s="788"/>
      <c r="DI224" s="795"/>
      <c r="DJ224" s="795"/>
      <c r="DK224" s="795"/>
      <c r="DL224" s="795"/>
      <c r="DM224" s="795"/>
      <c r="DN224" s="795"/>
      <c r="DO224" s="795"/>
      <c r="DP224" s="795"/>
      <c r="DQ224" s="795"/>
      <c r="DR224" s="795"/>
      <c r="DS224" s="795"/>
      <c r="DT224" s="788"/>
      <c r="DX224" s="825"/>
      <c r="EF224" s="788"/>
      <c r="EG224" s="795"/>
      <c r="EH224" s="795"/>
      <c r="EI224" s="795"/>
      <c r="EJ224" s="795"/>
      <c r="EK224" s="795"/>
      <c r="EL224" s="795"/>
      <c r="EM224" s="795"/>
      <c r="EN224" s="795"/>
      <c r="EO224" s="795"/>
      <c r="EP224" s="795"/>
      <c r="EQ224" s="795"/>
      <c r="ER224" s="788"/>
      <c r="FD224" s="788"/>
      <c r="FE224" s="795"/>
      <c r="FF224" s="795"/>
      <c r="FG224" s="795"/>
      <c r="FH224" s="795"/>
      <c r="FI224" s="795"/>
      <c r="FJ224" s="795"/>
      <c r="FK224" s="795"/>
      <c r="FL224" s="795"/>
      <c r="FM224" s="795"/>
      <c r="FN224" s="795"/>
      <c r="FO224" s="795"/>
      <c r="FP224" s="788"/>
      <c r="GB224" s="788"/>
      <c r="GC224" s="795"/>
      <c r="GD224" s="795"/>
      <c r="GE224" s="795"/>
      <c r="GF224" s="795"/>
      <c r="GG224" s="795"/>
      <c r="GH224" s="795"/>
      <c r="GI224" s="795"/>
      <c r="GJ224" s="795"/>
      <c r="GK224" s="795"/>
      <c r="GL224" s="795"/>
      <c r="GM224" s="795"/>
      <c r="GN224" s="788"/>
      <c r="GO224" s="815"/>
    </row>
    <row r="225" spans="7:197" s="786" customFormat="1" ht="22" hidden="1" customHeight="1" x14ac:dyDescent="0.2">
      <c r="G225" s="833">
        <v>3</v>
      </c>
      <c r="O225" s="786">
        <f>'Title Marketing'!$C$17</f>
        <v>-24000</v>
      </c>
      <c r="P225" s="788">
        <f>'Title Marketing'!$D$17</f>
        <v>-24000</v>
      </c>
      <c r="Q225" s="795">
        <f>'Title Marketing'!$E$17</f>
        <v>-19000</v>
      </c>
      <c r="R225" s="795">
        <f>'Title Marketing'!$F$17</f>
        <v>-29000</v>
      </c>
      <c r="S225" s="795">
        <f>'Title Marketing'!$G$17</f>
        <v>-26500</v>
      </c>
      <c r="T225" s="795">
        <f>'Title Marketing'!$H$17</f>
        <v>-27700</v>
      </c>
      <c r="U225" s="795">
        <f>'Title Marketing'!$I$17</f>
        <v>-32700</v>
      </c>
      <c r="V225" s="795">
        <f>'Title Marketing'!$J$17</f>
        <v>-27000</v>
      </c>
      <c r="W225" s="795">
        <f>'Title Marketing'!$K$17</f>
        <v>-12500</v>
      </c>
      <c r="X225" s="795">
        <f>'Title Marketing'!$L$17</f>
        <v>-10000</v>
      </c>
      <c r="Y225" s="795">
        <f>'Title Marketing'!$M$17</f>
        <v>-9250</v>
      </c>
      <c r="Z225" s="795">
        <f>'Title Marketing'!$N$17</f>
        <v>-2700</v>
      </c>
      <c r="AA225" s="795">
        <f>'Title Marketing'!$O$17</f>
        <v>-1100</v>
      </c>
      <c r="AB225" s="788">
        <f>'Title Marketing'!$P$17</f>
        <v>-1100</v>
      </c>
      <c r="AC225" s="786">
        <f>'Title Marketing'!$Q$17</f>
        <v>-1100</v>
      </c>
      <c r="AD225" s="786">
        <f>'Title Marketing'!$R$17</f>
        <v>-800</v>
      </c>
      <c r="AE225" s="786">
        <f>'Title Marketing'!$S$17</f>
        <v>-1050</v>
      </c>
      <c r="AF225" s="795">
        <f>'Title Marketing'!$T$17</f>
        <v>-300</v>
      </c>
      <c r="AG225" s="795">
        <f>'Title Marketing'!$U$17</f>
        <v>0</v>
      </c>
      <c r="AH225" s="795"/>
      <c r="AN225" s="788"/>
      <c r="AO225" s="795"/>
      <c r="AP225" s="795"/>
      <c r="AQ225" s="795"/>
      <c r="AR225" s="795"/>
      <c r="AS225" s="795"/>
      <c r="AT225" s="795"/>
      <c r="AU225" s="795"/>
      <c r="AV225" s="795"/>
      <c r="AW225" s="795"/>
      <c r="AX225" s="795"/>
      <c r="AY225" s="795"/>
      <c r="AZ225" s="788"/>
      <c r="BD225" s="795"/>
      <c r="BE225" s="795"/>
      <c r="BF225" s="795"/>
      <c r="BL225" s="788"/>
      <c r="BM225" s="795"/>
      <c r="BN225" s="795"/>
      <c r="BO225" s="795"/>
      <c r="BP225" s="795"/>
      <c r="BQ225" s="795"/>
      <c r="BR225" s="795"/>
      <c r="BS225" s="795"/>
      <c r="BT225" s="795"/>
      <c r="BU225" s="795"/>
      <c r="BV225" s="795"/>
      <c r="BW225" s="795"/>
      <c r="BX225" s="788"/>
      <c r="CJ225" s="788"/>
      <c r="CK225" s="795"/>
      <c r="CL225" s="795"/>
      <c r="CM225" s="795"/>
      <c r="CN225" s="795"/>
      <c r="CO225" s="795"/>
      <c r="CP225" s="795"/>
      <c r="CQ225" s="795"/>
      <c r="CR225" s="795"/>
      <c r="CS225" s="795"/>
      <c r="CT225" s="795"/>
      <c r="CU225" s="795"/>
      <c r="CV225" s="788"/>
      <c r="DH225" s="788"/>
      <c r="DI225" s="795"/>
      <c r="DJ225" s="795"/>
      <c r="DK225" s="795"/>
      <c r="DL225" s="795"/>
      <c r="DM225" s="795"/>
      <c r="DN225" s="795"/>
      <c r="DO225" s="795"/>
      <c r="DP225" s="795"/>
      <c r="DQ225" s="795"/>
      <c r="DR225" s="795"/>
      <c r="DS225" s="795"/>
      <c r="DT225" s="788"/>
      <c r="DX225" s="825"/>
      <c r="EF225" s="788"/>
      <c r="EG225" s="795"/>
      <c r="EH225" s="795"/>
      <c r="EI225" s="795"/>
      <c r="EJ225" s="795"/>
      <c r="EK225" s="795"/>
      <c r="EL225" s="795"/>
      <c r="EM225" s="795"/>
      <c r="EN225" s="795"/>
      <c r="EO225" s="795"/>
      <c r="EP225" s="795"/>
      <c r="EQ225" s="795"/>
      <c r="ER225" s="788"/>
      <c r="FD225" s="788"/>
      <c r="FE225" s="795"/>
      <c r="FF225" s="795"/>
      <c r="FG225" s="795"/>
      <c r="FH225" s="795"/>
      <c r="FI225" s="795"/>
      <c r="FJ225" s="795"/>
      <c r="FK225" s="795"/>
      <c r="FL225" s="795"/>
      <c r="FM225" s="795"/>
      <c r="FN225" s="795"/>
      <c r="FO225" s="795"/>
      <c r="FP225" s="788"/>
      <c r="GB225" s="788"/>
      <c r="GC225" s="795"/>
      <c r="GD225" s="795"/>
      <c r="GE225" s="795"/>
      <c r="GF225" s="795"/>
      <c r="GG225" s="795"/>
      <c r="GH225" s="795"/>
      <c r="GI225" s="795"/>
      <c r="GJ225" s="795"/>
      <c r="GK225" s="795"/>
      <c r="GL225" s="795"/>
      <c r="GM225" s="795"/>
      <c r="GN225" s="788"/>
      <c r="GO225" s="815"/>
    </row>
    <row r="226" spans="7:197" s="786" customFormat="1" ht="22" hidden="1" customHeight="1" x14ac:dyDescent="0.2">
      <c r="G226" s="834" t="str">
        <f>'Title Marketing'!$B$8</f>
        <v>Market Research</v>
      </c>
      <c r="O226" s="786">
        <f>'Title Marketing'!$C$8</f>
        <v>-5000</v>
      </c>
      <c r="P226" s="788">
        <f>'Title Marketing'!$D$8</f>
        <v>-5000</v>
      </c>
      <c r="Q226" s="795">
        <f>'Title Marketing'!$E$8</f>
        <v>0</v>
      </c>
      <c r="R226" s="795">
        <f>'Title Marketing'!$F$8</f>
        <v>0</v>
      </c>
      <c r="S226" s="795">
        <f>'Title Marketing'!$G$8</f>
        <v>0</v>
      </c>
      <c r="T226" s="795">
        <f>'Title Marketing'!$H$8</f>
        <v>0</v>
      </c>
      <c r="U226" s="795">
        <f>'Title Marketing'!$I$8</f>
        <v>0</v>
      </c>
      <c r="V226" s="795">
        <f>'Title Marketing'!$J$8</f>
        <v>0</v>
      </c>
      <c r="W226" s="795">
        <f>'Title Marketing'!$K$8</f>
        <v>0</v>
      </c>
      <c r="X226" s="795">
        <f>'Title Marketing'!$L$8</f>
        <v>0</v>
      </c>
      <c r="Y226" s="795">
        <f>'Title Marketing'!$M$8</f>
        <v>0</v>
      </c>
      <c r="Z226" s="795">
        <f>'Title Marketing'!$N$8</f>
        <v>0</v>
      </c>
      <c r="AA226" s="795">
        <f>'Title Marketing'!$O$8</f>
        <v>0</v>
      </c>
      <c r="AB226" s="788">
        <f>'Title Marketing'!$P$8</f>
        <v>0</v>
      </c>
      <c r="AC226" s="786">
        <f>'Title Marketing'!$Q$8</f>
        <v>0</v>
      </c>
      <c r="AD226" s="786">
        <f>'Title Marketing'!$R$8</f>
        <v>0</v>
      </c>
      <c r="AE226" s="786">
        <f>'Title Marketing'!$S$8</f>
        <v>0</v>
      </c>
      <c r="AF226" s="795">
        <f>'Title Marketing'!$T$8</f>
        <v>0</v>
      </c>
      <c r="AG226" s="795">
        <f>'Title Marketing'!$U$8</f>
        <v>0</v>
      </c>
      <c r="AH226" s="795"/>
      <c r="AN226" s="788"/>
      <c r="AO226" s="795"/>
      <c r="AP226" s="795"/>
      <c r="AQ226" s="795"/>
      <c r="AR226" s="795"/>
      <c r="AS226" s="795"/>
      <c r="AT226" s="795"/>
      <c r="AU226" s="795"/>
      <c r="AV226" s="795"/>
      <c r="AW226" s="795"/>
      <c r="AX226" s="795"/>
      <c r="AY226" s="795"/>
      <c r="AZ226" s="788"/>
      <c r="BD226" s="795"/>
      <c r="BE226" s="795"/>
      <c r="BF226" s="795"/>
      <c r="BL226" s="788"/>
      <c r="BM226" s="795"/>
      <c r="BN226" s="795"/>
      <c r="BO226" s="795"/>
      <c r="BP226" s="795"/>
      <c r="BQ226" s="795"/>
      <c r="BR226" s="795"/>
      <c r="BS226" s="795"/>
      <c r="BT226" s="795"/>
      <c r="BU226" s="795"/>
      <c r="BV226" s="795"/>
      <c r="BW226" s="795"/>
      <c r="BX226" s="788"/>
      <c r="CJ226" s="788"/>
      <c r="CK226" s="795"/>
      <c r="CL226" s="795"/>
      <c r="CM226" s="795"/>
      <c r="CN226" s="795"/>
      <c r="CO226" s="795"/>
      <c r="CP226" s="795"/>
      <c r="CQ226" s="795"/>
      <c r="CR226" s="795"/>
      <c r="CS226" s="795"/>
      <c r="CT226" s="795"/>
      <c r="CU226" s="795"/>
      <c r="CV226" s="788"/>
      <c r="DH226" s="788"/>
      <c r="DI226" s="795"/>
      <c r="DJ226" s="795"/>
      <c r="DK226" s="795"/>
      <c r="DL226" s="795"/>
      <c r="DM226" s="795"/>
      <c r="DN226" s="795"/>
      <c r="DO226" s="795"/>
      <c r="DP226" s="795"/>
      <c r="DQ226" s="795"/>
      <c r="DR226" s="795"/>
      <c r="DS226" s="795"/>
      <c r="DT226" s="788"/>
      <c r="DX226" s="825"/>
      <c r="EF226" s="788"/>
      <c r="EG226" s="795"/>
      <c r="EH226" s="795"/>
      <c r="EI226" s="795"/>
      <c r="EJ226" s="795"/>
      <c r="EK226" s="795"/>
      <c r="EL226" s="795"/>
      <c r="EM226" s="795"/>
      <c r="EN226" s="795"/>
      <c r="EO226" s="795"/>
      <c r="EP226" s="795"/>
      <c r="EQ226" s="795"/>
      <c r="ER226" s="788"/>
      <c r="FD226" s="788"/>
      <c r="FE226" s="795"/>
      <c r="FF226" s="795"/>
      <c r="FG226" s="795"/>
      <c r="FH226" s="795"/>
      <c r="FI226" s="795"/>
      <c r="FJ226" s="795"/>
      <c r="FK226" s="795"/>
      <c r="FL226" s="795"/>
      <c r="FM226" s="795"/>
      <c r="FN226" s="795"/>
      <c r="FO226" s="795"/>
      <c r="FP226" s="788"/>
      <c r="GB226" s="788"/>
      <c r="GC226" s="795"/>
      <c r="GD226" s="795"/>
      <c r="GE226" s="795"/>
      <c r="GF226" s="795"/>
      <c r="GG226" s="795"/>
      <c r="GH226" s="795"/>
      <c r="GI226" s="795"/>
      <c r="GJ226" s="795"/>
      <c r="GK226" s="795"/>
      <c r="GL226" s="795"/>
      <c r="GM226" s="795"/>
      <c r="GN226" s="788"/>
      <c r="GO226" s="815"/>
    </row>
    <row r="227" spans="7:197" s="786" customFormat="1" ht="22" hidden="1" customHeight="1" x14ac:dyDescent="0.2">
      <c r="G227" s="834" t="str">
        <f>'Title Marketing'!$B$9</f>
        <v>Public Relations</v>
      </c>
      <c r="O227" s="786">
        <f>'Title Marketing'!$C$9</f>
        <v>-2000</v>
      </c>
      <c r="P227" s="788">
        <f>'Title Marketing'!$D$9</f>
        <v>-2000</v>
      </c>
      <c r="Q227" s="795">
        <f>'Title Marketing'!$E$9</f>
        <v>-2000</v>
      </c>
      <c r="R227" s="795">
        <f>'Title Marketing'!$F$9</f>
        <v>-2000</v>
      </c>
      <c r="S227" s="795">
        <f>'Title Marketing'!$G$9</f>
        <v>-2000</v>
      </c>
      <c r="T227" s="795">
        <f>'Title Marketing'!$H$9</f>
        <v>-2000</v>
      </c>
      <c r="U227" s="795">
        <f>'Title Marketing'!$I$9</f>
        <v>-2000</v>
      </c>
      <c r="V227" s="795">
        <f>'Title Marketing'!$J$9</f>
        <v>-2000</v>
      </c>
      <c r="W227" s="795">
        <f>'Title Marketing'!$K$9</f>
        <v>0</v>
      </c>
      <c r="X227" s="795">
        <f>'Title Marketing'!$L$9</f>
        <v>0</v>
      </c>
      <c r="Y227" s="795">
        <f>'Title Marketing'!$M$9</f>
        <v>0</v>
      </c>
      <c r="Z227" s="795">
        <f>'Title Marketing'!$N$9</f>
        <v>0</v>
      </c>
      <c r="AA227" s="795">
        <f>'Title Marketing'!$O$9</f>
        <v>0</v>
      </c>
      <c r="AB227" s="788">
        <f>'Title Marketing'!$P$9</f>
        <v>0</v>
      </c>
      <c r="AC227" s="786">
        <f>'Title Marketing'!$Q$9</f>
        <v>0</v>
      </c>
      <c r="AD227" s="786">
        <f>'Title Marketing'!$R$9</f>
        <v>0</v>
      </c>
      <c r="AE227" s="786">
        <f>'Title Marketing'!$S$9</f>
        <v>0</v>
      </c>
      <c r="AF227" s="795">
        <f>'Title Marketing'!$T$9</f>
        <v>0</v>
      </c>
      <c r="AG227" s="795">
        <f>'Title Marketing'!$U$9</f>
        <v>0</v>
      </c>
      <c r="AH227" s="795"/>
      <c r="AN227" s="788"/>
      <c r="AO227" s="795"/>
      <c r="AP227" s="795"/>
      <c r="AQ227" s="795"/>
      <c r="AR227" s="795"/>
      <c r="AS227" s="795"/>
      <c r="AT227" s="795"/>
      <c r="AU227" s="795"/>
      <c r="AV227" s="795"/>
      <c r="AW227" s="795"/>
      <c r="AX227" s="795"/>
      <c r="AY227" s="795"/>
      <c r="AZ227" s="788"/>
      <c r="BD227" s="795"/>
      <c r="BE227" s="795"/>
      <c r="BF227" s="795"/>
      <c r="BL227" s="788"/>
      <c r="BM227" s="795"/>
      <c r="BN227" s="795"/>
      <c r="BO227" s="795"/>
      <c r="BP227" s="795"/>
      <c r="BQ227" s="795"/>
      <c r="BR227" s="795"/>
      <c r="BS227" s="795"/>
      <c r="BT227" s="795"/>
      <c r="BU227" s="795"/>
      <c r="BV227" s="795"/>
      <c r="BW227" s="795"/>
      <c r="BX227" s="788"/>
      <c r="CJ227" s="788"/>
      <c r="CK227" s="795"/>
      <c r="CL227" s="795"/>
      <c r="CM227" s="795"/>
      <c r="CN227" s="795"/>
      <c r="CO227" s="795"/>
      <c r="CP227" s="795"/>
      <c r="CQ227" s="795"/>
      <c r="CR227" s="795"/>
      <c r="CS227" s="795"/>
      <c r="CT227" s="795"/>
      <c r="CU227" s="795"/>
      <c r="CV227" s="788"/>
      <c r="DH227" s="788"/>
      <c r="DI227" s="795"/>
      <c r="DJ227" s="795"/>
      <c r="DK227" s="795"/>
      <c r="DL227" s="795"/>
      <c r="DM227" s="795"/>
      <c r="DN227" s="795"/>
      <c r="DO227" s="795"/>
      <c r="DP227" s="795"/>
      <c r="DQ227" s="795"/>
      <c r="DR227" s="795"/>
      <c r="DS227" s="795"/>
      <c r="DT227" s="788"/>
      <c r="DX227" s="825"/>
      <c r="EF227" s="788"/>
      <c r="EG227" s="795"/>
      <c r="EH227" s="795"/>
      <c r="EI227" s="795"/>
      <c r="EJ227" s="795"/>
      <c r="EK227" s="795"/>
      <c r="EL227" s="795"/>
      <c r="EM227" s="795"/>
      <c r="EN227" s="795"/>
      <c r="EO227" s="795"/>
      <c r="EP227" s="795"/>
      <c r="EQ227" s="795"/>
      <c r="ER227" s="788"/>
      <c r="FD227" s="788"/>
      <c r="FE227" s="795"/>
      <c r="FF227" s="795"/>
      <c r="FG227" s="795"/>
      <c r="FH227" s="795"/>
      <c r="FI227" s="795"/>
      <c r="FJ227" s="795"/>
      <c r="FK227" s="795"/>
      <c r="FL227" s="795"/>
      <c r="FM227" s="795"/>
      <c r="FN227" s="795"/>
      <c r="FO227" s="795"/>
      <c r="FP227" s="788"/>
      <c r="GB227" s="788"/>
      <c r="GC227" s="795"/>
      <c r="GD227" s="795"/>
      <c r="GE227" s="795"/>
      <c r="GF227" s="795"/>
      <c r="GG227" s="795"/>
      <c r="GH227" s="795"/>
      <c r="GI227" s="795"/>
      <c r="GJ227" s="795"/>
      <c r="GK227" s="795"/>
      <c r="GL227" s="795"/>
      <c r="GM227" s="795"/>
      <c r="GN227" s="788"/>
      <c r="GO227" s="815"/>
    </row>
    <row r="228" spans="7:197" s="786" customFormat="1" ht="22" hidden="1" customHeight="1" x14ac:dyDescent="0.2">
      <c r="G228" s="834" t="str">
        <f>'Title Marketing'!$B$10</f>
        <v>Endorsement Solicitation</v>
      </c>
      <c r="O228" s="786">
        <f>'Title Marketing'!$C$10</f>
        <v>-5000</v>
      </c>
      <c r="P228" s="788">
        <f>'Title Marketing'!$D$10</f>
        <v>-5000</v>
      </c>
      <c r="Q228" s="795">
        <f>'Title Marketing'!$E$10</f>
        <v>0</v>
      </c>
      <c r="R228" s="795">
        <f>'Title Marketing'!$F$10</f>
        <v>0</v>
      </c>
      <c r="S228" s="795">
        <f>'Title Marketing'!$G$10</f>
        <v>0</v>
      </c>
      <c r="T228" s="795">
        <f>'Title Marketing'!$H$10</f>
        <v>0</v>
      </c>
      <c r="U228" s="795">
        <f>'Title Marketing'!$I$10</f>
        <v>0</v>
      </c>
      <c r="V228" s="795">
        <f>'Title Marketing'!$J$10</f>
        <v>0</v>
      </c>
      <c r="W228" s="795">
        <f>'Title Marketing'!$K$10</f>
        <v>0</v>
      </c>
      <c r="X228" s="795">
        <f>'Title Marketing'!$L$10</f>
        <v>0</v>
      </c>
      <c r="Y228" s="795">
        <f>'Title Marketing'!$M$10</f>
        <v>0</v>
      </c>
      <c r="Z228" s="795">
        <f>'Title Marketing'!$N$10</f>
        <v>0</v>
      </c>
      <c r="AA228" s="795">
        <f>'Title Marketing'!$O$10</f>
        <v>0</v>
      </c>
      <c r="AB228" s="788">
        <f>'Title Marketing'!$P$10</f>
        <v>0</v>
      </c>
      <c r="AC228" s="786">
        <f>'Title Marketing'!$Q$10</f>
        <v>0</v>
      </c>
      <c r="AD228" s="786">
        <f>'Title Marketing'!$R$10</f>
        <v>0</v>
      </c>
      <c r="AE228" s="786">
        <f>'Title Marketing'!$S$10</f>
        <v>0</v>
      </c>
      <c r="AF228" s="795">
        <f>'Title Marketing'!$T$10</f>
        <v>0</v>
      </c>
      <c r="AG228" s="795">
        <f>'Title Marketing'!$U$10</f>
        <v>0</v>
      </c>
      <c r="AH228" s="795"/>
      <c r="AN228" s="788"/>
      <c r="AO228" s="795"/>
      <c r="AP228" s="795"/>
      <c r="AQ228" s="795"/>
      <c r="AR228" s="795"/>
      <c r="AS228" s="795"/>
      <c r="AT228" s="795"/>
      <c r="AU228" s="795"/>
      <c r="AV228" s="795"/>
      <c r="AW228" s="795"/>
      <c r="AX228" s="795"/>
      <c r="AY228" s="795"/>
      <c r="AZ228" s="788"/>
      <c r="BD228" s="795"/>
      <c r="BE228" s="795"/>
      <c r="BF228" s="795"/>
      <c r="BL228" s="788"/>
      <c r="BM228" s="795"/>
      <c r="BN228" s="795"/>
      <c r="BO228" s="795"/>
      <c r="BP228" s="795"/>
      <c r="BQ228" s="795"/>
      <c r="BR228" s="795"/>
      <c r="BS228" s="795"/>
      <c r="BT228" s="795"/>
      <c r="BU228" s="795"/>
      <c r="BV228" s="795"/>
      <c r="BW228" s="795"/>
      <c r="BX228" s="788"/>
      <c r="CJ228" s="788"/>
      <c r="CK228" s="795"/>
      <c r="CL228" s="795"/>
      <c r="CM228" s="795"/>
      <c r="CN228" s="795"/>
      <c r="CO228" s="795"/>
      <c r="CP228" s="795"/>
      <c r="CQ228" s="795"/>
      <c r="CR228" s="795"/>
      <c r="CS228" s="795"/>
      <c r="CT228" s="795"/>
      <c r="CU228" s="795"/>
      <c r="CV228" s="788"/>
      <c r="DH228" s="788"/>
      <c r="DI228" s="795"/>
      <c r="DJ228" s="795"/>
      <c r="DK228" s="795"/>
      <c r="DL228" s="795"/>
      <c r="DM228" s="795"/>
      <c r="DN228" s="795"/>
      <c r="DO228" s="795"/>
      <c r="DP228" s="795"/>
      <c r="DQ228" s="795"/>
      <c r="DR228" s="795"/>
      <c r="DS228" s="795"/>
      <c r="DT228" s="788"/>
      <c r="DX228" s="825"/>
      <c r="EF228" s="788"/>
      <c r="EG228" s="795"/>
      <c r="EH228" s="795"/>
      <c r="EI228" s="795"/>
      <c r="EJ228" s="795"/>
      <c r="EK228" s="795"/>
      <c r="EL228" s="795"/>
      <c r="EM228" s="795"/>
      <c r="EN228" s="795"/>
      <c r="EO228" s="795"/>
      <c r="EP228" s="795"/>
      <c r="EQ228" s="795"/>
      <c r="ER228" s="788"/>
      <c r="FD228" s="788"/>
      <c r="FE228" s="795"/>
      <c r="FF228" s="795"/>
      <c r="FG228" s="795"/>
      <c r="FH228" s="795"/>
      <c r="FI228" s="795"/>
      <c r="FJ228" s="795"/>
      <c r="FK228" s="795"/>
      <c r="FL228" s="795"/>
      <c r="FM228" s="795"/>
      <c r="FN228" s="795"/>
      <c r="FO228" s="795"/>
      <c r="FP228" s="788"/>
      <c r="GB228" s="788"/>
      <c r="GC228" s="795"/>
      <c r="GD228" s="795"/>
      <c r="GE228" s="795"/>
      <c r="GF228" s="795"/>
      <c r="GG228" s="795"/>
      <c r="GH228" s="795"/>
      <c r="GI228" s="795"/>
      <c r="GJ228" s="795"/>
      <c r="GK228" s="795"/>
      <c r="GL228" s="795"/>
      <c r="GM228" s="795"/>
      <c r="GN228" s="788"/>
      <c r="GO228" s="815"/>
    </row>
    <row r="229" spans="7:197" s="786" customFormat="1" ht="22" hidden="1" customHeight="1" x14ac:dyDescent="0.2">
      <c r="G229" s="834" t="str">
        <f>'Title Marketing'!$B$11</f>
        <v>Influencer Outreach</v>
      </c>
      <c r="O229" s="786">
        <f>'Title Marketing'!$C$11</f>
        <v>0</v>
      </c>
      <c r="P229" s="788">
        <f>'Title Marketing'!$D$11</f>
        <v>0</v>
      </c>
      <c r="Q229" s="795">
        <f>'Title Marketing'!$E$11</f>
        <v>-5000</v>
      </c>
      <c r="R229" s="795">
        <f>'Title Marketing'!$F$11</f>
        <v>-5000</v>
      </c>
      <c r="S229" s="795">
        <f>'Title Marketing'!$G$11</f>
        <v>-5000</v>
      </c>
      <c r="T229" s="795">
        <f>'Title Marketing'!$H$11</f>
        <v>-5000</v>
      </c>
      <c r="U229" s="795">
        <f>'Title Marketing'!$I$11</f>
        <v>-5000</v>
      </c>
      <c r="V229" s="795">
        <f>'Title Marketing'!$J$11</f>
        <v>-5000</v>
      </c>
      <c r="W229" s="795">
        <f>'Title Marketing'!$K$11</f>
        <v>0</v>
      </c>
      <c r="X229" s="795">
        <f>'Title Marketing'!$L$11</f>
        <v>0</v>
      </c>
      <c r="Y229" s="795">
        <f>'Title Marketing'!$M$11</f>
        <v>0</v>
      </c>
      <c r="Z229" s="795">
        <f>'Title Marketing'!$N$11</f>
        <v>0</v>
      </c>
      <c r="AA229" s="795">
        <f>'Title Marketing'!$O$11</f>
        <v>0</v>
      </c>
      <c r="AB229" s="788">
        <f>'Title Marketing'!$P$11</f>
        <v>0</v>
      </c>
      <c r="AC229" s="786">
        <f>'Title Marketing'!$Q$11</f>
        <v>0</v>
      </c>
      <c r="AD229" s="786">
        <f>'Title Marketing'!$R$11</f>
        <v>0</v>
      </c>
      <c r="AE229" s="786">
        <f>'Title Marketing'!$S$11</f>
        <v>0</v>
      </c>
      <c r="AF229" s="795">
        <f>'Title Marketing'!$T$11</f>
        <v>0</v>
      </c>
      <c r="AG229" s="795">
        <f>'Title Marketing'!$U$11</f>
        <v>0</v>
      </c>
      <c r="AH229" s="795"/>
      <c r="AN229" s="788"/>
      <c r="AO229" s="795"/>
      <c r="AP229" s="795"/>
      <c r="AQ229" s="795"/>
      <c r="AR229" s="795"/>
      <c r="AS229" s="795"/>
      <c r="AT229" s="795"/>
      <c r="AU229" s="795"/>
      <c r="AV229" s="795"/>
      <c r="AW229" s="795"/>
      <c r="AX229" s="795"/>
      <c r="AY229" s="795"/>
      <c r="AZ229" s="788"/>
      <c r="BD229" s="795"/>
      <c r="BE229" s="795"/>
      <c r="BF229" s="795"/>
      <c r="BL229" s="788"/>
      <c r="BM229" s="795"/>
      <c r="BN229" s="795"/>
      <c r="BO229" s="795"/>
      <c r="BP229" s="795"/>
      <c r="BQ229" s="795"/>
      <c r="BR229" s="795"/>
      <c r="BS229" s="795"/>
      <c r="BT229" s="795"/>
      <c r="BU229" s="795"/>
      <c r="BV229" s="795"/>
      <c r="BW229" s="795"/>
      <c r="BX229" s="788"/>
      <c r="CJ229" s="788"/>
      <c r="CK229" s="795"/>
      <c r="CL229" s="795"/>
      <c r="CM229" s="795"/>
      <c r="CN229" s="795"/>
      <c r="CO229" s="795"/>
      <c r="CP229" s="795"/>
      <c r="CQ229" s="795"/>
      <c r="CR229" s="795"/>
      <c r="CS229" s="795"/>
      <c r="CT229" s="795"/>
      <c r="CU229" s="795"/>
      <c r="CV229" s="788"/>
      <c r="DH229" s="788"/>
      <c r="DI229" s="795"/>
      <c r="DJ229" s="795"/>
      <c r="DK229" s="795"/>
      <c r="DL229" s="795"/>
      <c r="DM229" s="795"/>
      <c r="DN229" s="795"/>
      <c r="DO229" s="795"/>
      <c r="DP229" s="795"/>
      <c r="DQ229" s="795"/>
      <c r="DR229" s="795"/>
      <c r="DS229" s="795"/>
      <c r="DT229" s="788"/>
      <c r="DX229" s="825"/>
      <c r="EF229" s="788"/>
      <c r="EG229" s="795"/>
      <c r="EH229" s="795"/>
      <c r="EI229" s="795"/>
      <c r="EJ229" s="795"/>
      <c r="EK229" s="795"/>
      <c r="EL229" s="795"/>
      <c r="EM229" s="795"/>
      <c r="EN229" s="795"/>
      <c r="EO229" s="795"/>
      <c r="EP229" s="795"/>
      <c r="EQ229" s="795"/>
      <c r="ER229" s="788"/>
      <c r="FD229" s="788"/>
      <c r="FE229" s="795"/>
      <c r="FF229" s="795"/>
      <c r="FG229" s="795"/>
      <c r="FH229" s="795"/>
      <c r="FI229" s="795"/>
      <c r="FJ229" s="795"/>
      <c r="FK229" s="795"/>
      <c r="FL229" s="795"/>
      <c r="FM229" s="795"/>
      <c r="FN229" s="795"/>
      <c r="FO229" s="795"/>
      <c r="FP229" s="788"/>
      <c r="GB229" s="788"/>
      <c r="GC229" s="795"/>
      <c r="GD229" s="795"/>
      <c r="GE229" s="795"/>
      <c r="GF229" s="795"/>
      <c r="GG229" s="795"/>
      <c r="GH229" s="795"/>
      <c r="GI229" s="795"/>
      <c r="GJ229" s="795"/>
      <c r="GK229" s="795"/>
      <c r="GL229" s="795"/>
      <c r="GM229" s="795"/>
      <c r="GN229" s="788"/>
      <c r="GO229" s="815"/>
    </row>
    <row r="230" spans="7:197" s="786" customFormat="1" ht="22" hidden="1" customHeight="1" x14ac:dyDescent="0.2">
      <c r="G230" s="834" t="str">
        <f>'Title Marketing'!$B$12</f>
        <v>Blogger / Tatstemakers</v>
      </c>
      <c r="O230" s="786">
        <f>'Title Marketing'!$C$12</f>
        <v>-12000</v>
      </c>
      <c r="P230" s="788">
        <f>'Title Marketing'!$D$12</f>
        <v>-12000</v>
      </c>
      <c r="Q230" s="795">
        <f>'Title Marketing'!$E$12</f>
        <v>-12000</v>
      </c>
      <c r="R230" s="795">
        <f>'Title Marketing'!$F$12</f>
        <v>-12000</v>
      </c>
      <c r="S230" s="795">
        <f>'Title Marketing'!$G$12</f>
        <v>-12000</v>
      </c>
      <c r="T230" s="795">
        <f>'Title Marketing'!$H$12</f>
        <v>-12000</v>
      </c>
      <c r="U230" s="795">
        <f>'Title Marketing'!$I$12</f>
        <v>-12000</v>
      </c>
      <c r="V230" s="795">
        <f>'Title Marketing'!$J$12</f>
        <v>0</v>
      </c>
      <c r="W230" s="795">
        <f>'Title Marketing'!$K$12</f>
        <v>0</v>
      </c>
      <c r="X230" s="795">
        <f>'Title Marketing'!$L$12</f>
        <v>0</v>
      </c>
      <c r="Y230" s="795">
        <f>'Title Marketing'!$M$12</f>
        <v>0</v>
      </c>
      <c r="Z230" s="795">
        <f>'Title Marketing'!$N$12</f>
        <v>0</v>
      </c>
      <c r="AA230" s="795">
        <f>'Title Marketing'!$O$12</f>
        <v>0</v>
      </c>
      <c r="AB230" s="788">
        <f>'Title Marketing'!$P$12</f>
        <v>0</v>
      </c>
      <c r="AC230" s="786">
        <f>'Title Marketing'!$Q$12</f>
        <v>0</v>
      </c>
      <c r="AD230" s="786">
        <f>'Title Marketing'!$R$12</f>
        <v>0</v>
      </c>
      <c r="AE230" s="786">
        <f>'Title Marketing'!$S$12</f>
        <v>0</v>
      </c>
      <c r="AF230" s="795">
        <f>'Title Marketing'!$T$12</f>
        <v>0</v>
      </c>
      <c r="AG230" s="795">
        <f>'Title Marketing'!$U$12</f>
        <v>0</v>
      </c>
      <c r="AH230" s="795"/>
      <c r="AN230" s="788"/>
      <c r="AO230" s="795"/>
      <c r="AP230" s="795"/>
      <c r="AQ230" s="795"/>
      <c r="AR230" s="795"/>
      <c r="AS230" s="795"/>
      <c r="AT230" s="795"/>
      <c r="AU230" s="795"/>
      <c r="AV230" s="795"/>
      <c r="AW230" s="795"/>
      <c r="AX230" s="795"/>
      <c r="AY230" s="795"/>
      <c r="AZ230" s="788"/>
      <c r="BD230" s="795"/>
      <c r="BE230" s="795"/>
      <c r="BF230" s="795"/>
      <c r="BL230" s="788"/>
      <c r="BM230" s="795"/>
      <c r="BN230" s="795"/>
      <c r="BO230" s="795"/>
      <c r="BP230" s="795"/>
      <c r="BQ230" s="795"/>
      <c r="BR230" s="795"/>
      <c r="BS230" s="795"/>
      <c r="BT230" s="795"/>
      <c r="BU230" s="795"/>
      <c r="BV230" s="795"/>
      <c r="BW230" s="795"/>
      <c r="BX230" s="788"/>
      <c r="CJ230" s="788"/>
      <c r="CK230" s="795"/>
      <c r="CL230" s="795"/>
      <c r="CM230" s="795"/>
      <c r="CN230" s="795"/>
      <c r="CO230" s="795"/>
      <c r="CP230" s="795"/>
      <c r="CQ230" s="795"/>
      <c r="CR230" s="795"/>
      <c r="CS230" s="795"/>
      <c r="CT230" s="795"/>
      <c r="CU230" s="795"/>
      <c r="CV230" s="788"/>
      <c r="DH230" s="788"/>
      <c r="DI230" s="795"/>
      <c r="DJ230" s="795"/>
      <c r="DK230" s="795"/>
      <c r="DL230" s="795"/>
      <c r="DM230" s="795"/>
      <c r="DN230" s="795"/>
      <c r="DO230" s="795"/>
      <c r="DP230" s="795"/>
      <c r="DQ230" s="795"/>
      <c r="DR230" s="795"/>
      <c r="DS230" s="795"/>
      <c r="DT230" s="788"/>
      <c r="DX230" s="825"/>
      <c r="EF230" s="788"/>
      <c r="EG230" s="795"/>
      <c r="EH230" s="795"/>
      <c r="EI230" s="795"/>
      <c r="EJ230" s="795"/>
      <c r="EK230" s="795"/>
      <c r="EL230" s="795"/>
      <c r="EM230" s="795"/>
      <c r="EN230" s="795"/>
      <c r="EO230" s="795"/>
      <c r="EP230" s="795"/>
      <c r="EQ230" s="795"/>
      <c r="ER230" s="788"/>
      <c r="FD230" s="788"/>
      <c r="FE230" s="795"/>
      <c r="FF230" s="795"/>
      <c r="FG230" s="795"/>
      <c r="FH230" s="795"/>
      <c r="FI230" s="795"/>
      <c r="FJ230" s="795"/>
      <c r="FK230" s="795"/>
      <c r="FL230" s="795"/>
      <c r="FM230" s="795"/>
      <c r="FN230" s="795"/>
      <c r="FO230" s="795"/>
      <c r="FP230" s="788"/>
      <c r="GB230" s="788"/>
      <c r="GC230" s="795"/>
      <c r="GD230" s="795"/>
      <c r="GE230" s="795"/>
      <c r="GF230" s="795"/>
      <c r="GG230" s="795"/>
      <c r="GH230" s="795"/>
      <c r="GI230" s="795"/>
      <c r="GJ230" s="795"/>
      <c r="GK230" s="795"/>
      <c r="GL230" s="795"/>
      <c r="GM230" s="795"/>
      <c r="GN230" s="788"/>
      <c r="GO230" s="815"/>
    </row>
    <row r="231" spans="7:197" s="786" customFormat="1" ht="22" hidden="1" customHeight="1" x14ac:dyDescent="0.2">
      <c r="G231" s="834" t="str">
        <f>'Title Marketing'!$B$13</f>
        <v>Tradeshows / Events</v>
      </c>
      <c r="O231" s="786">
        <f>'Title Marketing'!$C$13</f>
        <v>0</v>
      </c>
      <c r="P231" s="788">
        <f>'Title Marketing'!$D$13</f>
        <v>0</v>
      </c>
      <c r="Q231" s="795">
        <f>'Title Marketing'!$E$13</f>
        <v>0</v>
      </c>
      <c r="R231" s="795">
        <f>'Title Marketing'!$F435</f>
        <v>0</v>
      </c>
      <c r="S231" s="795">
        <f>'Title Marketing'!$G$13</f>
        <v>0</v>
      </c>
      <c r="T231" s="795">
        <f>'Title Marketing'!$H$13</f>
        <v>0</v>
      </c>
      <c r="U231" s="795">
        <f>'Title Marketing'!$I$13</f>
        <v>0</v>
      </c>
      <c r="V231" s="795">
        <f>'Title Marketing'!$J$13</f>
        <v>-5000</v>
      </c>
      <c r="W231" s="795">
        <f>'Title Marketing'!$K$13</f>
        <v>0</v>
      </c>
      <c r="X231" s="795">
        <f>'Title Marketing'!$L$13</f>
        <v>0</v>
      </c>
      <c r="Y231" s="795">
        <f>'Title Marketing'!$M$13</f>
        <v>-5000</v>
      </c>
      <c r="Z231" s="795">
        <f>'Title Marketing'!$N$13</f>
        <v>0</v>
      </c>
      <c r="AA231" s="795">
        <f>'Title Marketing'!$O$13</f>
        <v>0</v>
      </c>
      <c r="AB231" s="788">
        <f>'Title Marketing'!$P$13</f>
        <v>0</v>
      </c>
      <c r="AC231" s="786">
        <f>'Title Marketing'!$Q$13</f>
        <v>0</v>
      </c>
      <c r="AD231" s="786">
        <f>'Title Marketing'!$R$13</f>
        <v>0</v>
      </c>
      <c r="AE231" s="786">
        <f>'Title Marketing'!$S$13</f>
        <v>0</v>
      </c>
      <c r="AF231" s="795">
        <f>'Title Marketing'!$T$13</f>
        <v>0</v>
      </c>
      <c r="AG231" s="795">
        <f>'Title Marketing'!$U$13</f>
        <v>0</v>
      </c>
      <c r="AH231" s="795"/>
      <c r="AN231" s="788"/>
      <c r="AO231" s="795"/>
      <c r="AP231" s="795"/>
      <c r="AQ231" s="795"/>
      <c r="AR231" s="795"/>
      <c r="AS231" s="795"/>
      <c r="AT231" s="795"/>
      <c r="AU231" s="795"/>
      <c r="AV231" s="795"/>
      <c r="AW231" s="795"/>
      <c r="AX231" s="795"/>
      <c r="AY231" s="795"/>
      <c r="AZ231" s="788"/>
      <c r="BD231" s="795"/>
      <c r="BE231" s="795"/>
      <c r="BF231" s="795"/>
      <c r="BL231" s="788"/>
      <c r="BM231" s="795"/>
      <c r="BN231" s="795"/>
      <c r="BO231" s="795"/>
      <c r="BP231" s="795"/>
      <c r="BQ231" s="795"/>
      <c r="BR231" s="795"/>
      <c r="BS231" s="795"/>
      <c r="BT231" s="795"/>
      <c r="BU231" s="795"/>
      <c r="BV231" s="795"/>
      <c r="BW231" s="795"/>
      <c r="BX231" s="788"/>
      <c r="CJ231" s="788"/>
      <c r="CK231" s="795"/>
      <c r="CL231" s="795"/>
      <c r="CM231" s="795"/>
      <c r="CN231" s="795"/>
      <c r="CO231" s="795"/>
      <c r="CP231" s="795"/>
      <c r="CQ231" s="795"/>
      <c r="CR231" s="795"/>
      <c r="CS231" s="795"/>
      <c r="CT231" s="795"/>
      <c r="CU231" s="795"/>
      <c r="CV231" s="788"/>
      <c r="DH231" s="788"/>
      <c r="DI231" s="795"/>
      <c r="DJ231" s="795"/>
      <c r="DK231" s="795"/>
      <c r="DL231" s="795"/>
      <c r="DM231" s="795"/>
      <c r="DN231" s="795"/>
      <c r="DO231" s="795"/>
      <c r="DP231" s="795"/>
      <c r="DQ231" s="795"/>
      <c r="DR231" s="795"/>
      <c r="DS231" s="795"/>
      <c r="DT231" s="788"/>
      <c r="DX231" s="825"/>
      <c r="EF231" s="788"/>
      <c r="EG231" s="795"/>
      <c r="EH231" s="795"/>
      <c r="EI231" s="795"/>
      <c r="EJ231" s="795"/>
      <c r="EK231" s="795"/>
      <c r="EL231" s="795"/>
      <c r="EM231" s="795"/>
      <c r="EN231" s="795"/>
      <c r="EO231" s="795"/>
      <c r="EP231" s="795"/>
      <c r="EQ231" s="795"/>
      <c r="ER231" s="788"/>
      <c r="FD231" s="788"/>
      <c r="FE231" s="795"/>
      <c r="FF231" s="795"/>
      <c r="FG231" s="795"/>
      <c r="FH231" s="795"/>
      <c r="FI231" s="795"/>
      <c r="FJ231" s="795"/>
      <c r="FK231" s="795"/>
      <c r="FL231" s="795"/>
      <c r="FM231" s="795"/>
      <c r="FN231" s="795"/>
      <c r="FO231" s="795"/>
      <c r="FP231" s="788"/>
      <c r="GB231" s="788"/>
      <c r="GC231" s="795"/>
      <c r="GD231" s="795"/>
      <c r="GE231" s="795"/>
      <c r="GF231" s="795"/>
      <c r="GG231" s="795"/>
      <c r="GH231" s="795"/>
      <c r="GI231" s="795"/>
      <c r="GJ231" s="795"/>
      <c r="GK231" s="795"/>
      <c r="GL231" s="795"/>
      <c r="GM231" s="795"/>
      <c r="GN231" s="788"/>
      <c r="GO231" s="815"/>
    </row>
    <row r="232" spans="7:197" s="786" customFormat="1" ht="22" hidden="1" customHeight="1" x14ac:dyDescent="0.2">
      <c r="G232" s="834" t="str">
        <f>'Title Marketing'!$B$14</f>
        <v>Print Advertising</v>
      </c>
      <c r="O232" s="786">
        <f>'Title Marketing'!$C$14</f>
        <v>0</v>
      </c>
      <c r="P232" s="788">
        <f>'Title Marketing'!$D$14</f>
        <v>0</v>
      </c>
      <c r="Q232" s="795">
        <f>'Title Marketing'!$E$14</f>
        <v>0</v>
      </c>
      <c r="R232" s="795">
        <f>'Title Marketing'!$F$14</f>
        <v>-2500</v>
      </c>
      <c r="S232" s="795">
        <f>'Title Marketing'!$G$14</f>
        <v>-2500</v>
      </c>
      <c r="T232" s="795">
        <f>'Title Marketing'!$H$14</f>
        <v>-2500</v>
      </c>
      <c r="U232" s="795">
        <f>'Title Marketing'!$I$14</f>
        <v>-5000</v>
      </c>
      <c r="V232" s="795">
        <f>'Title Marketing'!$J$14</f>
        <v>-5000</v>
      </c>
      <c r="W232" s="795">
        <f>'Title Marketing'!$K436</f>
        <v>0</v>
      </c>
      <c r="X232" s="795">
        <f>'Title Marketing'!$L$14</f>
        <v>-2500</v>
      </c>
      <c r="Y232" s="795">
        <f>'Title Marketing'!$M$14</f>
        <v>0</v>
      </c>
      <c r="Z232" s="795">
        <f>'Title Marketing'!$N$14</f>
        <v>0</v>
      </c>
      <c r="AA232" s="795">
        <f>'Title Marketing'!$O$14</f>
        <v>0</v>
      </c>
      <c r="AB232" s="788">
        <f>'Title Marketing'!$P$14</f>
        <v>0</v>
      </c>
      <c r="AC232" s="786">
        <f>'Title Marketing'!$Q$14</f>
        <v>0</v>
      </c>
      <c r="AD232" s="786">
        <f>'Title Marketing'!$R$14</f>
        <v>0</v>
      </c>
      <c r="AE232" s="786">
        <f>'Title Marketing'!$S$14</f>
        <v>0</v>
      </c>
      <c r="AF232" s="795">
        <f>'Title Marketing'!$T$14</f>
        <v>0</v>
      </c>
      <c r="AG232" s="795">
        <f>'Title Marketing'!$U$14</f>
        <v>0</v>
      </c>
      <c r="AH232" s="795"/>
      <c r="AN232" s="788"/>
      <c r="AO232" s="795"/>
      <c r="AP232" s="795"/>
      <c r="AQ232" s="795"/>
      <c r="AR232" s="795"/>
      <c r="AS232" s="795"/>
      <c r="AT232" s="795"/>
      <c r="AU232" s="795"/>
      <c r="AV232" s="795"/>
      <c r="AW232" s="795"/>
      <c r="AX232" s="795"/>
      <c r="AY232" s="795"/>
      <c r="AZ232" s="788"/>
      <c r="BD232" s="795"/>
      <c r="BE232" s="795"/>
      <c r="BF232" s="795"/>
      <c r="BL232" s="788"/>
      <c r="BM232" s="795"/>
      <c r="BN232" s="795"/>
      <c r="BO232" s="795"/>
      <c r="BP232" s="795"/>
      <c r="BQ232" s="795"/>
      <c r="BR232" s="795"/>
      <c r="BS232" s="795"/>
      <c r="BT232" s="795"/>
      <c r="BU232" s="795"/>
      <c r="BV232" s="795"/>
      <c r="BW232" s="795"/>
      <c r="BX232" s="788"/>
      <c r="CJ232" s="788"/>
      <c r="CK232" s="795"/>
      <c r="CL232" s="795"/>
      <c r="CM232" s="795"/>
      <c r="CN232" s="795"/>
      <c r="CO232" s="795"/>
      <c r="CP232" s="795"/>
      <c r="CQ232" s="795"/>
      <c r="CR232" s="795"/>
      <c r="CS232" s="795"/>
      <c r="CT232" s="795"/>
      <c r="CU232" s="795"/>
      <c r="CV232" s="788"/>
      <c r="DH232" s="788"/>
      <c r="DI232" s="795"/>
      <c r="DJ232" s="795"/>
      <c r="DK232" s="795"/>
      <c r="DL232" s="795"/>
      <c r="DM232" s="795"/>
      <c r="DN232" s="795"/>
      <c r="DO232" s="795"/>
      <c r="DP232" s="795"/>
      <c r="DQ232" s="795"/>
      <c r="DR232" s="795"/>
      <c r="DS232" s="795"/>
      <c r="DT232" s="788"/>
      <c r="DX232" s="825"/>
      <c r="EF232" s="788"/>
      <c r="EG232" s="795"/>
      <c r="EH232" s="795"/>
      <c r="EI232" s="795"/>
      <c r="EJ232" s="795"/>
      <c r="EK232" s="795"/>
      <c r="EL232" s="795"/>
      <c r="EM232" s="795"/>
      <c r="EN232" s="795"/>
      <c r="EO232" s="795"/>
      <c r="EP232" s="795"/>
      <c r="EQ232" s="795"/>
      <c r="ER232" s="788"/>
      <c r="FD232" s="788"/>
      <c r="FE232" s="795"/>
      <c r="FF232" s="795"/>
      <c r="FG232" s="795"/>
      <c r="FH232" s="795"/>
      <c r="FI232" s="795"/>
      <c r="FJ232" s="795"/>
      <c r="FK232" s="795"/>
      <c r="FL232" s="795"/>
      <c r="FM232" s="795"/>
      <c r="FN232" s="795"/>
      <c r="FO232" s="795"/>
      <c r="FP232" s="788"/>
      <c r="GB232" s="788"/>
      <c r="GC232" s="795"/>
      <c r="GD232" s="795"/>
      <c r="GE232" s="795"/>
      <c r="GF232" s="795"/>
      <c r="GG232" s="795"/>
      <c r="GH232" s="795"/>
      <c r="GI232" s="795"/>
      <c r="GJ232" s="795"/>
      <c r="GK232" s="795"/>
      <c r="GL232" s="795"/>
      <c r="GM232" s="795"/>
      <c r="GN232" s="788"/>
      <c r="GO232" s="815"/>
    </row>
    <row r="233" spans="7:197" s="786" customFormat="1" ht="22" hidden="1" customHeight="1" x14ac:dyDescent="0.2">
      <c r="G233" s="834" t="str">
        <f>'Title Marketing'!$B$15</f>
        <v>Digital Advertising</v>
      </c>
      <c r="O233" s="786">
        <f>'Title Marketing'!$C$15</f>
        <v>0</v>
      </c>
      <c r="P233" s="788">
        <f>'Title Marketing'!$D$15</f>
        <v>0</v>
      </c>
      <c r="Q233" s="795">
        <f>'Title Marketing'!$E$15</f>
        <v>0</v>
      </c>
      <c r="R233" s="795">
        <f>'Title Marketing'!$F$15</f>
        <v>-2500</v>
      </c>
      <c r="S233" s="795">
        <f>'Title Marketing'!$G$15</f>
        <v>-5000</v>
      </c>
      <c r="T233" s="795">
        <f>'Title Marketing'!$H$15</f>
        <v>-5000</v>
      </c>
      <c r="U233" s="795">
        <f>'Title Marketing'!$I$15</f>
        <v>-7500</v>
      </c>
      <c r="V233" s="795">
        <f>'Title Marketing'!$J$15</f>
        <v>-7500</v>
      </c>
      <c r="W233" s="795">
        <f>'Title Marketing'!$K$15</f>
        <v>-5000</v>
      </c>
      <c r="X233" s="795">
        <f>'Title Marketing'!$L$15</f>
        <v>-5000</v>
      </c>
      <c r="Y233" s="795">
        <f>'Title Marketing'!$M$15</f>
        <v>-2500</v>
      </c>
      <c r="Z233" s="795">
        <f>'Title Marketing'!$N$15</f>
        <v>-1500</v>
      </c>
      <c r="AA233" s="795">
        <f>'Title Marketing'!$O$15</f>
        <v>-500</v>
      </c>
      <c r="AB233" s="788">
        <f>'Title Marketing'!$P$15</f>
        <v>-500</v>
      </c>
      <c r="AC233" s="786">
        <f>'Title Marketing'!$Q$15</f>
        <v>-500</v>
      </c>
      <c r="AD233" s="786">
        <f>'Title Marketing'!$R$15</f>
        <v>-500</v>
      </c>
      <c r="AE233" s="786">
        <f>'Title Marketing'!$S$15</f>
        <v>-750</v>
      </c>
      <c r="AF233" s="795">
        <f>'Title Marketing'!$T$15</f>
        <v>0</v>
      </c>
      <c r="AG233" s="795">
        <f>'Title Marketing'!$U$15</f>
        <v>0</v>
      </c>
      <c r="AH233" s="795"/>
      <c r="AN233" s="788"/>
      <c r="AO233" s="795"/>
      <c r="AP233" s="795"/>
      <c r="AQ233" s="795"/>
      <c r="AR233" s="795"/>
      <c r="AS233" s="795"/>
      <c r="AT233" s="795"/>
      <c r="AU233" s="795"/>
      <c r="AV233" s="795"/>
      <c r="AW233" s="795"/>
      <c r="AX233" s="795"/>
      <c r="AY233" s="795"/>
      <c r="AZ233" s="788"/>
      <c r="BD233" s="795"/>
      <c r="BE233" s="795"/>
      <c r="BF233" s="795"/>
      <c r="BL233" s="788"/>
      <c r="BM233" s="795"/>
      <c r="BN233" s="795"/>
      <c r="BO233" s="795"/>
      <c r="BP233" s="795"/>
      <c r="BQ233" s="795"/>
      <c r="BR233" s="795"/>
      <c r="BS233" s="795"/>
      <c r="BT233" s="795"/>
      <c r="BU233" s="795"/>
      <c r="BV233" s="795"/>
      <c r="BW233" s="795"/>
      <c r="BX233" s="788"/>
      <c r="CJ233" s="788"/>
      <c r="CK233" s="795"/>
      <c r="CL233" s="795"/>
      <c r="CM233" s="795"/>
      <c r="CN233" s="795"/>
      <c r="CO233" s="795"/>
      <c r="CP233" s="795"/>
      <c r="CQ233" s="795"/>
      <c r="CR233" s="795"/>
      <c r="CS233" s="795"/>
      <c r="CT233" s="795"/>
      <c r="CU233" s="795"/>
      <c r="CV233" s="788"/>
      <c r="DH233" s="788"/>
      <c r="DI233" s="795"/>
      <c r="DJ233" s="795"/>
      <c r="DK233" s="795"/>
      <c r="DL233" s="795"/>
      <c r="DM233" s="795"/>
      <c r="DN233" s="795"/>
      <c r="DO233" s="795"/>
      <c r="DP233" s="795"/>
      <c r="DQ233" s="795"/>
      <c r="DR233" s="795"/>
      <c r="DS233" s="795"/>
      <c r="DT233" s="788"/>
      <c r="DX233" s="825"/>
      <c r="EF233" s="788"/>
      <c r="EG233" s="795"/>
      <c r="EH233" s="795"/>
      <c r="EI233" s="795"/>
      <c r="EJ233" s="795"/>
      <c r="EK233" s="795"/>
      <c r="EL233" s="795"/>
      <c r="EM233" s="795"/>
      <c r="EN233" s="795"/>
      <c r="EO233" s="795"/>
      <c r="EP233" s="795"/>
      <c r="EQ233" s="795"/>
      <c r="ER233" s="788"/>
      <c r="FD233" s="788"/>
      <c r="FE233" s="795"/>
      <c r="FF233" s="795"/>
      <c r="FG233" s="795"/>
      <c r="FH233" s="795"/>
      <c r="FI233" s="795"/>
      <c r="FJ233" s="795"/>
      <c r="FK233" s="795"/>
      <c r="FL233" s="795"/>
      <c r="FM233" s="795"/>
      <c r="FN233" s="795"/>
      <c r="FO233" s="795"/>
      <c r="FP233" s="788"/>
      <c r="GB233" s="788"/>
      <c r="GC233" s="795"/>
      <c r="GD233" s="795"/>
      <c r="GE233" s="795"/>
      <c r="GF233" s="795"/>
      <c r="GG233" s="795"/>
      <c r="GH233" s="795"/>
      <c r="GI233" s="795"/>
      <c r="GJ233" s="795"/>
      <c r="GK233" s="795"/>
      <c r="GL233" s="795"/>
      <c r="GM233" s="795"/>
      <c r="GN233" s="788"/>
      <c r="GO233" s="815"/>
    </row>
    <row r="234" spans="7:197" s="786" customFormat="1" ht="22" hidden="1" customHeight="1" x14ac:dyDescent="0.2">
      <c r="G234" s="834" t="str">
        <f>'Title Marketing'!$B$16</f>
        <v>Swag</v>
      </c>
      <c r="O234" s="786">
        <f>'Title Marketing'!$C$16</f>
        <v>0</v>
      </c>
      <c r="P234" s="788">
        <f>'Title Marketing'!$D$16</f>
        <v>0</v>
      </c>
      <c r="Q234" s="795">
        <f>'Title Marketing'!$E$16</f>
        <v>0</v>
      </c>
      <c r="R234" s="795">
        <f>'Title Marketing'!$F$16</f>
        <v>0</v>
      </c>
      <c r="S234" s="795">
        <f>'Title Marketing'!$G$16</f>
        <v>0</v>
      </c>
      <c r="T234" s="795">
        <f>'Title Marketing'!$H$16</f>
        <v>-1200</v>
      </c>
      <c r="U234" s="795">
        <f>'Title Marketing'!$I$16</f>
        <v>-1200</v>
      </c>
      <c r="V234" s="795">
        <f>'Title Marketing'!$J$16</f>
        <v>-2500</v>
      </c>
      <c r="W234" s="795">
        <f>'Title Marketing'!$K$16</f>
        <v>-2500</v>
      </c>
      <c r="X234" s="795">
        <f>'Title Marketing'!$L$16</f>
        <v>-2500</v>
      </c>
      <c r="Y234" s="795">
        <f>'Title Marketing'!$M$16</f>
        <v>-1750</v>
      </c>
      <c r="Z234" s="795">
        <f>'Title Marketing'!$N$16</f>
        <v>-1200</v>
      </c>
      <c r="AA234" s="795">
        <f>'Title Marketing'!$O$16</f>
        <v>-600</v>
      </c>
      <c r="AB234" s="788">
        <f>'Title Marketing'!$P$16</f>
        <v>-600</v>
      </c>
      <c r="AC234" s="786">
        <f>'Title Marketing'!$Q$16</f>
        <v>-600</v>
      </c>
      <c r="AD234" s="786">
        <f>'Title Marketing'!$R$16</f>
        <v>-300</v>
      </c>
      <c r="AE234" s="786">
        <f>'Title Marketing'!$S$16</f>
        <v>-300</v>
      </c>
      <c r="AF234" s="795">
        <f>'Title Marketing'!$T$16</f>
        <v>-300</v>
      </c>
      <c r="AG234" s="795">
        <f>'Title Marketing'!$U$16</f>
        <v>0</v>
      </c>
      <c r="AH234" s="795"/>
      <c r="AN234" s="788"/>
      <c r="AO234" s="795"/>
      <c r="AP234" s="795"/>
      <c r="AQ234" s="795"/>
      <c r="AR234" s="795"/>
      <c r="AS234" s="795"/>
      <c r="AT234" s="795"/>
      <c r="AU234" s="795"/>
      <c r="AV234" s="795"/>
      <c r="AW234" s="795"/>
      <c r="AX234" s="795"/>
      <c r="AY234" s="795"/>
      <c r="AZ234" s="788"/>
      <c r="BD234" s="795"/>
      <c r="BE234" s="795"/>
      <c r="BF234" s="795"/>
      <c r="BL234" s="788"/>
      <c r="BM234" s="795"/>
      <c r="BN234" s="795"/>
      <c r="BO234" s="795"/>
      <c r="BP234" s="795"/>
      <c r="BQ234" s="795"/>
      <c r="BR234" s="795"/>
      <c r="BS234" s="795"/>
      <c r="BT234" s="795"/>
      <c r="BU234" s="795"/>
      <c r="BV234" s="795"/>
      <c r="BW234" s="795"/>
      <c r="BX234" s="788"/>
      <c r="CJ234" s="788"/>
      <c r="CK234" s="795"/>
      <c r="CL234" s="795"/>
      <c r="CM234" s="795"/>
      <c r="CN234" s="795"/>
      <c r="CO234" s="795"/>
      <c r="CP234" s="795"/>
      <c r="CQ234" s="795"/>
      <c r="CR234" s="795"/>
      <c r="CS234" s="795"/>
      <c r="CT234" s="795"/>
      <c r="CU234" s="795"/>
      <c r="CV234" s="788"/>
      <c r="DH234" s="788"/>
      <c r="DI234" s="795"/>
      <c r="DJ234" s="795"/>
      <c r="DK234" s="795"/>
      <c r="DL234" s="795"/>
      <c r="DM234" s="795"/>
      <c r="DN234" s="795"/>
      <c r="DO234" s="795"/>
      <c r="DP234" s="795"/>
      <c r="DQ234" s="795"/>
      <c r="DR234" s="795"/>
      <c r="DS234" s="795"/>
      <c r="DT234" s="788"/>
      <c r="DX234" s="825"/>
      <c r="EF234" s="788"/>
      <c r="EG234" s="795"/>
      <c r="EH234" s="795"/>
      <c r="EI234" s="795"/>
      <c r="EJ234" s="795"/>
      <c r="EK234" s="795"/>
      <c r="EL234" s="795"/>
      <c r="EM234" s="795"/>
      <c r="EN234" s="795"/>
      <c r="EO234" s="795"/>
      <c r="EP234" s="795"/>
      <c r="EQ234" s="795"/>
      <c r="ER234" s="788"/>
      <c r="FD234" s="788"/>
      <c r="FE234" s="795"/>
      <c r="FF234" s="795"/>
      <c r="FG234" s="795"/>
      <c r="FH234" s="795"/>
      <c r="FI234" s="795"/>
      <c r="FJ234" s="795"/>
      <c r="FK234" s="795"/>
      <c r="FL234" s="795"/>
      <c r="FM234" s="795"/>
      <c r="FN234" s="795"/>
      <c r="FO234" s="795"/>
      <c r="FP234" s="788"/>
      <c r="GB234" s="788"/>
      <c r="GC234" s="795"/>
      <c r="GD234" s="795"/>
      <c r="GE234" s="795"/>
      <c r="GF234" s="795"/>
      <c r="GG234" s="795"/>
      <c r="GH234" s="795"/>
      <c r="GI234" s="795"/>
      <c r="GJ234" s="795"/>
      <c r="GK234" s="795"/>
      <c r="GL234" s="795"/>
      <c r="GM234" s="795"/>
      <c r="GN234" s="788"/>
      <c r="GO234" s="815"/>
    </row>
    <row r="235" spans="7:197" s="786" customFormat="1" ht="22" hidden="1" customHeight="1" x14ac:dyDescent="0.2">
      <c r="G235" s="835"/>
      <c r="P235" s="788"/>
      <c r="Q235" s="795"/>
      <c r="R235" s="795"/>
      <c r="S235" s="795"/>
      <c r="T235" s="795"/>
      <c r="U235" s="795"/>
      <c r="V235" s="795"/>
      <c r="W235" s="795"/>
      <c r="X235" s="795"/>
      <c r="Y235" s="795"/>
      <c r="Z235" s="795"/>
      <c r="AA235" s="795"/>
      <c r="AB235" s="788"/>
      <c r="AF235" s="795"/>
      <c r="AG235" s="795"/>
      <c r="AH235" s="795"/>
      <c r="AN235" s="788"/>
      <c r="AO235" s="795"/>
      <c r="AP235" s="795"/>
      <c r="AQ235" s="795"/>
      <c r="AR235" s="795"/>
      <c r="AS235" s="795"/>
      <c r="AT235" s="795"/>
      <c r="AU235" s="795"/>
      <c r="AV235" s="795"/>
      <c r="AW235" s="795"/>
      <c r="AX235" s="795"/>
      <c r="AY235" s="795"/>
      <c r="AZ235" s="788"/>
      <c r="BD235" s="795"/>
      <c r="BE235" s="795"/>
      <c r="BF235" s="795"/>
      <c r="BL235" s="788"/>
      <c r="BM235" s="795"/>
      <c r="BN235" s="795"/>
      <c r="BO235" s="795"/>
      <c r="BP235" s="795"/>
      <c r="BQ235" s="795"/>
      <c r="BR235" s="795"/>
      <c r="BS235" s="795"/>
      <c r="BT235" s="795"/>
      <c r="BU235" s="795"/>
      <c r="BV235" s="795"/>
      <c r="BW235" s="795"/>
      <c r="BX235" s="788"/>
      <c r="CJ235" s="788"/>
      <c r="CK235" s="795"/>
      <c r="CL235" s="795"/>
      <c r="CM235" s="795"/>
      <c r="CN235" s="795"/>
      <c r="CO235" s="795"/>
      <c r="CP235" s="795"/>
      <c r="CQ235" s="795"/>
      <c r="CR235" s="795"/>
      <c r="CS235" s="795"/>
      <c r="CT235" s="795"/>
      <c r="CU235" s="795"/>
      <c r="CV235" s="788"/>
      <c r="DH235" s="788"/>
      <c r="DI235" s="795"/>
      <c r="DJ235" s="795"/>
      <c r="DK235" s="795"/>
      <c r="DL235" s="795"/>
      <c r="DM235" s="795"/>
      <c r="DN235" s="795"/>
      <c r="DO235" s="795"/>
      <c r="DP235" s="795"/>
      <c r="DQ235" s="795"/>
      <c r="DR235" s="795"/>
      <c r="DS235" s="795"/>
      <c r="DT235" s="788"/>
      <c r="DX235" s="825"/>
      <c r="EF235" s="788"/>
      <c r="EG235" s="795"/>
      <c r="EH235" s="795"/>
      <c r="EI235" s="795"/>
      <c r="EJ235" s="795"/>
      <c r="EK235" s="795"/>
      <c r="EL235" s="795"/>
      <c r="EM235" s="795"/>
      <c r="EN235" s="795"/>
      <c r="EO235" s="795"/>
      <c r="EP235" s="795"/>
      <c r="EQ235" s="795"/>
      <c r="ER235" s="788"/>
      <c r="FD235" s="788"/>
      <c r="FE235" s="795"/>
      <c r="FF235" s="795"/>
      <c r="FG235" s="795"/>
      <c r="FH235" s="795"/>
      <c r="FI235" s="795"/>
      <c r="FJ235" s="795"/>
      <c r="FK235" s="795"/>
      <c r="FL235" s="795"/>
      <c r="FM235" s="795"/>
      <c r="FN235" s="795"/>
      <c r="FO235" s="795"/>
      <c r="FP235" s="788"/>
      <c r="GB235" s="788"/>
      <c r="GC235" s="795"/>
      <c r="GD235" s="795"/>
      <c r="GE235" s="795"/>
      <c r="GF235" s="795"/>
      <c r="GG235" s="795"/>
      <c r="GH235" s="795"/>
      <c r="GI235" s="795"/>
      <c r="GJ235" s="795"/>
      <c r="GK235" s="795"/>
      <c r="GL235" s="795"/>
      <c r="GM235" s="795"/>
      <c r="GN235" s="788"/>
      <c r="GO235" s="815"/>
    </row>
    <row r="236" spans="7:197" s="786" customFormat="1" ht="22" hidden="1" customHeight="1" x14ac:dyDescent="0.2">
      <c r="G236" s="833">
        <v>4</v>
      </c>
      <c r="P236" s="788"/>
      <c r="Q236" s="795">
        <f>'Title Marketing'!$C$17</f>
        <v>-24000</v>
      </c>
      <c r="R236" s="795">
        <f>'Title Marketing'!$D$17</f>
        <v>-24000</v>
      </c>
      <c r="S236" s="795">
        <f>'Title Marketing'!$E$17</f>
        <v>-19000</v>
      </c>
      <c r="T236" s="795">
        <f>'Title Marketing'!$F$17</f>
        <v>-29000</v>
      </c>
      <c r="U236" s="795">
        <f>'Title Marketing'!$G$17</f>
        <v>-26500</v>
      </c>
      <c r="V236" s="795">
        <f>'Title Marketing'!$H$17</f>
        <v>-27700</v>
      </c>
      <c r="W236" s="795">
        <f>'Title Marketing'!$I$17</f>
        <v>-32700</v>
      </c>
      <c r="X236" s="795">
        <f>'Title Marketing'!$J$17</f>
        <v>-27000</v>
      </c>
      <c r="Y236" s="795">
        <f>'Title Marketing'!$K$17</f>
        <v>-12500</v>
      </c>
      <c r="Z236" s="795">
        <f>'Title Marketing'!$L$17</f>
        <v>-10000</v>
      </c>
      <c r="AA236" s="795">
        <f>'Title Marketing'!$M$17</f>
        <v>-9250</v>
      </c>
      <c r="AB236" s="788">
        <f>'Title Marketing'!$N$17</f>
        <v>-2700</v>
      </c>
      <c r="AC236" s="786">
        <f>'Title Marketing'!$O$17</f>
        <v>-1100</v>
      </c>
      <c r="AD236" s="786">
        <f>'Title Marketing'!$P$17</f>
        <v>-1100</v>
      </c>
      <c r="AE236" s="786">
        <f>'Title Marketing'!$Q$17</f>
        <v>-1100</v>
      </c>
      <c r="AF236" s="795">
        <f>'Title Marketing'!$R$17</f>
        <v>-800</v>
      </c>
      <c r="AG236" s="795">
        <f>'Title Marketing'!$S$17</f>
        <v>-1050</v>
      </c>
      <c r="AH236" s="795">
        <f>'Title Marketing'!$T$17</f>
        <v>-300</v>
      </c>
      <c r="AI236" s="786">
        <f>'Title Marketing'!$U$17</f>
        <v>0</v>
      </c>
      <c r="AN236" s="788"/>
      <c r="AO236" s="795"/>
      <c r="AP236" s="795"/>
      <c r="AQ236" s="795"/>
      <c r="AR236" s="795"/>
      <c r="AS236" s="795"/>
      <c r="AT236" s="795"/>
      <c r="AU236" s="795"/>
      <c r="AV236" s="795"/>
      <c r="AW236" s="795"/>
      <c r="AX236" s="795"/>
      <c r="AY236" s="795"/>
      <c r="AZ236" s="788"/>
      <c r="BD236" s="795"/>
      <c r="BE236" s="795"/>
      <c r="BF236" s="795"/>
      <c r="BL236" s="788"/>
      <c r="BM236" s="795"/>
      <c r="BN236" s="795"/>
      <c r="BO236" s="795"/>
      <c r="BP236" s="795"/>
      <c r="BQ236" s="795"/>
      <c r="BR236" s="795"/>
      <c r="BS236" s="795"/>
      <c r="BT236" s="795"/>
      <c r="BU236" s="795"/>
      <c r="BV236" s="795"/>
      <c r="BW236" s="795"/>
      <c r="BX236" s="788"/>
      <c r="CJ236" s="788"/>
      <c r="CK236" s="795"/>
      <c r="CL236" s="795"/>
      <c r="CM236" s="795"/>
      <c r="CN236" s="795"/>
      <c r="CO236" s="795"/>
      <c r="CP236" s="795"/>
      <c r="CQ236" s="795"/>
      <c r="CR236" s="795"/>
      <c r="CS236" s="795"/>
      <c r="CT236" s="795"/>
      <c r="CU236" s="795"/>
      <c r="CV236" s="788"/>
      <c r="DH236" s="788"/>
      <c r="DI236" s="795"/>
      <c r="DJ236" s="795"/>
      <c r="DK236" s="795"/>
      <c r="DL236" s="795"/>
      <c r="DM236" s="795"/>
      <c r="DN236" s="795"/>
      <c r="DO236" s="795"/>
      <c r="DP236" s="795"/>
      <c r="DQ236" s="795"/>
      <c r="DR236" s="795"/>
      <c r="DS236" s="795"/>
      <c r="DT236" s="788"/>
      <c r="DX236" s="825"/>
      <c r="EF236" s="788"/>
      <c r="EG236" s="795"/>
      <c r="EH236" s="795"/>
      <c r="EI236" s="795"/>
      <c r="EJ236" s="795"/>
      <c r="EK236" s="795"/>
      <c r="EL236" s="795"/>
      <c r="EM236" s="795"/>
      <c r="EN236" s="795"/>
      <c r="EO236" s="795"/>
      <c r="EP236" s="795"/>
      <c r="EQ236" s="795"/>
      <c r="ER236" s="788"/>
      <c r="FD236" s="788"/>
      <c r="FE236" s="795"/>
      <c r="FF236" s="795"/>
      <c r="FG236" s="795"/>
      <c r="FH236" s="795"/>
      <c r="FI236" s="795"/>
      <c r="FJ236" s="795"/>
      <c r="FK236" s="795"/>
      <c r="FL236" s="795"/>
      <c r="FM236" s="795"/>
      <c r="FN236" s="795"/>
      <c r="FO236" s="795"/>
      <c r="FP236" s="788"/>
      <c r="GB236" s="788"/>
      <c r="GC236" s="795"/>
      <c r="GD236" s="795"/>
      <c r="GE236" s="795"/>
      <c r="GF236" s="795"/>
      <c r="GG236" s="795"/>
      <c r="GH236" s="795"/>
      <c r="GI236" s="795"/>
      <c r="GJ236" s="795"/>
      <c r="GK236" s="795"/>
      <c r="GL236" s="795"/>
      <c r="GM236" s="795"/>
      <c r="GN236" s="788"/>
      <c r="GO236" s="815"/>
    </row>
    <row r="237" spans="7:197" s="786" customFormat="1" ht="22" hidden="1" customHeight="1" x14ac:dyDescent="0.2">
      <c r="G237" s="834" t="str">
        <f>'Title Marketing'!$B$8</f>
        <v>Market Research</v>
      </c>
      <c r="P237" s="788"/>
      <c r="Q237" s="795">
        <f>'Title Marketing'!$C$8</f>
        <v>-5000</v>
      </c>
      <c r="R237" s="795">
        <f>'Title Marketing'!$D$8</f>
        <v>-5000</v>
      </c>
      <c r="S237" s="795">
        <f>'Title Marketing'!$E$8</f>
        <v>0</v>
      </c>
      <c r="T237" s="795">
        <f>'Title Marketing'!$F$8</f>
        <v>0</v>
      </c>
      <c r="U237" s="795">
        <f>'Title Marketing'!$G$8</f>
        <v>0</v>
      </c>
      <c r="V237" s="795">
        <f>'Title Marketing'!$H$8</f>
        <v>0</v>
      </c>
      <c r="W237" s="795">
        <f>'Title Marketing'!$I$8</f>
        <v>0</v>
      </c>
      <c r="X237" s="795">
        <f>'Title Marketing'!$J$8</f>
        <v>0</v>
      </c>
      <c r="Y237" s="795">
        <f>'Title Marketing'!$K$8</f>
        <v>0</v>
      </c>
      <c r="Z237" s="795">
        <f>'Title Marketing'!$L$8</f>
        <v>0</v>
      </c>
      <c r="AA237" s="795">
        <f>'Title Marketing'!$M$8</f>
        <v>0</v>
      </c>
      <c r="AB237" s="788">
        <f>'Title Marketing'!$N$8</f>
        <v>0</v>
      </c>
      <c r="AC237" s="786">
        <f>'Title Marketing'!$O$8</f>
        <v>0</v>
      </c>
      <c r="AD237" s="786">
        <f>'Title Marketing'!$P$8</f>
        <v>0</v>
      </c>
      <c r="AE237" s="786">
        <f>'Title Marketing'!$Q$8</f>
        <v>0</v>
      </c>
      <c r="AF237" s="795">
        <f>'Title Marketing'!$R$8</f>
        <v>0</v>
      </c>
      <c r="AG237" s="795">
        <f>'Title Marketing'!$S$8</f>
        <v>0</v>
      </c>
      <c r="AH237" s="795">
        <f>'Title Marketing'!$T$8</f>
        <v>0</v>
      </c>
      <c r="AI237" s="786">
        <f>'Title Marketing'!$U$8</f>
        <v>0</v>
      </c>
      <c r="AN237" s="788"/>
      <c r="AO237" s="795"/>
      <c r="AP237" s="795"/>
      <c r="AQ237" s="795"/>
      <c r="AR237" s="795"/>
      <c r="AS237" s="795"/>
      <c r="AT237" s="795"/>
      <c r="AU237" s="795"/>
      <c r="AV237" s="795"/>
      <c r="AW237" s="795"/>
      <c r="AX237" s="795"/>
      <c r="AY237" s="795"/>
      <c r="AZ237" s="788"/>
      <c r="BD237" s="795"/>
      <c r="BE237" s="795"/>
      <c r="BF237" s="795"/>
      <c r="BL237" s="788"/>
      <c r="BM237" s="795"/>
      <c r="BN237" s="795"/>
      <c r="BO237" s="795"/>
      <c r="BP237" s="795"/>
      <c r="BQ237" s="795"/>
      <c r="BR237" s="795"/>
      <c r="BS237" s="795"/>
      <c r="BT237" s="795"/>
      <c r="BU237" s="795"/>
      <c r="BV237" s="795"/>
      <c r="BW237" s="795"/>
      <c r="BX237" s="788"/>
      <c r="CJ237" s="788"/>
      <c r="CK237" s="795"/>
      <c r="CL237" s="795"/>
      <c r="CM237" s="795"/>
      <c r="CN237" s="795"/>
      <c r="CO237" s="795"/>
      <c r="CP237" s="795"/>
      <c r="CQ237" s="795"/>
      <c r="CR237" s="795"/>
      <c r="CS237" s="795"/>
      <c r="CT237" s="795"/>
      <c r="CU237" s="795"/>
      <c r="CV237" s="788"/>
      <c r="DH237" s="788"/>
      <c r="DI237" s="795"/>
      <c r="DJ237" s="795"/>
      <c r="DK237" s="795"/>
      <c r="DL237" s="795"/>
      <c r="DM237" s="795"/>
      <c r="DN237" s="795"/>
      <c r="DO237" s="795"/>
      <c r="DP237" s="795"/>
      <c r="DQ237" s="795"/>
      <c r="DR237" s="795"/>
      <c r="DS237" s="795"/>
      <c r="DT237" s="788"/>
      <c r="DX237" s="825"/>
      <c r="EF237" s="788"/>
      <c r="EG237" s="795"/>
      <c r="EH237" s="795"/>
      <c r="EI237" s="795"/>
      <c r="EJ237" s="795"/>
      <c r="EK237" s="795"/>
      <c r="EL237" s="795"/>
      <c r="EM237" s="795"/>
      <c r="EN237" s="795"/>
      <c r="EO237" s="795"/>
      <c r="EP237" s="795"/>
      <c r="EQ237" s="795"/>
      <c r="ER237" s="788"/>
      <c r="FD237" s="788"/>
      <c r="FE237" s="795"/>
      <c r="FF237" s="795"/>
      <c r="FG237" s="795"/>
      <c r="FH237" s="795"/>
      <c r="FI237" s="795"/>
      <c r="FJ237" s="795"/>
      <c r="FK237" s="795"/>
      <c r="FL237" s="795"/>
      <c r="FM237" s="795"/>
      <c r="FN237" s="795"/>
      <c r="FO237" s="795"/>
      <c r="FP237" s="788"/>
      <c r="GB237" s="788"/>
      <c r="GC237" s="795"/>
      <c r="GD237" s="795"/>
      <c r="GE237" s="795"/>
      <c r="GF237" s="795"/>
      <c r="GG237" s="795"/>
      <c r="GH237" s="795"/>
      <c r="GI237" s="795"/>
      <c r="GJ237" s="795"/>
      <c r="GK237" s="795"/>
      <c r="GL237" s="795"/>
      <c r="GM237" s="795"/>
      <c r="GN237" s="788"/>
      <c r="GO237" s="815"/>
    </row>
    <row r="238" spans="7:197" s="786" customFormat="1" ht="22" hidden="1" customHeight="1" x14ac:dyDescent="0.2">
      <c r="G238" s="834" t="str">
        <f>'Title Marketing'!$B$9</f>
        <v>Public Relations</v>
      </c>
      <c r="P238" s="788"/>
      <c r="Q238" s="795">
        <f>'Title Marketing'!$C$9</f>
        <v>-2000</v>
      </c>
      <c r="R238" s="795">
        <f>'Title Marketing'!$D$9</f>
        <v>-2000</v>
      </c>
      <c r="S238" s="795">
        <f>'Title Marketing'!$E$9</f>
        <v>-2000</v>
      </c>
      <c r="T238" s="795">
        <f>'Title Marketing'!$F$9</f>
        <v>-2000</v>
      </c>
      <c r="U238" s="795">
        <f>'Title Marketing'!$G$9</f>
        <v>-2000</v>
      </c>
      <c r="V238" s="795">
        <f>'Title Marketing'!$H$9</f>
        <v>-2000</v>
      </c>
      <c r="W238" s="795">
        <f>'Title Marketing'!$I$9</f>
        <v>-2000</v>
      </c>
      <c r="X238" s="795">
        <f>'Title Marketing'!$J$9</f>
        <v>-2000</v>
      </c>
      <c r="Y238" s="795">
        <f>'Title Marketing'!$K$9</f>
        <v>0</v>
      </c>
      <c r="Z238" s="795">
        <f>'Title Marketing'!$L$9</f>
        <v>0</v>
      </c>
      <c r="AA238" s="795">
        <f>'Title Marketing'!$M$9</f>
        <v>0</v>
      </c>
      <c r="AB238" s="788">
        <f>'Title Marketing'!$N$9</f>
        <v>0</v>
      </c>
      <c r="AC238" s="786">
        <f>'Title Marketing'!$O$9</f>
        <v>0</v>
      </c>
      <c r="AD238" s="786">
        <f>'Title Marketing'!$P$9</f>
        <v>0</v>
      </c>
      <c r="AE238" s="786">
        <f>'Title Marketing'!$Q$9</f>
        <v>0</v>
      </c>
      <c r="AF238" s="795">
        <f>'Title Marketing'!$R$9</f>
        <v>0</v>
      </c>
      <c r="AG238" s="795">
        <f>'Title Marketing'!$S$9</f>
        <v>0</v>
      </c>
      <c r="AH238" s="795">
        <f>'Title Marketing'!$T$9</f>
        <v>0</v>
      </c>
      <c r="AI238" s="786">
        <f>'Title Marketing'!$U$9</f>
        <v>0</v>
      </c>
      <c r="AN238" s="788"/>
      <c r="AO238" s="795"/>
      <c r="AP238" s="795"/>
      <c r="AQ238" s="795"/>
      <c r="AR238" s="795"/>
      <c r="AS238" s="795"/>
      <c r="AT238" s="795"/>
      <c r="AU238" s="795"/>
      <c r="AV238" s="795"/>
      <c r="AW238" s="795"/>
      <c r="AX238" s="795"/>
      <c r="AY238" s="795"/>
      <c r="AZ238" s="788"/>
      <c r="BD238" s="795"/>
      <c r="BE238" s="795"/>
      <c r="BF238" s="795"/>
      <c r="BL238" s="788"/>
      <c r="BM238" s="795"/>
      <c r="BN238" s="795"/>
      <c r="BO238" s="795"/>
      <c r="BP238" s="795"/>
      <c r="BQ238" s="795"/>
      <c r="BR238" s="795"/>
      <c r="BS238" s="795"/>
      <c r="BT238" s="795"/>
      <c r="BU238" s="795"/>
      <c r="BV238" s="795"/>
      <c r="BW238" s="795"/>
      <c r="BX238" s="788"/>
      <c r="CJ238" s="788"/>
      <c r="CK238" s="795"/>
      <c r="CL238" s="795"/>
      <c r="CM238" s="795"/>
      <c r="CN238" s="795"/>
      <c r="CO238" s="795"/>
      <c r="CP238" s="795"/>
      <c r="CQ238" s="795"/>
      <c r="CR238" s="795"/>
      <c r="CS238" s="795"/>
      <c r="CT238" s="795"/>
      <c r="CU238" s="795"/>
      <c r="CV238" s="788"/>
      <c r="DH238" s="788"/>
      <c r="DI238" s="795"/>
      <c r="DJ238" s="795"/>
      <c r="DK238" s="795"/>
      <c r="DL238" s="795"/>
      <c r="DM238" s="795"/>
      <c r="DN238" s="795"/>
      <c r="DO238" s="795"/>
      <c r="DP238" s="795"/>
      <c r="DQ238" s="795"/>
      <c r="DR238" s="795"/>
      <c r="DS238" s="795"/>
      <c r="DT238" s="788"/>
      <c r="DX238" s="825"/>
      <c r="EF238" s="788"/>
      <c r="EG238" s="795"/>
      <c r="EH238" s="795"/>
      <c r="EI238" s="795"/>
      <c r="EJ238" s="795"/>
      <c r="EK238" s="795"/>
      <c r="EL238" s="795"/>
      <c r="EM238" s="795"/>
      <c r="EN238" s="795"/>
      <c r="EO238" s="795"/>
      <c r="EP238" s="795"/>
      <c r="EQ238" s="795"/>
      <c r="ER238" s="788"/>
      <c r="FD238" s="788"/>
      <c r="FE238" s="795"/>
      <c r="FF238" s="795"/>
      <c r="FG238" s="795"/>
      <c r="FH238" s="795"/>
      <c r="FI238" s="795"/>
      <c r="FJ238" s="795"/>
      <c r="FK238" s="795"/>
      <c r="FL238" s="795"/>
      <c r="FM238" s="795"/>
      <c r="FN238" s="795"/>
      <c r="FO238" s="795"/>
      <c r="FP238" s="788"/>
      <c r="GB238" s="788"/>
      <c r="GC238" s="795"/>
      <c r="GD238" s="795"/>
      <c r="GE238" s="795"/>
      <c r="GF238" s="795"/>
      <c r="GG238" s="795"/>
      <c r="GH238" s="795"/>
      <c r="GI238" s="795"/>
      <c r="GJ238" s="795"/>
      <c r="GK238" s="795"/>
      <c r="GL238" s="795"/>
      <c r="GM238" s="795"/>
      <c r="GN238" s="788"/>
      <c r="GO238" s="815"/>
    </row>
    <row r="239" spans="7:197" s="786" customFormat="1" ht="22" hidden="1" customHeight="1" x14ac:dyDescent="0.2">
      <c r="G239" s="834" t="str">
        <f>'Title Marketing'!$B$10</f>
        <v>Endorsement Solicitation</v>
      </c>
      <c r="P239" s="788"/>
      <c r="Q239" s="795">
        <f>'Title Marketing'!$C$10</f>
        <v>-5000</v>
      </c>
      <c r="R239" s="795">
        <f>'Title Marketing'!$D$10</f>
        <v>-5000</v>
      </c>
      <c r="S239" s="795">
        <f>'Title Marketing'!$E$10</f>
        <v>0</v>
      </c>
      <c r="T239" s="795">
        <f>'Title Marketing'!$F$10</f>
        <v>0</v>
      </c>
      <c r="U239" s="795">
        <f>'Title Marketing'!$G$10</f>
        <v>0</v>
      </c>
      <c r="V239" s="795">
        <f>'Title Marketing'!$H$10</f>
        <v>0</v>
      </c>
      <c r="W239" s="795">
        <f>'Title Marketing'!$I$10</f>
        <v>0</v>
      </c>
      <c r="X239" s="795">
        <f>'Title Marketing'!$J$10</f>
        <v>0</v>
      </c>
      <c r="Y239" s="795">
        <f>'Title Marketing'!$K$10</f>
        <v>0</v>
      </c>
      <c r="Z239" s="795">
        <f>'Title Marketing'!$L$10</f>
        <v>0</v>
      </c>
      <c r="AA239" s="795">
        <f>'Title Marketing'!$M$10</f>
        <v>0</v>
      </c>
      <c r="AB239" s="788">
        <f>'Title Marketing'!$N$10</f>
        <v>0</v>
      </c>
      <c r="AC239" s="786">
        <f>'Title Marketing'!$O$10</f>
        <v>0</v>
      </c>
      <c r="AD239" s="786">
        <f>'Title Marketing'!$P$10</f>
        <v>0</v>
      </c>
      <c r="AE239" s="786">
        <f>'Title Marketing'!$Q$10</f>
        <v>0</v>
      </c>
      <c r="AF239" s="795">
        <f>'Title Marketing'!$R$10</f>
        <v>0</v>
      </c>
      <c r="AG239" s="795">
        <f>'Title Marketing'!$S$10</f>
        <v>0</v>
      </c>
      <c r="AH239" s="795">
        <f>'Title Marketing'!$T$10</f>
        <v>0</v>
      </c>
      <c r="AI239" s="786">
        <f>'Title Marketing'!$U$10</f>
        <v>0</v>
      </c>
      <c r="AN239" s="788"/>
      <c r="AO239" s="795"/>
      <c r="AP239" s="795"/>
      <c r="AQ239" s="795"/>
      <c r="AR239" s="795"/>
      <c r="AS239" s="795"/>
      <c r="AT239" s="795"/>
      <c r="AU239" s="795"/>
      <c r="AV239" s="795"/>
      <c r="AW239" s="795"/>
      <c r="AX239" s="795"/>
      <c r="AY239" s="795"/>
      <c r="AZ239" s="788"/>
      <c r="BD239" s="795"/>
      <c r="BE239" s="795"/>
      <c r="BF239" s="795"/>
      <c r="BL239" s="788"/>
      <c r="BM239" s="795"/>
      <c r="BN239" s="795"/>
      <c r="BO239" s="795"/>
      <c r="BP239" s="795"/>
      <c r="BQ239" s="795"/>
      <c r="BR239" s="795"/>
      <c r="BS239" s="795"/>
      <c r="BT239" s="795"/>
      <c r="BU239" s="795"/>
      <c r="BV239" s="795"/>
      <c r="BW239" s="795"/>
      <c r="BX239" s="788"/>
      <c r="CJ239" s="788"/>
      <c r="CK239" s="795"/>
      <c r="CL239" s="795"/>
      <c r="CM239" s="795"/>
      <c r="CN239" s="795"/>
      <c r="CO239" s="795"/>
      <c r="CP239" s="795"/>
      <c r="CQ239" s="795"/>
      <c r="CR239" s="795"/>
      <c r="CS239" s="795"/>
      <c r="CT239" s="795"/>
      <c r="CU239" s="795"/>
      <c r="CV239" s="788"/>
      <c r="DH239" s="788"/>
      <c r="DI239" s="795"/>
      <c r="DJ239" s="795"/>
      <c r="DK239" s="795"/>
      <c r="DL239" s="795"/>
      <c r="DM239" s="795"/>
      <c r="DN239" s="795"/>
      <c r="DO239" s="795"/>
      <c r="DP239" s="795"/>
      <c r="DQ239" s="795"/>
      <c r="DR239" s="795"/>
      <c r="DS239" s="795"/>
      <c r="DT239" s="788"/>
      <c r="DX239" s="825"/>
      <c r="EF239" s="788"/>
      <c r="EG239" s="795"/>
      <c r="EH239" s="795"/>
      <c r="EI239" s="795"/>
      <c r="EJ239" s="795"/>
      <c r="EK239" s="795"/>
      <c r="EL239" s="795"/>
      <c r="EM239" s="795"/>
      <c r="EN239" s="795"/>
      <c r="EO239" s="795"/>
      <c r="EP239" s="795"/>
      <c r="EQ239" s="795"/>
      <c r="ER239" s="788"/>
      <c r="FD239" s="788"/>
      <c r="FE239" s="795"/>
      <c r="FF239" s="795"/>
      <c r="FG239" s="795"/>
      <c r="FH239" s="795"/>
      <c r="FI239" s="795"/>
      <c r="FJ239" s="795"/>
      <c r="FK239" s="795"/>
      <c r="FL239" s="795"/>
      <c r="FM239" s="795"/>
      <c r="FN239" s="795"/>
      <c r="FO239" s="795"/>
      <c r="FP239" s="788"/>
      <c r="GB239" s="788"/>
      <c r="GC239" s="795"/>
      <c r="GD239" s="795"/>
      <c r="GE239" s="795"/>
      <c r="GF239" s="795"/>
      <c r="GG239" s="795"/>
      <c r="GH239" s="795"/>
      <c r="GI239" s="795"/>
      <c r="GJ239" s="795"/>
      <c r="GK239" s="795"/>
      <c r="GL239" s="795"/>
      <c r="GM239" s="795"/>
      <c r="GN239" s="788"/>
      <c r="GO239" s="815"/>
    </row>
    <row r="240" spans="7:197" s="786" customFormat="1" ht="22" hidden="1" customHeight="1" x14ac:dyDescent="0.2">
      <c r="G240" s="834" t="str">
        <f>'Title Marketing'!$B$11</f>
        <v>Influencer Outreach</v>
      </c>
      <c r="P240" s="788"/>
      <c r="Q240" s="795">
        <f>'Title Marketing'!$C$11</f>
        <v>0</v>
      </c>
      <c r="R240" s="795">
        <f>'Title Marketing'!$D$11</f>
        <v>0</v>
      </c>
      <c r="S240" s="795">
        <f>'Title Marketing'!$E$11</f>
        <v>-5000</v>
      </c>
      <c r="T240" s="795">
        <f>'Title Marketing'!$F$11</f>
        <v>-5000</v>
      </c>
      <c r="U240" s="795">
        <f>'Title Marketing'!$G$11</f>
        <v>-5000</v>
      </c>
      <c r="V240" s="795">
        <f>'Title Marketing'!$H$11</f>
        <v>-5000</v>
      </c>
      <c r="W240" s="795">
        <f>'Title Marketing'!$I$11</f>
        <v>-5000</v>
      </c>
      <c r="X240" s="795">
        <f>'Title Marketing'!$J$11</f>
        <v>-5000</v>
      </c>
      <c r="Y240" s="795">
        <f>'Title Marketing'!$K$11</f>
        <v>0</v>
      </c>
      <c r="Z240" s="795">
        <f>'Title Marketing'!$L$11</f>
        <v>0</v>
      </c>
      <c r="AA240" s="795">
        <f>'Title Marketing'!$M$11</f>
        <v>0</v>
      </c>
      <c r="AB240" s="788">
        <f>'Title Marketing'!$N$11</f>
        <v>0</v>
      </c>
      <c r="AC240" s="786">
        <f>'Title Marketing'!$O$11</f>
        <v>0</v>
      </c>
      <c r="AD240" s="786">
        <f>'Title Marketing'!$P$11</f>
        <v>0</v>
      </c>
      <c r="AE240" s="786">
        <f>'Title Marketing'!$Q$11</f>
        <v>0</v>
      </c>
      <c r="AF240" s="795">
        <f>'Title Marketing'!$R$11</f>
        <v>0</v>
      </c>
      <c r="AG240" s="795">
        <f>'Title Marketing'!$S$11</f>
        <v>0</v>
      </c>
      <c r="AH240" s="795">
        <f>'Title Marketing'!$T$11</f>
        <v>0</v>
      </c>
      <c r="AI240" s="786">
        <f>'Title Marketing'!$U$11</f>
        <v>0</v>
      </c>
      <c r="AN240" s="788"/>
      <c r="AO240" s="795"/>
      <c r="AP240" s="795"/>
      <c r="AQ240" s="795"/>
      <c r="AR240" s="795"/>
      <c r="AS240" s="795"/>
      <c r="AT240" s="795"/>
      <c r="AU240" s="795"/>
      <c r="AV240" s="795"/>
      <c r="AW240" s="795"/>
      <c r="AX240" s="795"/>
      <c r="AY240" s="795"/>
      <c r="AZ240" s="788"/>
      <c r="BD240" s="795"/>
      <c r="BE240" s="795"/>
      <c r="BF240" s="795"/>
      <c r="BL240" s="788"/>
      <c r="BM240" s="795"/>
      <c r="BN240" s="795"/>
      <c r="BO240" s="795"/>
      <c r="BP240" s="795"/>
      <c r="BQ240" s="795"/>
      <c r="BR240" s="795"/>
      <c r="BS240" s="795"/>
      <c r="BT240" s="795"/>
      <c r="BU240" s="795"/>
      <c r="BV240" s="795"/>
      <c r="BW240" s="795"/>
      <c r="BX240" s="788"/>
      <c r="CJ240" s="788"/>
      <c r="CK240" s="795"/>
      <c r="CL240" s="795"/>
      <c r="CM240" s="795"/>
      <c r="CN240" s="795"/>
      <c r="CO240" s="795"/>
      <c r="CP240" s="795"/>
      <c r="CQ240" s="795"/>
      <c r="CR240" s="795"/>
      <c r="CS240" s="795"/>
      <c r="CT240" s="795"/>
      <c r="CU240" s="795"/>
      <c r="CV240" s="788"/>
      <c r="DH240" s="788"/>
      <c r="DI240" s="795"/>
      <c r="DJ240" s="795"/>
      <c r="DK240" s="795"/>
      <c r="DL240" s="795"/>
      <c r="DM240" s="795"/>
      <c r="DN240" s="795"/>
      <c r="DO240" s="795"/>
      <c r="DP240" s="795"/>
      <c r="DQ240" s="795"/>
      <c r="DR240" s="795"/>
      <c r="DS240" s="795"/>
      <c r="DT240" s="788"/>
      <c r="DX240" s="825"/>
      <c r="EF240" s="788"/>
      <c r="EG240" s="795"/>
      <c r="EH240" s="795"/>
      <c r="EI240" s="795"/>
      <c r="EJ240" s="795"/>
      <c r="EK240" s="795"/>
      <c r="EL240" s="795"/>
      <c r="EM240" s="795"/>
      <c r="EN240" s="795"/>
      <c r="EO240" s="795"/>
      <c r="EP240" s="795"/>
      <c r="EQ240" s="795"/>
      <c r="ER240" s="788"/>
      <c r="FD240" s="788"/>
      <c r="FE240" s="795"/>
      <c r="FF240" s="795"/>
      <c r="FG240" s="795"/>
      <c r="FH240" s="795"/>
      <c r="FI240" s="795"/>
      <c r="FJ240" s="795"/>
      <c r="FK240" s="795"/>
      <c r="FL240" s="795"/>
      <c r="FM240" s="795"/>
      <c r="FN240" s="795"/>
      <c r="FO240" s="795"/>
      <c r="FP240" s="788"/>
      <c r="GB240" s="788"/>
      <c r="GC240" s="795"/>
      <c r="GD240" s="795"/>
      <c r="GE240" s="795"/>
      <c r="GF240" s="795"/>
      <c r="GG240" s="795"/>
      <c r="GH240" s="795"/>
      <c r="GI240" s="795"/>
      <c r="GJ240" s="795"/>
      <c r="GK240" s="795"/>
      <c r="GL240" s="795"/>
      <c r="GM240" s="795"/>
      <c r="GN240" s="788"/>
      <c r="GO240" s="815"/>
    </row>
    <row r="241" spans="7:197" s="786" customFormat="1" ht="22" hidden="1" customHeight="1" x14ac:dyDescent="0.2">
      <c r="G241" s="834" t="str">
        <f>'Title Marketing'!$B$12</f>
        <v>Blogger / Tatstemakers</v>
      </c>
      <c r="P241" s="788"/>
      <c r="Q241" s="795">
        <f>'Title Marketing'!$C$12</f>
        <v>-12000</v>
      </c>
      <c r="R241" s="795">
        <f>'Title Marketing'!$D$12</f>
        <v>-12000</v>
      </c>
      <c r="S241" s="795">
        <f>'Title Marketing'!$E$12</f>
        <v>-12000</v>
      </c>
      <c r="T241" s="795">
        <f>'Title Marketing'!$F$12</f>
        <v>-12000</v>
      </c>
      <c r="U241" s="795">
        <f>'Title Marketing'!$G$12</f>
        <v>-12000</v>
      </c>
      <c r="V241" s="795">
        <f>'Title Marketing'!$H$12</f>
        <v>-12000</v>
      </c>
      <c r="W241" s="795">
        <f>'Title Marketing'!$I$12</f>
        <v>-12000</v>
      </c>
      <c r="X241" s="795">
        <f>'Title Marketing'!$J$12</f>
        <v>0</v>
      </c>
      <c r="Y241" s="795">
        <f>'Title Marketing'!$K$12</f>
        <v>0</v>
      </c>
      <c r="Z241" s="795">
        <f>'Title Marketing'!$L$12</f>
        <v>0</v>
      </c>
      <c r="AA241" s="795">
        <f>'Title Marketing'!$M$12</f>
        <v>0</v>
      </c>
      <c r="AB241" s="788">
        <f>'Title Marketing'!$N$12</f>
        <v>0</v>
      </c>
      <c r="AC241" s="786">
        <f>'Title Marketing'!$O$12</f>
        <v>0</v>
      </c>
      <c r="AD241" s="786">
        <f>'Title Marketing'!$P$12</f>
        <v>0</v>
      </c>
      <c r="AE241" s="786">
        <f>'Title Marketing'!$Q$12</f>
        <v>0</v>
      </c>
      <c r="AF241" s="795">
        <f>'Title Marketing'!$R$12</f>
        <v>0</v>
      </c>
      <c r="AG241" s="795">
        <f>'Title Marketing'!$S$12</f>
        <v>0</v>
      </c>
      <c r="AH241" s="795">
        <f>'Title Marketing'!$T$12</f>
        <v>0</v>
      </c>
      <c r="AI241" s="786">
        <f>'Title Marketing'!$U$12</f>
        <v>0</v>
      </c>
      <c r="AN241" s="788"/>
      <c r="AO241" s="795"/>
      <c r="AP241" s="795"/>
      <c r="AQ241" s="795"/>
      <c r="AR241" s="795"/>
      <c r="AS241" s="795"/>
      <c r="AT241" s="795"/>
      <c r="AU241" s="795"/>
      <c r="AV241" s="795"/>
      <c r="AW241" s="795"/>
      <c r="AX241" s="795"/>
      <c r="AY241" s="795"/>
      <c r="AZ241" s="788"/>
      <c r="BD241" s="795"/>
      <c r="BE241" s="795"/>
      <c r="BF241" s="795"/>
      <c r="BL241" s="788"/>
      <c r="BM241" s="795"/>
      <c r="BN241" s="795"/>
      <c r="BO241" s="795"/>
      <c r="BP241" s="795"/>
      <c r="BQ241" s="795"/>
      <c r="BR241" s="795"/>
      <c r="BS241" s="795"/>
      <c r="BT241" s="795"/>
      <c r="BU241" s="795"/>
      <c r="BV241" s="795"/>
      <c r="BW241" s="795"/>
      <c r="BX241" s="788"/>
      <c r="CJ241" s="788"/>
      <c r="CK241" s="795"/>
      <c r="CL241" s="795"/>
      <c r="CM241" s="795"/>
      <c r="CN241" s="795"/>
      <c r="CO241" s="795"/>
      <c r="CP241" s="795"/>
      <c r="CQ241" s="795"/>
      <c r="CR241" s="795"/>
      <c r="CS241" s="795"/>
      <c r="CT241" s="795"/>
      <c r="CU241" s="795"/>
      <c r="CV241" s="788"/>
      <c r="DH241" s="788"/>
      <c r="DI241" s="795"/>
      <c r="DJ241" s="795"/>
      <c r="DK241" s="795"/>
      <c r="DL241" s="795"/>
      <c r="DM241" s="795"/>
      <c r="DN241" s="795"/>
      <c r="DO241" s="795"/>
      <c r="DP241" s="795"/>
      <c r="DQ241" s="795"/>
      <c r="DR241" s="795"/>
      <c r="DS241" s="795"/>
      <c r="DT241" s="788"/>
      <c r="DX241" s="825"/>
      <c r="EF241" s="788"/>
      <c r="EG241" s="795"/>
      <c r="EH241" s="795"/>
      <c r="EI241" s="795"/>
      <c r="EJ241" s="795"/>
      <c r="EK241" s="795"/>
      <c r="EL241" s="795"/>
      <c r="EM241" s="795"/>
      <c r="EN241" s="795"/>
      <c r="EO241" s="795"/>
      <c r="EP241" s="795"/>
      <c r="EQ241" s="795"/>
      <c r="ER241" s="788"/>
      <c r="FD241" s="788"/>
      <c r="FE241" s="795"/>
      <c r="FF241" s="795"/>
      <c r="FG241" s="795"/>
      <c r="FH241" s="795"/>
      <c r="FI241" s="795"/>
      <c r="FJ241" s="795"/>
      <c r="FK241" s="795"/>
      <c r="FL241" s="795"/>
      <c r="FM241" s="795"/>
      <c r="FN241" s="795"/>
      <c r="FO241" s="795"/>
      <c r="FP241" s="788"/>
      <c r="GB241" s="788"/>
      <c r="GC241" s="795"/>
      <c r="GD241" s="795"/>
      <c r="GE241" s="795"/>
      <c r="GF241" s="795"/>
      <c r="GG241" s="795"/>
      <c r="GH241" s="795"/>
      <c r="GI241" s="795"/>
      <c r="GJ241" s="795"/>
      <c r="GK241" s="795"/>
      <c r="GL241" s="795"/>
      <c r="GM241" s="795"/>
      <c r="GN241" s="788"/>
      <c r="GO241" s="815"/>
    </row>
    <row r="242" spans="7:197" s="786" customFormat="1" ht="22" hidden="1" customHeight="1" x14ac:dyDescent="0.2">
      <c r="G242" s="834" t="str">
        <f>'Title Marketing'!$B$13</f>
        <v>Tradeshows / Events</v>
      </c>
      <c r="P242" s="788"/>
      <c r="Q242" s="795">
        <f>'Title Marketing'!$C$13</f>
        <v>0</v>
      </c>
      <c r="R242" s="795">
        <f>'Title Marketing'!$D$13</f>
        <v>0</v>
      </c>
      <c r="S242" s="795">
        <f>'Title Marketing'!$E$13</f>
        <v>0</v>
      </c>
      <c r="T242" s="795">
        <f>'Title Marketing'!$F446</f>
        <v>0</v>
      </c>
      <c r="U242" s="795">
        <f>'Title Marketing'!$G$13</f>
        <v>0</v>
      </c>
      <c r="V242" s="795">
        <f>'Title Marketing'!$H$13</f>
        <v>0</v>
      </c>
      <c r="W242" s="795">
        <f>'Title Marketing'!$I$13</f>
        <v>0</v>
      </c>
      <c r="X242" s="795">
        <f>'Title Marketing'!$J$13</f>
        <v>-5000</v>
      </c>
      <c r="Y242" s="795">
        <f>'Title Marketing'!$K$13</f>
        <v>0</v>
      </c>
      <c r="Z242" s="795">
        <f>'Title Marketing'!$L$13</f>
        <v>0</v>
      </c>
      <c r="AA242" s="795">
        <f>'Title Marketing'!$M$13</f>
        <v>-5000</v>
      </c>
      <c r="AB242" s="788">
        <f>'Title Marketing'!$N$13</f>
        <v>0</v>
      </c>
      <c r="AC242" s="786">
        <f>'Title Marketing'!$O$13</f>
        <v>0</v>
      </c>
      <c r="AD242" s="786">
        <f>'Title Marketing'!$P$13</f>
        <v>0</v>
      </c>
      <c r="AE242" s="786">
        <f>'Title Marketing'!$Q$13</f>
        <v>0</v>
      </c>
      <c r="AF242" s="795">
        <f>'Title Marketing'!$R$13</f>
        <v>0</v>
      </c>
      <c r="AG242" s="795">
        <f>'Title Marketing'!$S$13</f>
        <v>0</v>
      </c>
      <c r="AH242" s="795">
        <f>'Title Marketing'!$T$13</f>
        <v>0</v>
      </c>
      <c r="AI242" s="786">
        <f>'Title Marketing'!$U$13</f>
        <v>0</v>
      </c>
      <c r="AN242" s="788"/>
      <c r="AO242" s="795"/>
      <c r="AP242" s="795"/>
      <c r="AQ242" s="795"/>
      <c r="AR242" s="795"/>
      <c r="AS242" s="795"/>
      <c r="AT242" s="795"/>
      <c r="AU242" s="795"/>
      <c r="AV242" s="795"/>
      <c r="AW242" s="795"/>
      <c r="AX242" s="795"/>
      <c r="AY242" s="795"/>
      <c r="AZ242" s="788"/>
      <c r="BD242" s="795"/>
      <c r="BE242" s="795"/>
      <c r="BF242" s="795"/>
      <c r="BL242" s="788"/>
      <c r="BM242" s="795"/>
      <c r="BN242" s="795"/>
      <c r="BO242" s="795"/>
      <c r="BP242" s="795"/>
      <c r="BQ242" s="795"/>
      <c r="BR242" s="795"/>
      <c r="BS242" s="795"/>
      <c r="BT242" s="795"/>
      <c r="BU242" s="795"/>
      <c r="BV242" s="795"/>
      <c r="BW242" s="795"/>
      <c r="BX242" s="788"/>
      <c r="CJ242" s="788"/>
      <c r="CK242" s="795"/>
      <c r="CL242" s="795"/>
      <c r="CM242" s="795"/>
      <c r="CN242" s="795"/>
      <c r="CO242" s="795"/>
      <c r="CP242" s="795"/>
      <c r="CQ242" s="795"/>
      <c r="CR242" s="795"/>
      <c r="CS242" s="795"/>
      <c r="CT242" s="795"/>
      <c r="CU242" s="795"/>
      <c r="CV242" s="788"/>
      <c r="DH242" s="788"/>
      <c r="DI242" s="795"/>
      <c r="DJ242" s="795"/>
      <c r="DK242" s="795"/>
      <c r="DL242" s="795"/>
      <c r="DM242" s="795"/>
      <c r="DN242" s="795"/>
      <c r="DO242" s="795"/>
      <c r="DP242" s="795"/>
      <c r="DQ242" s="795"/>
      <c r="DR242" s="795"/>
      <c r="DS242" s="795"/>
      <c r="DT242" s="788"/>
      <c r="DX242" s="825"/>
      <c r="EF242" s="788"/>
      <c r="EG242" s="795"/>
      <c r="EH242" s="795"/>
      <c r="EI242" s="795"/>
      <c r="EJ242" s="795"/>
      <c r="EK242" s="795"/>
      <c r="EL242" s="795"/>
      <c r="EM242" s="795"/>
      <c r="EN242" s="795"/>
      <c r="EO242" s="795"/>
      <c r="EP242" s="795"/>
      <c r="EQ242" s="795"/>
      <c r="ER242" s="788"/>
      <c r="FD242" s="788"/>
      <c r="FE242" s="795"/>
      <c r="FF242" s="795"/>
      <c r="FG242" s="795"/>
      <c r="FH242" s="795"/>
      <c r="FI242" s="795"/>
      <c r="FJ242" s="795"/>
      <c r="FK242" s="795"/>
      <c r="FL242" s="795"/>
      <c r="FM242" s="795"/>
      <c r="FN242" s="795"/>
      <c r="FO242" s="795"/>
      <c r="FP242" s="788"/>
      <c r="GB242" s="788"/>
      <c r="GC242" s="795"/>
      <c r="GD242" s="795"/>
      <c r="GE242" s="795"/>
      <c r="GF242" s="795"/>
      <c r="GG242" s="795"/>
      <c r="GH242" s="795"/>
      <c r="GI242" s="795"/>
      <c r="GJ242" s="795"/>
      <c r="GK242" s="795"/>
      <c r="GL242" s="795"/>
      <c r="GM242" s="795"/>
      <c r="GN242" s="788"/>
      <c r="GO242" s="815"/>
    </row>
    <row r="243" spans="7:197" s="786" customFormat="1" ht="22" hidden="1" customHeight="1" x14ac:dyDescent="0.2">
      <c r="G243" s="834" t="str">
        <f>'Title Marketing'!$B$14</f>
        <v>Print Advertising</v>
      </c>
      <c r="P243" s="788"/>
      <c r="Q243" s="795">
        <f>'Title Marketing'!$C$14</f>
        <v>0</v>
      </c>
      <c r="R243" s="795">
        <f>'Title Marketing'!$D$14</f>
        <v>0</v>
      </c>
      <c r="S243" s="795">
        <f>'Title Marketing'!$E$14</f>
        <v>0</v>
      </c>
      <c r="T243" s="795">
        <f>'Title Marketing'!$F$14</f>
        <v>-2500</v>
      </c>
      <c r="U243" s="795">
        <f>'Title Marketing'!$G$14</f>
        <v>-2500</v>
      </c>
      <c r="V243" s="795">
        <f>'Title Marketing'!$H$14</f>
        <v>-2500</v>
      </c>
      <c r="W243" s="795">
        <f>'Title Marketing'!$I$14</f>
        <v>-5000</v>
      </c>
      <c r="X243" s="795">
        <f>'Title Marketing'!$J$14</f>
        <v>-5000</v>
      </c>
      <c r="Y243" s="795">
        <f>'Title Marketing'!$K447</f>
        <v>0</v>
      </c>
      <c r="Z243" s="795">
        <f>'Title Marketing'!$L$14</f>
        <v>-2500</v>
      </c>
      <c r="AA243" s="795">
        <f>'Title Marketing'!$M$14</f>
        <v>0</v>
      </c>
      <c r="AB243" s="788">
        <f>'Title Marketing'!$N$14</f>
        <v>0</v>
      </c>
      <c r="AC243" s="786">
        <f>'Title Marketing'!$O$14</f>
        <v>0</v>
      </c>
      <c r="AD243" s="786">
        <f>'Title Marketing'!$P$14</f>
        <v>0</v>
      </c>
      <c r="AE243" s="786">
        <f>'Title Marketing'!$Q$14</f>
        <v>0</v>
      </c>
      <c r="AF243" s="795">
        <f>'Title Marketing'!$R$14</f>
        <v>0</v>
      </c>
      <c r="AG243" s="795">
        <f>'Title Marketing'!$S$14</f>
        <v>0</v>
      </c>
      <c r="AH243" s="795">
        <f>'Title Marketing'!$T$14</f>
        <v>0</v>
      </c>
      <c r="AI243" s="786">
        <f>'Title Marketing'!$U$14</f>
        <v>0</v>
      </c>
      <c r="AN243" s="788"/>
      <c r="AO243" s="795"/>
      <c r="AP243" s="795"/>
      <c r="AQ243" s="795"/>
      <c r="AR243" s="795"/>
      <c r="AS243" s="795"/>
      <c r="AT243" s="795"/>
      <c r="AU243" s="795"/>
      <c r="AV243" s="795"/>
      <c r="AW243" s="795"/>
      <c r="AX243" s="795"/>
      <c r="AY243" s="795"/>
      <c r="AZ243" s="788"/>
      <c r="BD243" s="795"/>
      <c r="BE243" s="795"/>
      <c r="BF243" s="795"/>
      <c r="BL243" s="788"/>
      <c r="BM243" s="795"/>
      <c r="BN243" s="795"/>
      <c r="BO243" s="795"/>
      <c r="BP243" s="795"/>
      <c r="BQ243" s="795"/>
      <c r="BR243" s="795"/>
      <c r="BS243" s="795"/>
      <c r="BT243" s="795"/>
      <c r="BU243" s="795"/>
      <c r="BV243" s="795"/>
      <c r="BW243" s="795"/>
      <c r="BX243" s="788"/>
      <c r="CJ243" s="788"/>
      <c r="CK243" s="795"/>
      <c r="CL243" s="795"/>
      <c r="CM243" s="795"/>
      <c r="CN243" s="795"/>
      <c r="CO243" s="795"/>
      <c r="CP243" s="795"/>
      <c r="CQ243" s="795"/>
      <c r="CR243" s="795"/>
      <c r="CS243" s="795"/>
      <c r="CT243" s="795"/>
      <c r="CU243" s="795"/>
      <c r="CV243" s="788"/>
      <c r="DH243" s="788"/>
      <c r="DI243" s="795"/>
      <c r="DJ243" s="795"/>
      <c r="DK243" s="795"/>
      <c r="DL243" s="795"/>
      <c r="DM243" s="795"/>
      <c r="DN243" s="795"/>
      <c r="DO243" s="795"/>
      <c r="DP243" s="795"/>
      <c r="DQ243" s="795"/>
      <c r="DR243" s="795"/>
      <c r="DS243" s="795"/>
      <c r="DT243" s="788"/>
      <c r="DX243" s="825"/>
      <c r="EF243" s="788"/>
      <c r="EG243" s="795"/>
      <c r="EH243" s="795"/>
      <c r="EI243" s="795"/>
      <c r="EJ243" s="795"/>
      <c r="EK243" s="795"/>
      <c r="EL243" s="795"/>
      <c r="EM243" s="795"/>
      <c r="EN243" s="795"/>
      <c r="EO243" s="795"/>
      <c r="EP243" s="795"/>
      <c r="EQ243" s="795"/>
      <c r="ER243" s="788"/>
      <c r="FD243" s="788"/>
      <c r="FE243" s="795"/>
      <c r="FF243" s="795"/>
      <c r="FG243" s="795"/>
      <c r="FH243" s="795"/>
      <c r="FI243" s="795"/>
      <c r="FJ243" s="795"/>
      <c r="FK243" s="795"/>
      <c r="FL243" s="795"/>
      <c r="FM243" s="795"/>
      <c r="FN243" s="795"/>
      <c r="FO243" s="795"/>
      <c r="FP243" s="788"/>
      <c r="GB243" s="788"/>
      <c r="GC243" s="795"/>
      <c r="GD243" s="795"/>
      <c r="GE243" s="795"/>
      <c r="GF243" s="795"/>
      <c r="GG243" s="795"/>
      <c r="GH243" s="795"/>
      <c r="GI243" s="795"/>
      <c r="GJ243" s="795"/>
      <c r="GK243" s="795"/>
      <c r="GL243" s="795"/>
      <c r="GM243" s="795"/>
      <c r="GN243" s="788"/>
      <c r="GO243" s="815"/>
    </row>
    <row r="244" spans="7:197" s="786" customFormat="1" ht="22" hidden="1" customHeight="1" x14ac:dyDescent="0.2">
      <c r="G244" s="834" t="str">
        <f>'Title Marketing'!$B$15</f>
        <v>Digital Advertising</v>
      </c>
      <c r="P244" s="788"/>
      <c r="Q244" s="795">
        <f>'Title Marketing'!$C$15</f>
        <v>0</v>
      </c>
      <c r="R244" s="795">
        <f>'Title Marketing'!$D$15</f>
        <v>0</v>
      </c>
      <c r="S244" s="795">
        <f>'Title Marketing'!$E$15</f>
        <v>0</v>
      </c>
      <c r="T244" s="795">
        <f>'Title Marketing'!$F$15</f>
        <v>-2500</v>
      </c>
      <c r="U244" s="795">
        <f>'Title Marketing'!$G$15</f>
        <v>-5000</v>
      </c>
      <c r="V244" s="795">
        <f>'Title Marketing'!$H$15</f>
        <v>-5000</v>
      </c>
      <c r="W244" s="795">
        <f>'Title Marketing'!$I$15</f>
        <v>-7500</v>
      </c>
      <c r="X244" s="795">
        <f>'Title Marketing'!$J$15</f>
        <v>-7500</v>
      </c>
      <c r="Y244" s="795">
        <f>'Title Marketing'!$K$15</f>
        <v>-5000</v>
      </c>
      <c r="Z244" s="795">
        <f>'Title Marketing'!$L$15</f>
        <v>-5000</v>
      </c>
      <c r="AA244" s="795">
        <f>'Title Marketing'!$M$15</f>
        <v>-2500</v>
      </c>
      <c r="AB244" s="788">
        <f>'Title Marketing'!$N$15</f>
        <v>-1500</v>
      </c>
      <c r="AC244" s="786">
        <f>'Title Marketing'!$O$15</f>
        <v>-500</v>
      </c>
      <c r="AD244" s="786">
        <f>'Title Marketing'!$P$15</f>
        <v>-500</v>
      </c>
      <c r="AE244" s="786">
        <f>'Title Marketing'!$Q$15</f>
        <v>-500</v>
      </c>
      <c r="AF244" s="795">
        <f>'Title Marketing'!$R$15</f>
        <v>-500</v>
      </c>
      <c r="AG244" s="795">
        <f>'Title Marketing'!$S$15</f>
        <v>-750</v>
      </c>
      <c r="AH244" s="795">
        <f>'Title Marketing'!$T$15</f>
        <v>0</v>
      </c>
      <c r="AI244" s="786">
        <f>'Title Marketing'!$U$15</f>
        <v>0</v>
      </c>
      <c r="AN244" s="788"/>
      <c r="AO244" s="795"/>
      <c r="AP244" s="795"/>
      <c r="AQ244" s="795"/>
      <c r="AR244" s="795"/>
      <c r="AS244" s="795"/>
      <c r="AT244" s="795"/>
      <c r="AU244" s="795"/>
      <c r="AV244" s="795"/>
      <c r="AW244" s="795"/>
      <c r="AX244" s="795"/>
      <c r="AY244" s="795"/>
      <c r="AZ244" s="788"/>
      <c r="BD244" s="795"/>
      <c r="BE244" s="795"/>
      <c r="BF244" s="795"/>
      <c r="BL244" s="788"/>
      <c r="BM244" s="795"/>
      <c r="BN244" s="795"/>
      <c r="BO244" s="795"/>
      <c r="BP244" s="795"/>
      <c r="BQ244" s="795"/>
      <c r="BR244" s="795"/>
      <c r="BS244" s="795"/>
      <c r="BT244" s="795"/>
      <c r="BU244" s="795"/>
      <c r="BV244" s="795"/>
      <c r="BW244" s="795"/>
      <c r="BX244" s="788"/>
      <c r="CJ244" s="788"/>
      <c r="CK244" s="795"/>
      <c r="CL244" s="795"/>
      <c r="CM244" s="795"/>
      <c r="CN244" s="795"/>
      <c r="CO244" s="795"/>
      <c r="CP244" s="795"/>
      <c r="CQ244" s="795"/>
      <c r="CR244" s="795"/>
      <c r="CS244" s="795"/>
      <c r="CT244" s="795"/>
      <c r="CU244" s="795"/>
      <c r="CV244" s="788"/>
      <c r="DH244" s="788"/>
      <c r="DI244" s="795"/>
      <c r="DJ244" s="795"/>
      <c r="DK244" s="795"/>
      <c r="DL244" s="795"/>
      <c r="DM244" s="795"/>
      <c r="DN244" s="795"/>
      <c r="DO244" s="795"/>
      <c r="DP244" s="795"/>
      <c r="DQ244" s="795"/>
      <c r="DR244" s="795"/>
      <c r="DS244" s="795"/>
      <c r="DT244" s="788"/>
      <c r="DX244" s="825"/>
      <c r="EF244" s="788"/>
      <c r="EG244" s="795"/>
      <c r="EH244" s="795"/>
      <c r="EI244" s="795"/>
      <c r="EJ244" s="795"/>
      <c r="EK244" s="795"/>
      <c r="EL244" s="795"/>
      <c r="EM244" s="795"/>
      <c r="EN244" s="795"/>
      <c r="EO244" s="795"/>
      <c r="EP244" s="795"/>
      <c r="EQ244" s="795"/>
      <c r="ER244" s="788"/>
      <c r="FD244" s="788"/>
      <c r="FE244" s="795"/>
      <c r="FF244" s="795"/>
      <c r="FG244" s="795"/>
      <c r="FH244" s="795"/>
      <c r="FI244" s="795"/>
      <c r="FJ244" s="795"/>
      <c r="FK244" s="795"/>
      <c r="FL244" s="795"/>
      <c r="FM244" s="795"/>
      <c r="FN244" s="795"/>
      <c r="FO244" s="795"/>
      <c r="FP244" s="788"/>
      <c r="GB244" s="788"/>
      <c r="GC244" s="795"/>
      <c r="GD244" s="795"/>
      <c r="GE244" s="795"/>
      <c r="GF244" s="795"/>
      <c r="GG244" s="795"/>
      <c r="GH244" s="795"/>
      <c r="GI244" s="795"/>
      <c r="GJ244" s="795"/>
      <c r="GK244" s="795"/>
      <c r="GL244" s="795"/>
      <c r="GM244" s="795"/>
      <c r="GN244" s="788"/>
      <c r="GO244" s="815"/>
    </row>
    <row r="245" spans="7:197" s="786" customFormat="1" ht="22" hidden="1" customHeight="1" x14ac:dyDescent="0.2">
      <c r="G245" s="834" t="str">
        <f>'Title Marketing'!$B$16</f>
        <v>Swag</v>
      </c>
      <c r="P245" s="788"/>
      <c r="Q245" s="795">
        <f>'Title Marketing'!$C$16</f>
        <v>0</v>
      </c>
      <c r="R245" s="795">
        <f>'Title Marketing'!$D$16</f>
        <v>0</v>
      </c>
      <c r="S245" s="795">
        <f>'Title Marketing'!$E$16</f>
        <v>0</v>
      </c>
      <c r="T245" s="795">
        <f>'Title Marketing'!$F$16</f>
        <v>0</v>
      </c>
      <c r="U245" s="795">
        <f>'Title Marketing'!$G$16</f>
        <v>0</v>
      </c>
      <c r="V245" s="795">
        <f>'Title Marketing'!$H$16</f>
        <v>-1200</v>
      </c>
      <c r="W245" s="795">
        <f>'Title Marketing'!$I$16</f>
        <v>-1200</v>
      </c>
      <c r="X245" s="795">
        <f>'Title Marketing'!$J$16</f>
        <v>-2500</v>
      </c>
      <c r="Y245" s="795">
        <f>'Title Marketing'!$K$16</f>
        <v>-2500</v>
      </c>
      <c r="Z245" s="795">
        <f>'Title Marketing'!$L$16</f>
        <v>-2500</v>
      </c>
      <c r="AA245" s="795">
        <f>'Title Marketing'!$M$16</f>
        <v>-1750</v>
      </c>
      <c r="AB245" s="788">
        <f>'Title Marketing'!$N$16</f>
        <v>-1200</v>
      </c>
      <c r="AC245" s="786">
        <f>'Title Marketing'!$O$16</f>
        <v>-600</v>
      </c>
      <c r="AD245" s="786">
        <f>'Title Marketing'!$P$16</f>
        <v>-600</v>
      </c>
      <c r="AE245" s="786">
        <f>'Title Marketing'!$Q$16</f>
        <v>-600</v>
      </c>
      <c r="AF245" s="795">
        <f>'Title Marketing'!$R$16</f>
        <v>-300</v>
      </c>
      <c r="AG245" s="795">
        <f>'Title Marketing'!$S$16</f>
        <v>-300</v>
      </c>
      <c r="AH245" s="795">
        <f>'Title Marketing'!$T$16</f>
        <v>-300</v>
      </c>
      <c r="AI245" s="786">
        <f>'Title Marketing'!$U$16</f>
        <v>0</v>
      </c>
      <c r="AN245" s="788"/>
      <c r="AO245" s="795"/>
      <c r="AP245" s="795"/>
      <c r="AQ245" s="795"/>
      <c r="AR245" s="795"/>
      <c r="AS245" s="795"/>
      <c r="AT245" s="795"/>
      <c r="AU245" s="795"/>
      <c r="AV245" s="795"/>
      <c r="AW245" s="795"/>
      <c r="AX245" s="795"/>
      <c r="AY245" s="795"/>
      <c r="AZ245" s="788"/>
      <c r="BD245" s="795"/>
      <c r="BE245" s="795"/>
      <c r="BF245" s="795"/>
      <c r="BL245" s="788"/>
      <c r="BM245" s="795"/>
      <c r="BN245" s="795"/>
      <c r="BO245" s="795"/>
      <c r="BP245" s="795"/>
      <c r="BQ245" s="795"/>
      <c r="BR245" s="795"/>
      <c r="BS245" s="795"/>
      <c r="BT245" s="795"/>
      <c r="BU245" s="795"/>
      <c r="BV245" s="795"/>
      <c r="BW245" s="795"/>
      <c r="BX245" s="788"/>
      <c r="CJ245" s="788"/>
      <c r="CK245" s="795"/>
      <c r="CL245" s="795"/>
      <c r="CM245" s="795"/>
      <c r="CN245" s="795"/>
      <c r="CO245" s="795"/>
      <c r="CP245" s="795"/>
      <c r="CQ245" s="795"/>
      <c r="CR245" s="795"/>
      <c r="CS245" s="795"/>
      <c r="CT245" s="795"/>
      <c r="CU245" s="795"/>
      <c r="CV245" s="788"/>
      <c r="DH245" s="788"/>
      <c r="DI245" s="795"/>
      <c r="DJ245" s="795"/>
      <c r="DK245" s="795"/>
      <c r="DL245" s="795"/>
      <c r="DM245" s="795"/>
      <c r="DN245" s="795"/>
      <c r="DO245" s="795"/>
      <c r="DP245" s="795"/>
      <c r="DQ245" s="795"/>
      <c r="DR245" s="795"/>
      <c r="DS245" s="795"/>
      <c r="DT245" s="788"/>
      <c r="DX245" s="825"/>
      <c r="EF245" s="788"/>
      <c r="EG245" s="795"/>
      <c r="EH245" s="795"/>
      <c r="EI245" s="795"/>
      <c r="EJ245" s="795"/>
      <c r="EK245" s="795"/>
      <c r="EL245" s="795"/>
      <c r="EM245" s="795"/>
      <c r="EN245" s="795"/>
      <c r="EO245" s="795"/>
      <c r="EP245" s="795"/>
      <c r="EQ245" s="795"/>
      <c r="ER245" s="788"/>
      <c r="FD245" s="788"/>
      <c r="FE245" s="795"/>
      <c r="FF245" s="795"/>
      <c r="FG245" s="795"/>
      <c r="FH245" s="795"/>
      <c r="FI245" s="795"/>
      <c r="FJ245" s="795"/>
      <c r="FK245" s="795"/>
      <c r="FL245" s="795"/>
      <c r="FM245" s="795"/>
      <c r="FN245" s="795"/>
      <c r="FO245" s="795"/>
      <c r="FP245" s="788"/>
      <c r="GB245" s="788"/>
      <c r="GC245" s="795"/>
      <c r="GD245" s="795"/>
      <c r="GE245" s="795"/>
      <c r="GF245" s="795"/>
      <c r="GG245" s="795"/>
      <c r="GH245" s="795"/>
      <c r="GI245" s="795"/>
      <c r="GJ245" s="795"/>
      <c r="GK245" s="795"/>
      <c r="GL245" s="795"/>
      <c r="GM245" s="795"/>
      <c r="GN245" s="788"/>
      <c r="GO245" s="815"/>
    </row>
    <row r="246" spans="7:197" s="786" customFormat="1" ht="22" hidden="1" customHeight="1" x14ac:dyDescent="0.2">
      <c r="G246" s="835"/>
      <c r="P246" s="788"/>
      <c r="Q246" s="795"/>
      <c r="R246" s="795"/>
      <c r="S246" s="795"/>
      <c r="T246" s="795"/>
      <c r="U246" s="795"/>
      <c r="V246" s="795"/>
      <c r="W246" s="795"/>
      <c r="X246" s="795"/>
      <c r="Y246" s="795"/>
      <c r="Z246" s="795"/>
      <c r="AA246" s="795"/>
      <c r="AB246" s="788"/>
      <c r="AF246" s="795"/>
      <c r="AG246" s="795"/>
      <c r="AH246" s="795"/>
      <c r="AN246" s="788"/>
      <c r="AO246" s="795"/>
      <c r="AP246" s="795"/>
      <c r="AQ246" s="795"/>
      <c r="AR246" s="795"/>
      <c r="AS246" s="795"/>
      <c r="AT246" s="795"/>
      <c r="AU246" s="795"/>
      <c r="AV246" s="795"/>
      <c r="AW246" s="795"/>
      <c r="AX246" s="795"/>
      <c r="AY246" s="795"/>
      <c r="AZ246" s="788"/>
      <c r="BD246" s="795"/>
      <c r="BE246" s="795"/>
      <c r="BF246" s="795"/>
      <c r="BL246" s="788"/>
      <c r="BM246" s="795"/>
      <c r="BN246" s="795"/>
      <c r="BO246" s="795"/>
      <c r="BP246" s="795"/>
      <c r="BQ246" s="795"/>
      <c r="BR246" s="795"/>
      <c r="BS246" s="795"/>
      <c r="BT246" s="795"/>
      <c r="BU246" s="795"/>
      <c r="BV246" s="795"/>
      <c r="BW246" s="795"/>
      <c r="BX246" s="788"/>
      <c r="CJ246" s="788"/>
      <c r="CK246" s="795"/>
      <c r="CL246" s="795"/>
      <c r="CM246" s="795"/>
      <c r="CN246" s="795"/>
      <c r="CO246" s="795"/>
      <c r="CP246" s="795"/>
      <c r="CQ246" s="795"/>
      <c r="CR246" s="795"/>
      <c r="CS246" s="795"/>
      <c r="CT246" s="795"/>
      <c r="CU246" s="795"/>
      <c r="CV246" s="788"/>
      <c r="DH246" s="788"/>
      <c r="DI246" s="795"/>
      <c r="DJ246" s="795"/>
      <c r="DK246" s="795"/>
      <c r="DL246" s="795"/>
      <c r="DM246" s="795"/>
      <c r="DN246" s="795"/>
      <c r="DO246" s="795"/>
      <c r="DP246" s="795"/>
      <c r="DQ246" s="795"/>
      <c r="DR246" s="795"/>
      <c r="DS246" s="795"/>
      <c r="DT246" s="788"/>
      <c r="DX246" s="825"/>
      <c r="EF246" s="788"/>
      <c r="EG246" s="795"/>
      <c r="EH246" s="795"/>
      <c r="EI246" s="795"/>
      <c r="EJ246" s="795"/>
      <c r="EK246" s="795"/>
      <c r="EL246" s="795"/>
      <c r="EM246" s="795"/>
      <c r="EN246" s="795"/>
      <c r="EO246" s="795"/>
      <c r="EP246" s="795"/>
      <c r="EQ246" s="795"/>
      <c r="ER246" s="788"/>
      <c r="FD246" s="788"/>
      <c r="FE246" s="795"/>
      <c r="FF246" s="795"/>
      <c r="FG246" s="795"/>
      <c r="FH246" s="795"/>
      <c r="FI246" s="795"/>
      <c r="FJ246" s="795"/>
      <c r="FK246" s="795"/>
      <c r="FL246" s="795"/>
      <c r="FM246" s="795"/>
      <c r="FN246" s="795"/>
      <c r="FO246" s="795"/>
      <c r="FP246" s="788"/>
      <c r="GB246" s="788"/>
      <c r="GC246" s="795"/>
      <c r="GD246" s="795"/>
      <c r="GE246" s="795"/>
      <c r="GF246" s="795"/>
      <c r="GG246" s="795"/>
      <c r="GH246" s="795"/>
      <c r="GI246" s="795"/>
      <c r="GJ246" s="795"/>
      <c r="GK246" s="795"/>
      <c r="GL246" s="795"/>
      <c r="GM246" s="795"/>
      <c r="GN246" s="788"/>
      <c r="GO246" s="815"/>
    </row>
    <row r="247" spans="7:197" s="786" customFormat="1" ht="22" hidden="1" customHeight="1" x14ac:dyDescent="0.2">
      <c r="G247" s="833">
        <v>5</v>
      </c>
      <c r="P247" s="788"/>
      <c r="Q247" s="795"/>
      <c r="R247" s="795"/>
      <c r="S247" s="795"/>
      <c r="T247" s="795"/>
      <c r="U247" s="795">
        <f>'Title Marketing'!$C$17</f>
        <v>-24000</v>
      </c>
      <c r="V247" s="795">
        <f>'Title Marketing'!$D$17</f>
        <v>-24000</v>
      </c>
      <c r="W247" s="795">
        <f>'Title Marketing'!$E$17</f>
        <v>-19000</v>
      </c>
      <c r="X247" s="795">
        <f>'Title Marketing'!$F$17</f>
        <v>-29000</v>
      </c>
      <c r="Y247" s="795">
        <f>'Title Marketing'!$G$17</f>
        <v>-26500</v>
      </c>
      <c r="Z247" s="795">
        <f>'Title Marketing'!$H$17</f>
        <v>-27700</v>
      </c>
      <c r="AA247" s="795">
        <f>'Title Marketing'!$I$17</f>
        <v>-32700</v>
      </c>
      <c r="AB247" s="788">
        <f>'Title Marketing'!$J$17</f>
        <v>-27000</v>
      </c>
      <c r="AC247" s="786">
        <f>'Title Marketing'!$K$17</f>
        <v>-12500</v>
      </c>
      <c r="AD247" s="786">
        <f>'Title Marketing'!$L$17</f>
        <v>-10000</v>
      </c>
      <c r="AE247" s="786">
        <f>'Title Marketing'!$M$17</f>
        <v>-9250</v>
      </c>
      <c r="AF247" s="795">
        <f>'Title Marketing'!$N$17</f>
        <v>-2700</v>
      </c>
      <c r="AG247" s="795">
        <f>'Title Marketing'!$O$17</f>
        <v>-1100</v>
      </c>
      <c r="AH247" s="795">
        <f>'Title Marketing'!$P$17</f>
        <v>-1100</v>
      </c>
      <c r="AI247" s="786">
        <f>'Title Marketing'!$Q$17</f>
        <v>-1100</v>
      </c>
      <c r="AJ247" s="786">
        <f>'Title Marketing'!$R$17</f>
        <v>-800</v>
      </c>
      <c r="AK247" s="786">
        <f>'Title Marketing'!$S$17</f>
        <v>-1050</v>
      </c>
      <c r="AL247" s="786">
        <f>'Title Marketing'!$T$17</f>
        <v>-300</v>
      </c>
      <c r="AM247" s="786">
        <f>'Title Marketing'!$U$17</f>
        <v>0</v>
      </c>
      <c r="AN247" s="788"/>
      <c r="AO247" s="795"/>
      <c r="AP247" s="795"/>
      <c r="AQ247" s="795"/>
      <c r="AR247" s="795"/>
      <c r="AS247" s="795"/>
      <c r="AT247" s="795"/>
      <c r="AU247" s="795"/>
      <c r="AV247" s="795"/>
      <c r="AW247" s="795"/>
      <c r="AX247" s="795"/>
      <c r="AY247" s="795"/>
      <c r="AZ247" s="788"/>
      <c r="BD247" s="795"/>
      <c r="BE247" s="795"/>
      <c r="BF247" s="795"/>
      <c r="BL247" s="788"/>
      <c r="BM247" s="795"/>
      <c r="BN247" s="795"/>
      <c r="BO247" s="795"/>
      <c r="BP247" s="795"/>
      <c r="BQ247" s="795"/>
      <c r="BR247" s="795"/>
      <c r="BS247" s="795"/>
      <c r="BT247" s="795"/>
      <c r="BU247" s="795"/>
      <c r="BV247" s="795"/>
      <c r="BW247" s="795"/>
      <c r="BX247" s="788"/>
      <c r="CJ247" s="788"/>
      <c r="CK247" s="795"/>
      <c r="CL247" s="795"/>
      <c r="CM247" s="795"/>
      <c r="CN247" s="795"/>
      <c r="CO247" s="795"/>
      <c r="CP247" s="795"/>
      <c r="CQ247" s="795"/>
      <c r="CR247" s="795"/>
      <c r="CS247" s="795"/>
      <c r="CT247" s="795"/>
      <c r="CU247" s="795"/>
      <c r="CV247" s="788"/>
      <c r="DH247" s="788"/>
      <c r="DI247" s="795"/>
      <c r="DJ247" s="795"/>
      <c r="DK247" s="795"/>
      <c r="DL247" s="795"/>
      <c r="DM247" s="795"/>
      <c r="DN247" s="795"/>
      <c r="DO247" s="795"/>
      <c r="DP247" s="795"/>
      <c r="DQ247" s="795"/>
      <c r="DR247" s="795"/>
      <c r="DS247" s="795"/>
      <c r="DT247" s="788"/>
      <c r="DX247" s="825"/>
      <c r="EF247" s="788"/>
      <c r="EG247" s="795"/>
      <c r="EH247" s="795"/>
      <c r="EI247" s="795"/>
      <c r="EJ247" s="795"/>
      <c r="EK247" s="795"/>
      <c r="EL247" s="795"/>
      <c r="EM247" s="795"/>
      <c r="EN247" s="795"/>
      <c r="EO247" s="795"/>
      <c r="EP247" s="795"/>
      <c r="EQ247" s="795"/>
      <c r="ER247" s="788"/>
      <c r="FD247" s="788"/>
      <c r="FE247" s="795"/>
      <c r="FF247" s="795"/>
      <c r="FG247" s="795"/>
      <c r="FH247" s="795"/>
      <c r="FI247" s="795"/>
      <c r="FJ247" s="795"/>
      <c r="FK247" s="795"/>
      <c r="FL247" s="795"/>
      <c r="FM247" s="795"/>
      <c r="FN247" s="795"/>
      <c r="FO247" s="795"/>
      <c r="FP247" s="788"/>
      <c r="GB247" s="788"/>
      <c r="GC247" s="795"/>
      <c r="GD247" s="795"/>
      <c r="GE247" s="795"/>
      <c r="GF247" s="795"/>
      <c r="GG247" s="795"/>
      <c r="GH247" s="795"/>
      <c r="GI247" s="795"/>
      <c r="GJ247" s="795"/>
      <c r="GK247" s="795"/>
      <c r="GL247" s="795"/>
      <c r="GM247" s="795"/>
      <c r="GN247" s="788"/>
      <c r="GO247" s="815"/>
    </row>
    <row r="248" spans="7:197" s="786" customFormat="1" ht="22" hidden="1" customHeight="1" x14ac:dyDescent="0.2">
      <c r="G248" s="834" t="str">
        <f>'Title Marketing'!$B$8</f>
        <v>Market Research</v>
      </c>
      <c r="P248" s="788"/>
      <c r="Q248" s="795"/>
      <c r="R248" s="795"/>
      <c r="S248" s="795"/>
      <c r="T248" s="795"/>
      <c r="U248" s="795">
        <f>'Title Marketing'!$C$8</f>
        <v>-5000</v>
      </c>
      <c r="V248" s="795">
        <f>'Title Marketing'!$D$8</f>
        <v>-5000</v>
      </c>
      <c r="W248" s="795">
        <f>'Title Marketing'!$E$8</f>
        <v>0</v>
      </c>
      <c r="X248" s="795">
        <f>'Title Marketing'!$F$8</f>
        <v>0</v>
      </c>
      <c r="Y248" s="795">
        <f>'Title Marketing'!$G$8</f>
        <v>0</v>
      </c>
      <c r="Z248" s="795">
        <f>'Title Marketing'!$H$8</f>
        <v>0</v>
      </c>
      <c r="AA248" s="795">
        <f>'Title Marketing'!$I$8</f>
        <v>0</v>
      </c>
      <c r="AB248" s="788">
        <f>'Title Marketing'!$J$8</f>
        <v>0</v>
      </c>
      <c r="AC248" s="786">
        <f>'Title Marketing'!$K$8</f>
        <v>0</v>
      </c>
      <c r="AD248" s="786">
        <f>'Title Marketing'!$L$8</f>
        <v>0</v>
      </c>
      <c r="AE248" s="786">
        <f>'Title Marketing'!$M$8</f>
        <v>0</v>
      </c>
      <c r="AF248" s="795">
        <f>'Title Marketing'!$N$8</f>
        <v>0</v>
      </c>
      <c r="AG248" s="795">
        <f>'Title Marketing'!$O$8</f>
        <v>0</v>
      </c>
      <c r="AH248" s="795">
        <f>'Title Marketing'!$P$8</f>
        <v>0</v>
      </c>
      <c r="AI248" s="786">
        <f>'Title Marketing'!$Q$8</f>
        <v>0</v>
      </c>
      <c r="AJ248" s="786">
        <f>'Title Marketing'!$R$8</f>
        <v>0</v>
      </c>
      <c r="AK248" s="786">
        <f>'Title Marketing'!$S$8</f>
        <v>0</v>
      </c>
      <c r="AL248" s="786">
        <f>'Title Marketing'!$T$8</f>
        <v>0</v>
      </c>
      <c r="AM248" s="786">
        <f>'Title Marketing'!$U$8</f>
        <v>0</v>
      </c>
      <c r="AN248" s="788"/>
      <c r="AO248" s="795"/>
      <c r="AP248" s="795"/>
      <c r="AQ248" s="795"/>
      <c r="AR248" s="795"/>
      <c r="AS248" s="795"/>
      <c r="AT248" s="795"/>
      <c r="AU248" s="795"/>
      <c r="AV248" s="795"/>
      <c r="AW248" s="795"/>
      <c r="AX248" s="795"/>
      <c r="AY248" s="795"/>
      <c r="AZ248" s="788"/>
      <c r="BD248" s="795"/>
      <c r="BE248" s="795"/>
      <c r="BF248" s="795"/>
      <c r="BL248" s="788"/>
      <c r="BM248" s="795"/>
      <c r="BN248" s="795"/>
      <c r="BO248" s="795"/>
      <c r="BP248" s="795"/>
      <c r="BQ248" s="795"/>
      <c r="BR248" s="795"/>
      <c r="BS248" s="795"/>
      <c r="BT248" s="795"/>
      <c r="BU248" s="795"/>
      <c r="BV248" s="795"/>
      <c r="BW248" s="795"/>
      <c r="BX248" s="788"/>
      <c r="CJ248" s="788"/>
      <c r="CK248" s="795"/>
      <c r="CL248" s="795"/>
      <c r="CM248" s="795"/>
      <c r="CN248" s="795"/>
      <c r="CO248" s="795"/>
      <c r="CP248" s="795"/>
      <c r="CQ248" s="795"/>
      <c r="CR248" s="795"/>
      <c r="CS248" s="795"/>
      <c r="CT248" s="795"/>
      <c r="CU248" s="795"/>
      <c r="CV248" s="788"/>
      <c r="DH248" s="788"/>
      <c r="DI248" s="795"/>
      <c r="DJ248" s="795"/>
      <c r="DK248" s="795"/>
      <c r="DL248" s="795"/>
      <c r="DM248" s="795"/>
      <c r="DN248" s="795"/>
      <c r="DO248" s="795"/>
      <c r="DP248" s="795"/>
      <c r="DQ248" s="795"/>
      <c r="DR248" s="795"/>
      <c r="DS248" s="795"/>
      <c r="DT248" s="788"/>
      <c r="DX248" s="825"/>
      <c r="EF248" s="788"/>
      <c r="EG248" s="795"/>
      <c r="EH248" s="795"/>
      <c r="EI248" s="795"/>
      <c r="EJ248" s="795"/>
      <c r="EK248" s="795"/>
      <c r="EL248" s="795"/>
      <c r="EM248" s="795"/>
      <c r="EN248" s="795"/>
      <c r="EO248" s="795"/>
      <c r="EP248" s="795"/>
      <c r="EQ248" s="795"/>
      <c r="ER248" s="788"/>
      <c r="FD248" s="788"/>
      <c r="FE248" s="795"/>
      <c r="FF248" s="795"/>
      <c r="FG248" s="795"/>
      <c r="FH248" s="795"/>
      <c r="FI248" s="795"/>
      <c r="FJ248" s="795"/>
      <c r="FK248" s="795"/>
      <c r="FL248" s="795"/>
      <c r="FM248" s="795"/>
      <c r="FN248" s="795"/>
      <c r="FO248" s="795"/>
      <c r="FP248" s="788"/>
      <c r="GB248" s="788"/>
      <c r="GC248" s="795"/>
      <c r="GD248" s="795"/>
      <c r="GE248" s="795"/>
      <c r="GF248" s="795"/>
      <c r="GG248" s="795"/>
      <c r="GH248" s="795"/>
      <c r="GI248" s="795"/>
      <c r="GJ248" s="795"/>
      <c r="GK248" s="795"/>
      <c r="GL248" s="795"/>
      <c r="GM248" s="795"/>
      <c r="GN248" s="788"/>
      <c r="GO248" s="815"/>
    </row>
    <row r="249" spans="7:197" s="786" customFormat="1" ht="22" hidden="1" customHeight="1" x14ac:dyDescent="0.2">
      <c r="G249" s="834" t="str">
        <f>'Title Marketing'!$B$9</f>
        <v>Public Relations</v>
      </c>
      <c r="P249" s="788"/>
      <c r="Q249" s="795"/>
      <c r="R249" s="795"/>
      <c r="S249" s="795"/>
      <c r="T249" s="795"/>
      <c r="U249" s="795">
        <f>'Title Marketing'!$C$9</f>
        <v>-2000</v>
      </c>
      <c r="V249" s="795">
        <f>'Title Marketing'!$D$9</f>
        <v>-2000</v>
      </c>
      <c r="W249" s="795">
        <f>'Title Marketing'!$E$9</f>
        <v>-2000</v>
      </c>
      <c r="X249" s="795">
        <f>'Title Marketing'!$F$9</f>
        <v>-2000</v>
      </c>
      <c r="Y249" s="795">
        <f>'Title Marketing'!$G$9</f>
        <v>-2000</v>
      </c>
      <c r="Z249" s="795">
        <f>'Title Marketing'!$H$9</f>
        <v>-2000</v>
      </c>
      <c r="AA249" s="795">
        <f>'Title Marketing'!$I$9</f>
        <v>-2000</v>
      </c>
      <c r="AB249" s="788">
        <f>'Title Marketing'!$J$9</f>
        <v>-2000</v>
      </c>
      <c r="AC249" s="786">
        <f>'Title Marketing'!$K$9</f>
        <v>0</v>
      </c>
      <c r="AD249" s="786">
        <f>'Title Marketing'!$L$9</f>
        <v>0</v>
      </c>
      <c r="AE249" s="786">
        <f>'Title Marketing'!$M$9</f>
        <v>0</v>
      </c>
      <c r="AF249" s="795">
        <f>'Title Marketing'!$N$9</f>
        <v>0</v>
      </c>
      <c r="AG249" s="795">
        <f>'Title Marketing'!$O$9</f>
        <v>0</v>
      </c>
      <c r="AH249" s="795">
        <f>'Title Marketing'!$P$9</f>
        <v>0</v>
      </c>
      <c r="AI249" s="786">
        <f>'Title Marketing'!$Q$9</f>
        <v>0</v>
      </c>
      <c r="AJ249" s="786">
        <f>'Title Marketing'!$R$9</f>
        <v>0</v>
      </c>
      <c r="AK249" s="786">
        <f>'Title Marketing'!$S$9</f>
        <v>0</v>
      </c>
      <c r="AL249" s="786">
        <f>'Title Marketing'!$T$9</f>
        <v>0</v>
      </c>
      <c r="AM249" s="786">
        <f>'Title Marketing'!$U$9</f>
        <v>0</v>
      </c>
      <c r="AN249" s="788"/>
      <c r="AO249" s="795"/>
      <c r="AP249" s="795"/>
      <c r="AQ249" s="795"/>
      <c r="AR249" s="795"/>
      <c r="AS249" s="795"/>
      <c r="AT249" s="795"/>
      <c r="AU249" s="795"/>
      <c r="AV249" s="795"/>
      <c r="AW249" s="795"/>
      <c r="AX249" s="795"/>
      <c r="AY249" s="795"/>
      <c r="AZ249" s="788"/>
      <c r="BD249" s="795"/>
      <c r="BE249" s="795"/>
      <c r="BF249" s="795"/>
      <c r="BL249" s="788"/>
      <c r="BM249" s="795"/>
      <c r="BN249" s="795"/>
      <c r="BO249" s="795"/>
      <c r="BP249" s="795"/>
      <c r="BQ249" s="795"/>
      <c r="BR249" s="795"/>
      <c r="BS249" s="795"/>
      <c r="BT249" s="795"/>
      <c r="BU249" s="795"/>
      <c r="BV249" s="795"/>
      <c r="BW249" s="795"/>
      <c r="BX249" s="788"/>
      <c r="CJ249" s="788"/>
      <c r="CK249" s="795"/>
      <c r="CL249" s="795"/>
      <c r="CM249" s="795"/>
      <c r="CN249" s="795"/>
      <c r="CO249" s="795"/>
      <c r="CP249" s="795"/>
      <c r="CQ249" s="795"/>
      <c r="CR249" s="795"/>
      <c r="CS249" s="795"/>
      <c r="CT249" s="795"/>
      <c r="CU249" s="795"/>
      <c r="CV249" s="788"/>
      <c r="DH249" s="788"/>
      <c r="DI249" s="795"/>
      <c r="DJ249" s="795"/>
      <c r="DK249" s="795"/>
      <c r="DL249" s="795"/>
      <c r="DM249" s="795"/>
      <c r="DN249" s="795"/>
      <c r="DO249" s="795"/>
      <c r="DP249" s="795"/>
      <c r="DQ249" s="795"/>
      <c r="DR249" s="795"/>
      <c r="DS249" s="795"/>
      <c r="DT249" s="788"/>
      <c r="DX249" s="825"/>
      <c r="EF249" s="788"/>
      <c r="EG249" s="795"/>
      <c r="EH249" s="795"/>
      <c r="EI249" s="795"/>
      <c r="EJ249" s="795"/>
      <c r="EK249" s="795"/>
      <c r="EL249" s="795"/>
      <c r="EM249" s="795"/>
      <c r="EN249" s="795"/>
      <c r="EO249" s="795"/>
      <c r="EP249" s="795"/>
      <c r="EQ249" s="795"/>
      <c r="ER249" s="788"/>
      <c r="FD249" s="788"/>
      <c r="FE249" s="795"/>
      <c r="FF249" s="795"/>
      <c r="FG249" s="795"/>
      <c r="FH249" s="795"/>
      <c r="FI249" s="795"/>
      <c r="FJ249" s="795"/>
      <c r="FK249" s="795"/>
      <c r="FL249" s="795"/>
      <c r="FM249" s="795"/>
      <c r="FN249" s="795"/>
      <c r="FO249" s="795"/>
      <c r="FP249" s="788"/>
      <c r="GB249" s="788"/>
      <c r="GC249" s="795"/>
      <c r="GD249" s="795"/>
      <c r="GE249" s="795"/>
      <c r="GF249" s="795"/>
      <c r="GG249" s="795"/>
      <c r="GH249" s="795"/>
      <c r="GI249" s="795"/>
      <c r="GJ249" s="795"/>
      <c r="GK249" s="795"/>
      <c r="GL249" s="795"/>
      <c r="GM249" s="795"/>
      <c r="GN249" s="788"/>
      <c r="GO249" s="815"/>
    </row>
    <row r="250" spans="7:197" s="786" customFormat="1" ht="22" hidden="1" customHeight="1" x14ac:dyDescent="0.2">
      <c r="G250" s="834" t="str">
        <f>'Title Marketing'!$B$10</f>
        <v>Endorsement Solicitation</v>
      </c>
      <c r="P250" s="788"/>
      <c r="Q250" s="795"/>
      <c r="R250" s="795"/>
      <c r="S250" s="795"/>
      <c r="T250" s="795"/>
      <c r="U250" s="795">
        <f>'Title Marketing'!$C$10</f>
        <v>-5000</v>
      </c>
      <c r="V250" s="795">
        <f>'Title Marketing'!$D$10</f>
        <v>-5000</v>
      </c>
      <c r="W250" s="795">
        <f>'Title Marketing'!$E$10</f>
        <v>0</v>
      </c>
      <c r="X250" s="795">
        <f>'Title Marketing'!$F$10</f>
        <v>0</v>
      </c>
      <c r="Y250" s="795">
        <f>'Title Marketing'!$G$10</f>
        <v>0</v>
      </c>
      <c r="Z250" s="795">
        <f>'Title Marketing'!$H$10</f>
        <v>0</v>
      </c>
      <c r="AA250" s="795">
        <f>'Title Marketing'!$I$10</f>
        <v>0</v>
      </c>
      <c r="AB250" s="788">
        <f>'Title Marketing'!$J$10</f>
        <v>0</v>
      </c>
      <c r="AC250" s="786">
        <f>'Title Marketing'!$K$10</f>
        <v>0</v>
      </c>
      <c r="AD250" s="786">
        <f>'Title Marketing'!$L$10</f>
        <v>0</v>
      </c>
      <c r="AE250" s="786">
        <f>'Title Marketing'!$M$10</f>
        <v>0</v>
      </c>
      <c r="AF250" s="795">
        <f>'Title Marketing'!$N$10</f>
        <v>0</v>
      </c>
      <c r="AG250" s="795">
        <f>'Title Marketing'!$O$10</f>
        <v>0</v>
      </c>
      <c r="AH250" s="795">
        <f>'Title Marketing'!$P$10</f>
        <v>0</v>
      </c>
      <c r="AI250" s="786">
        <f>'Title Marketing'!$Q$10</f>
        <v>0</v>
      </c>
      <c r="AJ250" s="786">
        <f>'Title Marketing'!$R$10</f>
        <v>0</v>
      </c>
      <c r="AK250" s="786">
        <f>'Title Marketing'!$S$10</f>
        <v>0</v>
      </c>
      <c r="AL250" s="786">
        <f>'Title Marketing'!$T$10</f>
        <v>0</v>
      </c>
      <c r="AM250" s="786">
        <f>'Title Marketing'!$U$10</f>
        <v>0</v>
      </c>
      <c r="AN250" s="788"/>
      <c r="AO250" s="795"/>
      <c r="AP250" s="795"/>
      <c r="AQ250" s="795"/>
      <c r="AR250" s="795"/>
      <c r="AS250" s="795"/>
      <c r="AT250" s="795"/>
      <c r="AU250" s="795"/>
      <c r="AV250" s="795"/>
      <c r="AW250" s="795"/>
      <c r="AX250" s="795"/>
      <c r="AY250" s="795"/>
      <c r="AZ250" s="788"/>
      <c r="BD250" s="795"/>
      <c r="BE250" s="795"/>
      <c r="BF250" s="795"/>
      <c r="BL250" s="788"/>
      <c r="BM250" s="795"/>
      <c r="BN250" s="795"/>
      <c r="BO250" s="795"/>
      <c r="BP250" s="795"/>
      <c r="BQ250" s="795"/>
      <c r="BR250" s="795"/>
      <c r="BS250" s="795"/>
      <c r="BT250" s="795"/>
      <c r="BU250" s="795"/>
      <c r="BV250" s="795"/>
      <c r="BW250" s="795"/>
      <c r="BX250" s="788"/>
      <c r="CJ250" s="788"/>
      <c r="CK250" s="795"/>
      <c r="CL250" s="795"/>
      <c r="CM250" s="795"/>
      <c r="CN250" s="795"/>
      <c r="CO250" s="795"/>
      <c r="CP250" s="795"/>
      <c r="CQ250" s="795"/>
      <c r="CR250" s="795"/>
      <c r="CS250" s="795"/>
      <c r="CT250" s="795"/>
      <c r="CU250" s="795"/>
      <c r="CV250" s="788"/>
      <c r="DH250" s="788"/>
      <c r="DI250" s="795"/>
      <c r="DJ250" s="795"/>
      <c r="DK250" s="795"/>
      <c r="DL250" s="795"/>
      <c r="DM250" s="795"/>
      <c r="DN250" s="795"/>
      <c r="DO250" s="795"/>
      <c r="DP250" s="795"/>
      <c r="DQ250" s="795"/>
      <c r="DR250" s="795"/>
      <c r="DS250" s="795"/>
      <c r="DT250" s="788"/>
      <c r="DX250" s="825"/>
      <c r="EF250" s="788"/>
      <c r="EG250" s="795"/>
      <c r="EH250" s="795"/>
      <c r="EI250" s="795"/>
      <c r="EJ250" s="795"/>
      <c r="EK250" s="795"/>
      <c r="EL250" s="795"/>
      <c r="EM250" s="795"/>
      <c r="EN250" s="795"/>
      <c r="EO250" s="795"/>
      <c r="EP250" s="795"/>
      <c r="EQ250" s="795"/>
      <c r="ER250" s="788"/>
      <c r="FD250" s="788"/>
      <c r="FE250" s="795"/>
      <c r="FF250" s="795"/>
      <c r="FG250" s="795"/>
      <c r="FH250" s="795"/>
      <c r="FI250" s="795"/>
      <c r="FJ250" s="795"/>
      <c r="FK250" s="795"/>
      <c r="FL250" s="795"/>
      <c r="FM250" s="795"/>
      <c r="FN250" s="795"/>
      <c r="FO250" s="795"/>
      <c r="FP250" s="788"/>
      <c r="GB250" s="788"/>
      <c r="GC250" s="795"/>
      <c r="GD250" s="795"/>
      <c r="GE250" s="795"/>
      <c r="GF250" s="795"/>
      <c r="GG250" s="795"/>
      <c r="GH250" s="795"/>
      <c r="GI250" s="795"/>
      <c r="GJ250" s="795"/>
      <c r="GK250" s="795"/>
      <c r="GL250" s="795"/>
      <c r="GM250" s="795"/>
      <c r="GN250" s="788"/>
      <c r="GO250" s="815"/>
    </row>
    <row r="251" spans="7:197" s="786" customFormat="1" ht="22" hidden="1" customHeight="1" x14ac:dyDescent="0.2">
      <c r="G251" s="834" t="str">
        <f>'Title Marketing'!$B$11</f>
        <v>Influencer Outreach</v>
      </c>
      <c r="P251" s="788"/>
      <c r="Q251" s="795"/>
      <c r="R251" s="795"/>
      <c r="S251" s="795"/>
      <c r="T251" s="795"/>
      <c r="U251" s="795">
        <f>'Title Marketing'!$C$11</f>
        <v>0</v>
      </c>
      <c r="V251" s="795">
        <f>'Title Marketing'!$D$11</f>
        <v>0</v>
      </c>
      <c r="W251" s="795">
        <f>'Title Marketing'!$E$11</f>
        <v>-5000</v>
      </c>
      <c r="X251" s="795">
        <f>'Title Marketing'!$F$11</f>
        <v>-5000</v>
      </c>
      <c r="Y251" s="795">
        <f>'Title Marketing'!$G$11</f>
        <v>-5000</v>
      </c>
      <c r="Z251" s="795">
        <f>'Title Marketing'!$H$11</f>
        <v>-5000</v>
      </c>
      <c r="AA251" s="795">
        <f>'Title Marketing'!$I$11</f>
        <v>-5000</v>
      </c>
      <c r="AB251" s="788">
        <f>'Title Marketing'!$J$11</f>
        <v>-5000</v>
      </c>
      <c r="AC251" s="786">
        <f>'Title Marketing'!$K$11</f>
        <v>0</v>
      </c>
      <c r="AD251" s="786">
        <f>'Title Marketing'!$L$11</f>
        <v>0</v>
      </c>
      <c r="AE251" s="786">
        <f>'Title Marketing'!$M$11</f>
        <v>0</v>
      </c>
      <c r="AF251" s="795">
        <f>'Title Marketing'!$N$11</f>
        <v>0</v>
      </c>
      <c r="AG251" s="795">
        <f>'Title Marketing'!$O$11</f>
        <v>0</v>
      </c>
      <c r="AH251" s="795">
        <f>'Title Marketing'!$P$11</f>
        <v>0</v>
      </c>
      <c r="AI251" s="786">
        <f>'Title Marketing'!$Q$11</f>
        <v>0</v>
      </c>
      <c r="AJ251" s="786">
        <f>'Title Marketing'!$R$11</f>
        <v>0</v>
      </c>
      <c r="AK251" s="786">
        <f>'Title Marketing'!$S$11</f>
        <v>0</v>
      </c>
      <c r="AL251" s="786">
        <f>'Title Marketing'!$T$11</f>
        <v>0</v>
      </c>
      <c r="AM251" s="786">
        <f>'Title Marketing'!$U$11</f>
        <v>0</v>
      </c>
      <c r="AN251" s="788"/>
      <c r="AO251" s="795"/>
      <c r="AP251" s="795"/>
      <c r="AQ251" s="795"/>
      <c r="AR251" s="795"/>
      <c r="AS251" s="795"/>
      <c r="AT251" s="795"/>
      <c r="AU251" s="795"/>
      <c r="AV251" s="795"/>
      <c r="AW251" s="795"/>
      <c r="AX251" s="795"/>
      <c r="AY251" s="795"/>
      <c r="AZ251" s="788"/>
      <c r="BD251" s="795"/>
      <c r="BE251" s="795"/>
      <c r="BF251" s="795"/>
      <c r="BL251" s="788"/>
      <c r="BM251" s="795"/>
      <c r="BN251" s="795"/>
      <c r="BO251" s="795"/>
      <c r="BP251" s="795"/>
      <c r="BQ251" s="795"/>
      <c r="BR251" s="795"/>
      <c r="BS251" s="795"/>
      <c r="BT251" s="795"/>
      <c r="BU251" s="795"/>
      <c r="BV251" s="795"/>
      <c r="BW251" s="795"/>
      <c r="BX251" s="788"/>
      <c r="CJ251" s="788"/>
      <c r="CK251" s="795"/>
      <c r="CL251" s="795"/>
      <c r="CM251" s="795"/>
      <c r="CN251" s="795"/>
      <c r="CO251" s="795"/>
      <c r="CP251" s="795"/>
      <c r="CQ251" s="795"/>
      <c r="CR251" s="795"/>
      <c r="CS251" s="795"/>
      <c r="CT251" s="795"/>
      <c r="CU251" s="795"/>
      <c r="CV251" s="788"/>
      <c r="DH251" s="788"/>
      <c r="DI251" s="795"/>
      <c r="DJ251" s="795"/>
      <c r="DK251" s="795"/>
      <c r="DL251" s="795"/>
      <c r="DM251" s="795"/>
      <c r="DN251" s="795"/>
      <c r="DO251" s="795"/>
      <c r="DP251" s="795"/>
      <c r="DQ251" s="795"/>
      <c r="DR251" s="795"/>
      <c r="DS251" s="795"/>
      <c r="DT251" s="788"/>
      <c r="DX251" s="825"/>
      <c r="EF251" s="788"/>
      <c r="EG251" s="795"/>
      <c r="EH251" s="795"/>
      <c r="EI251" s="795"/>
      <c r="EJ251" s="795"/>
      <c r="EK251" s="795"/>
      <c r="EL251" s="795"/>
      <c r="EM251" s="795"/>
      <c r="EN251" s="795"/>
      <c r="EO251" s="795"/>
      <c r="EP251" s="795"/>
      <c r="EQ251" s="795"/>
      <c r="ER251" s="788"/>
      <c r="FD251" s="788"/>
      <c r="FE251" s="795"/>
      <c r="FF251" s="795"/>
      <c r="FG251" s="795"/>
      <c r="FH251" s="795"/>
      <c r="FI251" s="795"/>
      <c r="FJ251" s="795"/>
      <c r="FK251" s="795"/>
      <c r="FL251" s="795"/>
      <c r="FM251" s="795"/>
      <c r="FN251" s="795"/>
      <c r="FO251" s="795"/>
      <c r="FP251" s="788"/>
      <c r="GB251" s="788"/>
      <c r="GC251" s="795"/>
      <c r="GD251" s="795"/>
      <c r="GE251" s="795"/>
      <c r="GF251" s="795"/>
      <c r="GG251" s="795"/>
      <c r="GH251" s="795"/>
      <c r="GI251" s="795"/>
      <c r="GJ251" s="795"/>
      <c r="GK251" s="795"/>
      <c r="GL251" s="795"/>
      <c r="GM251" s="795"/>
      <c r="GN251" s="788"/>
      <c r="GO251" s="815"/>
    </row>
    <row r="252" spans="7:197" s="786" customFormat="1" ht="22" hidden="1" customHeight="1" x14ac:dyDescent="0.2">
      <c r="G252" s="834" t="str">
        <f>'Title Marketing'!$B$12</f>
        <v>Blogger / Tatstemakers</v>
      </c>
      <c r="P252" s="788"/>
      <c r="Q252" s="795"/>
      <c r="R252" s="795"/>
      <c r="S252" s="795"/>
      <c r="T252" s="795"/>
      <c r="U252" s="795">
        <f>'Title Marketing'!$C$12</f>
        <v>-12000</v>
      </c>
      <c r="V252" s="795">
        <f>'Title Marketing'!$D$12</f>
        <v>-12000</v>
      </c>
      <c r="W252" s="795">
        <f>'Title Marketing'!$E$12</f>
        <v>-12000</v>
      </c>
      <c r="X252" s="795">
        <f>'Title Marketing'!$F$12</f>
        <v>-12000</v>
      </c>
      <c r="Y252" s="795">
        <f>'Title Marketing'!$G$12</f>
        <v>-12000</v>
      </c>
      <c r="Z252" s="795">
        <f>'Title Marketing'!$H$12</f>
        <v>-12000</v>
      </c>
      <c r="AA252" s="795">
        <f>'Title Marketing'!$I$12</f>
        <v>-12000</v>
      </c>
      <c r="AB252" s="788">
        <f>'Title Marketing'!$J$12</f>
        <v>0</v>
      </c>
      <c r="AC252" s="786">
        <f>'Title Marketing'!$K$12</f>
        <v>0</v>
      </c>
      <c r="AD252" s="786">
        <f>'Title Marketing'!$L$12</f>
        <v>0</v>
      </c>
      <c r="AE252" s="786">
        <f>'Title Marketing'!$M$12</f>
        <v>0</v>
      </c>
      <c r="AF252" s="795">
        <f>'Title Marketing'!$N$12</f>
        <v>0</v>
      </c>
      <c r="AG252" s="795">
        <f>'Title Marketing'!$O$12</f>
        <v>0</v>
      </c>
      <c r="AH252" s="795">
        <f>'Title Marketing'!$P$12</f>
        <v>0</v>
      </c>
      <c r="AI252" s="786">
        <f>'Title Marketing'!$Q$12</f>
        <v>0</v>
      </c>
      <c r="AJ252" s="786">
        <f>'Title Marketing'!$R$12</f>
        <v>0</v>
      </c>
      <c r="AK252" s="786">
        <f>'Title Marketing'!$S$12</f>
        <v>0</v>
      </c>
      <c r="AL252" s="786">
        <f>'Title Marketing'!$T$12</f>
        <v>0</v>
      </c>
      <c r="AM252" s="786">
        <f>'Title Marketing'!$U$12</f>
        <v>0</v>
      </c>
      <c r="AN252" s="788"/>
      <c r="AO252" s="795"/>
      <c r="AP252" s="795"/>
      <c r="AQ252" s="795"/>
      <c r="AR252" s="795"/>
      <c r="AS252" s="795"/>
      <c r="AT252" s="795"/>
      <c r="AU252" s="795"/>
      <c r="AV252" s="795"/>
      <c r="AW252" s="795"/>
      <c r="AX252" s="795"/>
      <c r="AY252" s="795"/>
      <c r="AZ252" s="788"/>
      <c r="BD252" s="795"/>
      <c r="BE252" s="795"/>
      <c r="BF252" s="795"/>
      <c r="BL252" s="788"/>
      <c r="BM252" s="795"/>
      <c r="BN252" s="795"/>
      <c r="BO252" s="795"/>
      <c r="BP252" s="795"/>
      <c r="BQ252" s="795"/>
      <c r="BR252" s="795"/>
      <c r="BS252" s="795"/>
      <c r="BT252" s="795"/>
      <c r="BU252" s="795"/>
      <c r="BV252" s="795"/>
      <c r="BW252" s="795"/>
      <c r="BX252" s="788"/>
      <c r="CJ252" s="788"/>
      <c r="CK252" s="795"/>
      <c r="CL252" s="795"/>
      <c r="CM252" s="795"/>
      <c r="CN252" s="795"/>
      <c r="CO252" s="795"/>
      <c r="CP252" s="795"/>
      <c r="CQ252" s="795"/>
      <c r="CR252" s="795"/>
      <c r="CS252" s="795"/>
      <c r="CT252" s="795"/>
      <c r="CU252" s="795"/>
      <c r="CV252" s="788"/>
      <c r="DH252" s="788"/>
      <c r="DI252" s="795"/>
      <c r="DJ252" s="795"/>
      <c r="DK252" s="795"/>
      <c r="DL252" s="795"/>
      <c r="DM252" s="795"/>
      <c r="DN252" s="795"/>
      <c r="DO252" s="795"/>
      <c r="DP252" s="795"/>
      <c r="DQ252" s="795"/>
      <c r="DR252" s="795"/>
      <c r="DS252" s="795"/>
      <c r="DT252" s="788"/>
      <c r="DX252" s="825"/>
      <c r="EF252" s="788"/>
      <c r="EG252" s="795"/>
      <c r="EH252" s="795"/>
      <c r="EI252" s="795"/>
      <c r="EJ252" s="795"/>
      <c r="EK252" s="795"/>
      <c r="EL252" s="795"/>
      <c r="EM252" s="795"/>
      <c r="EN252" s="795"/>
      <c r="EO252" s="795"/>
      <c r="EP252" s="795"/>
      <c r="EQ252" s="795"/>
      <c r="ER252" s="788"/>
      <c r="FD252" s="788"/>
      <c r="FE252" s="795"/>
      <c r="FF252" s="795"/>
      <c r="FG252" s="795"/>
      <c r="FH252" s="795"/>
      <c r="FI252" s="795"/>
      <c r="FJ252" s="795"/>
      <c r="FK252" s="795"/>
      <c r="FL252" s="795"/>
      <c r="FM252" s="795"/>
      <c r="FN252" s="795"/>
      <c r="FO252" s="795"/>
      <c r="FP252" s="788"/>
      <c r="GB252" s="788"/>
      <c r="GC252" s="795"/>
      <c r="GD252" s="795"/>
      <c r="GE252" s="795"/>
      <c r="GF252" s="795"/>
      <c r="GG252" s="795"/>
      <c r="GH252" s="795"/>
      <c r="GI252" s="795"/>
      <c r="GJ252" s="795"/>
      <c r="GK252" s="795"/>
      <c r="GL252" s="795"/>
      <c r="GM252" s="795"/>
      <c r="GN252" s="788"/>
      <c r="GO252" s="815"/>
    </row>
    <row r="253" spans="7:197" s="786" customFormat="1" ht="22" hidden="1" customHeight="1" x14ac:dyDescent="0.2">
      <c r="G253" s="834" t="str">
        <f>'Title Marketing'!$B$13</f>
        <v>Tradeshows / Events</v>
      </c>
      <c r="P253" s="788"/>
      <c r="Q253" s="795"/>
      <c r="R253" s="795"/>
      <c r="S253" s="795"/>
      <c r="T253" s="795"/>
      <c r="U253" s="795">
        <f>'Title Marketing'!$C$13</f>
        <v>0</v>
      </c>
      <c r="V253" s="795">
        <f>'Title Marketing'!$D$13</f>
        <v>0</v>
      </c>
      <c r="W253" s="795">
        <f>'Title Marketing'!$E$13</f>
        <v>0</v>
      </c>
      <c r="X253" s="795">
        <f>'Title Marketing'!$F457</f>
        <v>0</v>
      </c>
      <c r="Y253" s="795">
        <f>'Title Marketing'!$G$13</f>
        <v>0</v>
      </c>
      <c r="Z253" s="795">
        <f>'Title Marketing'!$H$13</f>
        <v>0</v>
      </c>
      <c r="AA253" s="795">
        <f>'Title Marketing'!$I$13</f>
        <v>0</v>
      </c>
      <c r="AB253" s="788">
        <f>'Title Marketing'!$J$13</f>
        <v>-5000</v>
      </c>
      <c r="AC253" s="786">
        <f>'Title Marketing'!$K$13</f>
        <v>0</v>
      </c>
      <c r="AD253" s="786">
        <f>'Title Marketing'!$L$13</f>
        <v>0</v>
      </c>
      <c r="AE253" s="786">
        <f>'Title Marketing'!$M$13</f>
        <v>-5000</v>
      </c>
      <c r="AF253" s="795">
        <f>'Title Marketing'!$N$13</f>
        <v>0</v>
      </c>
      <c r="AG253" s="795">
        <f>'Title Marketing'!$O$13</f>
        <v>0</v>
      </c>
      <c r="AH253" s="795">
        <f>'Title Marketing'!$P$13</f>
        <v>0</v>
      </c>
      <c r="AI253" s="786">
        <f>'Title Marketing'!$Q$13</f>
        <v>0</v>
      </c>
      <c r="AJ253" s="786">
        <f>'Title Marketing'!$R$13</f>
        <v>0</v>
      </c>
      <c r="AK253" s="786">
        <f>'Title Marketing'!$S$13</f>
        <v>0</v>
      </c>
      <c r="AL253" s="786">
        <f>'Title Marketing'!$T$13</f>
        <v>0</v>
      </c>
      <c r="AM253" s="786">
        <f>'Title Marketing'!$U$13</f>
        <v>0</v>
      </c>
      <c r="AN253" s="788"/>
      <c r="AO253" s="795"/>
      <c r="AP253" s="795"/>
      <c r="AQ253" s="795"/>
      <c r="AR253" s="795"/>
      <c r="AS253" s="795"/>
      <c r="AT253" s="795"/>
      <c r="AU253" s="795"/>
      <c r="AV253" s="795"/>
      <c r="AW253" s="795"/>
      <c r="AX253" s="795"/>
      <c r="AY253" s="795"/>
      <c r="AZ253" s="788"/>
      <c r="BD253" s="795"/>
      <c r="BE253" s="795"/>
      <c r="BF253" s="795"/>
      <c r="BL253" s="788"/>
      <c r="BM253" s="795"/>
      <c r="BN253" s="795"/>
      <c r="BO253" s="795"/>
      <c r="BP253" s="795"/>
      <c r="BQ253" s="795"/>
      <c r="BR253" s="795"/>
      <c r="BS253" s="795"/>
      <c r="BT253" s="795"/>
      <c r="BU253" s="795"/>
      <c r="BV253" s="795"/>
      <c r="BW253" s="795"/>
      <c r="BX253" s="788"/>
      <c r="CJ253" s="788"/>
      <c r="CK253" s="795"/>
      <c r="CL253" s="795"/>
      <c r="CM253" s="795"/>
      <c r="CN253" s="795"/>
      <c r="CO253" s="795"/>
      <c r="CP253" s="795"/>
      <c r="CQ253" s="795"/>
      <c r="CR253" s="795"/>
      <c r="CS253" s="795"/>
      <c r="CT253" s="795"/>
      <c r="CU253" s="795"/>
      <c r="CV253" s="788"/>
      <c r="DH253" s="788"/>
      <c r="DI253" s="795"/>
      <c r="DJ253" s="795"/>
      <c r="DK253" s="795"/>
      <c r="DL253" s="795"/>
      <c r="DM253" s="795"/>
      <c r="DN253" s="795"/>
      <c r="DO253" s="795"/>
      <c r="DP253" s="795"/>
      <c r="DQ253" s="795"/>
      <c r="DR253" s="795"/>
      <c r="DS253" s="795"/>
      <c r="DT253" s="788"/>
      <c r="DX253" s="825"/>
      <c r="EF253" s="788"/>
      <c r="EG253" s="795"/>
      <c r="EH253" s="795"/>
      <c r="EI253" s="795"/>
      <c r="EJ253" s="795"/>
      <c r="EK253" s="795"/>
      <c r="EL253" s="795"/>
      <c r="EM253" s="795"/>
      <c r="EN253" s="795"/>
      <c r="EO253" s="795"/>
      <c r="EP253" s="795"/>
      <c r="EQ253" s="795"/>
      <c r="ER253" s="788"/>
      <c r="FD253" s="788"/>
      <c r="FE253" s="795"/>
      <c r="FF253" s="795"/>
      <c r="FG253" s="795"/>
      <c r="FH253" s="795"/>
      <c r="FI253" s="795"/>
      <c r="FJ253" s="795"/>
      <c r="FK253" s="795"/>
      <c r="FL253" s="795"/>
      <c r="FM253" s="795"/>
      <c r="FN253" s="795"/>
      <c r="FO253" s="795"/>
      <c r="FP253" s="788"/>
      <c r="GB253" s="788"/>
      <c r="GC253" s="795"/>
      <c r="GD253" s="795"/>
      <c r="GE253" s="795"/>
      <c r="GF253" s="795"/>
      <c r="GG253" s="795"/>
      <c r="GH253" s="795"/>
      <c r="GI253" s="795"/>
      <c r="GJ253" s="795"/>
      <c r="GK253" s="795"/>
      <c r="GL253" s="795"/>
      <c r="GM253" s="795"/>
      <c r="GN253" s="788"/>
      <c r="GO253" s="815"/>
    </row>
    <row r="254" spans="7:197" s="786" customFormat="1" ht="22" hidden="1" customHeight="1" x14ac:dyDescent="0.2">
      <c r="G254" s="834" t="str">
        <f>'Title Marketing'!$B$14</f>
        <v>Print Advertising</v>
      </c>
      <c r="P254" s="788"/>
      <c r="Q254" s="795"/>
      <c r="R254" s="795"/>
      <c r="S254" s="795"/>
      <c r="T254" s="795"/>
      <c r="U254" s="795">
        <f>'Title Marketing'!$C$14</f>
        <v>0</v>
      </c>
      <c r="V254" s="795">
        <f>'Title Marketing'!$D$14</f>
        <v>0</v>
      </c>
      <c r="W254" s="795">
        <f>'Title Marketing'!$E$14</f>
        <v>0</v>
      </c>
      <c r="X254" s="795">
        <f>'Title Marketing'!$F$14</f>
        <v>-2500</v>
      </c>
      <c r="Y254" s="795">
        <f>'Title Marketing'!$G$14</f>
        <v>-2500</v>
      </c>
      <c r="Z254" s="795">
        <f>'Title Marketing'!$H$14</f>
        <v>-2500</v>
      </c>
      <c r="AA254" s="795">
        <f>'Title Marketing'!$I$14</f>
        <v>-5000</v>
      </c>
      <c r="AB254" s="788">
        <f>'Title Marketing'!$J$14</f>
        <v>-5000</v>
      </c>
      <c r="AC254" s="786">
        <f>'Title Marketing'!$K458</f>
        <v>0</v>
      </c>
      <c r="AD254" s="786">
        <f>'Title Marketing'!$L$14</f>
        <v>-2500</v>
      </c>
      <c r="AE254" s="786">
        <f>'Title Marketing'!$M$14</f>
        <v>0</v>
      </c>
      <c r="AF254" s="795">
        <f>'Title Marketing'!$N$14</f>
        <v>0</v>
      </c>
      <c r="AG254" s="795">
        <f>'Title Marketing'!$O$14</f>
        <v>0</v>
      </c>
      <c r="AH254" s="795">
        <f>'Title Marketing'!$P$14</f>
        <v>0</v>
      </c>
      <c r="AI254" s="786">
        <f>'Title Marketing'!$Q$14</f>
        <v>0</v>
      </c>
      <c r="AJ254" s="786">
        <f>'Title Marketing'!$R$14</f>
        <v>0</v>
      </c>
      <c r="AK254" s="786">
        <f>'Title Marketing'!$S$14</f>
        <v>0</v>
      </c>
      <c r="AL254" s="786">
        <f>'Title Marketing'!$T$14</f>
        <v>0</v>
      </c>
      <c r="AM254" s="786">
        <f>'Title Marketing'!$U$14</f>
        <v>0</v>
      </c>
      <c r="AN254" s="788"/>
      <c r="AO254" s="795"/>
      <c r="AP254" s="795"/>
      <c r="AQ254" s="795"/>
      <c r="AR254" s="795"/>
      <c r="AS254" s="795"/>
      <c r="AT254" s="795"/>
      <c r="AU254" s="795"/>
      <c r="AV254" s="795"/>
      <c r="AW254" s="795"/>
      <c r="AX254" s="795"/>
      <c r="AY254" s="795"/>
      <c r="AZ254" s="788"/>
      <c r="BD254" s="795"/>
      <c r="BE254" s="795"/>
      <c r="BF254" s="795"/>
      <c r="BL254" s="788"/>
      <c r="BM254" s="795"/>
      <c r="BN254" s="795"/>
      <c r="BO254" s="795"/>
      <c r="BP254" s="795"/>
      <c r="BQ254" s="795"/>
      <c r="BR254" s="795"/>
      <c r="BS254" s="795"/>
      <c r="BT254" s="795"/>
      <c r="BU254" s="795"/>
      <c r="BV254" s="795"/>
      <c r="BW254" s="795"/>
      <c r="BX254" s="788"/>
      <c r="CJ254" s="788"/>
      <c r="CK254" s="795"/>
      <c r="CL254" s="795"/>
      <c r="CM254" s="795"/>
      <c r="CN254" s="795"/>
      <c r="CO254" s="795"/>
      <c r="CP254" s="795"/>
      <c r="CQ254" s="795"/>
      <c r="CR254" s="795"/>
      <c r="CS254" s="795"/>
      <c r="CT254" s="795"/>
      <c r="CU254" s="795"/>
      <c r="CV254" s="788"/>
      <c r="DH254" s="788"/>
      <c r="DI254" s="795"/>
      <c r="DJ254" s="795"/>
      <c r="DK254" s="795"/>
      <c r="DL254" s="795"/>
      <c r="DM254" s="795"/>
      <c r="DN254" s="795"/>
      <c r="DO254" s="795"/>
      <c r="DP254" s="795"/>
      <c r="DQ254" s="795"/>
      <c r="DR254" s="795"/>
      <c r="DS254" s="795"/>
      <c r="DT254" s="788"/>
      <c r="DX254" s="825"/>
      <c r="EF254" s="788"/>
      <c r="EG254" s="795"/>
      <c r="EH254" s="795"/>
      <c r="EI254" s="795"/>
      <c r="EJ254" s="795"/>
      <c r="EK254" s="795"/>
      <c r="EL254" s="795"/>
      <c r="EM254" s="795"/>
      <c r="EN254" s="795"/>
      <c r="EO254" s="795"/>
      <c r="EP254" s="795"/>
      <c r="EQ254" s="795"/>
      <c r="ER254" s="788"/>
      <c r="FD254" s="788"/>
      <c r="FE254" s="795"/>
      <c r="FF254" s="795"/>
      <c r="FG254" s="795"/>
      <c r="FH254" s="795"/>
      <c r="FI254" s="795"/>
      <c r="FJ254" s="795"/>
      <c r="FK254" s="795"/>
      <c r="FL254" s="795"/>
      <c r="FM254" s="795"/>
      <c r="FN254" s="795"/>
      <c r="FO254" s="795"/>
      <c r="FP254" s="788"/>
      <c r="GB254" s="788"/>
      <c r="GC254" s="795"/>
      <c r="GD254" s="795"/>
      <c r="GE254" s="795"/>
      <c r="GF254" s="795"/>
      <c r="GG254" s="795"/>
      <c r="GH254" s="795"/>
      <c r="GI254" s="795"/>
      <c r="GJ254" s="795"/>
      <c r="GK254" s="795"/>
      <c r="GL254" s="795"/>
      <c r="GM254" s="795"/>
      <c r="GN254" s="788"/>
      <c r="GO254" s="815"/>
    </row>
    <row r="255" spans="7:197" s="786" customFormat="1" ht="22" hidden="1" customHeight="1" x14ac:dyDescent="0.2">
      <c r="G255" s="834" t="str">
        <f>'Title Marketing'!$B$15</f>
        <v>Digital Advertising</v>
      </c>
      <c r="P255" s="788"/>
      <c r="Q255" s="795"/>
      <c r="R255" s="795"/>
      <c r="S255" s="795"/>
      <c r="T255" s="795"/>
      <c r="U255" s="795">
        <f>'Title Marketing'!$C$15</f>
        <v>0</v>
      </c>
      <c r="V255" s="795">
        <f>'Title Marketing'!$D$15</f>
        <v>0</v>
      </c>
      <c r="W255" s="795">
        <f>'Title Marketing'!$E$15</f>
        <v>0</v>
      </c>
      <c r="X255" s="795">
        <f>'Title Marketing'!$F$15</f>
        <v>-2500</v>
      </c>
      <c r="Y255" s="795">
        <f>'Title Marketing'!$G$15</f>
        <v>-5000</v>
      </c>
      <c r="Z255" s="795">
        <f>'Title Marketing'!$H$15</f>
        <v>-5000</v>
      </c>
      <c r="AA255" s="795">
        <f>'Title Marketing'!$I$15</f>
        <v>-7500</v>
      </c>
      <c r="AB255" s="788">
        <f>'Title Marketing'!$J$15</f>
        <v>-7500</v>
      </c>
      <c r="AC255" s="786">
        <f>'Title Marketing'!$K$15</f>
        <v>-5000</v>
      </c>
      <c r="AD255" s="786">
        <f>'Title Marketing'!$L$15</f>
        <v>-5000</v>
      </c>
      <c r="AE255" s="786">
        <f>'Title Marketing'!$M$15</f>
        <v>-2500</v>
      </c>
      <c r="AF255" s="795">
        <f>'Title Marketing'!$N$15</f>
        <v>-1500</v>
      </c>
      <c r="AG255" s="795">
        <f>'Title Marketing'!$O$15</f>
        <v>-500</v>
      </c>
      <c r="AH255" s="795">
        <f>'Title Marketing'!$P$15</f>
        <v>-500</v>
      </c>
      <c r="AI255" s="786">
        <f>'Title Marketing'!$Q$15</f>
        <v>-500</v>
      </c>
      <c r="AJ255" s="786">
        <f>'Title Marketing'!$R$15</f>
        <v>-500</v>
      </c>
      <c r="AK255" s="786">
        <f>'Title Marketing'!$S$15</f>
        <v>-750</v>
      </c>
      <c r="AL255" s="786">
        <f>'Title Marketing'!$T$15</f>
        <v>0</v>
      </c>
      <c r="AM255" s="786">
        <f>'Title Marketing'!$U$15</f>
        <v>0</v>
      </c>
      <c r="AN255" s="788"/>
      <c r="AO255" s="795"/>
      <c r="AP255" s="795"/>
      <c r="AQ255" s="795"/>
      <c r="AR255" s="795"/>
      <c r="AS255" s="795"/>
      <c r="AT255" s="795"/>
      <c r="AU255" s="795"/>
      <c r="AV255" s="795"/>
      <c r="AW255" s="795"/>
      <c r="AX255" s="795"/>
      <c r="AY255" s="795"/>
      <c r="AZ255" s="788"/>
      <c r="BD255" s="795"/>
      <c r="BE255" s="795"/>
      <c r="BF255" s="795"/>
      <c r="BL255" s="788"/>
      <c r="BM255" s="795"/>
      <c r="BN255" s="795"/>
      <c r="BO255" s="795"/>
      <c r="BP255" s="795"/>
      <c r="BQ255" s="795"/>
      <c r="BR255" s="795"/>
      <c r="BS255" s="795"/>
      <c r="BT255" s="795"/>
      <c r="BU255" s="795"/>
      <c r="BV255" s="795"/>
      <c r="BW255" s="795"/>
      <c r="BX255" s="788"/>
      <c r="CJ255" s="788"/>
      <c r="CK255" s="795"/>
      <c r="CL255" s="795"/>
      <c r="CM255" s="795"/>
      <c r="CN255" s="795"/>
      <c r="CO255" s="795"/>
      <c r="CP255" s="795"/>
      <c r="CQ255" s="795"/>
      <c r="CR255" s="795"/>
      <c r="CS255" s="795"/>
      <c r="CT255" s="795"/>
      <c r="CU255" s="795"/>
      <c r="CV255" s="788"/>
      <c r="DH255" s="788"/>
      <c r="DI255" s="795"/>
      <c r="DJ255" s="795"/>
      <c r="DK255" s="795"/>
      <c r="DL255" s="795"/>
      <c r="DM255" s="795"/>
      <c r="DN255" s="795"/>
      <c r="DO255" s="795"/>
      <c r="DP255" s="795"/>
      <c r="DQ255" s="795"/>
      <c r="DR255" s="795"/>
      <c r="DS255" s="795"/>
      <c r="DT255" s="788"/>
      <c r="DX255" s="825"/>
      <c r="EF255" s="788"/>
      <c r="EG255" s="795"/>
      <c r="EH255" s="795"/>
      <c r="EI255" s="795"/>
      <c r="EJ255" s="795"/>
      <c r="EK255" s="795"/>
      <c r="EL255" s="795"/>
      <c r="EM255" s="795"/>
      <c r="EN255" s="795"/>
      <c r="EO255" s="795"/>
      <c r="EP255" s="795"/>
      <c r="EQ255" s="795"/>
      <c r="ER255" s="788"/>
      <c r="FD255" s="788"/>
      <c r="FE255" s="795"/>
      <c r="FF255" s="795"/>
      <c r="FG255" s="795"/>
      <c r="FH255" s="795"/>
      <c r="FI255" s="795"/>
      <c r="FJ255" s="795"/>
      <c r="FK255" s="795"/>
      <c r="FL255" s="795"/>
      <c r="FM255" s="795"/>
      <c r="FN255" s="795"/>
      <c r="FO255" s="795"/>
      <c r="FP255" s="788"/>
      <c r="GB255" s="788"/>
      <c r="GC255" s="795"/>
      <c r="GD255" s="795"/>
      <c r="GE255" s="795"/>
      <c r="GF255" s="795"/>
      <c r="GG255" s="795"/>
      <c r="GH255" s="795"/>
      <c r="GI255" s="795"/>
      <c r="GJ255" s="795"/>
      <c r="GK255" s="795"/>
      <c r="GL255" s="795"/>
      <c r="GM255" s="795"/>
      <c r="GN255" s="788"/>
      <c r="GO255" s="815"/>
    </row>
    <row r="256" spans="7:197" s="786" customFormat="1" ht="22" hidden="1" customHeight="1" x14ac:dyDescent="0.2">
      <c r="G256" s="834" t="str">
        <f>'Title Marketing'!$B$16</f>
        <v>Swag</v>
      </c>
      <c r="P256" s="788"/>
      <c r="Q256" s="795"/>
      <c r="R256" s="795"/>
      <c r="S256" s="795"/>
      <c r="T256" s="795"/>
      <c r="U256" s="795">
        <f>'Title Marketing'!$C$16</f>
        <v>0</v>
      </c>
      <c r="V256" s="795">
        <f>'Title Marketing'!$D$16</f>
        <v>0</v>
      </c>
      <c r="W256" s="795">
        <f>'Title Marketing'!$E$16</f>
        <v>0</v>
      </c>
      <c r="X256" s="795">
        <f>'Title Marketing'!$F$16</f>
        <v>0</v>
      </c>
      <c r="Y256" s="795">
        <f>'Title Marketing'!$G$16</f>
        <v>0</v>
      </c>
      <c r="Z256" s="795">
        <f>'Title Marketing'!$H$16</f>
        <v>-1200</v>
      </c>
      <c r="AA256" s="795">
        <f>'Title Marketing'!$I$16</f>
        <v>-1200</v>
      </c>
      <c r="AB256" s="788">
        <f>'Title Marketing'!$J$16</f>
        <v>-2500</v>
      </c>
      <c r="AC256" s="786">
        <f>'Title Marketing'!$K$16</f>
        <v>-2500</v>
      </c>
      <c r="AD256" s="786">
        <f>'Title Marketing'!$L$16</f>
        <v>-2500</v>
      </c>
      <c r="AE256" s="786">
        <f>'Title Marketing'!$M$16</f>
        <v>-1750</v>
      </c>
      <c r="AF256" s="795">
        <f>'Title Marketing'!$N$16</f>
        <v>-1200</v>
      </c>
      <c r="AG256" s="795">
        <f>'Title Marketing'!$O$16</f>
        <v>-600</v>
      </c>
      <c r="AH256" s="795">
        <f>'Title Marketing'!$P$16</f>
        <v>-600</v>
      </c>
      <c r="AI256" s="786">
        <f>'Title Marketing'!$Q$16</f>
        <v>-600</v>
      </c>
      <c r="AJ256" s="786">
        <f>'Title Marketing'!$R$16</f>
        <v>-300</v>
      </c>
      <c r="AK256" s="786">
        <f>'Title Marketing'!$S$16</f>
        <v>-300</v>
      </c>
      <c r="AL256" s="786">
        <f>'Title Marketing'!$T$16</f>
        <v>-300</v>
      </c>
      <c r="AM256" s="786">
        <f>'Title Marketing'!$U$16</f>
        <v>0</v>
      </c>
      <c r="AN256" s="788"/>
      <c r="AO256" s="795"/>
      <c r="AP256" s="795"/>
      <c r="AQ256" s="795"/>
      <c r="AR256" s="795"/>
      <c r="AS256" s="795"/>
      <c r="AT256" s="795"/>
      <c r="AU256" s="795"/>
      <c r="AV256" s="795"/>
      <c r="AW256" s="795"/>
      <c r="AX256" s="795"/>
      <c r="AY256" s="795"/>
      <c r="AZ256" s="788"/>
      <c r="BD256" s="795"/>
      <c r="BE256" s="795"/>
      <c r="BF256" s="795"/>
      <c r="BL256" s="788"/>
      <c r="BM256" s="795"/>
      <c r="BN256" s="795"/>
      <c r="BO256" s="795"/>
      <c r="BP256" s="795"/>
      <c r="BQ256" s="795"/>
      <c r="BR256" s="795"/>
      <c r="BS256" s="795"/>
      <c r="BT256" s="795"/>
      <c r="BU256" s="795"/>
      <c r="BV256" s="795"/>
      <c r="BW256" s="795"/>
      <c r="BX256" s="788"/>
      <c r="CJ256" s="788"/>
      <c r="CK256" s="795"/>
      <c r="CL256" s="795"/>
      <c r="CM256" s="795"/>
      <c r="CN256" s="795"/>
      <c r="CO256" s="795"/>
      <c r="CP256" s="795"/>
      <c r="CQ256" s="795"/>
      <c r="CR256" s="795"/>
      <c r="CS256" s="795"/>
      <c r="CT256" s="795"/>
      <c r="CU256" s="795"/>
      <c r="CV256" s="788"/>
      <c r="DH256" s="788"/>
      <c r="DI256" s="795"/>
      <c r="DJ256" s="795"/>
      <c r="DK256" s="795"/>
      <c r="DL256" s="795"/>
      <c r="DM256" s="795"/>
      <c r="DN256" s="795"/>
      <c r="DO256" s="795"/>
      <c r="DP256" s="795"/>
      <c r="DQ256" s="795"/>
      <c r="DR256" s="795"/>
      <c r="DS256" s="795"/>
      <c r="DT256" s="788"/>
      <c r="DX256" s="825"/>
      <c r="EF256" s="788"/>
      <c r="EG256" s="795"/>
      <c r="EH256" s="795"/>
      <c r="EI256" s="795"/>
      <c r="EJ256" s="795"/>
      <c r="EK256" s="795"/>
      <c r="EL256" s="795"/>
      <c r="EM256" s="795"/>
      <c r="EN256" s="795"/>
      <c r="EO256" s="795"/>
      <c r="EP256" s="795"/>
      <c r="EQ256" s="795"/>
      <c r="ER256" s="788"/>
      <c r="FD256" s="788"/>
      <c r="FE256" s="795"/>
      <c r="FF256" s="795"/>
      <c r="FG256" s="795"/>
      <c r="FH256" s="795"/>
      <c r="FI256" s="795"/>
      <c r="FJ256" s="795"/>
      <c r="FK256" s="795"/>
      <c r="FL256" s="795"/>
      <c r="FM256" s="795"/>
      <c r="FN256" s="795"/>
      <c r="FO256" s="795"/>
      <c r="FP256" s="788"/>
      <c r="GB256" s="788"/>
      <c r="GC256" s="795"/>
      <c r="GD256" s="795"/>
      <c r="GE256" s="795"/>
      <c r="GF256" s="795"/>
      <c r="GG256" s="795"/>
      <c r="GH256" s="795"/>
      <c r="GI256" s="795"/>
      <c r="GJ256" s="795"/>
      <c r="GK256" s="795"/>
      <c r="GL256" s="795"/>
      <c r="GM256" s="795"/>
      <c r="GN256" s="788"/>
      <c r="GO256" s="815"/>
    </row>
    <row r="257" spans="7:197" s="786" customFormat="1" ht="22" hidden="1" customHeight="1" x14ac:dyDescent="0.2">
      <c r="G257" s="835"/>
      <c r="P257" s="788"/>
      <c r="Q257" s="795"/>
      <c r="R257" s="795"/>
      <c r="S257" s="795"/>
      <c r="T257" s="795"/>
      <c r="U257" s="795"/>
      <c r="V257" s="795"/>
      <c r="W257" s="795"/>
      <c r="X257" s="795"/>
      <c r="Y257" s="795"/>
      <c r="Z257" s="795"/>
      <c r="AA257" s="795"/>
      <c r="AB257" s="788"/>
      <c r="AF257" s="795"/>
      <c r="AG257" s="795"/>
      <c r="AH257" s="795"/>
      <c r="AN257" s="788"/>
      <c r="AO257" s="795"/>
      <c r="AP257" s="795"/>
      <c r="AQ257" s="795"/>
      <c r="AR257" s="795"/>
      <c r="AS257" s="795"/>
      <c r="AT257" s="795"/>
      <c r="AU257" s="795"/>
      <c r="AV257" s="795"/>
      <c r="AW257" s="795"/>
      <c r="AX257" s="795"/>
      <c r="AY257" s="795"/>
      <c r="AZ257" s="788"/>
      <c r="BD257" s="795"/>
      <c r="BE257" s="795"/>
      <c r="BF257" s="795"/>
      <c r="BL257" s="788"/>
      <c r="BM257" s="795"/>
      <c r="BN257" s="795"/>
      <c r="BO257" s="795"/>
      <c r="BP257" s="795"/>
      <c r="BQ257" s="795"/>
      <c r="BR257" s="795"/>
      <c r="BS257" s="795"/>
      <c r="BT257" s="795"/>
      <c r="BU257" s="795"/>
      <c r="BV257" s="795"/>
      <c r="BW257" s="795"/>
      <c r="BX257" s="788"/>
      <c r="CJ257" s="788"/>
      <c r="CK257" s="795"/>
      <c r="CL257" s="795"/>
      <c r="CM257" s="795"/>
      <c r="CN257" s="795"/>
      <c r="CO257" s="795"/>
      <c r="CP257" s="795"/>
      <c r="CQ257" s="795"/>
      <c r="CR257" s="795"/>
      <c r="CS257" s="795"/>
      <c r="CT257" s="795"/>
      <c r="CU257" s="795"/>
      <c r="CV257" s="788"/>
      <c r="DH257" s="788"/>
      <c r="DI257" s="795"/>
      <c r="DJ257" s="795"/>
      <c r="DK257" s="795"/>
      <c r="DL257" s="795"/>
      <c r="DM257" s="795"/>
      <c r="DN257" s="795"/>
      <c r="DO257" s="795"/>
      <c r="DP257" s="795"/>
      <c r="DQ257" s="795"/>
      <c r="DR257" s="795"/>
      <c r="DS257" s="795"/>
      <c r="DT257" s="788"/>
      <c r="DX257" s="825"/>
      <c r="EF257" s="788"/>
      <c r="EG257" s="795"/>
      <c r="EH257" s="795"/>
      <c r="EI257" s="795"/>
      <c r="EJ257" s="795"/>
      <c r="EK257" s="795"/>
      <c r="EL257" s="795"/>
      <c r="EM257" s="795"/>
      <c r="EN257" s="795"/>
      <c r="EO257" s="795"/>
      <c r="EP257" s="795"/>
      <c r="EQ257" s="795"/>
      <c r="ER257" s="788"/>
      <c r="FD257" s="788"/>
      <c r="FE257" s="795"/>
      <c r="FF257" s="795"/>
      <c r="FG257" s="795"/>
      <c r="FH257" s="795"/>
      <c r="FI257" s="795"/>
      <c r="FJ257" s="795"/>
      <c r="FK257" s="795"/>
      <c r="FL257" s="795"/>
      <c r="FM257" s="795"/>
      <c r="FN257" s="795"/>
      <c r="FO257" s="795"/>
      <c r="FP257" s="788"/>
      <c r="GB257" s="788"/>
      <c r="GC257" s="795"/>
      <c r="GD257" s="795"/>
      <c r="GE257" s="795"/>
      <c r="GF257" s="795"/>
      <c r="GG257" s="795"/>
      <c r="GH257" s="795"/>
      <c r="GI257" s="795"/>
      <c r="GJ257" s="795"/>
      <c r="GK257" s="795"/>
      <c r="GL257" s="795"/>
      <c r="GM257" s="795"/>
      <c r="GN257" s="788"/>
      <c r="GO257" s="815"/>
    </row>
    <row r="258" spans="7:197" s="786" customFormat="1" ht="22" hidden="1" customHeight="1" x14ac:dyDescent="0.2">
      <c r="G258" s="833">
        <v>6</v>
      </c>
      <c r="P258" s="788"/>
      <c r="Q258" s="795"/>
      <c r="R258" s="795"/>
      <c r="S258" s="795"/>
      <c r="T258" s="795"/>
      <c r="U258" s="795"/>
      <c r="V258" s="795"/>
      <c r="W258" s="795">
        <f>'Title Marketing'!$C$17</f>
        <v>-24000</v>
      </c>
      <c r="X258" s="795">
        <f>'Title Marketing'!$D$17</f>
        <v>-24000</v>
      </c>
      <c r="Y258" s="795">
        <f>'Title Marketing'!$E$17</f>
        <v>-19000</v>
      </c>
      <c r="Z258" s="795">
        <f>'Title Marketing'!$F$17</f>
        <v>-29000</v>
      </c>
      <c r="AA258" s="795">
        <f>'Title Marketing'!$G$17</f>
        <v>-26500</v>
      </c>
      <c r="AB258" s="788">
        <f>'Title Marketing'!$H$17</f>
        <v>-27700</v>
      </c>
      <c r="AC258" s="786">
        <f>'Title Marketing'!$I$17</f>
        <v>-32700</v>
      </c>
      <c r="AD258" s="786">
        <f>'Title Marketing'!$J$17</f>
        <v>-27000</v>
      </c>
      <c r="AE258" s="786">
        <f>'Title Marketing'!$K$17</f>
        <v>-12500</v>
      </c>
      <c r="AF258" s="795">
        <f>'Title Marketing'!$L$17</f>
        <v>-10000</v>
      </c>
      <c r="AG258" s="795">
        <f>'Title Marketing'!$M$17</f>
        <v>-9250</v>
      </c>
      <c r="AH258" s="795">
        <f>'Title Marketing'!$N$17</f>
        <v>-2700</v>
      </c>
      <c r="AI258" s="786">
        <f>'Title Marketing'!$O$17</f>
        <v>-1100</v>
      </c>
      <c r="AJ258" s="786">
        <f>'Title Marketing'!$P$17</f>
        <v>-1100</v>
      </c>
      <c r="AK258" s="786">
        <f>'Title Marketing'!$Q$17</f>
        <v>-1100</v>
      </c>
      <c r="AL258" s="786">
        <f>'Title Marketing'!$R$17</f>
        <v>-800</v>
      </c>
      <c r="AM258" s="786">
        <f>'Title Marketing'!$S$17</f>
        <v>-1050</v>
      </c>
      <c r="AN258" s="788">
        <f>'Title Marketing'!$T$17</f>
        <v>-300</v>
      </c>
      <c r="AO258" s="795">
        <f>'Title Marketing'!$U$17</f>
        <v>0</v>
      </c>
      <c r="AP258" s="795"/>
      <c r="AQ258" s="795"/>
      <c r="AR258" s="795"/>
      <c r="AS258" s="795"/>
      <c r="AT258" s="795"/>
      <c r="AU258" s="795"/>
      <c r="AV258" s="795"/>
      <c r="AW258" s="795"/>
      <c r="AX258" s="795"/>
      <c r="AY258" s="795"/>
      <c r="AZ258" s="788"/>
      <c r="BD258" s="795"/>
      <c r="BE258" s="795"/>
      <c r="BF258" s="795"/>
      <c r="BL258" s="788"/>
      <c r="BM258" s="795"/>
      <c r="BN258" s="795"/>
      <c r="BO258" s="795"/>
      <c r="BP258" s="795"/>
      <c r="BQ258" s="795"/>
      <c r="BR258" s="795"/>
      <c r="BS258" s="795"/>
      <c r="BT258" s="795"/>
      <c r="BU258" s="795"/>
      <c r="BV258" s="795"/>
      <c r="BW258" s="795"/>
      <c r="BX258" s="788"/>
      <c r="CJ258" s="788"/>
      <c r="CK258" s="795"/>
      <c r="CL258" s="795"/>
      <c r="CM258" s="795"/>
      <c r="CN258" s="795"/>
      <c r="CO258" s="795"/>
      <c r="CP258" s="795"/>
      <c r="CQ258" s="795"/>
      <c r="CR258" s="795"/>
      <c r="CS258" s="795"/>
      <c r="CT258" s="795"/>
      <c r="CU258" s="795"/>
      <c r="CV258" s="788"/>
      <c r="DH258" s="788"/>
      <c r="DI258" s="795"/>
      <c r="DJ258" s="795"/>
      <c r="DK258" s="795"/>
      <c r="DL258" s="795"/>
      <c r="DM258" s="795"/>
      <c r="DN258" s="795"/>
      <c r="DO258" s="795"/>
      <c r="DP258" s="795"/>
      <c r="DQ258" s="795"/>
      <c r="DR258" s="795"/>
      <c r="DS258" s="795"/>
      <c r="DT258" s="788"/>
      <c r="DX258" s="825"/>
      <c r="EF258" s="788"/>
      <c r="EG258" s="795"/>
      <c r="EH258" s="795"/>
      <c r="EI258" s="795"/>
      <c r="EJ258" s="795"/>
      <c r="EK258" s="795"/>
      <c r="EL258" s="795"/>
      <c r="EM258" s="795"/>
      <c r="EN258" s="795"/>
      <c r="EO258" s="795"/>
      <c r="EP258" s="795"/>
      <c r="EQ258" s="795"/>
      <c r="ER258" s="788"/>
      <c r="FD258" s="788"/>
      <c r="FE258" s="795"/>
      <c r="FF258" s="795"/>
      <c r="FG258" s="795"/>
      <c r="FH258" s="795"/>
      <c r="FI258" s="795"/>
      <c r="FJ258" s="795"/>
      <c r="FK258" s="795"/>
      <c r="FL258" s="795"/>
      <c r="FM258" s="795"/>
      <c r="FN258" s="795"/>
      <c r="FO258" s="795"/>
      <c r="FP258" s="788"/>
      <c r="GB258" s="788"/>
      <c r="GC258" s="795"/>
      <c r="GD258" s="795"/>
      <c r="GE258" s="795"/>
      <c r="GF258" s="795"/>
      <c r="GG258" s="795"/>
      <c r="GH258" s="795"/>
      <c r="GI258" s="795"/>
      <c r="GJ258" s="795"/>
      <c r="GK258" s="795"/>
      <c r="GL258" s="795"/>
      <c r="GM258" s="795"/>
      <c r="GN258" s="788"/>
      <c r="GO258" s="815"/>
    </row>
    <row r="259" spans="7:197" s="786" customFormat="1" ht="22" hidden="1" customHeight="1" x14ac:dyDescent="0.2">
      <c r="G259" s="834" t="str">
        <f>'Title Marketing'!$B$8</f>
        <v>Market Research</v>
      </c>
      <c r="P259" s="788"/>
      <c r="Q259" s="795"/>
      <c r="R259" s="795"/>
      <c r="S259" s="795"/>
      <c r="T259" s="795"/>
      <c r="U259" s="795"/>
      <c r="V259" s="795"/>
      <c r="W259" s="795">
        <f>'Title Marketing'!$C$8</f>
        <v>-5000</v>
      </c>
      <c r="X259" s="795">
        <f>'Title Marketing'!$D$8</f>
        <v>-5000</v>
      </c>
      <c r="Y259" s="795">
        <f>'Title Marketing'!$E$8</f>
        <v>0</v>
      </c>
      <c r="Z259" s="795">
        <f>'Title Marketing'!$F$8</f>
        <v>0</v>
      </c>
      <c r="AA259" s="795">
        <f>'Title Marketing'!$G$8</f>
        <v>0</v>
      </c>
      <c r="AB259" s="788">
        <f>'Title Marketing'!$H$8</f>
        <v>0</v>
      </c>
      <c r="AC259" s="786">
        <f>'Title Marketing'!$I$8</f>
        <v>0</v>
      </c>
      <c r="AD259" s="786">
        <f>'Title Marketing'!$J$8</f>
        <v>0</v>
      </c>
      <c r="AE259" s="786">
        <f>'Title Marketing'!$K$8</f>
        <v>0</v>
      </c>
      <c r="AF259" s="795">
        <f>'Title Marketing'!$L$8</f>
        <v>0</v>
      </c>
      <c r="AG259" s="795">
        <f>'Title Marketing'!$M$8</f>
        <v>0</v>
      </c>
      <c r="AH259" s="795">
        <f>'Title Marketing'!$N$8</f>
        <v>0</v>
      </c>
      <c r="AI259" s="786">
        <f>'Title Marketing'!$O$8</f>
        <v>0</v>
      </c>
      <c r="AJ259" s="786">
        <f>'Title Marketing'!$P$8</f>
        <v>0</v>
      </c>
      <c r="AK259" s="786">
        <f>'Title Marketing'!$Q$8</f>
        <v>0</v>
      </c>
      <c r="AL259" s="786">
        <f>'Title Marketing'!$R$8</f>
        <v>0</v>
      </c>
      <c r="AM259" s="786">
        <f>'Title Marketing'!$S$8</f>
        <v>0</v>
      </c>
      <c r="AN259" s="788">
        <f>'Title Marketing'!$T$8</f>
        <v>0</v>
      </c>
      <c r="AO259" s="795">
        <f>'Title Marketing'!$U$8</f>
        <v>0</v>
      </c>
      <c r="AP259" s="795"/>
      <c r="AQ259" s="795"/>
      <c r="AR259" s="795"/>
      <c r="AS259" s="795"/>
      <c r="AT259" s="795"/>
      <c r="AU259" s="795"/>
      <c r="AV259" s="795"/>
      <c r="AW259" s="795"/>
      <c r="AX259" s="795"/>
      <c r="AY259" s="795"/>
      <c r="AZ259" s="788"/>
      <c r="BD259" s="795"/>
      <c r="BE259" s="795"/>
      <c r="BF259" s="795"/>
      <c r="BL259" s="788"/>
      <c r="BM259" s="795"/>
      <c r="BN259" s="795"/>
      <c r="BO259" s="795"/>
      <c r="BP259" s="795"/>
      <c r="BQ259" s="795"/>
      <c r="BR259" s="795"/>
      <c r="BS259" s="795"/>
      <c r="BT259" s="795"/>
      <c r="BU259" s="795"/>
      <c r="BV259" s="795"/>
      <c r="BW259" s="795"/>
      <c r="BX259" s="788"/>
      <c r="CJ259" s="788"/>
      <c r="CK259" s="795"/>
      <c r="CL259" s="795"/>
      <c r="CM259" s="795"/>
      <c r="CN259" s="795"/>
      <c r="CO259" s="795"/>
      <c r="CP259" s="795"/>
      <c r="CQ259" s="795"/>
      <c r="CR259" s="795"/>
      <c r="CS259" s="795"/>
      <c r="CT259" s="795"/>
      <c r="CU259" s="795"/>
      <c r="CV259" s="788"/>
      <c r="DH259" s="788"/>
      <c r="DI259" s="795"/>
      <c r="DJ259" s="795"/>
      <c r="DK259" s="795"/>
      <c r="DL259" s="795"/>
      <c r="DM259" s="795"/>
      <c r="DN259" s="795"/>
      <c r="DO259" s="795"/>
      <c r="DP259" s="795"/>
      <c r="DQ259" s="795"/>
      <c r="DR259" s="795"/>
      <c r="DS259" s="795"/>
      <c r="DT259" s="788"/>
      <c r="DX259" s="825"/>
      <c r="EF259" s="788"/>
      <c r="EG259" s="795"/>
      <c r="EH259" s="795"/>
      <c r="EI259" s="795"/>
      <c r="EJ259" s="795"/>
      <c r="EK259" s="795"/>
      <c r="EL259" s="795"/>
      <c r="EM259" s="795"/>
      <c r="EN259" s="795"/>
      <c r="EO259" s="795"/>
      <c r="EP259" s="795"/>
      <c r="EQ259" s="795"/>
      <c r="ER259" s="788"/>
      <c r="FD259" s="788"/>
      <c r="FE259" s="795"/>
      <c r="FF259" s="795"/>
      <c r="FG259" s="795"/>
      <c r="FH259" s="795"/>
      <c r="FI259" s="795"/>
      <c r="FJ259" s="795"/>
      <c r="FK259" s="795"/>
      <c r="FL259" s="795"/>
      <c r="FM259" s="795"/>
      <c r="FN259" s="795"/>
      <c r="FO259" s="795"/>
      <c r="FP259" s="788"/>
      <c r="GB259" s="788"/>
      <c r="GC259" s="795"/>
      <c r="GD259" s="795"/>
      <c r="GE259" s="795"/>
      <c r="GF259" s="795"/>
      <c r="GG259" s="795"/>
      <c r="GH259" s="795"/>
      <c r="GI259" s="795"/>
      <c r="GJ259" s="795"/>
      <c r="GK259" s="795"/>
      <c r="GL259" s="795"/>
      <c r="GM259" s="795"/>
      <c r="GN259" s="788"/>
      <c r="GO259" s="815"/>
    </row>
    <row r="260" spans="7:197" s="786" customFormat="1" ht="22" hidden="1" customHeight="1" x14ac:dyDescent="0.2">
      <c r="G260" s="834" t="str">
        <f>'Title Marketing'!$B$9</f>
        <v>Public Relations</v>
      </c>
      <c r="P260" s="788"/>
      <c r="Q260" s="795"/>
      <c r="R260" s="795"/>
      <c r="S260" s="795"/>
      <c r="T260" s="795"/>
      <c r="U260" s="795"/>
      <c r="V260" s="795"/>
      <c r="W260" s="795">
        <f>'Title Marketing'!$C$9</f>
        <v>-2000</v>
      </c>
      <c r="X260" s="795">
        <f>'Title Marketing'!$D$9</f>
        <v>-2000</v>
      </c>
      <c r="Y260" s="795">
        <f>'Title Marketing'!$E$9</f>
        <v>-2000</v>
      </c>
      <c r="Z260" s="795">
        <f>'Title Marketing'!$F$9</f>
        <v>-2000</v>
      </c>
      <c r="AA260" s="795">
        <f>'Title Marketing'!$G$9</f>
        <v>-2000</v>
      </c>
      <c r="AB260" s="788">
        <f>'Title Marketing'!$H$9</f>
        <v>-2000</v>
      </c>
      <c r="AC260" s="786">
        <f>'Title Marketing'!$I$9</f>
        <v>-2000</v>
      </c>
      <c r="AD260" s="786">
        <f>'Title Marketing'!$J$9</f>
        <v>-2000</v>
      </c>
      <c r="AE260" s="786">
        <f>'Title Marketing'!$K$9</f>
        <v>0</v>
      </c>
      <c r="AF260" s="795">
        <f>'Title Marketing'!$L$9</f>
        <v>0</v>
      </c>
      <c r="AG260" s="795">
        <f>'Title Marketing'!$M$9</f>
        <v>0</v>
      </c>
      <c r="AH260" s="795">
        <f>'Title Marketing'!$N$9</f>
        <v>0</v>
      </c>
      <c r="AI260" s="786">
        <f>'Title Marketing'!$O$9</f>
        <v>0</v>
      </c>
      <c r="AJ260" s="786">
        <f>'Title Marketing'!$P$9</f>
        <v>0</v>
      </c>
      <c r="AK260" s="786">
        <f>'Title Marketing'!$Q$9</f>
        <v>0</v>
      </c>
      <c r="AL260" s="786">
        <f>'Title Marketing'!$R$9</f>
        <v>0</v>
      </c>
      <c r="AM260" s="786">
        <f>'Title Marketing'!$S$9</f>
        <v>0</v>
      </c>
      <c r="AN260" s="788">
        <f>'Title Marketing'!$T$9</f>
        <v>0</v>
      </c>
      <c r="AO260" s="795">
        <f>'Title Marketing'!$U$9</f>
        <v>0</v>
      </c>
      <c r="AP260" s="795"/>
      <c r="AQ260" s="795"/>
      <c r="AR260" s="795"/>
      <c r="AS260" s="795"/>
      <c r="AT260" s="795"/>
      <c r="AU260" s="795"/>
      <c r="AV260" s="795"/>
      <c r="AW260" s="795"/>
      <c r="AX260" s="795"/>
      <c r="AY260" s="795"/>
      <c r="AZ260" s="788"/>
      <c r="BD260" s="795"/>
      <c r="BE260" s="795"/>
      <c r="BF260" s="795"/>
      <c r="BL260" s="788"/>
      <c r="BM260" s="795"/>
      <c r="BN260" s="795"/>
      <c r="BO260" s="795"/>
      <c r="BP260" s="795"/>
      <c r="BQ260" s="795"/>
      <c r="BR260" s="795"/>
      <c r="BS260" s="795"/>
      <c r="BT260" s="795"/>
      <c r="BU260" s="795"/>
      <c r="BV260" s="795"/>
      <c r="BW260" s="795"/>
      <c r="BX260" s="788"/>
      <c r="CJ260" s="788"/>
      <c r="CK260" s="795"/>
      <c r="CL260" s="795"/>
      <c r="CM260" s="795"/>
      <c r="CN260" s="795"/>
      <c r="CO260" s="795"/>
      <c r="CP260" s="795"/>
      <c r="CQ260" s="795"/>
      <c r="CR260" s="795"/>
      <c r="CS260" s="795"/>
      <c r="CT260" s="795"/>
      <c r="CU260" s="795"/>
      <c r="CV260" s="788"/>
      <c r="DH260" s="788"/>
      <c r="DI260" s="795"/>
      <c r="DJ260" s="795"/>
      <c r="DK260" s="795"/>
      <c r="DL260" s="795"/>
      <c r="DM260" s="795"/>
      <c r="DN260" s="795"/>
      <c r="DO260" s="795"/>
      <c r="DP260" s="795"/>
      <c r="DQ260" s="795"/>
      <c r="DR260" s="795"/>
      <c r="DS260" s="795"/>
      <c r="DT260" s="788"/>
      <c r="DX260" s="825"/>
      <c r="EF260" s="788"/>
      <c r="EG260" s="795"/>
      <c r="EH260" s="795"/>
      <c r="EI260" s="795"/>
      <c r="EJ260" s="795"/>
      <c r="EK260" s="795"/>
      <c r="EL260" s="795"/>
      <c r="EM260" s="795"/>
      <c r="EN260" s="795"/>
      <c r="EO260" s="795"/>
      <c r="EP260" s="795"/>
      <c r="EQ260" s="795"/>
      <c r="ER260" s="788"/>
      <c r="FD260" s="788"/>
      <c r="FE260" s="795"/>
      <c r="FF260" s="795"/>
      <c r="FG260" s="795"/>
      <c r="FH260" s="795"/>
      <c r="FI260" s="795"/>
      <c r="FJ260" s="795"/>
      <c r="FK260" s="795"/>
      <c r="FL260" s="795"/>
      <c r="FM260" s="795"/>
      <c r="FN260" s="795"/>
      <c r="FO260" s="795"/>
      <c r="FP260" s="788"/>
      <c r="GB260" s="788"/>
      <c r="GC260" s="795"/>
      <c r="GD260" s="795"/>
      <c r="GE260" s="795"/>
      <c r="GF260" s="795"/>
      <c r="GG260" s="795"/>
      <c r="GH260" s="795"/>
      <c r="GI260" s="795"/>
      <c r="GJ260" s="795"/>
      <c r="GK260" s="795"/>
      <c r="GL260" s="795"/>
      <c r="GM260" s="795"/>
      <c r="GN260" s="788"/>
      <c r="GO260" s="815"/>
    </row>
    <row r="261" spans="7:197" s="786" customFormat="1" ht="22" hidden="1" customHeight="1" x14ac:dyDescent="0.2">
      <c r="G261" s="834" t="str">
        <f>'Title Marketing'!$B$10</f>
        <v>Endorsement Solicitation</v>
      </c>
      <c r="P261" s="788"/>
      <c r="Q261" s="795"/>
      <c r="R261" s="795"/>
      <c r="S261" s="795"/>
      <c r="T261" s="795"/>
      <c r="U261" s="795"/>
      <c r="V261" s="795"/>
      <c r="W261" s="795">
        <f>'Title Marketing'!$C$10</f>
        <v>-5000</v>
      </c>
      <c r="X261" s="795">
        <f>'Title Marketing'!$D$10</f>
        <v>-5000</v>
      </c>
      <c r="Y261" s="795">
        <f>'Title Marketing'!$E$10</f>
        <v>0</v>
      </c>
      <c r="Z261" s="795">
        <f>'Title Marketing'!$F$10</f>
        <v>0</v>
      </c>
      <c r="AA261" s="795">
        <f>'Title Marketing'!$G$10</f>
        <v>0</v>
      </c>
      <c r="AB261" s="788">
        <f>'Title Marketing'!$H$10</f>
        <v>0</v>
      </c>
      <c r="AC261" s="786">
        <f>'Title Marketing'!$I$10</f>
        <v>0</v>
      </c>
      <c r="AD261" s="786">
        <f>'Title Marketing'!$J$10</f>
        <v>0</v>
      </c>
      <c r="AE261" s="786">
        <f>'Title Marketing'!$K$10</f>
        <v>0</v>
      </c>
      <c r="AF261" s="795">
        <f>'Title Marketing'!$L$10</f>
        <v>0</v>
      </c>
      <c r="AG261" s="795">
        <f>'Title Marketing'!$M$10</f>
        <v>0</v>
      </c>
      <c r="AH261" s="795">
        <f>'Title Marketing'!$N$10</f>
        <v>0</v>
      </c>
      <c r="AI261" s="786">
        <f>'Title Marketing'!$O$10</f>
        <v>0</v>
      </c>
      <c r="AJ261" s="786">
        <f>'Title Marketing'!$P$10</f>
        <v>0</v>
      </c>
      <c r="AK261" s="786">
        <f>'Title Marketing'!$Q$10</f>
        <v>0</v>
      </c>
      <c r="AL261" s="786">
        <f>'Title Marketing'!$R$10</f>
        <v>0</v>
      </c>
      <c r="AM261" s="786">
        <f>'Title Marketing'!$S$10</f>
        <v>0</v>
      </c>
      <c r="AN261" s="788">
        <f>'Title Marketing'!$T$10</f>
        <v>0</v>
      </c>
      <c r="AO261" s="795">
        <f>'Title Marketing'!$U$10</f>
        <v>0</v>
      </c>
      <c r="AP261" s="795"/>
      <c r="AQ261" s="795"/>
      <c r="AR261" s="795"/>
      <c r="AS261" s="795"/>
      <c r="AT261" s="795"/>
      <c r="AU261" s="795"/>
      <c r="AV261" s="795"/>
      <c r="AW261" s="795"/>
      <c r="AX261" s="795"/>
      <c r="AY261" s="795"/>
      <c r="AZ261" s="788"/>
      <c r="BD261" s="795"/>
      <c r="BE261" s="795"/>
      <c r="BF261" s="795"/>
      <c r="BL261" s="788"/>
      <c r="BM261" s="795"/>
      <c r="BN261" s="795"/>
      <c r="BO261" s="795"/>
      <c r="BP261" s="795"/>
      <c r="BQ261" s="795"/>
      <c r="BR261" s="795"/>
      <c r="BS261" s="795"/>
      <c r="BT261" s="795"/>
      <c r="BU261" s="795"/>
      <c r="BV261" s="795"/>
      <c r="BW261" s="795"/>
      <c r="BX261" s="788"/>
      <c r="CJ261" s="788"/>
      <c r="CK261" s="795"/>
      <c r="CL261" s="795"/>
      <c r="CM261" s="795"/>
      <c r="CN261" s="795"/>
      <c r="CO261" s="795"/>
      <c r="CP261" s="795"/>
      <c r="CQ261" s="795"/>
      <c r="CR261" s="795"/>
      <c r="CS261" s="795"/>
      <c r="CT261" s="795"/>
      <c r="CU261" s="795"/>
      <c r="CV261" s="788"/>
      <c r="DH261" s="788"/>
      <c r="DI261" s="795"/>
      <c r="DJ261" s="795"/>
      <c r="DK261" s="795"/>
      <c r="DL261" s="795"/>
      <c r="DM261" s="795"/>
      <c r="DN261" s="795"/>
      <c r="DO261" s="795"/>
      <c r="DP261" s="795"/>
      <c r="DQ261" s="795"/>
      <c r="DR261" s="795"/>
      <c r="DS261" s="795"/>
      <c r="DT261" s="788"/>
      <c r="DX261" s="825"/>
      <c r="EF261" s="788"/>
      <c r="EG261" s="795"/>
      <c r="EH261" s="795"/>
      <c r="EI261" s="795"/>
      <c r="EJ261" s="795"/>
      <c r="EK261" s="795"/>
      <c r="EL261" s="795"/>
      <c r="EM261" s="795"/>
      <c r="EN261" s="795"/>
      <c r="EO261" s="795"/>
      <c r="EP261" s="795"/>
      <c r="EQ261" s="795"/>
      <c r="ER261" s="788"/>
      <c r="FD261" s="788"/>
      <c r="FE261" s="795"/>
      <c r="FF261" s="795"/>
      <c r="FG261" s="795"/>
      <c r="FH261" s="795"/>
      <c r="FI261" s="795"/>
      <c r="FJ261" s="795"/>
      <c r="FK261" s="795"/>
      <c r="FL261" s="795"/>
      <c r="FM261" s="795"/>
      <c r="FN261" s="795"/>
      <c r="FO261" s="795"/>
      <c r="FP261" s="788"/>
      <c r="GB261" s="788"/>
      <c r="GC261" s="795"/>
      <c r="GD261" s="795"/>
      <c r="GE261" s="795"/>
      <c r="GF261" s="795"/>
      <c r="GG261" s="795"/>
      <c r="GH261" s="795"/>
      <c r="GI261" s="795"/>
      <c r="GJ261" s="795"/>
      <c r="GK261" s="795"/>
      <c r="GL261" s="795"/>
      <c r="GM261" s="795"/>
      <c r="GN261" s="788"/>
      <c r="GO261" s="815"/>
    </row>
    <row r="262" spans="7:197" s="786" customFormat="1" ht="22" hidden="1" customHeight="1" x14ac:dyDescent="0.2">
      <c r="G262" s="834" t="str">
        <f>'Title Marketing'!$B$11</f>
        <v>Influencer Outreach</v>
      </c>
      <c r="P262" s="788"/>
      <c r="Q262" s="795"/>
      <c r="R262" s="795"/>
      <c r="S262" s="795"/>
      <c r="T262" s="795"/>
      <c r="U262" s="795"/>
      <c r="V262" s="795"/>
      <c r="W262" s="795">
        <f>'Title Marketing'!$C$11</f>
        <v>0</v>
      </c>
      <c r="X262" s="795">
        <f>'Title Marketing'!$D$11</f>
        <v>0</v>
      </c>
      <c r="Y262" s="795">
        <f>'Title Marketing'!$E$11</f>
        <v>-5000</v>
      </c>
      <c r="Z262" s="795">
        <f>'Title Marketing'!$F$11</f>
        <v>-5000</v>
      </c>
      <c r="AA262" s="795">
        <f>'Title Marketing'!$G$11</f>
        <v>-5000</v>
      </c>
      <c r="AB262" s="788">
        <f>'Title Marketing'!$H$11</f>
        <v>-5000</v>
      </c>
      <c r="AC262" s="786">
        <f>'Title Marketing'!$I$11</f>
        <v>-5000</v>
      </c>
      <c r="AD262" s="786">
        <f>'Title Marketing'!$J$11</f>
        <v>-5000</v>
      </c>
      <c r="AE262" s="786">
        <f>'Title Marketing'!$K$11</f>
        <v>0</v>
      </c>
      <c r="AF262" s="795">
        <f>'Title Marketing'!$L$11</f>
        <v>0</v>
      </c>
      <c r="AG262" s="795">
        <f>'Title Marketing'!$M$11</f>
        <v>0</v>
      </c>
      <c r="AH262" s="795">
        <f>'Title Marketing'!$N$11</f>
        <v>0</v>
      </c>
      <c r="AI262" s="786">
        <f>'Title Marketing'!$O$11</f>
        <v>0</v>
      </c>
      <c r="AJ262" s="786">
        <f>'Title Marketing'!$P$11</f>
        <v>0</v>
      </c>
      <c r="AK262" s="786">
        <f>'Title Marketing'!$Q$11</f>
        <v>0</v>
      </c>
      <c r="AL262" s="786">
        <f>'Title Marketing'!$R$11</f>
        <v>0</v>
      </c>
      <c r="AM262" s="786">
        <f>'Title Marketing'!$S$11</f>
        <v>0</v>
      </c>
      <c r="AN262" s="788">
        <f>'Title Marketing'!$T$11</f>
        <v>0</v>
      </c>
      <c r="AO262" s="795">
        <f>'Title Marketing'!$U$11</f>
        <v>0</v>
      </c>
      <c r="AP262" s="795"/>
      <c r="AQ262" s="795"/>
      <c r="AR262" s="795"/>
      <c r="AS262" s="795"/>
      <c r="AT262" s="795"/>
      <c r="AU262" s="795"/>
      <c r="AV262" s="795"/>
      <c r="AW262" s="795"/>
      <c r="AX262" s="795"/>
      <c r="AY262" s="795"/>
      <c r="AZ262" s="788"/>
      <c r="BD262" s="795"/>
      <c r="BE262" s="795"/>
      <c r="BF262" s="795"/>
      <c r="BL262" s="788"/>
      <c r="BM262" s="795"/>
      <c r="BN262" s="795"/>
      <c r="BO262" s="795"/>
      <c r="BP262" s="795"/>
      <c r="BQ262" s="795"/>
      <c r="BR262" s="795"/>
      <c r="BS262" s="795"/>
      <c r="BT262" s="795"/>
      <c r="BU262" s="795"/>
      <c r="BV262" s="795"/>
      <c r="BW262" s="795"/>
      <c r="BX262" s="788"/>
      <c r="CJ262" s="788"/>
      <c r="CK262" s="795"/>
      <c r="CL262" s="795"/>
      <c r="CM262" s="795"/>
      <c r="CN262" s="795"/>
      <c r="CO262" s="795"/>
      <c r="CP262" s="795"/>
      <c r="CQ262" s="795"/>
      <c r="CR262" s="795"/>
      <c r="CS262" s="795"/>
      <c r="CT262" s="795"/>
      <c r="CU262" s="795"/>
      <c r="CV262" s="788"/>
      <c r="DH262" s="788"/>
      <c r="DI262" s="795"/>
      <c r="DJ262" s="795"/>
      <c r="DK262" s="795"/>
      <c r="DL262" s="795"/>
      <c r="DM262" s="795"/>
      <c r="DN262" s="795"/>
      <c r="DO262" s="795"/>
      <c r="DP262" s="795"/>
      <c r="DQ262" s="795"/>
      <c r="DR262" s="795"/>
      <c r="DS262" s="795"/>
      <c r="DT262" s="788"/>
      <c r="DX262" s="825"/>
      <c r="EF262" s="788"/>
      <c r="EG262" s="795"/>
      <c r="EH262" s="795"/>
      <c r="EI262" s="795"/>
      <c r="EJ262" s="795"/>
      <c r="EK262" s="795"/>
      <c r="EL262" s="795"/>
      <c r="EM262" s="795"/>
      <c r="EN262" s="795"/>
      <c r="EO262" s="795"/>
      <c r="EP262" s="795"/>
      <c r="EQ262" s="795"/>
      <c r="ER262" s="788"/>
      <c r="FD262" s="788"/>
      <c r="FE262" s="795"/>
      <c r="FF262" s="795"/>
      <c r="FG262" s="795"/>
      <c r="FH262" s="795"/>
      <c r="FI262" s="795"/>
      <c r="FJ262" s="795"/>
      <c r="FK262" s="795"/>
      <c r="FL262" s="795"/>
      <c r="FM262" s="795"/>
      <c r="FN262" s="795"/>
      <c r="FO262" s="795"/>
      <c r="FP262" s="788"/>
      <c r="GB262" s="788"/>
      <c r="GC262" s="795"/>
      <c r="GD262" s="795"/>
      <c r="GE262" s="795"/>
      <c r="GF262" s="795"/>
      <c r="GG262" s="795"/>
      <c r="GH262" s="795"/>
      <c r="GI262" s="795"/>
      <c r="GJ262" s="795"/>
      <c r="GK262" s="795"/>
      <c r="GL262" s="795"/>
      <c r="GM262" s="795"/>
      <c r="GN262" s="788"/>
      <c r="GO262" s="815"/>
    </row>
    <row r="263" spans="7:197" s="786" customFormat="1" ht="22" hidden="1" customHeight="1" x14ac:dyDescent="0.2">
      <c r="G263" s="834" t="str">
        <f>'Title Marketing'!$B$12</f>
        <v>Blogger / Tatstemakers</v>
      </c>
      <c r="P263" s="788"/>
      <c r="Q263" s="795"/>
      <c r="R263" s="795"/>
      <c r="S263" s="795"/>
      <c r="T263" s="795"/>
      <c r="U263" s="795"/>
      <c r="V263" s="795"/>
      <c r="W263" s="795">
        <f>'Title Marketing'!$C$12</f>
        <v>-12000</v>
      </c>
      <c r="X263" s="795">
        <f>'Title Marketing'!$D$12</f>
        <v>-12000</v>
      </c>
      <c r="Y263" s="795">
        <f>'Title Marketing'!$E$12</f>
        <v>-12000</v>
      </c>
      <c r="Z263" s="795">
        <f>'Title Marketing'!$F$12</f>
        <v>-12000</v>
      </c>
      <c r="AA263" s="795">
        <f>'Title Marketing'!$G$12</f>
        <v>-12000</v>
      </c>
      <c r="AB263" s="788">
        <f>'Title Marketing'!$H$12</f>
        <v>-12000</v>
      </c>
      <c r="AC263" s="786">
        <f>'Title Marketing'!$I$12</f>
        <v>-12000</v>
      </c>
      <c r="AD263" s="786">
        <f>'Title Marketing'!$J$12</f>
        <v>0</v>
      </c>
      <c r="AE263" s="786">
        <f>'Title Marketing'!$K$12</f>
        <v>0</v>
      </c>
      <c r="AF263" s="795">
        <f>'Title Marketing'!$L$12</f>
        <v>0</v>
      </c>
      <c r="AG263" s="795">
        <f>'Title Marketing'!$M$12</f>
        <v>0</v>
      </c>
      <c r="AH263" s="795">
        <f>'Title Marketing'!$N$12</f>
        <v>0</v>
      </c>
      <c r="AI263" s="786">
        <f>'Title Marketing'!$O$12</f>
        <v>0</v>
      </c>
      <c r="AJ263" s="786">
        <f>'Title Marketing'!$P$12</f>
        <v>0</v>
      </c>
      <c r="AK263" s="786">
        <f>'Title Marketing'!$Q$12</f>
        <v>0</v>
      </c>
      <c r="AL263" s="786">
        <f>'Title Marketing'!$R$12</f>
        <v>0</v>
      </c>
      <c r="AM263" s="786">
        <f>'Title Marketing'!$S$12</f>
        <v>0</v>
      </c>
      <c r="AN263" s="788">
        <f>'Title Marketing'!$T$12</f>
        <v>0</v>
      </c>
      <c r="AO263" s="795">
        <f>'Title Marketing'!$U$12</f>
        <v>0</v>
      </c>
      <c r="AP263" s="795"/>
      <c r="AQ263" s="795"/>
      <c r="AR263" s="795"/>
      <c r="AS263" s="795"/>
      <c r="AT263" s="795"/>
      <c r="AU263" s="795"/>
      <c r="AV263" s="795"/>
      <c r="AW263" s="795"/>
      <c r="AX263" s="795"/>
      <c r="AY263" s="795"/>
      <c r="AZ263" s="788"/>
      <c r="BD263" s="795"/>
      <c r="BE263" s="795"/>
      <c r="BF263" s="795"/>
      <c r="BL263" s="788"/>
      <c r="BM263" s="795"/>
      <c r="BN263" s="795"/>
      <c r="BO263" s="795"/>
      <c r="BP263" s="795"/>
      <c r="BQ263" s="795"/>
      <c r="BR263" s="795"/>
      <c r="BS263" s="795"/>
      <c r="BT263" s="795"/>
      <c r="BU263" s="795"/>
      <c r="BV263" s="795"/>
      <c r="BW263" s="795"/>
      <c r="BX263" s="788"/>
      <c r="CJ263" s="788"/>
      <c r="CK263" s="795"/>
      <c r="CL263" s="795"/>
      <c r="CM263" s="795"/>
      <c r="CN263" s="795"/>
      <c r="CO263" s="795"/>
      <c r="CP263" s="795"/>
      <c r="CQ263" s="795"/>
      <c r="CR263" s="795"/>
      <c r="CS263" s="795"/>
      <c r="CT263" s="795"/>
      <c r="CU263" s="795"/>
      <c r="CV263" s="788"/>
      <c r="DH263" s="788"/>
      <c r="DI263" s="795"/>
      <c r="DJ263" s="795"/>
      <c r="DK263" s="795"/>
      <c r="DL263" s="795"/>
      <c r="DM263" s="795"/>
      <c r="DN263" s="795"/>
      <c r="DO263" s="795"/>
      <c r="DP263" s="795"/>
      <c r="DQ263" s="795"/>
      <c r="DR263" s="795"/>
      <c r="DS263" s="795"/>
      <c r="DT263" s="788"/>
      <c r="DX263" s="825"/>
      <c r="EF263" s="788"/>
      <c r="EG263" s="795"/>
      <c r="EH263" s="795"/>
      <c r="EI263" s="795"/>
      <c r="EJ263" s="795"/>
      <c r="EK263" s="795"/>
      <c r="EL263" s="795"/>
      <c r="EM263" s="795"/>
      <c r="EN263" s="795"/>
      <c r="EO263" s="795"/>
      <c r="EP263" s="795"/>
      <c r="EQ263" s="795"/>
      <c r="ER263" s="788"/>
      <c r="FD263" s="788"/>
      <c r="FE263" s="795"/>
      <c r="FF263" s="795"/>
      <c r="FG263" s="795"/>
      <c r="FH263" s="795"/>
      <c r="FI263" s="795"/>
      <c r="FJ263" s="795"/>
      <c r="FK263" s="795"/>
      <c r="FL263" s="795"/>
      <c r="FM263" s="795"/>
      <c r="FN263" s="795"/>
      <c r="FO263" s="795"/>
      <c r="FP263" s="788"/>
      <c r="GB263" s="788"/>
      <c r="GC263" s="795"/>
      <c r="GD263" s="795"/>
      <c r="GE263" s="795"/>
      <c r="GF263" s="795"/>
      <c r="GG263" s="795"/>
      <c r="GH263" s="795"/>
      <c r="GI263" s="795"/>
      <c r="GJ263" s="795"/>
      <c r="GK263" s="795"/>
      <c r="GL263" s="795"/>
      <c r="GM263" s="795"/>
      <c r="GN263" s="788"/>
      <c r="GO263" s="815"/>
    </row>
    <row r="264" spans="7:197" s="786" customFormat="1" ht="22" hidden="1" customHeight="1" x14ac:dyDescent="0.2">
      <c r="G264" s="834" t="str">
        <f>'Title Marketing'!$B$13</f>
        <v>Tradeshows / Events</v>
      </c>
      <c r="P264" s="788"/>
      <c r="Q264" s="795"/>
      <c r="R264" s="795"/>
      <c r="S264" s="795"/>
      <c r="T264" s="795"/>
      <c r="U264" s="795"/>
      <c r="V264" s="795"/>
      <c r="W264" s="795">
        <f>'Title Marketing'!$C$13</f>
        <v>0</v>
      </c>
      <c r="X264" s="795">
        <f>'Title Marketing'!$D$13</f>
        <v>0</v>
      </c>
      <c r="Y264" s="795">
        <f>'Title Marketing'!$E$13</f>
        <v>0</v>
      </c>
      <c r="Z264" s="795">
        <f>'Title Marketing'!$F468</f>
        <v>0</v>
      </c>
      <c r="AA264" s="795">
        <f>'Title Marketing'!$G$13</f>
        <v>0</v>
      </c>
      <c r="AB264" s="788">
        <f>'Title Marketing'!$H$13</f>
        <v>0</v>
      </c>
      <c r="AC264" s="786">
        <f>'Title Marketing'!$I$13</f>
        <v>0</v>
      </c>
      <c r="AD264" s="786">
        <f>'Title Marketing'!$J$13</f>
        <v>-5000</v>
      </c>
      <c r="AE264" s="786">
        <f>'Title Marketing'!$K$13</f>
        <v>0</v>
      </c>
      <c r="AF264" s="795">
        <f>'Title Marketing'!$L$13</f>
        <v>0</v>
      </c>
      <c r="AG264" s="795">
        <f>'Title Marketing'!$M$13</f>
        <v>-5000</v>
      </c>
      <c r="AH264" s="795">
        <f>'Title Marketing'!$N$13</f>
        <v>0</v>
      </c>
      <c r="AI264" s="786">
        <f>'Title Marketing'!$O$13</f>
        <v>0</v>
      </c>
      <c r="AJ264" s="786">
        <f>'Title Marketing'!$P$13</f>
        <v>0</v>
      </c>
      <c r="AK264" s="786">
        <f>'Title Marketing'!$Q$13</f>
        <v>0</v>
      </c>
      <c r="AL264" s="786">
        <f>'Title Marketing'!$R$13</f>
        <v>0</v>
      </c>
      <c r="AM264" s="786">
        <f>'Title Marketing'!$S$13</f>
        <v>0</v>
      </c>
      <c r="AN264" s="788">
        <f>'Title Marketing'!$T$13</f>
        <v>0</v>
      </c>
      <c r="AO264" s="795">
        <f>'Title Marketing'!$U$13</f>
        <v>0</v>
      </c>
      <c r="AP264" s="795"/>
      <c r="AQ264" s="795"/>
      <c r="AR264" s="795"/>
      <c r="AS264" s="795"/>
      <c r="AT264" s="795"/>
      <c r="AU264" s="795"/>
      <c r="AV264" s="795"/>
      <c r="AW264" s="795"/>
      <c r="AX264" s="795"/>
      <c r="AY264" s="795"/>
      <c r="AZ264" s="788"/>
      <c r="BD264" s="795"/>
      <c r="BE264" s="795"/>
      <c r="BF264" s="795"/>
      <c r="BL264" s="788"/>
      <c r="BM264" s="795"/>
      <c r="BN264" s="795"/>
      <c r="BO264" s="795"/>
      <c r="BP264" s="795"/>
      <c r="BQ264" s="795"/>
      <c r="BR264" s="795"/>
      <c r="BS264" s="795"/>
      <c r="BT264" s="795"/>
      <c r="BU264" s="795"/>
      <c r="BV264" s="795"/>
      <c r="BW264" s="795"/>
      <c r="BX264" s="788"/>
      <c r="CJ264" s="788"/>
      <c r="CK264" s="795"/>
      <c r="CL264" s="795"/>
      <c r="CM264" s="795"/>
      <c r="CN264" s="795"/>
      <c r="CO264" s="795"/>
      <c r="CP264" s="795"/>
      <c r="CQ264" s="795"/>
      <c r="CR264" s="795"/>
      <c r="CS264" s="795"/>
      <c r="CT264" s="795"/>
      <c r="CU264" s="795"/>
      <c r="CV264" s="788"/>
      <c r="DH264" s="788"/>
      <c r="DI264" s="795"/>
      <c r="DJ264" s="795"/>
      <c r="DK264" s="795"/>
      <c r="DL264" s="795"/>
      <c r="DM264" s="795"/>
      <c r="DN264" s="795"/>
      <c r="DO264" s="795"/>
      <c r="DP264" s="795"/>
      <c r="DQ264" s="795"/>
      <c r="DR264" s="795"/>
      <c r="DS264" s="795"/>
      <c r="DT264" s="788"/>
      <c r="DX264" s="825"/>
      <c r="EF264" s="788"/>
      <c r="EG264" s="795"/>
      <c r="EH264" s="795"/>
      <c r="EI264" s="795"/>
      <c r="EJ264" s="795"/>
      <c r="EK264" s="795"/>
      <c r="EL264" s="795"/>
      <c r="EM264" s="795"/>
      <c r="EN264" s="795"/>
      <c r="EO264" s="795"/>
      <c r="EP264" s="795"/>
      <c r="EQ264" s="795"/>
      <c r="ER264" s="788"/>
      <c r="FD264" s="788"/>
      <c r="FE264" s="795"/>
      <c r="FF264" s="795"/>
      <c r="FG264" s="795"/>
      <c r="FH264" s="795"/>
      <c r="FI264" s="795"/>
      <c r="FJ264" s="795"/>
      <c r="FK264" s="795"/>
      <c r="FL264" s="795"/>
      <c r="FM264" s="795"/>
      <c r="FN264" s="795"/>
      <c r="FO264" s="795"/>
      <c r="FP264" s="788"/>
      <c r="GB264" s="788"/>
      <c r="GC264" s="795"/>
      <c r="GD264" s="795"/>
      <c r="GE264" s="795"/>
      <c r="GF264" s="795"/>
      <c r="GG264" s="795"/>
      <c r="GH264" s="795"/>
      <c r="GI264" s="795"/>
      <c r="GJ264" s="795"/>
      <c r="GK264" s="795"/>
      <c r="GL264" s="795"/>
      <c r="GM264" s="795"/>
      <c r="GN264" s="788"/>
      <c r="GO264" s="815"/>
    </row>
    <row r="265" spans="7:197" s="786" customFormat="1" ht="22" hidden="1" customHeight="1" x14ac:dyDescent="0.2">
      <c r="G265" s="834" t="str">
        <f>'Title Marketing'!$B$14</f>
        <v>Print Advertising</v>
      </c>
      <c r="P265" s="788"/>
      <c r="Q265" s="795"/>
      <c r="R265" s="795"/>
      <c r="S265" s="795"/>
      <c r="T265" s="795"/>
      <c r="U265" s="795"/>
      <c r="V265" s="795"/>
      <c r="W265" s="795">
        <f>'Title Marketing'!$C$14</f>
        <v>0</v>
      </c>
      <c r="X265" s="795">
        <f>'Title Marketing'!$D$14</f>
        <v>0</v>
      </c>
      <c r="Y265" s="795">
        <f>'Title Marketing'!$E$14</f>
        <v>0</v>
      </c>
      <c r="Z265" s="795">
        <f>'Title Marketing'!$F$14</f>
        <v>-2500</v>
      </c>
      <c r="AA265" s="795">
        <f>'Title Marketing'!$G$14</f>
        <v>-2500</v>
      </c>
      <c r="AB265" s="788">
        <f>'Title Marketing'!$H$14</f>
        <v>-2500</v>
      </c>
      <c r="AC265" s="786">
        <f>'Title Marketing'!$I$14</f>
        <v>-5000</v>
      </c>
      <c r="AD265" s="786">
        <f>'Title Marketing'!$J$14</f>
        <v>-5000</v>
      </c>
      <c r="AE265" s="786">
        <f>'Title Marketing'!$K469</f>
        <v>0</v>
      </c>
      <c r="AF265" s="795">
        <f>'Title Marketing'!$L$14</f>
        <v>-2500</v>
      </c>
      <c r="AG265" s="795">
        <f>'Title Marketing'!$M$14</f>
        <v>0</v>
      </c>
      <c r="AH265" s="795">
        <f>'Title Marketing'!$N$14</f>
        <v>0</v>
      </c>
      <c r="AI265" s="786">
        <f>'Title Marketing'!$O$14</f>
        <v>0</v>
      </c>
      <c r="AJ265" s="786">
        <f>'Title Marketing'!$P$14</f>
        <v>0</v>
      </c>
      <c r="AK265" s="786">
        <f>'Title Marketing'!$Q$14</f>
        <v>0</v>
      </c>
      <c r="AL265" s="786">
        <f>'Title Marketing'!$R$14</f>
        <v>0</v>
      </c>
      <c r="AM265" s="786">
        <f>'Title Marketing'!$S$14</f>
        <v>0</v>
      </c>
      <c r="AN265" s="788">
        <f>'Title Marketing'!$T$14</f>
        <v>0</v>
      </c>
      <c r="AO265" s="795">
        <f>'Title Marketing'!$U$14</f>
        <v>0</v>
      </c>
      <c r="AP265" s="795"/>
      <c r="AQ265" s="795"/>
      <c r="AR265" s="795"/>
      <c r="AS265" s="795"/>
      <c r="AT265" s="795"/>
      <c r="AU265" s="795"/>
      <c r="AV265" s="795"/>
      <c r="AW265" s="795"/>
      <c r="AX265" s="795"/>
      <c r="AY265" s="795"/>
      <c r="AZ265" s="788"/>
      <c r="BD265" s="795"/>
      <c r="BE265" s="795"/>
      <c r="BF265" s="795"/>
      <c r="BL265" s="788"/>
      <c r="BM265" s="795"/>
      <c r="BN265" s="795"/>
      <c r="BO265" s="795"/>
      <c r="BP265" s="795"/>
      <c r="BQ265" s="795"/>
      <c r="BR265" s="795"/>
      <c r="BS265" s="795"/>
      <c r="BT265" s="795"/>
      <c r="BU265" s="795"/>
      <c r="BV265" s="795"/>
      <c r="BW265" s="795"/>
      <c r="BX265" s="788"/>
      <c r="CJ265" s="788"/>
      <c r="CK265" s="795"/>
      <c r="CL265" s="795"/>
      <c r="CM265" s="795"/>
      <c r="CN265" s="795"/>
      <c r="CO265" s="795"/>
      <c r="CP265" s="795"/>
      <c r="CQ265" s="795"/>
      <c r="CR265" s="795"/>
      <c r="CS265" s="795"/>
      <c r="CT265" s="795"/>
      <c r="CU265" s="795"/>
      <c r="CV265" s="788"/>
      <c r="DH265" s="788"/>
      <c r="DI265" s="795"/>
      <c r="DJ265" s="795"/>
      <c r="DK265" s="795"/>
      <c r="DL265" s="795"/>
      <c r="DM265" s="795"/>
      <c r="DN265" s="795"/>
      <c r="DO265" s="795"/>
      <c r="DP265" s="795"/>
      <c r="DQ265" s="795"/>
      <c r="DR265" s="795"/>
      <c r="DS265" s="795"/>
      <c r="DT265" s="788"/>
      <c r="DX265" s="825"/>
      <c r="EF265" s="788"/>
      <c r="EG265" s="795"/>
      <c r="EH265" s="795"/>
      <c r="EI265" s="795"/>
      <c r="EJ265" s="795"/>
      <c r="EK265" s="795"/>
      <c r="EL265" s="795"/>
      <c r="EM265" s="795"/>
      <c r="EN265" s="795"/>
      <c r="EO265" s="795"/>
      <c r="EP265" s="795"/>
      <c r="EQ265" s="795"/>
      <c r="ER265" s="788"/>
      <c r="FD265" s="788"/>
      <c r="FE265" s="795"/>
      <c r="FF265" s="795"/>
      <c r="FG265" s="795"/>
      <c r="FH265" s="795"/>
      <c r="FI265" s="795"/>
      <c r="FJ265" s="795"/>
      <c r="FK265" s="795"/>
      <c r="FL265" s="795"/>
      <c r="FM265" s="795"/>
      <c r="FN265" s="795"/>
      <c r="FO265" s="795"/>
      <c r="FP265" s="788"/>
      <c r="GB265" s="788"/>
      <c r="GC265" s="795"/>
      <c r="GD265" s="795"/>
      <c r="GE265" s="795"/>
      <c r="GF265" s="795"/>
      <c r="GG265" s="795"/>
      <c r="GH265" s="795"/>
      <c r="GI265" s="795"/>
      <c r="GJ265" s="795"/>
      <c r="GK265" s="795"/>
      <c r="GL265" s="795"/>
      <c r="GM265" s="795"/>
      <c r="GN265" s="788"/>
      <c r="GO265" s="815"/>
    </row>
    <row r="266" spans="7:197" s="786" customFormat="1" ht="22" hidden="1" customHeight="1" x14ac:dyDescent="0.2">
      <c r="G266" s="834" t="str">
        <f>'Title Marketing'!$B$15</f>
        <v>Digital Advertising</v>
      </c>
      <c r="P266" s="788"/>
      <c r="Q266" s="795"/>
      <c r="R266" s="795"/>
      <c r="S266" s="795"/>
      <c r="T266" s="795"/>
      <c r="U266" s="795"/>
      <c r="V266" s="795"/>
      <c r="W266" s="795">
        <f>'Title Marketing'!$C$15</f>
        <v>0</v>
      </c>
      <c r="X266" s="795">
        <f>'Title Marketing'!$D$15</f>
        <v>0</v>
      </c>
      <c r="Y266" s="795">
        <f>'Title Marketing'!$E$15</f>
        <v>0</v>
      </c>
      <c r="Z266" s="795">
        <f>'Title Marketing'!$F$15</f>
        <v>-2500</v>
      </c>
      <c r="AA266" s="795">
        <f>'Title Marketing'!$G$15</f>
        <v>-5000</v>
      </c>
      <c r="AB266" s="788">
        <f>'Title Marketing'!$H$15</f>
        <v>-5000</v>
      </c>
      <c r="AC266" s="786">
        <f>'Title Marketing'!$I$15</f>
        <v>-7500</v>
      </c>
      <c r="AD266" s="786">
        <f>'Title Marketing'!$J$15</f>
        <v>-7500</v>
      </c>
      <c r="AE266" s="786">
        <f>'Title Marketing'!$K$15</f>
        <v>-5000</v>
      </c>
      <c r="AF266" s="795">
        <f>'Title Marketing'!$L$15</f>
        <v>-5000</v>
      </c>
      <c r="AG266" s="795">
        <f>'Title Marketing'!$M$15</f>
        <v>-2500</v>
      </c>
      <c r="AH266" s="795">
        <f>'Title Marketing'!$N$15</f>
        <v>-1500</v>
      </c>
      <c r="AI266" s="786">
        <f>'Title Marketing'!$O$15</f>
        <v>-500</v>
      </c>
      <c r="AJ266" s="786">
        <f>'Title Marketing'!$P$15</f>
        <v>-500</v>
      </c>
      <c r="AK266" s="786">
        <f>'Title Marketing'!$Q$15</f>
        <v>-500</v>
      </c>
      <c r="AL266" s="786">
        <f>'Title Marketing'!$R$15</f>
        <v>-500</v>
      </c>
      <c r="AM266" s="786">
        <f>'Title Marketing'!$S$15</f>
        <v>-750</v>
      </c>
      <c r="AN266" s="788">
        <f>'Title Marketing'!$T$15</f>
        <v>0</v>
      </c>
      <c r="AO266" s="795">
        <f>'Title Marketing'!$U$15</f>
        <v>0</v>
      </c>
      <c r="AP266" s="795"/>
      <c r="AQ266" s="795"/>
      <c r="AR266" s="795"/>
      <c r="AS266" s="795"/>
      <c r="AT266" s="795"/>
      <c r="AU266" s="795"/>
      <c r="AV266" s="795"/>
      <c r="AW266" s="795"/>
      <c r="AX266" s="795"/>
      <c r="AY266" s="795"/>
      <c r="AZ266" s="788"/>
      <c r="BD266" s="795"/>
      <c r="BE266" s="795"/>
      <c r="BF266" s="795"/>
      <c r="BL266" s="788"/>
      <c r="BM266" s="795"/>
      <c r="BN266" s="795"/>
      <c r="BO266" s="795"/>
      <c r="BP266" s="795"/>
      <c r="BQ266" s="795"/>
      <c r="BR266" s="795"/>
      <c r="BS266" s="795"/>
      <c r="BT266" s="795"/>
      <c r="BU266" s="795"/>
      <c r="BV266" s="795"/>
      <c r="BW266" s="795"/>
      <c r="BX266" s="788"/>
      <c r="CJ266" s="788"/>
      <c r="CK266" s="795"/>
      <c r="CL266" s="795"/>
      <c r="CM266" s="795"/>
      <c r="CN266" s="795"/>
      <c r="CO266" s="795"/>
      <c r="CP266" s="795"/>
      <c r="CQ266" s="795"/>
      <c r="CR266" s="795"/>
      <c r="CS266" s="795"/>
      <c r="CT266" s="795"/>
      <c r="CU266" s="795"/>
      <c r="CV266" s="788"/>
      <c r="DH266" s="788"/>
      <c r="DI266" s="795"/>
      <c r="DJ266" s="795"/>
      <c r="DK266" s="795"/>
      <c r="DL266" s="795"/>
      <c r="DM266" s="795"/>
      <c r="DN266" s="795"/>
      <c r="DO266" s="795"/>
      <c r="DP266" s="795"/>
      <c r="DQ266" s="795"/>
      <c r="DR266" s="795"/>
      <c r="DS266" s="795"/>
      <c r="DT266" s="788"/>
      <c r="DX266" s="825"/>
      <c r="EF266" s="788"/>
      <c r="EG266" s="795"/>
      <c r="EH266" s="795"/>
      <c r="EI266" s="795"/>
      <c r="EJ266" s="795"/>
      <c r="EK266" s="795"/>
      <c r="EL266" s="795"/>
      <c r="EM266" s="795"/>
      <c r="EN266" s="795"/>
      <c r="EO266" s="795"/>
      <c r="EP266" s="795"/>
      <c r="EQ266" s="795"/>
      <c r="ER266" s="788"/>
      <c r="FD266" s="788"/>
      <c r="FE266" s="795"/>
      <c r="FF266" s="795"/>
      <c r="FG266" s="795"/>
      <c r="FH266" s="795"/>
      <c r="FI266" s="795"/>
      <c r="FJ266" s="795"/>
      <c r="FK266" s="795"/>
      <c r="FL266" s="795"/>
      <c r="FM266" s="795"/>
      <c r="FN266" s="795"/>
      <c r="FO266" s="795"/>
      <c r="FP266" s="788"/>
      <c r="GB266" s="788"/>
      <c r="GC266" s="795"/>
      <c r="GD266" s="795"/>
      <c r="GE266" s="795"/>
      <c r="GF266" s="795"/>
      <c r="GG266" s="795"/>
      <c r="GH266" s="795"/>
      <c r="GI266" s="795"/>
      <c r="GJ266" s="795"/>
      <c r="GK266" s="795"/>
      <c r="GL266" s="795"/>
      <c r="GM266" s="795"/>
      <c r="GN266" s="788"/>
      <c r="GO266" s="815"/>
    </row>
    <row r="267" spans="7:197" s="786" customFormat="1" ht="22" hidden="1" customHeight="1" x14ac:dyDescent="0.2">
      <c r="G267" s="834" t="str">
        <f>'Title Marketing'!$B$16</f>
        <v>Swag</v>
      </c>
      <c r="P267" s="788"/>
      <c r="Q267" s="795"/>
      <c r="R267" s="795"/>
      <c r="S267" s="795"/>
      <c r="T267" s="795"/>
      <c r="U267" s="795"/>
      <c r="V267" s="795"/>
      <c r="W267" s="795">
        <f>'Title Marketing'!$C$16</f>
        <v>0</v>
      </c>
      <c r="X267" s="795">
        <f>'Title Marketing'!$D$16</f>
        <v>0</v>
      </c>
      <c r="Y267" s="795">
        <f>'Title Marketing'!$E$16</f>
        <v>0</v>
      </c>
      <c r="Z267" s="795">
        <f>'Title Marketing'!$F$16</f>
        <v>0</v>
      </c>
      <c r="AA267" s="795">
        <f>'Title Marketing'!$G$16</f>
        <v>0</v>
      </c>
      <c r="AB267" s="788">
        <f>'Title Marketing'!$H$16</f>
        <v>-1200</v>
      </c>
      <c r="AC267" s="786">
        <f>'Title Marketing'!$I$16</f>
        <v>-1200</v>
      </c>
      <c r="AD267" s="786">
        <f>'Title Marketing'!$J$16</f>
        <v>-2500</v>
      </c>
      <c r="AE267" s="786">
        <f>'Title Marketing'!$K$16</f>
        <v>-2500</v>
      </c>
      <c r="AF267" s="795">
        <f>'Title Marketing'!$L$16</f>
        <v>-2500</v>
      </c>
      <c r="AG267" s="795">
        <f>'Title Marketing'!$M$16</f>
        <v>-1750</v>
      </c>
      <c r="AH267" s="795">
        <f>'Title Marketing'!$N$16</f>
        <v>-1200</v>
      </c>
      <c r="AI267" s="786">
        <f>'Title Marketing'!$O$16</f>
        <v>-600</v>
      </c>
      <c r="AJ267" s="786">
        <f>'Title Marketing'!$P$16</f>
        <v>-600</v>
      </c>
      <c r="AK267" s="786">
        <f>'Title Marketing'!$Q$16</f>
        <v>-600</v>
      </c>
      <c r="AL267" s="786">
        <f>'Title Marketing'!$R$16</f>
        <v>-300</v>
      </c>
      <c r="AM267" s="786">
        <f>'Title Marketing'!$S$16</f>
        <v>-300</v>
      </c>
      <c r="AN267" s="788">
        <f>'Title Marketing'!$T$16</f>
        <v>-300</v>
      </c>
      <c r="AO267" s="795">
        <f>'Title Marketing'!$U$16</f>
        <v>0</v>
      </c>
      <c r="AP267" s="795"/>
      <c r="AQ267" s="795"/>
      <c r="AR267" s="795"/>
      <c r="AS267" s="795"/>
      <c r="AT267" s="795"/>
      <c r="AU267" s="795"/>
      <c r="AV267" s="795"/>
      <c r="AW267" s="795"/>
      <c r="AX267" s="795"/>
      <c r="AY267" s="795"/>
      <c r="AZ267" s="788"/>
      <c r="BD267" s="795"/>
      <c r="BE267" s="795"/>
      <c r="BF267" s="795"/>
      <c r="BL267" s="788"/>
      <c r="BM267" s="795"/>
      <c r="BN267" s="795"/>
      <c r="BO267" s="795"/>
      <c r="BP267" s="795"/>
      <c r="BQ267" s="795"/>
      <c r="BR267" s="795"/>
      <c r="BS267" s="795"/>
      <c r="BT267" s="795"/>
      <c r="BU267" s="795"/>
      <c r="BV267" s="795"/>
      <c r="BW267" s="795"/>
      <c r="BX267" s="788"/>
      <c r="CJ267" s="788"/>
      <c r="CK267" s="795"/>
      <c r="CL267" s="795"/>
      <c r="CM267" s="795"/>
      <c r="CN267" s="795"/>
      <c r="CO267" s="795"/>
      <c r="CP267" s="795"/>
      <c r="CQ267" s="795"/>
      <c r="CR267" s="795"/>
      <c r="CS267" s="795"/>
      <c r="CT267" s="795"/>
      <c r="CU267" s="795"/>
      <c r="CV267" s="788"/>
      <c r="DH267" s="788"/>
      <c r="DI267" s="795"/>
      <c r="DJ267" s="795"/>
      <c r="DK267" s="795"/>
      <c r="DL267" s="795"/>
      <c r="DM267" s="795"/>
      <c r="DN267" s="795"/>
      <c r="DO267" s="795"/>
      <c r="DP267" s="795"/>
      <c r="DQ267" s="795"/>
      <c r="DR267" s="795"/>
      <c r="DS267" s="795"/>
      <c r="DT267" s="788"/>
      <c r="DX267" s="825"/>
      <c r="EF267" s="788"/>
      <c r="EG267" s="795"/>
      <c r="EH267" s="795"/>
      <c r="EI267" s="795"/>
      <c r="EJ267" s="795"/>
      <c r="EK267" s="795"/>
      <c r="EL267" s="795"/>
      <c r="EM267" s="795"/>
      <c r="EN267" s="795"/>
      <c r="EO267" s="795"/>
      <c r="EP267" s="795"/>
      <c r="EQ267" s="795"/>
      <c r="ER267" s="788"/>
      <c r="FD267" s="788"/>
      <c r="FE267" s="795"/>
      <c r="FF267" s="795"/>
      <c r="FG267" s="795"/>
      <c r="FH267" s="795"/>
      <c r="FI267" s="795"/>
      <c r="FJ267" s="795"/>
      <c r="FK267" s="795"/>
      <c r="FL267" s="795"/>
      <c r="FM267" s="795"/>
      <c r="FN267" s="795"/>
      <c r="FO267" s="795"/>
      <c r="FP267" s="788"/>
      <c r="GB267" s="788"/>
      <c r="GC267" s="795"/>
      <c r="GD267" s="795"/>
      <c r="GE267" s="795"/>
      <c r="GF267" s="795"/>
      <c r="GG267" s="795"/>
      <c r="GH267" s="795"/>
      <c r="GI267" s="795"/>
      <c r="GJ267" s="795"/>
      <c r="GK267" s="795"/>
      <c r="GL267" s="795"/>
      <c r="GM267" s="795"/>
      <c r="GN267" s="788"/>
      <c r="GO267" s="815"/>
    </row>
    <row r="268" spans="7:197" s="786" customFormat="1" ht="22" hidden="1" customHeight="1" x14ac:dyDescent="0.2">
      <c r="G268" s="835"/>
      <c r="P268" s="788"/>
      <c r="Q268" s="795"/>
      <c r="R268" s="795"/>
      <c r="S268" s="795"/>
      <c r="T268" s="795"/>
      <c r="U268" s="795"/>
      <c r="V268" s="795"/>
      <c r="W268" s="795"/>
      <c r="X268" s="795"/>
      <c r="Y268" s="795"/>
      <c r="Z268" s="795"/>
      <c r="AA268" s="795"/>
      <c r="AB268" s="788"/>
      <c r="AF268" s="795"/>
      <c r="AG268" s="795"/>
      <c r="AH268" s="795"/>
      <c r="AN268" s="788"/>
      <c r="AO268" s="795"/>
      <c r="AP268" s="795"/>
      <c r="AQ268" s="795"/>
      <c r="AR268" s="795"/>
      <c r="AS268" s="795"/>
      <c r="AT268" s="795"/>
      <c r="AU268" s="795"/>
      <c r="AV268" s="795"/>
      <c r="AW268" s="795"/>
      <c r="AX268" s="795"/>
      <c r="AY268" s="795"/>
      <c r="AZ268" s="788"/>
      <c r="BD268" s="795"/>
      <c r="BE268" s="795"/>
      <c r="BF268" s="795"/>
      <c r="BL268" s="788"/>
      <c r="BM268" s="795"/>
      <c r="BN268" s="795"/>
      <c r="BO268" s="795"/>
      <c r="BP268" s="795"/>
      <c r="BQ268" s="795"/>
      <c r="BR268" s="795"/>
      <c r="BS268" s="795"/>
      <c r="BT268" s="795"/>
      <c r="BU268" s="795"/>
      <c r="BV268" s="795"/>
      <c r="BW268" s="795"/>
      <c r="BX268" s="788"/>
      <c r="CJ268" s="788"/>
      <c r="CK268" s="795"/>
      <c r="CL268" s="795"/>
      <c r="CM268" s="795"/>
      <c r="CN268" s="795"/>
      <c r="CO268" s="795"/>
      <c r="CP268" s="795"/>
      <c r="CQ268" s="795"/>
      <c r="CR268" s="795"/>
      <c r="CS268" s="795"/>
      <c r="CT268" s="795"/>
      <c r="CU268" s="795"/>
      <c r="CV268" s="788"/>
      <c r="DH268" s="788"/>
      <c r="DI268" s="795"/>
      <c r="DJ268" s="795"/>
      <c r="DK268" s="795"/>
      <c r="DL268" s="795"/>
      <c r="DM268" s="795"/>
      <c r="DN268" s="795"/>
      <c r="DO268" s="795"/>
      <c r="DP268" s="795"/>
      <c r="DQ268" s="795"/>
      <c r="DR268" s="795"/>
      <c r="DS268" s="795"/>
      <c r="DT268" s="788"/>
      <c r="DX268" s="825"/>
      <c r="EF268" s="788"/>
      <c r="EG268" s="795"/>
      <c r="EH268" s="795"/>
      <c r="EI268" s="795"/>
      <c r="EJ268" s="795"/>
      <c r="EK268" s="795"/>
      <c r="EL268" s="795"/>
      <c r="EM268" s="795"/>
      <c r="EN268" s="795"/>
      <c r="EO268" s="795"/>
      <c r="EP268" s="795"/>
      <c r="EQ268" s="795"/>
      <c r="ER268" s="788"/>
      <c r="FD268" s="788"/>
      <c r="FE268" s="795"/>
      <c r="FF268" s="795"/>
      <c r="FG268" s="795"/>
      <c r="FH268" s="795"/>
      <c r="FI268" s="795"/>
      <c r="FJ268" s="795"/>
      <c r="FK268" s="795"/>
      <c r="FL268" s="795"/>
      <c r="FM268" s="795"/>
      <c r="FN268" s="795"/>
      <c r="FO268" s="795"/>
      <c r="FP268" s="788"/>
      <c r="GB268" s="788"/>
      <c r="GC268" s="795"/>
      <c r="GD268" s="795"/>
      <c r="GE268" s="795"/>
      <c r="GF268" s="795"/>
      <c r="GG268" s="795"/>
      <c r="GH268" s="795"/>
      <c r="GI268" s="795"/>
      <c r="GJ268" s="795"/>
      <c r="GK268" s="795"/>
      <c r="GL268" s="795"/>
      <c r="GM268" s="795"/>
      <c r="GN268" s="788"/>
      <c r="GO268" s="815"/>
    </row>
    <row r="269" spans="7:197" s="786" customFormat="1" ht="22" hidden="1" customHeight="1" x14ac:dyDescent="0.2">
      <c r="G269" s="833">
        <v>7</v>
      </c>
      <c r="P269" s="788"/>
      <c r="Q269" s="795"/>
      <c r="R269" s="795"/>
      <c r="S269" s="795"/>
      <c r="T269" s="795"/>
      <c r="U269" s="795"/>
      <c r="V269" s="795"/>
      <c r="W269" s="795"/>
      <c r="X269" s="795"/>
      <c r="Y269" s="795">
        <f>'Title Marketing'!$C$17</f>
        <v>-24000</v>
      </c>
      <c r="Z269" s="795">
        <f>'Title Marketing'!$D$17</f>
        <v>-24000</v>
      </c>
      <c r="AA269" s="795">
        <f>'Title Marketing'!$E$17</f>
        <v>-19000</v>
      </c>
      <c r="AB269" s="788">
        <f>'Title Marketing'!$F$17</f>
        <v>-29000</v>
      </c>
      <c r="AC269" s="786">
        <f>'Title Marketing'!$G$17</f>
        <v>-26500</v>
      </c>
      <c r="AD269" s="786">
        <f>'Title Marketing'!$H$17</f>
        <v>-27700</v>
      </c>
      <c r="AE269" s="786">
        <f>'Title Marketing'!$I$17</f>
        <v>-32700</v>
      </c>
      <c r="AF269" s="795">
        <f>'Title Marketing'!$J$17</f>
        <v>-27000</v>
      </c>
      <c r="AG269" s="795">
        <f>'Title Marketing'!$K$17</f>
        <v>-12500</v>
      </c>
      <c r="AH269" s="795">
        <f>'Title Marketing'!$L$17</f>
        <v>-10000</v>
      </c>
      <c r="AI269" s="786">
        <f>'Title Marketing'!$M$17</f>
        <v>-9250</v>
      </c>
      <c r="AJ269" s="786">
        <f>'Title Marketing'!$N$17</f>
        <v>-2700</v>
      </c>
      <c r="AK269" s="786">
        <f>'Title Marketing'!$O$17</f>
        <v>-1100</v>
      </c>
      <c r="AL269" s="786">
        <f>'Title Marketing'!$P$17</f>
        <v>-1100</v>
      </c>
      <c r="AM269" s="786">
        <f>'Title Marketing'!$Q$17</f>
        <v>-1100</v>
      </c>
      <c r="AN269" s="788">
        <f>'Title Marketing'!$R$17</f>
        <v>-800</v>
      </c>
      <c r="AO269" s="795">
        <f>'Title Marketing'!$S$17</f>
        <v>-1050</v>
      </c>
      <c r="AP269" s="795">
        <f>'Title Marketing'!$T$17</f>
        <v>-300</v>
      </c>
      <c r="AQ269" s="795">
        <f>'Title Marketing'!$U$17</f>
        <v>0</v>
      </c>
      <c r="AR269" s="795"/>
      <c r="AS269" s="795"/>
      <c r="AT269" s="795"/>
      <c r="AU269" s="795"/>
      <c r="AV269" s="795"/>
      <c r="AW269" s="795"/>
      <c r="AX269" s="795"/>
      <c r="AY269" s="795"/>
      <c r="AZ269" s="788"/>
      <c r="BD269" s="795"/>
      <c r="BE269" s="795"/>
      <c r="BF269" s="795"/>
      <c r="BL269" s="788"/>
      <c r="BM269" s="795"/>
      <c r="BN269" s="795"/>
      <c r="BO269" s="795"/>
      <c r="BP269" s="795"/>
      <c r="BQ269" s="795"/>
      <c r="BR269" s="795"/>
      <c r="BS269" s="795"/>
      <c r="BT269" s="795"/>
      <c r="BU269" s="795"/>
      <c r="BV269" s="795"/>
      <c r="BW269" s="795"/>
      <c r="BX269" s="788"/>
      <c r="CJ269" s="788"/>
      <c r="CK269" s="795"/>
      <c r="CL269" s="795"/>
      <c r="CM269" s="795"/>
      <c r="CN269" s="795"/>
      <c r="CO269" s="795"/>
      <c r="CP269" s="795"/>
      <c r="CQ269" s="795"/>
      <c r="CR269" s="795"/>
      <c r="CS269" s="795"/>
      <c r="CT269" s="795"/>
      <c r="CU269" s="795"/>
      <c r="CV269" s="788"/>
      <c r="DH269" s="788"/>
      <c r="DI269" s="795"/>
      <c r="DJ269" s="795"/>
      <c r="DK269" s="795"/>
      <c r="DL269" s="795"/>
      <c r="DM269" s="795"/>
      <c r="DN269" s="795"/>
      <c r="DO269" s="795"/>
      <c r="DP269" s="795"/>
      <c r="DQ269" s="795"/>
      <c r="DR269" s="795"/>
      <c r="DS269" s="795"/>
      <c r="DT269" s="788"/>
      <c r="DX269" s="825"/>
      <c r="EF269" s="788"/>
      <c r="EG269" s="795"/>
      <c r="EH269" s="795"/>
      <c r="EI269" s="795"/>
      <c r="EJ269" s="795"/>
      <c r="EK269" s="795"/>
      <c r="EL269" s="795"/>
      <c r="EM269" s="795"/>
      <c r="EN269" s="795"/>
      <c r="EO269" s="795"/>
      <c r="EP269" s="795"/>
      <c r="EQ269" s="795"/>
      <c r="ER269" s="788"/>
      <c r="FD269" s="788"/>
      <c r="FE269" s="795"/>
      <c r="FF269" s="795"/>
      <c r="FG269" s="795"/>
      <c r="FH269" s="795"/>
      <c r="FI269" s="795"/>
      <c r="FJ269" s="795"/>
      <c r="FK269" s="795"/>
      <c r="FL269" s="795"/>
      <c r="FM269" s="795"/>
      <c r="FN269" s="795"/>
      <c r="FO269" s="795"/>
      <c r="FP269" s="788"/>
      <c r="GB269" s="788"/>
      <c r="GC269" s="795"/>
      <c r="GD269" s="795"/>
      <c r="GE269" s="795"/>
      <c r="GF269" s="795"/>
      <c r="GG269" s="795"/>
      <c r="GH269" s="795"/>
      <c r="GI269" s="795"/>
      <c r="GJ269" s="795"/>
      <c r="GK269" s="795"/>
      <c r="GL269" s="795"/>
      <c r="GM269" s="795"/>
      <c r="GN269" s="788"/>
      <c r="GO269" s="815"/>
    </row>
    <row r="270" spans="7:197" s="786" customFormat="1" ht="22" hidden="1" customHeight="1" x14ac:dyDescent="0.2">
      <c r="G270" s="834" t="str">
        <f>'Title Marketing'!$B$8</f>
        <v>Market Research</v>
      </c>
      <c r="P270" s="788"/>
      <c r="Q270" s="795"/>
      <c r="R270" s="795"/>
      <c r="S270" s="795"/>
      <c r="T270" s="795"/>
      <c r="U270" s="795"/>
      <c r="V270" s="795"/>
      <c r="W270" s="795"/>
      <c r="X270" s="795"/>
      <c r="Y270" s="795">
        <f>'Title Marketing'!$C$8</f>
        <v>-5000</v>
      </c>
      <c r="Z270" s="795">
        <f>'Title Marketing'!$D$8</f>
        <v>-5000</v>
      </c>
      <c r="AA270" s="795">
        <f>'Title Marketing'!$E$8</f>
        <v>0</v>
      </c>
      <c r="AB270" s="788">
        <f>'Title Marketing'!$F$8</f>
        <v>0</v>
      </c>
      <c r="AC270" s="786">
        <f>'Title Marketing'!$G$8</f>
        <v>0</v>
      </c>
      <c r="AD270" s="786">
        <f>'Title Marketing'!$H$8</f>
        <v>0</v>
      </c>
      <c r="AE270" s="786">
        <f>'Title Marketing'!$I$8</f>
        <v>0</v>
      </c>
      <c r="AF270" s="795">
        <f>'Title Marketing'!$J$8</f>
        <v>0</v>
      </c>
      <c r="AG270" s="795">
        <f>'Title Marketing'!$K$8</f>
        <v>0</v>
      </c>
      <c r="AH270" s="795">
        <f>'Title Marketing'!$L$8</f>
        <v>0</v>
      </c>
      <c r="AI270" s="786">
        <f>'Title Marketing'!$M$8</f>
        <v>0</v>
      </c>
      <c r="AJ270" s="786">
        <f>'Title Marketing'!$N$8</f>
        <v>0</v>
      </c>
      <c r="AK270" s="786">
        <f>'Title Marketing'!$O$8</f>
        <v>0</v>
      </c>
      <c r="AL270" s="786">
        <f>'Title Marketing'!$P$8</f>
        <v>0</v>
      </c>
      <c r="AM270" s="786">
        <f>'Title Marketing'!$Q$8</f>
        <v>0</v>
      </c>
      <c r="AN270" s="788">
        <f>'Title Marketing'!$R$8</f>
        <v>0</v>
      </c>
      <c r="AO270" s="795">
        <f>'Title Marketing'!$S$8</f>
        <v>0</v>
      </c>
      <c r="AP270" s="795">
        <f>'Title Marketing'!$T$8</f>
        <v>0</v>
      </c>
      <c r="AQ270" s="795">
        <f>'Title Marketing'!$U$8</f>
        <v>0</v>
      </c>
      <c r="AR270" s="795"/>
      <c r="AS270" s="795"/>
      <c r="AT270" s="795"/>
      <c r="AU270" s="795"/>
      <c r="AV270" s="795"/>
      <c r="AW270" s="795"/>
      <c r="AX270" s="795"/>
      <c r="AY270" s="795"/>
      <c r="AZ270" s="788"/>
      <c r="BD270" s="795"/>
      <c r="BE270" s="795"/>
      <c r="BF270" s="795"/>
      <c r="BL270" s="788"/>
      <c r="BM270" s="795"/>
      <c r="BN270" s="795"/>
      <c r="BO270" s="795"/>
      <c r="BP270" s="795"/>
      <c r="BQ270" s="795"/>
      <c r="BR270" s="795"/>
      <c r="BS270" s="795"/>
      <c r="BT270" s="795"/>
      <c r="BU270" s="795"/>
      <c r="BV270" s="795"/>
      <c r="BW270" s="795"/>
      <c r="BX270" s="788"/>
      <c r="CJ270" s="788"/>
      <c r="CK270" s="795"/>
      <c r="CL270" s="795"/>
      <c r="CM270" s="795"/>
      <c r="CN270" s="795"/>
      <c r="CO270" s="795"/>
      <c r="CP270" s="795"/>
      <c r="CQ270" s="795"/>
      <c r="CR270" s="795"/>
      <c r="CS270" s="795"/>
      <c r="CT270" s="795"/>
      <c r="CU270" s="795"/>
      <c r="CV270" s="788"/>
      <c r="DH270" s="788"/>
      <c r="DI270" s="795"/>
      <c r="DJ270" s="795"/>
      <c r="DK270" s="795"/>
      <c r="DL270" s="795"/>
      <c r="DM270" s="795"/>
      <c r="DN270" s="795"/>
      <c r="DO270" s="795"/>
      <c r="DP270" s="795"/>
      <c r="DQ270" s="795"/>
      <c r="DR270" s="795"/>
      <c r="DS270" s="795"/>
      <c r="DT270" s="788"/>
      <c r="DX270" s="825"/>
      <c r="EF270" s="788"/>
      <c r="EG270" s="795"/>
      <c r="EH270" s="795"/>
      <c r="EI270" s="795"/>
      <c r="EJ270" s="795"/>
      <c r="EK270" s="795"/>
      <c r="EL270" s="795"/>
      <c r="EM270" s="795"/>
      <c r="EN270" s="795"/>
      <c r="EO270" s="795"/>
      <c r="EP270" s="795"/>
      <c r="EQ270" s="795"/>
      <c r="ER270" s="788"/>
      <c r="FD270" s="788"/>
      <c r="FE270" s="795"/>
      <c r="FF270" s="795"/>
      <c r="FG270" s="795"/>
      <c r="FH270" s="795"/>
      <c r="FI270" s="795"/>
      <c r="FJ270" s="795"/>
      <c r="FK270" s="795"/>
      <c r="FL270" s="795"/>
      <c r="FM270" s="795"/>
      <c r="FN270" s="795"/>
      <c r="FO270" s="795"/>
      <c r="FP270" s="788"/>
      <c r="GB270" s="788"/>
      <c r="GC270" s="795"/>
      <c r="GD270" s="795"/>
      <c r="GE270" s="795"/>
      <c r="GF270" s="795"/>
      <c r="GG270" s="795"/>
      <c r="GH270" s="795"/>
      <c r="GI270" s="795"/>
      <c r="GJ270" s="795"/>
      <c r="GK270" s="795"/>
      <c r="GL270" s="795"/>
      <c r="GM270" s="795"/>
      <c r="GN270" s="788"/>
      <c r="GO270" s="815"/>
    </row>
    <row r="271" spans="7:197" s="786" customFormat="1" ht="22" hidden="1" customHeight="1" x14ac:dyDescent="0.2">
      <c r="G271" s="834" t="str">
        <f>'Title Marketing'!$B$9</f>
        <v>Public Relations</v>
      </c>
      <c r="P271" s="788"/>
      <c r="Q271" s="795"/>
      <c r="R271" s="795"/>
      <c r="S271" s="795"/>
      <c r="T271" s="795"/>
      <c r="U271" s="795"/>
      <c r="V271" s="795"/>
      <c r="W271" s="795"/>
      <c r="X271" s="795"/>
      <c r="Y271" s="795">
        <f>'Title Marketing'!$C$9</f>
        <v>-2000</v>
      </c>
      <c r="Z271" s="795">
        <f>'Title Marketing'!$D$9</f>
        <v>-2000</v>
      </c>
      <c r="AA271" s="795">
        <f>'Title Marketing'!$E$9</f>
        <v>-2000</v>
      </c>
      <c r="AB271" s="788">
        <f>'Title Marketing'!$F$9</f>
        <v>-2000</v>
      </c>
      <c r="AC271" s="786">
        <f>'Title Marketing'!$G$9</f>
        <v>-2000</v>
      </c>
      <c r="AD271" s="786">
        <f>'Title Marketing'!$H$9</f>
        <v>-2000</v>
      </c>
      <c r="AE271" s="786">
        <f>'Title Marketing'!$I$9</f>
        <v>-2000</v>
      </c>
      <c r="AF271" s="795">
        <f>'Title Marketing'!$J$9</f>
        <v>-2000</v>
      </c>
      <c r="AG271" s="795">
        <f>'Title Marketing'!$K$9</f>
        <v>0</v>
      </c>
      <c r="AH271" s="795">
        <f>'Title Marketing'!$L$9</f>
        <v>0</v>
      </c>
      <c r="AI271" s="786">
        <f>'Title Marketing'!$M$9</f>
        <v>0</v>
      </c>
      <c r="AJ271" s="786">
        <f>'Title Marketing'!$N$9</f>
        <v>0</v>
      </c>
      <c r="AK271" s="786">
        <f>'Title Marketing'!$O$9</f>
        <v>0</v>
      </c>
      <c r="AL271" s="786">
        <f>'Title Marketing'!$P$9</f>
        <v>0</v>
      </c>
      <c r="AM271" s="786">
        <f>'Title Marketing'!$Q$9</f>
        <v>0</v>
      </c>
      <c r="AN271" s="788">
        <f>'Title Marketing'!$R$9</f>
        <v>0</v>
      </c>
      <c r="AO271" s="795">
        <f>'Title Marketing'!$S$9</f>
        <v>0</v>
      </c>
      <c r="AP271" s="795">
        <f>'Title Marketing'!$T$9</f>
        <v>0</v>
      </c>
      <c r="AQ271" s="795">
        <f>'Title Marketing'!$U$9</f>
        <v>0</v>
      </c>
      <c r="AR271" s="795"/>
      <c r="AS271" s="795"/>
      <c r="AT271" s="795"/>
      <c r="AU271" s="795"/>
      <c r="AV271" s="795"/>
      <c r="AW271" s="795"/>
      <c r="AX271" s="795"/>
      <c r="AY271" s="795"/>
      <c r="AZ271" s="788"/>
      <c r="BD271" s="795"/>
      <c r="BE271" s="795"/>
      <c r="BF271" s="795"/>
      <c r="BL271" s="788"/>
      <c r="BM271" s="795"/>
      <c r="BN271" s="795"/>
      <c r="BO271" s="795"/>
      <c r="BP271" s="795"/>
      <c r="BQ271" s="795"/>
      <c r="BR271" s="795"/>
      <c r="BS271" s="795"/>
      <c r="BT271" s="795"/>
      <c r="BU271" s="795"/>
      <c r="BV271" s="795"/>
      <c r="BW271" s="795"/>
      <c r="BX271" s="788"/>
      <c r="CJ271" s="788"/>
      <c r="CK271" s="795"/>
      <c r="CL271" s="795"/>
      <c r="CM271" s="795"/>
      <c r="CN271" s="795"/>
      <c r="CO271" s="795"/>
      <c r="CP271" s="795"/>
      <c r="CQ271" s="795"/>
      <c r="CR271" s="795"/>
      <c r="CS271" s="795"/>
      <c r="CT271" s="795"/>
      <c r="CU271" s="795"/>
      <c r="CV271" s="788"/>
      <c r="DH271" s="788"/>
      <c r="DI271" s="795"/>
      <c r="DJ271" s="795"/>
      <c r="DK271" s="795"/>
      <c r="DL271" s="795"/>
      <c r="DM271" s="795"/>
      <c r="DN271" s="795"/>
      <c r="DO271" s="795"/>
      <c r="DP271" s="795"/>
      <c r="DQ271" s="795"/>
      <c r="DR271" s="795"/>
      <c r="DS271" s="795"/>
      <c r="DT271" s="788"/>
      <c r="DX271" s="825"/>
      <c r="EF271" s="788"/>
      <c r="EG271" s="795"/>
      <c r="EH271" s="795"/>
      <c r="EI271" s="795"/>
      <c r="EJ271" s="795"/>
      <c r="EK271" s="795"/>
      <c r="EL271" s="795"/>
      <c r="EM271" s="795"/>
      <c r="EN271" s="795"/>
      <c r="EO271" s="795"/>
      <c r="EP271" s="795"/>
      <c r="EQ271" s="795"/>
      <c r="ER271" s="788"/>
      <c r="FD271" s="788"/>
      <c r="FE271" s="795"/>
      <c r="FF271" s="795"/>
      <c r="FG271" s="795"/>
      <c r="FH271" s="795"/>
      <c r="FI271" s="795"/>
      <c r="FJ271" s="795"/>
      <c r="FK271" s="795"/>
      <c r="FL271" s="795"/>
      <c r="FM271" s="795"/>
      <c r="FN271" s="795"/>
      <c r="FO271" s="795"/>
      <c r="FP271" s="788"/>
      <c r="GB271" s="788"/>
      <c r="GC271" s="795"/>
      <c r="GD271" s="795"/>
      <c r="GE271" s="795"/>
      <c r="GF271" s="795"/>
      <c r="GG271" s="795"/>
      <c r="GH271" s="795"/>
      <c r="GI271" s="795"/>
      <c r="GJ271" s="795"/>
      <c r="GK271" s="795"/>
      <c r="GL271" s="795"/>
      <c r="GM271" s="795"/>
      <c r="GN271" s="788"/>
      <c r="GO271" s="815"/>
    </row>
    <row r="272" spans="7:197" s="786" customFormat="1" ht="22" hidden="1" customHeight="1" x14ac:dyDescent="0.2">
      <c r="G272" s="834" t="str">
        <f>'Title Marketing'!$B$10</f>
        <v>Endorsement Solicitation</v>
      </c>
      <c r="P272" s="788"/>
      <c r="Q272" s="795"/>
      <c r="R272" s="795"/>
      <c r="S272" s="795"/>
      <c r="T272" s="795"/>
      <c r="U272" s="795"/>
      <c r="V272" s="795"/>
      <c r="W272" s="795"/>
      <c r="X272" s="795"/>
      <c r="Y272" s="795">
        <f>'Title Marketing'!$C$10</f>
        <v>-5000</v>
      </c>
      <c r="Z272" s="795">
        <f>'Title Marketing'!$D$10</f>
        <v>-5000</v>
      </c>
      <c r="AA272" s="795">
        <f>'Title Marketing'!$E$10</f>
        <v>0</v>
      </c>
      <c r="AB272" s="788">
        <f>'Title Marketing'!$F$10</f>
        <v>0</v>
      </c>
      <c r="AC272" s="786">
        <f>'Title Marketing'!$G$10</f>
        <v>0</v>
      </c>
      <c r="AD272" s="786">
        <f>'Title Marketing'!$H$10</f>
        <v>0</v>
      </c>
      <c r="AE272" s="786">
        <f>'Title Marketing'!$I$10</f>
        <v>0</v>
      </c>
      <c r="AF272" s="795">
        <f>'Title Marketing'!$J$10</f>
        <v>0</v>
      </c>
      <c r="AG272" s="795">
        <f>'Title Marketing'!$K$10</f>
        <v>0</v>
      </c>
      <c r="AH272" s="795">
        <f>'Title Marketing'!$L$10</f>
        <v>0</v>
      </c>
      <c r="AI272" s="786">
        <f>'Title Marketing'!$M$10</f>
        <v>0</v>
      </c>
      <c r="AJ272" s="786">
        <f>'Title Marketing'!$N$10</f>
        <v>0</v>
      </c>
      <c r="AK272" s="786">
        <f>'Title Marketing'!$O$10</f>
        <v>0</v>
      </c>
      <c r="AL272" s="786">
        <f>'Title Marketing'!$P$10</f>
        <v>0</v>
      </c>
      <c r="AM272" s="786">
        <f>'Title Marketing'!$Q$10</f>
        <v>0</v>
      </c>
      <c r="AN272" s="788">
        <f>'Title Marketing'!$R$10</f>
        <v>0</v>
      </c>
      <c r="AO272" s="795">
        <f>'Title Marketing'!$S$10</f>
        <v>0</v>
      </c>
      <c r="AP272" s="795">
        <f>'Title Marketing'!$T$10</f>
        <v>0</v>
      </c>
      <c r="AQ272" s="795">
        <f>'Title Marketing'!$U$10</f>
        <v>0</v>
      </c>
      <c r="AR272" s="795"/>
      <c r="AS272" s="795"/>
      <c r="AT272" s="795"/>
      <c r="AU272" s="795"/>
      <c r="AV272" s="795"/>
      <c r="AW272" s="795"/>
      <c r="AX272" s="795"/>
      <c r="AY272" s="795"/>
      <c r="AZ272" s="788"/>
      <c r="BD272" s="795"/>
      <c r="BE272" s="795"/>
      <c r="BF272" s="795"/>
      <c r="BL272" s="788"/>
      <c r="BM272" s="795"/>
      <c r="BN272" s="795"/>
      <c r="BO272" s="795"/>
      <c r="BP272" s="795"/>
      <c r="BQ272" s="795"/>
      <c r="BR272" s="795"/>
      <c r="BS272" s="795"/>
      <c r="BT272" s="795"/>
      <c r="BU272" s="795"/>
      <c r="BV272" s="795"/>
      <c r="BW272" s="795"/>
      <c r="BX272" s="788"/>
      <c r="CJ272" s="788"/>
      <c r="CK272" s="795"/>
      <c r="CL272" s="795"/>
      <c r="CM272" s="795"/>
      <c r="CN272" s="795"/>
      <c r="CO272" s="795"/>
      <c r="CP272" s="795"/>
      <c r="CQ272" s="795"/>
      <c r="CR272" s="795"/>
      <c r="CS272" s="795"/>
      <c r="CT272" s="795"/>
      <c r="CU272" s="795"/>
      <c r="CV272" s="788"/>
      <c r="DH272" s="788"/>
      <c r="DI272" s="795"/>
      <c r="DJ272" s="795"/>
      <c r="DK272" s="795"/>
      <c r="DL272" s="795"/>
      <c r="DM272" s="795"/>
      <c r="DN272" s="795"/>
      <c r="DO272" s="795"/>
      <c r="DP272" s="795"/>
      <c r="DQ272" s="795"/>
      <c r="DR272" s="795"/>
      <c r="DS272" s="795"/>
      <c r="DT272" s="788"/>
      <c r="DX272" s="825"/>
      <c r="EF272" s="788"/>
      <c r="EG272" s="795"/>
      <c r="EH272" s="795"/>
      <c r="EI272" s="795"/>
      <c r="EJ272" s="795"/>
      <c r="EK272" s="795"/>
      <c r="EL272" s="795"/>
      <c r="EM272" s="795"/>
      <c r="EN272" s="795"/>
      <c r="EO272" s="795"/>
      <c r="EP272" s="795"/>
      <c r="EQ272" s="795"/>
      <c r="ER272" s="788"/>
      <c r="FD272" s="788"/>
      <c r="FE272" s="795"/>
      <c r="FF272" s="795"/>
      <c r="FG272" s="795"/>
      <c r="FH272" s="795"/>
      <c r="FI272" s="795"/>
      <c r="FJ272" s="795"/>
      <c r="FK272" s="795"/>
      <c r="FL272" s="795"/>
      <c r="FM272" s="795"/>
      <c r="FN272" s="795"/>
      <c r="FO272" s="795"/>
      <c r="FP272" s="788"/>
      <c r="GB272" s="788"/>
      <c r="GC272" s="795"/>
      <c r="GD272" s="795"/>
      <c r="GE272" s="795"/>
      <c r="GF272" s="795"/>
      <c r="GG272" s="795"/>
      <c r="GH272" s="795"/>
      <c r="GI272" s="795"/>
      <c r="GJ272" s="795"/>
      <c r="GK272" s="795"/>
      <c r="GL272" s="795"/>
      <c r="GM272" s="795"/>
      <c r="GN272" s="788"/>
      <c r="GO272" s="815"/>
    </row>
    <row r="273" spans="7:197" s="786" customFormat="1" ht="22" hidden="1" customHeight="1" x14ac:dyDescent="0.2">
      <c r="G273" s="834" t="str">
        <f>'Title Marketing'!$B$11</f>
        <v>Influencer Outreach</v>
      </c>
      <c r="P273" s="788"/>
      <c r="Q273" s="795"/>
      <c r="R273" s="795"/>
      <c r="S273" s="795"/>
      <c r="T273" s="795"/>
      <c r="U273" s="795"/>
      <c r="V273" s="795"/>
      <c r="W273" s="795"/>
      <c r="X273" s="795"/>
      <c r="Y273" s="795">
        <f>'Title Marketing'!$C$11</f>
        <v>0</v>
      </c>
      <c r="Z273" s="795">
        <f>'Title Marketing'!$D$11</f>
        <v>0</v>
      </c>
      <c r="AA273" s="795">
        <f>'Title Marketing'!$E$11</f>
        <v>-5000</v>
      </c>
      <c r="AB273" s="788">
        <f>'Title Marketing'!$F$11</f>
        <v>-5000</v>
      </c>
      <c r="AC273" s="786">
        <f>'Title Marketing'!$G$11</f>
        <v>-5000</v>
      </c>
      <c r="AD273" s="786">
        <f>'Title Marketing'!$H$11</f>
        <v>-5000</v>
      </c>
      <c r="AE273" s="786">
        <f>'Title Marketing'!$I$11</f>
        <v>-5000</v>
      </c>
      <c r="AF273" s="795">
        <f>'Title Marketing'!$J$11</f>
        <v>-5000</v>
      </c>
      <c r="AG273" s="795">
        <f>'Title Marketing'!$K$11</f>
        <v>0</v>
      </c>
      <c r="AH273" s="795">
        <f>'Title Marketing'!$L$11</f>
        <v>0</v>
      </c>
      <c r="AI273" s="786">
        <f>'Title Marketing'!$M$11</f>
        <v>0</v>
      </c>
      <c r="AJ273" s="786">
        <f>'Title Marketing'!$N$11</f>
        <v>0</v>
      </c>
      <c r="AK273" s="786">
        <f>'Title Marketing'!$O$11</f>
        <v>0</v>
      </c>
      <c r="AL273" s="786">
        <f>'Title Marketing'!$P$11</f>
        <v>0</v>
      </c>
      <c r="AM273" s="786">
        <f>'Title Marketing'!$Q$11</f>
        <v>0</v>
      </c>
      <c r="AN273" s="788">
        <f>'Title Marketing'!$R$11</f>
        <v>0</v>
      </c>
      <c r="AO273" s="795">
        <f>'Title Marketing'!$S$11</f>
        <v>0</v>
      </c>
      <c r="AP273" s="795">
        <f>'Title Marketing'!$T$11</f>
        <v>0</v>
      </c>
      <c r="AQ273" s="795">
        <f>'Title Marketing'!$U$11</f>
        <v>0</v>
      </c>
      <c r="AR273" s="795"/>
      <c r="AS273" s="795"/>
      <c r="AT273" s="795"/>
      <c r="AU273" s="795"/>
      <c r="AV273" s="795"/>
      <c r="AW273" s="795"/>
      <c r="AX273" s="795"/>
      <c r="AY273" s="795"/>
      <c r="AZ273" s="788"/>
      <c r="BD273" s="795"/>
      <c r="BE273" s="795"/>
      <c r="BF273" s="795"/>
      <c r="BL273" s="788"/>
      <c r="BM273" s="795"/>
      <c r="BN273" s="795"/>
      <c r="BO273" s="795"/>
      <c r="BP273" s="795"/>
      <c r="BQ273" s="795"/>
      <c r="BR273" s="795"/>
      <c r="BS273" s="795"/>
      <c r="BT273" s="795"/>
      <c r="BU273" s="795"/>
      <c r="BV273" s="795"/>
      <c r="BW273" s="795"/>
      <c r="BX273" s="788"/>
      <c r="CJ273" s="788"/>
      <c r="CK273" s="795"/>
      <c r="CL273" s="795"/>
      <c r="CM273" s="795"/>
      <c r="CN273" s="795"/>
      <c r="CO273" s="795"/>
      <c r="CP273" s="795"/>
      <c r="CQ273" s="795"/>
      <c r="CR273" s="795"/>
      <c r="CS273" s="795"/>
      <c r="CT273" s="795"/>
      <c r="CU273" s="795"/>
      <c r="CV273" s="788"/>
      <c r="DH273" s="788"/>
      <c r="DI273" s="795"/>
      <c r="DJ273" s="795"/>
      <c r="DK273" s="795"/>
      <c r="DL273" s="795"/>
      <c r="DM273" s="795"/>
      <c r="DN273" s="795"/>
      <c r="DO273" s="795"/>
      <c r="DP273" s="795"/>
      <c r="DQ273" s="795"/>
      <c r="DR273" s="795"/>
      <c r="DS273" s="795"/>
      <c r="DT273" s="788"/>
      <c r="DX273" s="825"/>
      <c r="EF273" s="788"/>
      <c r="EG273" s="795"/>
      <c r="EH273" s="795"/>
      <c r="EI273" s="795"/>
      <c r="EJ273" s="795"/>
      <c r="EK273" s="795"/>
      <c r="EL273" s="795"/>
      <c r="EM273" s="795"/>
      <c r="EN273" s="795"/>
      <c r="EO273" s="795"/>
      <c r="EP273" s="795"/>
      <c r="EQ273" s="795"/>
      <c r="ER273" s="788"/>
      <c r="FD273" s="788"/>
      <c r="FE273" s="795"/>
      <c r="FF273" s="795"/>
      <c r="FG273" s="795"/>
      <c r="FH273" s="795"/>
      <c r="FI273" s="795"/>
      <c r="FJ273" s="795"/>
      <c r="FK273" s="795"/>
      <c r="FL273" s="795"/>
      <c r="FM273" s="795"/>
      <c r="FN273" s="795"/>
      <c r="FO273" s="795"/>
      <c r="FP273" s="788"/>
      <c r="GB273" s="788"/>
      <c r="GC273" s="795"/>
      <c r="GD273" s="795"/>
      <c r="GE273" s="795"/>
      <c r="GF273" s="795"/>
      <c r="GG273" s="795"/>
      <c r="GH273" s="795"/>
      <c r="GI273" s="795"/>
      <c r="GJ273" s="795"/>
      <c r="GK273" s="795"/>
      <c r="GL273" s="795"/>
      <c r="GM273" s="795"/>
      <c r="GN273" s="788"/>
      <c r="GO273" s="815"/>
    </row>
    <row r="274" spans="7:197" s="786" customFormat="1" ht="22" hidden="1" customHeight="1" x14ac:dyDescent="0.2">
      <c r="G274" s="834" t="str">
        <f>'Title Marketing'!$B$12</f>
        <v>Blogger / Tatstemakers</v>
      </c>
      <c r="P274" s="788"/>
      <c r="Q274" s="795"/>
      <c r="R274" s="795"/>
      <c r="S274" s="795"/>
      <c r="T274" s="795"/>
      <c r="U274" s="795"/>
      <c r="V274" s="795"/>
      <c r="W274" s="795"/>
      <c r="X274" s="795"/>
      <c r="Y274" s="795">
        <f>'Title Marketing'!$C$12</f>
        <v>-12000</v>
      </c>
      <c r="Z274" s="795">
        <f>'Title Marketing'!$D$12</f>
        <v>-12000</v>
      </c>
      <c r="AA274" s="795">
        <f>'Title Marketing'!$E$12</f>
        <v>-12000</v>
      </c>
      <c r="AB274" s="788">
        <f>'Title Marketing'!$F$12</f>
        <v>-12000</v>
      </c>
      <c r="AC274" s="786">
        <f>'Title Marketing'!$G$12</f>
        <v>-12000</v>
      </c>
      <c r="AD274" s="786">
        <f>'Title Marketing'!$H$12</f>
        <v>-12000</v>
      </c>
      <c r="AE274" s="786">
        <f>'Title Marketing'!$I$12</f>
        <v>-12000</v>
      </c>
      <c r="AF274" s="795">
        <f>'Title Marketing'!$J$12</f>
        <v>0</v>
      </c>
      <c r="AG274" s="795">
        <f>'Title Marketing'!$K$12</f>
        <v>0</v>
      </c>
      <c r="AH274" s="795">
        <f>'Title Marketing'!$L$12</f>
        <v>0</v>
      </c>
      <c r="AI274" s="786">
        <f>'Title Marketing'!$M$12</f>
        <v>0</v>
      </c>
      <c r="AJ274" s="786">
        <f>'Title Marketing'!$N$12</f>
        <v>0</v>
      </c>
      <c r="AK274" s="786">
        <f>'Title Marketing'!$O$12</f>
        <v>0</v>
      </c>
      <c r="AL274" s="786">
        <f>'Title Marketing'!$P$12</f>
        <v>0</v>
      </c>
      <c r="AM274" s="786">
        <f>'Title Marketing'!$Q$12</f>
        <v>0</v>
      </c>
      <c r="AN274" s="788">
        <f>'Title Marketing'!$R$12</f>
        <v>0</v>
      </c>
      <c r="AO274" s="795">
        <f>'Title Marketing'!$S$12</f>
        <v>0</v>
      </c>
      <c r="AP274" s="795">
        <f>'Title Marketing'!$T$12</f>
        <v>0</v>
      </c>
      <c r="AQ274" s="795">
        <f>'Title Marketing'!$U$12</f>
        <v>0</v>
      </c>
      <c r="AR274" s="795"/>
      <c r="AS274" s="795"/>
      <c r="AT274" s="795"/>
      <c r="AU274" s="795"/>
      <c r="AV274" s="795"/>
      <c r="AW274" s="795"/>
      <c r="AX274" s="795"/>
      <c r="AY274" s="795"/>
      <c r="AZ274" s="788"/>
      <c r="BD274" s="795"/>
      <c r="BE274" s="795"/>
      <c r="BF274" s="795"/>
      <c r="BL274" s="788"/>
      <c r="BM274" s="795"/>
      <c r="BN274" s="795"/>
      <c r="BO274" s="795"/>
      <c r="BP274" s="795"/>
      <c r="BQ274" s="795"/>
      <c r="BR274" s="795"/>
      <c r="BS274" s="795"/>
      <c r="BT274" s="795"/>
      <c r="BU274" s="795"/>
      <c r="BV274" s="795"/>
      <c r="BW274" s="795"/>
      <c r="BX274" s="788"/>
      <c r="CJ274" s="788"/>
      <c r="CK274" s="795"/>
      <c r="CL274" s="795"/>
      <c r="CM274" s="795"/>
      <c r="CN274" s="795"/>
      <c r="CO274" s="795"/>
      <c r="CP274" s="795"/>
      <c r="CQ274" s="795"/>
      <c r="CR274" s="795"/>
      <c r="CS274" s="795"/>
      <c r="CT274" s="795"/>
      <c r="CU274" s="795"/>
      <c r="CV274" s="788"/>
      <c r="DH274" s="788"/>
      <c r="DI274" s="795"/>
      <c r="DJ274" s="795"/>
      <c r="DK274" s="795"/>
      <c r="DL274" s="795"/>
      <c r="DM274" s="795"/>
      <c r="DN274" s="795"/>
      <c r="DO274" s="795"/>
      <c r="DP274" s="795"/>
      <c r="DQ274" s="795"/>
      <c r="DR274" s="795"/>
      <c r="DS274" s="795"/>
      <c r="DT274" s="788"/>
      <c r="DX274" s="825"/>
      <c r="EF274" s="788"/>
      <c r="EG274" s="795"/>
      <c r="EH274" s="795"/>
      <c r="EI274" s="795"/>
      <c r="EJ274" s="795"/>
      <c r="EK274" s="795"/>
      <c r="EL274" s="795"/>
      <c r="EM274" s="795"/>
      <c r="EN274" s="795"/>
      <c r="EO274" s="795"/>
      <c r="EP274" s="795"/>
      <c r="EQ274" s="795"/>
      <c r="ER274" s="788"/>
      <c r="FD274" s="788"/>
      <c r="FE274" s="795"/>
      <c r="FF274" s="795"/>
      <c r="FG274" s="795"/>
      <c r="FH274" s="795"/>
      <c r="FI274" s="795"/>
      <c r="FJ274" s="795"/>
      <c r="FK274" s="795"/>
      <c r="FL274" s="795"/>
      <c r="FM274" s="795"/>
      <c r="FN274" s="795"/>
      <c r="FO274" s="795"/>
      <c r="FP274" s="788"/>
      <c r="GB274" s="788"/>
      <c r="GC274" s="795"/>
      <c r="GD274" s="795"/>
      <c r="GE274" s="795"/>
      <c r="GF274" s="795"/>
      <c r="GG274" s="795"/>
      <c r="GH274" s="795"/>
      <c r="GI274" s="795"/>
      <c r="GJ274" s="795"/>
      <c r="GK274" s="795"/>
      <c r="GL274" s="795"/>
      <c r="GM274" s="795"/>
      <c r="GN274" s="788"/>
      <c r="GO274" s="815"/>
    </row>
    <row r="275" spans="7:197" s="786" customFormat="1" ht="22" hidden="1" customHeight="1" x14ac:dyDescent="0.2">
      <c r="G275" s="834" t="str">
        <f>'Title Marketing'!$B$13</f>
        <v>Tradeshows / Events</v>
      </c>
      <c r="P275" s="788"/>
      <c r="Q275" s="795"/>
      <c r="R275" s="795"/>
      <c r="S275" s="795"/>
      <c r="T275" s="795"/>
      <c r="U275" s="795"/>
      <c r="V275" s="795"/>
      <c r="W275" s="795"/>
      <c r="X275" s="795"/>
      <c r="Y275" s="795">
        <f>'Title Marketing'!$C$13</f>
        <v>0</v>
      </c>
      <c r="Z275" s="795">
        <f>'Title Marketing'!$D$13</f>
        <v>0</v>
      </c>
      <c r="AA275" s="795">
        <f>'Title Marketing'!$E$13</f>
        <v>0</v>
      </c>
      <c r="AB275" s="788">
        <f>'Title Marketing'!$F479</f>
        <v>0</v>
      </c>
      <c r="AC275" s="786">
        <f>'Title Marketing'!$G$13</f>
        <v>0</v>
      </c>
      <c r="AD275" s="786">
        <f>'Title Marketing'!$H$13</f>
        <v>0</v>
      </c>
      <c r="AE275" s="786">
        <f>'Title Marketing'!$I$13</f>
        <v>0</v>
      </c>
      <c r="AF275" s="795">
        <f>'Title Marketing'!$J$13</f>
        <v>-5000</v>
      </c>
      <c r="AG275" s="795">
        <f>'Title Marketing'!$K$13</f>
        <v>0</v>
      </c>
      <c r="AH275" s="795">
        <f>'Title Marketing'!$L$13</f>
        <v>0</v>
      </c>
      <c r="AI275" s="786">
        <f>'Title Marketing'!$M$13</f>
        <v>-5000</v>
      </c>
      <c r="AJ275" s="786">
        <f>'Title Marketing'!$N$13</f>
        <v>0</v>
      </c>
      <c r="AK275" s="786">
        <f>'Title Marketing'!$O$13</f>
        <v>0</v>
      </c>
      <c r="AL275" s="786">
        <f>'Title Marketing'!$P$13</f>
        <v>0</v>
      </c>
      <c r="AM275" s="786">
        <f>'Title Marketing'!$Q$13</f>
        <v>0</v>
      </c>
      <c r="AN275" s="788">
        <f>'Title Marketing'!$R$13</f>
        <v>0</v>
      </c>
      <c r="AO275" s="795">
        <f>'Title Marketing'!$S$13</f>
        <v>0</v>
      </c>
      <c r="AP275" s="795">
        <f>'Title Marketing'!$T$13</f>
        <v>0</v>
      </c>
      <c r="AQ275" s="795">
        <f>'Title Marketing'!$U$13</f>
        <v>0</v>
      </c>
      <c r="AR275" s="795"/>
      <c r="AS275" s="795"/>
      <c r="AT275" s="795"/>
      <c r="AU275" s="795"/>
      <c r="AV275" s="795"/>
      <c r="AW275" s="795"/>
      <c r="AX275" s="795"/>
      <c r="AY275" s="795"/>
      <c r="AZ275" s="788"/>
      <c r="BD275" s="795"/>
      <c r="BE275" s="795"/>
      <c r="BF275" s="795"/>
      <c r="BL275" s="788"/>
      <c r="BM275" s="795"/>
      <c r="BN275" s="795"/>
      <c r="BO275" s="795"/>
      <c r="BP275" s="795"/>
      <c r="BQ275" s="795"/>
      <c r="BR275" s="795"/>
      <c r="BS275" s="795"/>
      <c r="BT275" s="795"/>
      <c r="BU275" s="795"/>
      <c r="BV275" s="795"/>
      <c r="BW275" s="795"/>
      <c r="BX275" s="788"/>
      <c r="CJ275" s="788"/>
      <c r="CK275" s="795"/>
      <c r="CL275" s="795"/>
      <c r="CM275" s="795"/>
      <c r="CN275" s="795"/>
      <c r="CO275" s="795"/>
      <c r="CP275" s="795"/>
      <c r="CQ275" s="795"/>
      <c r="CR275" s="795"/>
      <c r="CS275" s="795"/>
      <c r="CT275" s="795"/>
      <c r="CU275" s="795"/>
      <c r="CV275" s="788"/>
      <c r="DH275" s="788"/>
      <c r="DI275" s="795"/>
      <c r="DJ275" s="795"/>
      <c r="DK275" s="795"/>
      <c r="DL275" s="795"/>
      <c r="DM275" s="795"/>
      <c r="DN275" s="795"/>
      <c r="DO275" s="795"/>
      <c r="DP275" s="795"/>
      <c r="DQ275" s="795"/>
      <c r="DR275" s="795"/>
      <c r="DS275" s="795"/>
      <c r="DT275" s="788"/>
      <c r="DX275" s="825"/>
      <c r="EF275" s="788"/>
      <c r="EG275" s="795"/>
      <c r="EH275" s="795"/>
      <c r="EI275" s="795"/>
      <c r="EJ275" s="795"/>
      <c r="EK275" s="795"/>
      <c r="EL275" s="795"/>
      <c r="EM275" s="795"/>
      <c r="EN275" s="795"/>
      <c r="EO275" s="795"/>
      <c r="EP275" s="795"/>
      <c r="EQ275" s="795"/>
      <c r="ER275" s="788"/>
      <c r="FD275" s="788"/>
      <c r="FE275" s="795"/>
      <c r="FF275" s="795"/>
      <c r="FG275" s="795"/>
      <c r="FH275" s="795"/>
      <c r="FI275" s="795"/>
      <c r="FJ275" s="795"/>
      <c r="FK275" s="795"/>
      <c r="FL275" s="795"/>
      <c r="FM275" s="795"/>
      <c r="FN275" s="795"/>
      <c r="FO275" s="795"/>
      <c r="FP275" s="788"/>
      <c r="GB275" s="788"/>
      <c r="GC275" s="795"/>
      <c r="GD275" s="795"/>
      <c r="GE275" s="795"/>
      <c r="GF275" s="795"/>
      <c r="GG275" s="795"/>
      <c r="GH275" s="795"/>
      <c r="GI275" s="795"/>
      <c r="GJ275" s="795"/>
      <c r="GK275" s="795"/>
      <c r="GL275" s="795"/>
      <c r="GM275" s="795"/>
      <c r="GN275" s="788"/>
      <c r="GO275" s="815"/>
    </row>
    <row r="276" spans="7:197" s="786" customFormat="1" ht="22" hidden="1" customHeight="1" x14ac:dyDescent="0.2">
      <c r="G276" s="834" t="str">
        <f>'Title Marketing'!$B$14</f>
        <v>Print Advertising</v>
      </c>
      <c r="P276" s="788"/>
      <c r="Q276" s="795"/>
      <c r="R276" s="795"/>
      <c r="S276" s="795"/>
      <c r="T276" s="795"/>
      <c r="U276" s="795"/>
      <c r="V276" s="795"/>
      <c r="W276" s="795"/>
      <c r="X276" s="795"/>
      <c r="Y276" s="795">
        <f>'Title Marketing'!$C$14</f>
        <v>0</v>
      </c>
      <c r="Z276" s="795">
        <f>'Title Marketing'!$D$14</f>
        <v>0</v>
      </c>
      <c r="AA276" s="795">
        <f>'Title Marketing'!$E$14</f>
        <v>0</v>
      </c>
      <c r="AB276" s="788">
        <f>'Title Marketing'!$F$14</f>
        <v>-2500</v>
      </c>
      <c r="AC276" s="786">
        <f>'Title Marketing'!$G$14</f>
        <v>-2500</v>
      </c>
      <c r="AD276" s="786">
        <f>'Title Marketing'!$H$14</f>
        <v>-2500</v>
      </c>
      <c r="AE276" s="786">
        <f>'Title Marketing'!$I$14</f>
        <v>-5000</v>
      </c>
      <c r="AF276" s="795">
        <f>'Title Marketing'!$J$14</f>
        <v>-5000</v>
      </c>
      <c r="AG276" s="795">
        <f>'Title Marketing'!$K480</f>
        <v>0</v>
      </c>
      <c r="AH276" s="795">
        <f>'Title Marketing'!$L$14</f>
        <v>-2500</v>
      </c>
      <c r="AI276" s="786">
        <f>'Title Marketing'!$M$14</f>
        <v>0</v>
      </c>
      <c r="AJ276" s="786">
        <f>'Title Marketing'!$N$14</f>
        <v>0</v>
      </c>
      <c r="AK276" s="786">
        <f>'Title Marketing'!$O$14</f>
        <v>0</v>
      </c>
      <c r="AL276" s="786">
        <f>'Title Marketing'!$P$14</f>
        <v>0</v>
      </c>
      <c r="AM276" s="786">
        <f>'Title Marketing'!$Q$14</f>
        <v>0</v>
      </c>
      <c r="AN276" s="788">
        <f>'Title Marketing'!$R$14</f>
        <v>0</v>
      </c>
      <c r="AO276" s="795">
        <f>'Title Marketing'!$S$14</f>
        <v>0</v>
      </c>
      <c r="AP276" s="795">
        <f>'Title Marketing'!$T$14</f>
        <v>0</v>
      </c>
      <c r="AQ276" s="795">
        <f>'Title Marketing'!$U$14</f>
        <v>0</v>
      </c>
      <c r="AR276" s="795"/>
      <c r="AS276" s="795"/>
      <c r="AT276" s="795"/>
      <c r="AU276" s="795"/>
      <c r="AV276" s="795"/>
      <c r="AW276" s="795"/>
      <c r="AX276" s="795"/>
      <c r="AY276" s="795"/>
      <c r="AZ276" s="788"/>
      <c r="BD276" s="795"/>
      <c r="BE276" s="795"/>
      <c r="BF276" s="795"/>
      <c r="BL276" s="788"/>
      <c r="BM276" s="795"/>
      <c r="BN276" s="795"/>
      <c r="BO276" s="795"/>
      <c r="BP276" s="795"/>
      <c r="BQ276" s="795"/>
      <c r="BR276" s="795"/>
      <c r="BS276" s="795"/>
      <c r="BT276" s="795"/>
      <c r="BU276" s="795"/>
      <c r="BV276" s="795"/>
      <c r="BW276" s="795"/>
      <c r="BX276" s="788"/>
      <c r="CJ276" s="788"/>
      <c r="CK276" s="795"/>
      <c r="CL276" s="795"/>
      <c r="CM276" s="795"/>
      <c r="CN276" s="795"/>
      <c r="CO276" s="795"/>
      <c r="CP276" s="795"/>
      <c r="CQ276" s="795"/>
      <c r="CR276" s="795"/>
      <c r="CS276" s="795"/>
      <c r="CT276" s="795"/>
      <c r="CU276" s="795"/>
      <c r="CV276" s="788"/>
      <c r="DH276" s="788"/>
      <c r="DI276" s="795"/>
      <c r="DJ276" s="795"/>
      <c r="DK276" s="795"/>
      <c r="DL276" s="795"/>
      <c r="DM276" s="795"/>
      <c r="DN276" s="795"/>
      <c r="DO276" s="795"/>
      <c r="DP276" s="795"/>
      <c r="DQ276" s="795"/>
      <c r="DR276" s="795"/>
      <c r="DS276" s="795"/>
      <c r="DT276" s="788"/>
      <c r="DX276" s="825"/>
      <c r="EF276" s="788"/>
      <c r="EG276" s="795"/>
      <c r="EH276" s="795"/>
      <c r="EI276" s="795"/>
      <c r="EJ276" s="795"/>
      <c r="EK276" s="795"/>
      <c r="EL276" s="795"/>
      <c r="EM276" s="795"/>
      <c r="EN276" s="795"/>
      <c r="EO276" s="795"/>
      <c r="EP276" s="795"/>
      <c r="EQ276" s="795"/>
      <c r="ER276" s="788"/>
      <c r="FD276" s="788"/>
      <c r="FE276" s="795"/>
      <c r="FF276" s="795"/>
      <c r="FG276" s="795"/>
      <c r="FH276" s="795"/>
      <c r="FI276" s="795"/>
      <c r="FJ276" s="795"/>
      <c r="FK276" s="795"/>
      <c r="FL276" s="795"/>
      <c r="FM276" s="795"/>
      <c r="FN276" s="795"/>
      <c r="FO276" s="795"/>
      <c r="FP276" s="788"/>
      <c r="GB276" s="788"/>
      <c r="GC276" s="795"/>
      <c r="GD276" s="795"/>
      <c r="GE276" s="795"/>
      <c r="GF276" s="795"/>
      <c r="GG276" s="795"/>
      <c r="GH276" s="795"/>
      <c r="GI276" s="795"/>
      <c r="GJ276" s="795"/>
      <c r="GK276" s="795"/>
      <c r="GL276" s="795"/>
      <c r="GM276" s="795"/>
      <c r="GN276" s="788"/>
      <c r="GO276" s="815"/>
    </row>
    <row r="277" spans="7:197" s="786" customFormat="1" ht="22" hidden="1" customHeight="1" x14ac:dyDescent="0.2">
      <c r="G277" s="834" t="str">
        <f>'Title Marketing'!$B$15</f>
        <v>Digital Advertising</v>
      </c>
      <c r="P277" s="788"/>
      <c r="Q277" s="795"/>
      <c r="R277" s="795"/>
      <c r="S277" s="795"/>
      <c r="T277" s="795"/>
      <c r="U277" s="795"/>
      <c r="V277" s="795"/>
      <c r="W277" s="795"/>
      <c r="X277" s="795"/>
      <c r="Y277" s="795">
        <f>'Title Marketing'!$C$15</f>
        <v>0</v>
      </c>
      <c r="Z277" s="795">
        <f>'Title Marketing'!$D$15</f>
        <v>0</v>
      </c>
      <c r="AA277" s="795">
        <f>'Title Marketing'!$E$15</f>
        <v>0</v>
      </c>
      <c r="AB277" s="788">
        <f>'Title Marketing'!$F$15</f>
        <v>-2500</v>
      </c>
      <c r="AC277" s="786">
        <f>'Title Marketing'!$G$15</f>
        <v>-5000</v>
      </c>
      <c r="AD277" s="786">
        <f>'Title Marketing'!$H$15</f>
        <v>-5000</v>
      </c>
      <c r="AE277" s="786">
        <f>'Title Marketing'!$I$15</f>
        <v>-7500</v>
      </c>
      <c r="AF277" s="795">
        <f>'Title Marketing'!$J$15</f>
        <v>-7500</v>
      </c>
      <c r="AG277" s="795">
        <f>'Title Marketing'!$K$15</f>
        <v>-5000</v>
      </c>
      <c r="AH277" s="795">
        <f>'Title Marketing'!$L$15</f>
        <v>-5000</v>
      </c>
      <c r="AI277" s="786">
        <f>'Title Marketing'!$M$15</f>
        <v>-2500</v>
      </c>
      <c r="AJ277" s="786">
        <f>'Title Marketing'!$N$15</f>
        <v>-1500</v>
      </c>
      <c r="AK277" s="786">
        <f>'Title Marketing'!$O$15</f>
        <v>-500</v>
      </c>
      <c r="AL277" s="786">
        <f>'Title Marketing'!$P$15</f>
        <v>-500</v>
      </c>
      <c r="AM277" s="786">
        <f>'Title Marketing'!$Q$15</f>
        <v>-500</v>
      </c>
      <c r="AN277" s="788">
        <f>'Title Marketing'!$R$15</f>
        <v>-500</v>
      </c>
      <c r="AO277" s="795">
        <f>'Title Marketing'!$S$15</f>
        <v>-750</v>
      </c>
      <c r="AP277" s="795">
        <f>'Title Marketing'!$T$15</f>
        <v>0</v>
      </c>
      <c r="AQ277" s="795">
        <f>'Title Marketing'!$U$15</f>
        <v>0</v>
      </c>
      <c r="AR277" s="795"/>
      <c r="AS277" s="795"/>
      <c r="AT277" s="795"/>
      <c r="AU277" s="795"/>
      <c r="AV277" s="795"/>
      <c r="AW277" s="795"/>
      <c r="AX277" s="795"/>
      <c r="AY277" s="795"/>
      <c r="AZ277" s="788"/>
      <c r="BD277" s="795"/>
      <c r="BE277" s="795"/>
      <c r="BF277" s="795"/>
      <c r="BL277" s="788"/>
      <c r="BM277" s="795"/>
      <c r="BN277" s="795"/>
      <c r="BO277" s="795"/>
      <c r="BP277" s="795"/>
      <c r="BQ277" s="795"/>
      <c r="BR277" s="795"/>
      <c r="BS277" s="795"/>
      <c r="BT277" s="795"/>
      <c r="BU277" s="795"/>
      <c r="BV277" s="795"/>
      <c r="BW277" s="795"/>
      <c r="BX277" s="788"/>
      <c r="CJ277" s="788"/>
      <c r="CK277" s="795"/>
      <c r="CL277" s="795"/>
      <c r="CM277" s="795"/>
      <c r="CN277" s="795"/>
      <c r="CO277" s="795"/>
      <c r="CP277" s="795"/>
      <c r="CQ277" s="795"/>
      <c r="CR277" s="795"/>
      <c r="CS277" s="795"/>
      <c r="CT277" s="795"/>
      <c r="CU277" s="795"/>
      <c r="CV277" s="788"/>
      <c r="DH277" s="788"/>
      <c r="DI277" s="795"/>
      <c r="DJ277" s="795"/>
      <c r="DK277" s="795"/>
      <c r="DL277" s="795"/>
      <c r="DM277" s="795"/>
      <c r="DN277" s="795"/>
      <c r="DO277" s="795"/>
      <c r="DP277" s="795"/>
      <c r="DQ277" s="795"/>
      <c r="DR277" s="795"/>
      <c r="DS277" s="795"/>
      <c r="DT277" s="788"/>
      <c r="DX277" s="825"/>
      <c r="EF277" s="788"/>
      <c r="EG277" s="795"/>
      <c r="EH277" s="795"/>
      <c r="EI277" s="795"/>
      <c r="EJ277" s="795"/>
      <c r="EK277" s="795"/>
      <c r="EL277" s="795"/>
      <c r="EM277" s="795"/>
      <c r="EN277" s="795"/>
      <c r="EO277" s="795"/>
      <c r="EP277" s="795"/>
      <c r="EQ277" s="795"/>
      <c r="ER277" s="788"/>
      <c r="FD277" s="788"/>
      <c r="FE277" s="795"/>
      <c r="FF277" s="795"/>
      <c r="FG277" s="795"/>
      <c r="FH277" s="795"/>
      <c r="FI277" s="795"/>
      <c r="FJ277" s="795"/>
      <c r="FK277" s="795"/>
      <c r="FL277" s="795"/>
      <c r="FM277" s="795"/>
      <c r="FN277" s="795"/>
      <c r="FO277" s="795"/>
      <c r="FP277" s="788"/>
      <c r="GB277" s="788"/>
      <c r="GC277" s="795"/>
      <c r="GD277" s="795"/>
      <c r="GE277" s="795"/>
      <c r="GF277" s="795"/>
      <c r="GG277" s="795"/>
      <c r="GH277" s="795"/>
      <c r="GI277" s="795"/>
      <c r="GJ277" s="795"/>
      <c r="GK277" s="795"/>
      <c r="GL277" s="795"/>
      <c r="GM277" s="795"/>
      <c r="GN277" s="788"/>
      <c r="GO277" s="815"/>
    </row>
    <row r="278" spans="7:197" s="786" customFormat="1" ht="22" hidden="1" customHeight="1" x14ac:dyDescent="0.2">
      <c r="G278" s="834" t="str">
        <f>'Title Marketing'!$B$16</f>
        <v>Swag</v>
      </c>
      <c r="P278" s="788"/>
      <c r="Q278" s="795"/>
      <c r="R278" s="795"/>
      <c r="S278" s="795"/>
      <c r="T278" s="795"/>
      <c r="U278" s="795"/>
      <c r="V278" s="795"/>
      <c r="W278" s="795"/>
      <c r="X278" s="795"/>
      <c r="Y278" s="795">
        <f>'Title Marketing'!$C$16</f>
        <v>0</v>
      </c>
      <c r="Z278" s="795">
        <f>'Title Marketing'!$D$16</f>
        <v>0</v>
      </c>
      <c r="AA278" s="795">
        <f>'Title Marketing'!$E$16</f>
        <v>0</v>
      </c>
      <c r="AB278" s="788">
        <f>'Title Marketing'!$F$16</f>
        <v>0</v>
      </c>
      <c r="AC278" s="786">
        <f>'Title Marketing'!$G$16</f>
        <v>0</v>
      </c>
      <c r="AD278" s="786">
        <f>'Title Marketing'!$H$16</f>
        <v>-1200</v>
      </c>
      <c r="AE278" s="786">
        <f>'Title Marketing'!$I$16</f>
        <v>-1200</v>
      </c>
      <c r="AF278" s="795">
        <f>'Title Marketing'!$J$16</f>
        <v>-2500</v>
      </c>
      <c r="AG278" s="795">
        <f>'Title Marketing'!$K$16</f>
        <v>-2500</v>
      </c>
      <c r="AH278" s="795">
        <f>'Title Marketing'!$L$16</f>
        <v>-2500</v>
      </c>
      <c r="AI278" s="786">
        <f>'Title Marketing'!$M$16</f>
        <v>-1750</v>
      </c>
      <c r="AJ278" s="786">
        <f>'Title Marketing'!$N$16</f>
        <v>-1200</v>
      </c>
      <c r="AK278" s="786">
        <f>'Title Marketing'!$O$16</f>
        <v>-600</v>
      </c>
      <c r="AL278" s="786">
        <f>'Title Marketing'!$P$16</f>
        <v>-600</v>
      </c>
      <c r="AM278" s="786">
        <f>'Title Marketing'!$Q$16</f>
        <v>-600</v>
      </c>
      <c r="AN278" s="788">
        <f>'Title Marketing'!$R$16</f>
        <v>-300</v>
      </c>
      <c r="AO278" s="795">
        <f>'Title Marketing'!$S$16</f>
        <v>-300</v>
      </c>
      <c r="AP278" s="795">
        <f>'Title Marketing'!$T$16</f>
        <v>-300</v>
      </c>
      <c r="AQ278" s="795">
        <f>'Title Marketing'!$U$16</f>
        <v>0</v>
      </c>
      <c r="AR278" s="795"/>
      <c r="AS278" s="795"/>
      <c r="AT278" s="795"/>
      <c r="AU278" s="795"/>
      <c r="AV278" s="795"/>
      <c r="AW278" s="795"/>
      <c r="AX278" s="795"/>
      <c r="AY278" s="795"/>
      <c r="AZ278" s="788"/>
      <c r="BD278" s="795"/>
      <c r="BE278" s="795"/>
      <c r="BF278" s="795"/>
      <c r="BL278" s="788"/>
      <c r="BM278" s="795"/>
      <c r="BN278" s="795"/>
      <c r="BO278" s="795"/>
      <c r="BP278" s="795"/>
      <c r="BQ278" s="795"/>
      <c r="BR278" s="795"/>
      <c r="BS278" s="795"/>
      <c r="BT278" s="795"/>
      <c r="BU278" s="795"/>
      <c r="BV278" s="795"/>
      <c r="BW278" s="795"/>
      <c r="BX278" s="788"/>
      <c r="CJ278" s="788"/>
      <c r="CK278" s="795"/>
      <c r="CL278" s="795"/>
      <c r="CM278" s="795"/>
      <c r="CN278" s="795"/>
      <c r="CO278" s="795"/>
      <c r="CP278" s="795"/>
      <c r="CQ278" s="795"/>
      <c r="CR278" s="795"/>
      <c r="CS278" s="795"/>
      <c r="CT278" s="795"/>
      <c r="CU278" s="795"/>
      <c r="CV278" s="788"/>
      <c r="DH278" s="788"/>
      <c r="DI278" s="795"/>
      <c r="DJ278" s="795"/>
      <c r="DK278" s="795"/>
      <c r="DL278" s="795"/>
      <c r="DM278" s="795"/>
      <c r="DN278" s="795"/>
      <c r="DO278" s="795"/>
      <c r="DP278" s="795"/>
      <c r="DQ278" s="795"/>
      <c r="DR278" s="795"/>
      <c r="DS278" s="795"/>
      <c r="DT278" s="788"/>
      <c r="DX278" s="825"/>
      <c r="EF278" s="788"/>
      <c r="EG278" s="795"/>
      <c r="EH278" s="795"/>
      <c r="EI278" s="795"/>
      <c r="EJ278" s="795"/>
      <c r="EK278" s="795"/>
      <c r="EL278" s="795"/>
      <c r="EM278" s="795"/>
      <c r="EN278" s="795"/>
      <c r="EO278" s="795"/>
      <c r="EP278" s="795"/>
      <c r="EQ278" s="795"/>
      <c r="ER278" s="788"/>
      <c r="FD278" s="788"/>
      <c r="FE278" s="795"/>
      <c r="FF278" s="795"/>
      <c r="FG278" s="795"/>
      <c r="FH278" s="795"/>
      <c r="FI278" s="795"/>
      <c r="FJ278" s="795"/>
      <c r="FK278" s="795"/>
      <c r="FL278" s="795"/>
      <c r="FM278" s="795"/>
      <c r="FN278" s="795"/>
      <c r="FO278" s="795"/>
      <c r="FP278" s="788"/>
      <c r="GB278" s="788"/>
      <c r="GC278" s="795"/>
      <c r="GD278" s="795"/>
      <c r="GE278" s="795"/>
      <c r="GF278" s="795"/>
      <c r="GG278" s="795"/>
      <c r="GH278" s="795"/>
      <c r="GI278" s="795"/>
      <c r="GJ278" s="795"/>
      <c r="GK278" s="795"/>
      <c r="GL278" s="795"/>
      <c r="GM278" s="795"/>
      <c r="GN278" s="788"/>
      <c r="GO278" s="815"/>
    </row>
    <row r="279" spans="7:197" s="786" customFormat="1" ht="22" hidden="1" customHeight="1" x14ac:dyDescent="0.2">
      <c r="G279" s="835"/>
      <c r="P279" s="788"/>
      <c r="Q279" s="795"/>
      <c r="R279" s="795"/>
      <c r="S279" s="795"/>
      <c r="T279" s="795"/>
      <c r="U279" s="795"/>
      <c r="V279" s="795"/>
      <c r="W279" s="795"/>
      <c r="X279" s="795"/>
      <c r="Y279" s="795"/>
      <c r="Z279" s="795"/>
      <c r="AA279" s="795"/>
      <c r="AB279" s="788"/>
      <c r="AF279" s="795"/>
      <c r="AG279" s="795"/>
      <c r="AH279" s="795"/>
      <c r="AN279" s="788"/>
      <c r="AO279" s="795"/>
      <c r="AP279" s="795"/>
      <c r="AQ279" s="795"/>
      <c r="AR279" s="795"/>
      <c r="AS279" s="795"/>
      <c r="AT279" s="795"/>
      <c r="AU279" s="795"/>
      <c r="AV279" s="795"/>
      <c r="AW279" s="795"/>
      <c r="AX279" s="795"/>
      <c r="AY279" s="795"/>
      <c r="AZ279" s="788"/>
      <c r="BD279" s="795"/>
      <c r="BE279" s="795"/>
      <c r="BF279" s="795"/>
      <c r="BL279" s="788"/>
      <c r="BM279" s="795"/>
      <c r="BN279" s="795"/>
      <c r="BO279" s="795"/>
      <c r="BP279" s="795"/>
      <c r="BQ279" s="795"/>
      <c r="BR279" s="795"/>
      <c r="BS279" s="795"/>
      <c r="BT279" s="795"/>
      <c r="BU279" s="795"/>
      <c r="BV279" s="795"/>
      <c r="BW279" s="795"/>
      <c r="BX279" s="788"/>
      <c r="CJ279" s="788"/>
      <c r="CK279" s="795"/>
      <c r="CL279" s="795"/>
      <c r="CM279" s="795"/>
      <c r="CN279" s="795"/>
      <c r="CO279" s="795"/>
      <c r="CP279" s="795"/>
      <c r="CQ279" s="795"/>
      <c r="CR279" s="795"/>
      <c r="CS279" s="795"/>
      <c r="CT279" s="795"/>
      <c r="CU279" s="795"/>
      <c r="CV279" s="788"/>
      <c r="DH279" s="788"/>
      <c r="DI279" s="795"/>
      <c r="DJ279" s="795"/>
      <c r="DK279" s="795"/>
      <c r="DL279" s="795"/>
      <c r="DM279" s="795"/>
      <c r="DN279" s="795"/>
      <c r="DO279" s="795"/>
      <c r="DP279" s="795"/>
      <c r="DQ279" s="795"/>
      <c r="DR279" s="795"/>
      <c r="DS279" s="795"/>
      <c r="DT279" s="788"/>
      <c r="DX279" s="825"/>
      <c r="EF279" s="788"/>
      <c r="EG279" s="795"/>
      <c r="EH279" s="795"/>
      <c r="EI279" s="795"/>
      <c r="EJ279" s="795"/>
      <c r="EK279" s="795"/>
      <c r="EL279" s="795"/>
      <c r="EM279" s="795"/>
      <c r="EN279" s="795"/>
      <c r="EO279" s="795"/>
      <c r="EP279" s="795"/>
      <c r="EQ279" s="795"/>
      <c r="ER279" s="788"/>
      <c r="FD279" s="788"/>
      <c r="FE279" s="795"/>
      <c r="FF279" s="795"/>
      <c r="FG279" s="795"/>
      <c r="FH279" s="795"/>
      <c r="FI279" s="795"/>
      <c r="FJ279" s="795"/>
      <c r="FK279" s="795"/>
      <c r="FL279" s="795"/>
      <c r="FM279" s="795"/>
      <c r="FN279" s="795"/>
      <c r="FO279" s="795"/>
      <c r="FP279" s="788"/>
      <c r="GB279" s="788"/>
      <c r="GC279" s="795"/>
      <c r="GD279" s="795"/>
      <c r="GE279" s="795"/>
      <c r="GF279" s="795"/>
      <c r="GG279" s="795"/>
      <c r="GH279" s="795"/>
      <c r="GI279" s="795"/>
      <c r="GJ279" s="795"/>
      <c r="GK279" s="795"/>
      <c r="GL279" s="795"/>
      <c r="GM279" s="795"/>
      <c r="GN279" s="788"/>
      <c r="GO279" s="815"/>
    </row>
    <row r="280" spans="7:197" s="786" customFormat="1" ht="22" hidden="1" customHeight="1" x14ac:dyDescent="0.2">
      <c r="G280" s="833">
        <v>8</v>
      </c>
      <c r="P280" s="788"/>
      <c r="Q280" s="795"/>
      <c r="R280" s="795"/>
      <c r="S280" s="795"/>
      <c r="T280" s="795"/>
      <c r="U280" s="795"/>
      <c r="V280" s="795"/>
      <c r="W280" s="795"/>
      <c r="X280" s="795"/>
      <c r="Y280" s="795"/>
      <c r="Z280" s="795">
        <f>'Title Marketing'!$C$17</f>
        <v>-24000</v>
      </c>
      <c r="AA280" s="795">
        <f>'Title Marketing'!$D$17</f>
        <v>-24000</v>
      </c>
      <c r="AB280" s="788">
        <f>'Title Marketing'!$E$17</f>
        <v>-19000</v>
      </c>
      <c r="AC280" s="786">
        <f>'Title Marketing'!$F$17</f>
        <v>-29000</v>
      </c>
      <c r="AD280" s="786">
        <f>'Title Marketing'!$G$17</f>
        <v>-26500</v>
      </c>
      <c r="AE280" s="786">
        <f>'Title Marketing'!$H$17</f>
        <v>-27700</v>
      </c>
      <c r="AF280" s="795">
        <f>'Title Marketing'!$I$17</f>
        <v>-32700</v>
      </c>
      <c r="AG280" s="795">
        <f>'Title Marketing'!$J$17</f>
        <v>-27000</v>
      </c>
      <c r="AH280" s="795">
        <f>'Title Marketing'!$K$17</f>
        <v>-12500</v>
      </c>
      <c r="AI280" s="786">
        <f>'Title Marketing'!$L$17</f>
        <v>-10000</v>
      </c>
      <c r="AJ280" s="786">
        <f>'Title Marketing'!$M$17</f>
        <v>-9250</v>
      </c>
      <c r="AK280" s="786">
        <f>'Title Marketing'!$N$17</f>
        <v>-2700</v>
      </c>
      <c r="AL280" s="786">
        <f>'Title Marketing'!$O$17</f>
        <v>-1100</v>
      </c>
      <c r="AM280" s="786">
        <f>'Title Marketing'!$P$17</f>
        <v>-1100</v>
      </c>
      <c r="AN280" s="788">
        <f>'Title Marketing'!$Q$17</f>
        <v>-1100</v>
      </c>
      <c r="AO280" s="795">
        <f>'Title Marketing'!$R$17</f>
        <v>-800</v>
      </c>
      <c r="AP280" s="795">
        <f>'Title Marketing'!$S$17</f>
        <v>-1050</v>
      </c>
      <c r="AQ280" s="795">
        <f>'Title Marketing'!$T$17</f>
        <v>-300</v>
      </c>
      <c r="AR280" s="795">
        <f>'Title Marketing'!$U$17</f>
        <v>0</v>
      </c>
      <c r="AS280" s="795"/>
      <c r="AT280" s="795"/>
      <c r="AU280" s="795"/>
      <c r="AV280" s="795"/>
      <c r="AW280" s="795"/>
      <c r="AX280" s="795"/>
      <c r="AY280" s="795"/>
      <c r="AZ280" s="788"/>
      <c r="BD280" s="795"/>
      <c r="BE280" s="795"/>
      <c r="BF280" s="795"/>
      <c r="BL280" s="788"/>
      <c r="BM280" s="795"/>
      <c r="BN280" s="795"/>
      <c r="BO280" s="795"/>
      <c r="BP280" s="795"/>
      <c r="BQ280" s="795"/>
      <c r="BR280" s="795"/>
      <c r="BS280" s="795"/>
      <c r="BT280" s="795"/>
      <c r="BU280" s="795"/>
      <c r="BV280" s="795"/>
      <c r="BW280" s="795"/>
      <c r="BX280" s="788"/>
      <c r="CJ280" s="788"/>
      <c r="CK280" s="795"/>
      <c r="CL280" s="795"/>
      <c r="CM280" s="795"/>
      <c r="CN280" s="795"/>
      <c r="CO280" s="795"/>
      <c r="CP280" s="795"/>
      <c r="CQ280" s="795"/>
      <c r="CR280" s="795"/>
      <c r="CS280" s="795"/>
      <c r="CT280" s="795"/>
      <c r="CU280" s="795"/>
      <c r="CV280" s="788"/>
      <c r="DH280" s="788"/>
      <c r="DI280" s="795"/>
      <c r="DJ280" s="795"/>
      <c r="DK280" s="795"/>
      <c r="DL280" s="795"/>
      <c r="DM280" s="795"/>
      <c r="DN280" s="795"/>
      <c r="DO280" s="795"/>
      <c r="DP280" s="795"/>
      <c r="DQ280" s="795"/>
      <c r="DR280" s="795"/>
      <c r="DS280" s="795"/>
      <c r="DT280" s="788"/>
      <c r="DX280" s="825"/>
      <c r="EF280" s="788"/>
      <c r="EG280" s="795"/>
      <c r="EH280" s="795"/>
      <c r="EI280" s="795"/>
      <c r="EJ280" s="795"/>
      <c r="EK280" s="795"/>
      <c r="EL280" s="795"/>
      <c r="EM280" s="795"/>
      <c r="EN280" s="795"/>
      <c r="EO280" s="795"/>
      <c r="EP280" s="795"/>
      <c r="EQ280" s="795"/>
      <c r="ER280" s="788"/>
      <c r="FD280" s="788"/>
      <c r="FE280" s="795"/>
      <c r="FF280" s="795"/>
      <c r="FG280" s="795"/>
      <c r="FH280" s="795"/>
      <c r="FI280" s="795"/>
      <c r="FJ280" s="795"/>
      <c r="FK280" s="795"/>
      <c r="FL280" s="795"/>
      <c r="FM280" s="795"/>
      <c r="FN280" s="795"/>
      <c r="FO280" s="795"/>
      <c r="FP280" s="788"/>
      <c r="GB280" s="788"/>
      <c r="GC280" s="795"/>
      <c r="GD280" s="795"/>
      <c r="GE280" s="795"/>
      <c r="GF280" s="795"/>
      <c r="GG280" s="795"/>
      <c r="GH280" s="795"/>
      <c r="GI280" s="795"/>
      <c r="GJ280" s="795"/>
      <c r="GK280" s="795"/>
      <c r="GL280" s="795"/>
      <c r="GM280" s="795"/>
      <c r="GN280" s="788"/>
      <c r="GO280" s="815"/>
    </row>
    <row r="281" spans="7:197" s="786" customFormat="1" ht="22" hidden="1" customHeight="1" x14ac:dyDescent="0.2">
      <c r="G281" s="834" t="str">
        <f>'Title Marketing'!$B$8</f>
        <v>Market Research</v>
      </c>
      <c r="P281" s="788"/>
      <c r="Q281" s="795"/>
      <c r="R281" s="795"/>
      <c r="S281" s="795"/>
      <c r="T281" s="795"/>
      <c r="U281" s="795"/>
      <c r="V281" s="795"/>
      <c r="W281" s="795"/>
      <c r="X281" s="795"/>
      <c r="Y281" s="795"/>
      <c r="Z281" s="795">
        <f>'Title Marketing'!$C$8</f>
        <v>-5000</v>
      </c>
      <c r="AA281" s="795">
        <f>'Title Marketing'!$D$8</f>
        <v>-5000</v>
      </c>
      <c r="AB281" s="788">
        <f>'Title Marketing'!$E$8</f>
        <v>0</v>
      </c>
      <c r="AC281" s="786">
        <f>'Title Marketing'!$F$8</f>
        <v>0</v>
      </c>
      <c r="AD281" s="786">
        <f>'Title Marketing'!$G$8</f>
        <v>0</v>
      </c>
      <c r="AE281" s="786">
        <f>'Title Marketing'!$H$8</f>
        <v>0</v>
      </c>
      <c r="AF281" s="795">
        <f>'Title Marketing'!$I$8</f>
        <v>0</v>
      </c>
      <c r="AG281" s="795">
        <f>'Title Marketing'!$J$8</f>
        <v>0</v>
      </c>
      <c r="AH281" s="795">
        <f>'Title Marketing'!$K$8</f>
        <v>0</v>
      </c>
      <c r="AI281" s="786">
        <f>'Title Marketing'!$L$8</f>
        <v>0</v>
      </c>
      <c r="AJ281" s="786">
        <f>'Title Marketing'!$M$8</f>
        <v>0</v>
      </c>
      <c r="AK281" s="786">
        <f>'Title Marketing'!$N$8</f>
        <v>0</v>
      </c>
      <c r="AL281" s="786">
        <f>'Title Marketing'!$O$8</f>
        <v>0</v>
      </c>
      <c r="AM281" s="786">
        <f>'Title Marketing'!$P$8</f>
        <v>0</v>
      </c>
      <c r="AN281" s="788">
        <f>'Title Marketing'!$Q$8</f>
        <v>0</v>
      </c>
      <c r="AO281" s="795">
        <f>'Title Marketing'!$R$8</f>
        <v>0</v>
      </c>
      <c r="AP281" s="795">
        <f>'Title Marketing'!$S$8</f>
        <v>0</v>
      </c>
      <c r="AQ281" s="795">
        <f>'Title Marketing'!$T$8</f>
        <v>0</v>
      </c>
      <c r="AR281" s="795">
        <f>'Title Marketing'!$U$8</f>
        <v>0</v>
      </c>
      <c r="AS281" s="795"/>
      <c r="AT281" s="795"/>
      <c r="AU281" s="795"/>
      <c r="AV281" s="795"/>
      <c r="AW281" s="795"/>
      <c r="AX281" s="795"/>
      <c r="AY281" s="795"/>
      <c r="AZ281" s="788"/>
      <c r="BD281" s="795"/>
      <c r="BE281" s="795"/>
      <c r="BF281" s="795"/>
      <c r="BL281" s="788"/>
      <c r="BM281" s="795"/>
      <c r="BN281" s="795"/>
      <c r="BO281" s="795"/>
      <c r="BP281" s="795"/>
      <c r="BQ281" s="795"/>
      <c r="BR281" s="795"/>
      <c r="BS281" s="795"/>
      <c r="BT281" s="795"/>
      <c r="BU281" s="795"/>
      <c r="BV281" s="795"/>
      <c r="BW281" s="795"/>
      <c r="BX281" s="788"/>
      <c r="CJ281" s="788"/>
      <c r="CK281" s="795"/>
      <c r="CL281" s="795"/>
      <c r="CM281" s="795"/>
      <c r="CN281" s="795"/>
      <c r="CO281" s="795"/>
      <c r="CP281" s="795"/>
      <c r="CQ281" s="795"/>
      <c r="CR281" s="795"/>
      <c r="CS281" s="795"/>
      <c r="CT281" s="795"/>
      <c r="CU281" s="795"/>
      <c r="CV281" s="788"/>
      <c r="DH281" s="788"/>
      <c r="DI281" s="795"/>
      <c r="DJ281" s="795"/>
      <c r="DK281" s="795"/>
      <c r="DL281" s="795"/>
      <c r="DM281" s="795"/>
      <c r="DN281" s="795"/>
      <c r="DO281" s="795"/>
      <c r="DP281" s="795"/>
      <c r="DQ281" s="795"/>
      <c r="DR281" s="795"/>
      <c r="DS281" s="795"/>
      <c r="DT281" s="788"/>
      <c r="DX281" s="825"/>
      <c r="EF281" s="788"/>
      <c r="EG281" s="795"/>
      <c r="EH281" s="795"/>
      <c r="EI281" s="795"/>
      <c r="EJ281" s="795"/>
      <c r="EK281" s="795"/>
      <c r="EL281" s="795"/>
      <c r="EM281" s="795"/>
      <c r="EN281" s="795"/>
      <c r="EO281" s="795"/>
      <c r="EP281" s="795"/>
      <c r="EQ281" s="795"/>
      <c r="ER281" s="788"/>
      <c r="FD281" s="788"/>
      <c r="FE281" s="795"/>
      <c r="FF281" s="795"/>
      <c r="FG281" s="795"/>
      <c r="FH281" s="795"/>
      <c r="FI281" s="795"/>
      <c r="FJ281" s="795"/>
      <c r="FK281" s="795"/>
      <c r="FL281" s="795"/>
      <c r="FM281" s="795"/>
      <c r="FN281" s="795"/>
      <c r="FO281" s="795"/>
      <c r="FP281" s="788"/>
      <c r="GB281" s="788"/>
      <c r="GC281" s="795"/>
      <c r="GD281" s="795"/>
      <c r="GE281" s="795"/>
      <c r="GF281" s="795"/>
      <c r="GG281" s="795"/>
      <c r="GH281" s="795"/>
      <c r="GI281" s="795"/>
      <c r="GJ281" s="795"/>
      <c r="GK281" s="795"/>
      <c r="GL281" s="795"/>
      <c r="GM281" s="795"/>
      <c r="GN281" s="788"/>
      <c r="GO281" s="815"/>
    </row>
    <row r="282" spans="7:197" s="786" customFormat="1" ht="22" hidden="1" customHeight="1" x14ac:dyDescent="0.2">
      <c r="G282" s="834" t="str">
        <f>'Title Marketing'!$B$9</f>
        <v>Public Relations</v>
      </c>
      <c r="P282" s="788"/>
      <c r="Q282" s="795"/>
      <c r="R282" s="795"/>
      <c r="S282" s="795"/>
      <c r="T282" s="795"/>
      <c r="U282" s="795"/>
      <c r="V282" s="795"/>
      <c r="W282" s="795"/>
      <c r="X282" s="795"/>
      <c r="Y282" s="795"/>
      <c r="Z282" s="795">
        <f>'Title Marketing'!$C$9</f>
        <v>-2000</v>
      </c>
      <c r="AA282" s="795">
        <f>'Title Marketing'!$D$9</f>
        <v>-2000</v>
      </c>
      <c r="AB282" s="788">
        <f>'Title Marketing'!$E$9</f>
        <v>-2000</v>
      </c>
      <c r="AC282" s="786">
        <f>'Title Marketing'!$F$9</f>
        <v>-2000</v>
      </c>
      <c r="AD282" s="786">
        <f>'Title Marketing'!$G$9</f>
        <v>-2000</v>
      </c>
      <c r="AE282" s="786">
        <f>'Title Marketing'!$H$9</f>
        <v>-2000</v>
      </c>
      <c r="AF282" s="795">
        <f>'Title Marketing'!$I$9</f>
        <v>-2000</v>
      </c>
      <c r="AG282" s="795">
        <f>'Title Marketing'!$J$9</f>
        <v>-2000</v>
      </c>
      <c r="AH282" s="795">
        <f>'Title Marketing'!$K$9</f>
        <v>0</v>
      </c>
      <c r="AI282" s="786">
        <f>'Title Marketing'!$L$9</f>
        <v>0</v>
      </c>
      <c r="AJ282" s="786">
        <f>'Title Marketing'!$M$9</f>
        <v>0</v>
      </c>
      <c r="AK282" s="786">
        <f>'Title Marketing'!$N$9</f>
        <v>0</v>
      </c>
      <c r="AL282" s="786">
        <f>'Title Marketing'!$O$9</f>
        <v>0</v>
      </c>
      <c r="AM282" s="786">
        <f>'Title Marketing'!$P$9</f>
        <v>0</v>
      </c>
      <c r="AN282" s="788">
        <f>'Title Marketing'!$Q$9</f>
        <v>0</v>
      </c>
      <c r="AO282" s="795">
        <f>'Title Marketing'!$R$9</f>
        <v>0</v>
      </c>
      <c r="AP282" s="795">
        <f>'Title Marketing'!$S$9</f>
        <v>0</v>
      </c>
      <c r="AQ282" s="795">
        <f>'Title Marketing'!$T$9</f>
        <v>0</v>
      </c>
      <c r="AR282" s="795">
        <f>'Title Marketing'!$U$9</f>
        <v>0</v>
      </c>
      <c r="AS282" s="795"/>
      <c r="AT282" s="795"/>
      <c r="AU282" s="795"/>
      <c r="AV282" s="795"/>
      <c r="AW282" s="795"/>
      <c r="AX282" s="795"/>
      <c r="AY282" s="795"/>
      <c r="AZ282" s="788"/>
      <c r="BD282" s="795"/>
      <c r="BE282" s="795"/>
      <c r="BF282" s="795"/>
      <c r="BL282" s="788"/>
      <c r="BM282" s="795"/>
      <c r="BN282" s="795"/>
      <c r="BO282" s="795"/>
      <c r="BP282" s="795"/>
      <c r="BQ282" s="795"/>
      <c r="BR282" s="795"/>
      <c r="BS282" s="795"/>
      <c r="BT282" s="795"/>
      <c r="BU282" s="795"/>
      <c r="BV282" s="795"/>
      <c r="BW282" s="795"/>
      <c r="BX282" s="788"/>
      <c r="CJ282" s="788"/>
      <c r="CK282" s="795"/>
      <c r="CL282" s="795"/>
      <c r="CM282" s="795"/>
      <c r="CN282" s="795"/>
      <c r="CO282" s="795"/>
      <c r="CP282" s="795"/>
      <c r="CQ282" s="795"/>
      <c r="CR282" s="795"/>
      <c r="CS282" s="795"/>
      <c r="CT282" s="795"/>
      <c r="CU282" s="795"/>
      <c r="CV282" s="788"/>
      <c r="DH282" s="788"/>
      <c r="DI282" s="795"/>
      <c r="DJ282" s="795"/>
      <c r="DK282" s="795"/>
      <c r="DL282" s="795"/>
      <c r="DM282" s="795"/>
      <c r="DN282" s="795"/>
      <c r="DO282" s="795"/>
      <c r="DP282" s="795"/>
      <c r="DQ282" s="795"/>
      <c r="DR282" s="795"/>
      <c r="DS282" s="795"/>
      <c r="DT282" s="788"/>
      <c r="DX282" s="825"/>
      <c r="EF282" s="788"/>
      <c r="EG282" s="795"/>
      <c r="EH282" s="795"/>
      <c r="EI282" s="795"/>
      <c r="EJ282" s="795"/>
      <c r="EK282" s="795"/>
      <c r="EL282" s="795"/>
      <c r="EM282" s="795"/>
      <c r="EN282" s="795"/>
      <c r="EO282" s="795"/>
      <c r="EP282" s="795"/>
      <c r="EQ282" s="795"/>
      <c r="ER282" s="788"/>
      <c r="FD282" s="788"/>
      <c r="FE282" s="795"/>
      <c r="FF282" s="795"/>
      <c r="FG282" s="795"/>
      <c r="FH282" s="795"/>
      <c r="FI282" s="795"/>
      <c r="FJ282" s="795"/>
      <c r="FK282" s="795"/>
      <c r="FL282" s="795"/>
      <c r="FM282" s="795"/>
      <c r="FN282" s="795"/>
      <c r="FO282" s="795"/>
      <c r="FP282" s="788"/>
      <c r="GB282" s="788"/>
      <c r="GC282" s="795"/>
      <c r="GD282" s="795"/>
      <c r="GE282" s="795"/>
      <c r="GF282" s="795"/>
      <c r="GG282" s="795"/>
      <c r="GH282" s="795"/>
      <c r="GI282" s="795"/>
      <c r="GJ282" s="795"/>
      <c r="GK282" s="795"/>
      <c r="GL282" s="795"/>
      <c r="GM282" s="795"/>
      <c r="GN282" s="788"/>
      <c r="GO282" s="815"/>
    </row>
    <row r="283" spans="7:197" s="786" customFormat="1" ht="22" hidden="1" customHeight="1" x14ac:dyDescent="0.2">
      <c r="G283" s="834" t="str">
        <f>'Title Marketing'!$B$10</f>
        <v>Endorsement Solicitation</v>
      </c>
      <c r="P283" s="788"/>
      <c r="Q283" s="795"/>
      <c r="R283" s="795"/>
      <c r="S283" s="795"/>
      <c r="T283" s="795"/>
      <c r="U283" s="795"/>
      <c r="V283" s="795"/>
      <c r="W283" s="795"/>
      <c r="X283" s="795"/>
      <c r="Y283" s="795"/>
      <c r="Z283" s="795">
        <f>'Title Marketing'!$C$10</f>
        <v>-5000</v>
      </c>
      <c r="AA283" s="795">
        <f>'Title Marketing'!$D$10</f>
        <v>-5000</v>
      </c>
      <c r="AB283" s="788">
        <f>'Title Marketing'!$E$10</f>
        <v>0</v>
      </c>
      <c r="AC283" s="786">
        <f>'Title Marketing'!$F$10</f>
        <v>0</v>
      </c>
      <c r="AD283" s="786">
        <f>'Title Marketing'!$G$10</f>
        <v>0</v>
      </c>
      <c r="AE283" s="786">
        <f>'Title Marketing'!$H$10</f>
        <v>0</v>
      </c>
      <c r="AF283" s="795">
        <f>'Title Marketing'!$I$10</f>
        <v>0</v>
      </c>
      <c r="AG283" s="795">
        <f>'Title Marketing'!$J$10</f>
        <v>0</v>
      </c>
      <c r="AH283" s="795">
        <f>'Title Marketing'!$K$10</f>
        <v>0</v>
      </c>
      <c r="AI283" s="786">
        <f>'Title Marketing'!$L$10</f>
        <v>0</v>
      </c>
      <c r="AJ283" s="786">
        <f>'Title Marketing'!$M$10</f>
        <v>0</v>
      </c>
      <c r="AK283" s="786">
        <f>'Title Marketing'!$N$10</f>
        <v>0</v>
      </c>
      <c r="AL283" s="786">
        <f>'Title Marketing'!$O$10</f>
        <v>0</v>
      </c>
      <c r="AM283" s="786">
        <f>'Title Marketing'!$P$10</f>
        <v>0</v>
      </c>
      <c r="AN283" s="788">
        <f>'Title Marketing'!$Q$10</f>
        <v>0</v>
      </c>
      <c r="AO283" s="795">
        <f>'Title Marketing'!$R$10</f>
        <v>0</v>
      </c>
      <c r="AP283" s="795">
        <f>'Title Marketing'!$S$10</f>
        <v>0</v>
      </c>
      <c r="AQ283" s="795">
        <f>'Title Marketing'!$T$10</f>
        <v>0</v>
      </c>
      <c r="AR283" s="795">
        <f>'Title Marketing'!$U$10</f>
        <v>0</v>
      </c>
      <c r="AS283" s="795"/>
      <c r="AT283" s="795"/>
      <c r="AU283" s="795"/>
      <c r="AV283" s="795"/>
      <c r="AW283" s="795"/>
      <c r="AX283" s="795"/>
      <c r="AY283" s="795"/>
      <c r="AZ283" s="788"/>
      <c r="BD283" s="795"/>
      <c r="BE283" s="795"/>
      <c r="BF283" s="795"/>
      <c r="BL283" s="788"/>
      <c r="BM283" s="795"/>
      <c r="BN283" s="795"/>
      <c r="BO283" s="795"/>
      <c r="BP283" s="795"/>
      <c r="BQ283" s="795"/>
      <c r="BR283" s="795"/>
      <c r="BS283" s="795"/>
      <c r="BT283" s="795"/>
      <c r="BU283" s="795"/>
      <c r="BV283" s="795"/>
      <c r="BW283" s="795"/>
      <c r="BX283" s="788"/>
      <c r="CJ283" s="788"/>
      <c r="CK283" s="795"/>
      <c r="CL283" s="795"/>
      <c r="CM283" s="795"/>
      <c r="CN283" s="795"/>
      <c r="CO283" s="795"/>
      <c r="CP283" s="795"/>
      <c r="CQ283" s="795"/>
      <c r="CR283" s="795"/>
      <c r="CS283" s="795"/>
      <c r="CT283" s="795"/>
      <c r="CU283" s="795"/>
      <c r="CV283" s="788"/>
      <c r="DH283" s="788"/>
      <c r="DI283" s="795"/>
      <c r="DJ283" s="795"/>
      <c r="DK283" s="795"/>
      <c r="DL283" s="795"/>
      <c r="DM283" s="795"/>
      <c r="DN283" s="795"/>
      <c r="DO283" s="795"/>
      <c r="DP283" s="795"/>
      <c r="DQ283" s="795"/>
      <c r="DR283" s="795"/>
      <c r="DS283" s="795"/>
      <c r="DT283" s="788"/>
      <c r="DX283" s="825"/>
      <c r="EF283" s="788"/>
      <c r="EG283" s="795"/>
      <c r="EH283" s="795"/>
      <c r="EI283" s="795"/>
      <c r="EJ283" s="795"/>
      <c r="EK283" s="795"/>
      <c r="EL283" s="795"/>
      <c r="EM283" s="795"/>
      <c r="EN283" s="795"/>
      <c r="EO283" s="795"/>
      <c r="EP283" s="795"/>
      <c r="EQ283" s="795"/>
      <c r="ER283" s="788"/>
      <c r="FD283" s="788"/>
      <c r="FE283" s="795"/>
      <c r="FF283" s="795"/>
      <c r="FG283" s="795"/>
      <c r="FH283" s="795"/>
      <c r="FI283" s="795"/>
      <c r="FJ283" s="795"/>
      <c r="FK283" s="795"/>
      <c r="FL283" s="795"/>
      <c r="FM283" s="795"/>
      <c r="FN283" s="795"/>
      <c r="FO283" s="795"/>
      <c r="FP283" s="788"/>
      <c r="GB283" s="788"/>
      <c r="GC283" s="795"/>
      <c r="GD283" s="795"/>
      <c r="GE283" s="795"/>
      <c r="GF283" s="795"/>
      <c r="GG283" s="795"/>
      <c r="GH283" s="795"/>
      <c r="GI283" s="795"/>
      <c r="GJ283" s="795"/>
      <c r="GK283" s="795"/>
      <c r="GL283" s="795"/>
      <c r="GM283" s="795"/>
      <c r="GN283" s="788"/>
      <c r="GO283" s="815"/>
    </row>
    <row r="284" spans="7:197" s="786" customFormat="1" ht="22" hidden="1" customHeight="1" x14ac:dyDescent="0.2">
      <c r="G284" s="834" t="str">
        <f>'Title Marketing'!$B$11</f>
        <v>Influencer Outreach</v>
      </c>
      <c r="P284" s="788"/>
      <c r="Q284" s="795"/>
      <c r="R284" s="795"/>
      <c r="S284" s="795"/>
      <c r="T284" s="795"/>
      <c r="U284" s="795"/>
      <c r="V284" s="795"/>
      <c r="W284" s="795"/>
      <c r="X284" s="795"/>
      <c r="Y284" s="795"/>
      <c r="Z284" s="795">
        <f>'Title Marketing'!$C$11</f>
        <v>0</v>
      </c>
      <c r="AA284" s="795">
        <f>'Title Marketing'!$D$11</f>
        <v>0</v>
      </c>
      <c r="AB284" s="788">
        <f>'Title Marketing'!$E$11</f>
        <v>-5000</v>
      </c>
      <c r="AC284" s="786">
        <f>'Title Marketing'!$F$11</f>
        <v>-5000</v>
      </c>
      <c r="AD284" s="786">
        <f>'Title Marketing'!$G$11</f>
        <v>-5000</v>
      </c>
      <c r="AE284" s="786">
        <f>'Title Marketing'!$H$11</f>
        <v>-5000</v>
      </c>
      <c r="AF284" s="795">
        <f>'Title Marketing'!$I$11</f>
        <v>-5000</v>
      </c>
      <c r="AG284" s="795">
        <f>'Title Marketing'!$J$11</f>
        <v>-5000</v>
      </c>
      <c r="AH284" s="795">
        <f>'Title Marketing'!$K$11</f>
        <v>0</v>
      </c>
      <c r="AI284" s="786">
        <f>'Title Marketing'!$L$11</f>
        <v>0</v>
      </c>
      <c r="AJ284" s="786">
        <f>'Title Marketing'!$M$11</f>
        <v>0</v>
      </c>
      <c r="AK284" s="786">
        <f>'Title Marketing'!$N$11</f>
        <v>0</v>
      </c>
      <c r="AL284" s="786">
        <f>'Title Marketing'!$O$11</f>
        <v>0</v>
      </c>
      <c r="AM284" s="786">
        <f>'Title Marketing'!$P$11</f>
        <v>0</v>
      </c>
      <c r="AN284" s="788">
        <f>'Title Marketing'!$Q$11</f>
        <v>0</v>
      </c>
      <c r="AO284" s="795">
        <f>'Title Marketing'!$R$11</f>
        <v>0</v>
      </c>
      <c r="AP284" s="795">
        <f>'Title Marketing'!$S$11</f>
        <v>0</v>
      </c>
      <c r="AQ284" s="795">
        <f>'Title Marketing'!$T$11</f>
        <v>0</v>
      </c>
      <c r="AR284" s="795">
        <f>'Title Marketing'!$U$11</f>
        <v>0</v>
      </c>
      <c r="AS284" s="795"/>
      <c r="AT284" s="795"/>
      <c r="AU284" s="795"/>
      <c r="AV284" s="795"/>
      <c r="AW284" s="795"/>
      <c r="AX284" s="795"/>
      <c r="AY284" s="795"/>
      <c r="AZ284" s="788"/>
      <c r="BD284" s="795"/>
      <c r="BE284" s="795"/>
      <c r="BF284" s="795"/>
      <c r="BL284" s="788"/>
      <c r="BM284" s="795"/>
      <c r="BN284" s="795"/>
      <c r="BO284" s="795"/>
      <c r="BP284" s="795"/>
      <c r="BQ284" s="795"/>
      <c r="BR284" s="795"/>
      <c r="BS284" s="795"/>
      <c r="BT284" s="795"/>
      <c r="BU284" s="795"/>
      <c r="BV284" s="795"/>
      <c r="BW284" s="795"/>
      <c r="BX284" s="788"/>
      <c r="CJ284" s="788"/>
      <c r="CK284" s="795"/>
      <c r="CL284" s="795"/>
      <c r="CM284" s="795"/>
      <c r="CN284" s="795"/>
      <c r="CO284" s="795"/>
      <c r="CP284" s="795"/>
      <c r="CQ284" s="795"/>
      <c r="CR284" s="795"/>
      <c r="CS284" s="795"/>
      <c r="CT284" s="795"/>
      <c r="CU284" s="795"/>
      <c r="CV284" s="788"/>
      <c r="DH284" s="788"/>
      <c r="DI284" s="795"/>
      <c r="DJ284" s="795"/>
      <c r="DK284" s="795"/>
      <c r="DL284" s="795"/>
      <c r="DM284" s="795"/>
      <c r="DN284" s="795"/>
      <c r="DO284" s="795"/>
      <c r="DP284" s="795"/>
      <c r="DQ284" s="795"/>
      <c r="DR284" s="795"/>
      <c r="DS284" s="795"/>
      <c r="DT284" s="788"/>
      <c r="DX284" s="825"/>
      <c r="EF284" s="788"/>
      <c r="EG284" s="795"/>
      <c r="EH284" s="795"/>
      <c r="EI284" s="795"/>
      <c r="EJ284" s="795"/>
      <c r="EK284" s="795"/>
      <c r="EL284" s="795"/>
      <c r="EM284" s="795"/>
      <c r="EN284" s="795"/>
      <c r="EO284" s="795"/>
      <c r="EP284" s="795"/>
      <c r="EQ284" s="795"/>
      <c r="ER284" s="788"/>
      <c r="FD284" s="788"/>
      <c r="FE284" s="795"/>
      <c r="FF284" s="795"/>
      <c r="FG284" s="795"/>
      <c r="FH284" s="795"/>
      <c r="FI284" s="795"/>
      <c r="FJ284" s="795"/>
      <c r="FK284" s="795"/>
      <c r="FL284" s="795"/>
      <c r="FM284" s="795"/>
      <c r="FN284" s="795"/>
      <c r="FO284" s="795"/>
      <c r="FP284" s="788"/>
      <c r="GB284" s="788"/>
      <c r="GC284" s="795"/>
      <c r="GD284" s="795"/>
      <c r="GE284" s="795"/>
      <c r="GF284" s="795"/>
      <c r="GG284" s="795"/>
      <c r="GH284" s="795"/>
      <c r="GI284" s="795"/>
      <c r="GJ284" s="795"/>
      <c r="GK284" s="795"/>
      <c r="GL284" s="795"/>
      <c r="GM284" s="795"/>
      <c r="GN284" s="788"/>
      <c r="GO284" s="815"/>
    </row>
    <row r="285" spans="7:197" s="786" customFormat="1" ht="22" hidden="1" customHeight="1" x14ac:dyDescent="0.2">
      <c r="G285" s="834" t="str">
        <f>'Title Marketing'!$B$12</f>
        <v>Blogger / Tatstemakers</v>
      </c>
      <c r="P285" s="788"/>
      <c r="Q285" s="795"/>
      <c r="R285" s="795"/>
      <c r="S285" s="795"/>
      <c r="T285" s="795"/>
      <c r="U285" s="795"/>
      <c r="V285" s="795"/>
      <c r="W285" s="795"/>
      <c r="X285" s="795"/>
      <c r="Y285" s="795"/>
      <c r="Z285" s="795">
        <f>'Title Marketing'!$C$12</f>
        <v>-12000</v>
      </c>
      <c r="AA285" s="795">
        <f>'Title Marketing'!$D$12</f>
        <v>-12000</v>
      </c>
      <c r="AB285" s="788">
        <f>'Title Marketing'!$E$12</f>
        <v>-12000</v>
      </c>
      <c r="AC285" s="786">
        <f>'Title Marketing'!$F$12</f>
        <v>-12000</v>
      </c>
      <c r="AD285" s="786">
        <f>'Title Marketing'!$G$12</f>
        <v>-12000</v>
      </c>
      <c r="AE285" s="786">
        <f>'Title Marketing'!$H$12</f>
        <v>-12000</v>
      </c>
      <c r="AF285" s="795">
        <f>'Title Marketing'!$I$12</f>
        <v>-12000</v>
      </c>
      <c r="AG285" s="795">
        <f>'Title Marketing'!$J$12</f>
        <v>0</v>
      </c>
      <c r="AH285" s="795">
        <f>'Title Marketing'!$K$12</f>
        <v>0</v>
      </c>
      <c r="AI285" s="786">
        <f>'Title Marketing'!$L$12</f>
        <v>0</v>
      </c>
      <c r="AJ285" s="786">
        <f>'Title Marketing'!$M$12</f>
        <v>0</v>
      </c>
      <c r="AK285" s="786">
        <f>'Title Marketing'!$N$12</f>
        <v>0</v>
      </c>
      <c r="AL285" s="786">
        <f>'Title Marketing'!$O$12</f>
        <v>0</v>
      </c>
      <c r="AM285" s="786">
        <f>'Title Marketing'!$P$12</f>
        <v>0</v>
      </c>
      <c r="AN285" s="788">
        <f>'Title Marketing'!$Q$12</f>
        <v>0</v>
      </c>
      <c r="AO285" s="795">
        <f>'Title Marketing'!$R$12</f>
        <v>0</v>
      </c>
      <c r="AP285" s="795">
        <f>'Title Marketing'!$S$12</f>
        <v>0</v>
      </c>
      <c r="AQ285" s="795">
        <f>'Title Marketing'!$T$12</f>
        <v>0</v>
      </c>
      <c r="AR285" s="795">
        <f>'Title Marketing'!$U$12</f>
        <v>0</v>
      </c>
      <c r="AS285" s="795"/>
      <c r="AT285" s="795"/>
      <c r="AU285" s="795"/>
      <c r="AV285" s="795"/>
      <c r="AW285" s="795"/>
      <c r="AX285" s="795"/>
      <c r="AY285" s="795"/>
      <c r="AZ285" s="788"/>
      <c r="BD285" s="795"/>
      <c r="BE285" s="795"/>
      <c r="BF285" s="795"/>
      <c r="BL285" s="788"/>
      <c r="BM285" s="795"/>
      <c r="BN285" s="795"/>
      <c r="BO285" s="795"/>
      <c r="BP285" s="795"/>
      <c r="BQ285" s="795"/>
      <c r="BR285" s="795"/>
      <c r="BS285" s="795"/>
      <c r="BT285" s="795"/>
      <c r="BU285" s="795"/>
      <c r="BV285" s="795"/>
      <c r="BW285" s="795"/>
      <c r="BX285" s="788"/>
      <c r="CJ285" s="788"/>
      <c r="CK285" s="795"/>
      <c r="CL285" s="795"/>
      <c r="CM285" s="795"/>
      <c r="CN285" s="795"/>
      <c r="CO285" s="795"/>
      <c r="CP285" s="795"/>
      <c r="CQ285" s="795"/>
      <c r="CR285" s="795"/>
      <c r="CS285" s="795"/>
      <c r="CT285" s="795"/>
      <c r="CU285" s="795"/>
      <c r="CV285" s="788"/>
      <c r="DH285" s="788"/>
      <c r="DI285" s="795"/>
      <c r="DJ285" s="795"/>
      <c r="DK285" s="795"/>
      <c r="DL285" s="795"/>
      <c r="DM285" s="795"/>
      <c r="DN285" s="795"/>
      <c r="DO285" s="795"/>
      <c r="DP285" s="795"/>
      <c r="DQ285" s="795"/>
      <c r="DR285" s="795"/>
      <c r="DS285" s="795"/>
      <c r="DT285" s="788"/>
      <c r="DX285" s="825"/>
      <c r="EF285" s="788"/>
      <c r="EG285" s="795"/>
      <c r="EH285" s="795"/>
      <c r="EI285" s="795"/>
      <c r="EJ285" s="795"/>
      <c r="EK285" s="795"/>
      <c r="EL285" s="795"/>
      <c r="EM285" s="795"/>
      <c r="EN285" s="795"/>
      <c r="EO285" s="795"/>
      <c r="EP285" s="795"/>
      <c r="EQ285" s="795"/>
      <c r="ER285" s="788"/>
      <c r="FD285" s="788"/>
      <c r="FE285" s="795"/>
      <c r="FF285" s="795"/>
      <c r="FG285" s="795"/>
      <c r="FH285" s="795"/>
      <c r="FI285" s="795"/>
      <c r="FJ285" s="795"/>
      <c r="FK285" s="795"/>
      <c r="FL285" s="795"/>
      <c r="FM285" s="795"/>
      <c r="FN285" s="795"/>
      <c r="FO285" s="795"/>
      <c r="FP285" s="788"/>
      <c r="GB285" s="788"/>
      <c r="GC285" s="795"/>
      <c r="GD285" s="795"/>
      <c r="GE285" s="795"/>
      <c r="GF285" s="795"/>
      <c r="GG285" s="795"/>
      <c r="GH285" s="795"/>
      <c r="GI285" s="795"/>
      <c r="GJ285" s="795"/>
      <c r="GK285" s="795"/>
      <c r="GL285" s="795"/>
      <c r="GM285" s="795"/>
      <c r="GN285" s="788"/>
      <c r="GO285" s="815"/>
    </row>
    <row r="286" spans="7:197" s="786" customFormat="1" ht="22" hidden="1" customHeight="1" x14ac:dyDescent="0.2">
      <c r="G286" s="834" t="str">
        <f>'Title Marketing'!$B$13</f>
        <v>Tradeshows / Events</v>
      </c>
      <c r="P286" s="788"/>
      <c r="Q286" s="795"/>
      <c r="R286" s="795"/>
      <c r="S286" s="795"/>
      <c r="T286" s="795"/>
      <c r="U286" s="795"/>
      <c r="V286" s="795"/>
      <c r="W286" s="795"/>
      <c r="X286" s="795"/>
      <c r="Y286" s="795"/>
      <c r="Z286" s="795">
        <f>'Title Marketing'!$C$13</f>
        <v>0</v>
      </c>
      <c r="AA286" s="795">
        <f>'Title Marketing'!$D$13</f>
        <v>0</v>
      </c>
      <c r="AB286" s="788">
        <f>'Title Marketing'!$E$13</f>
        <v>0</v>
      </c>
      <c r="AC286" s="786">
        <f>'Title Marketing'!$F490</f>
        <v>0</v>
      </c>
      <c r="AD286" s="786">
        <f>'Title Marketing'!$G$13</f>
        <v>0</v>
      </c>
      <c r="AE286" s="786">
        <f>'Title Marketing'!$H$13</f>
        <v>0</v>
      </c>
      <c r="AF286" s="795">
        <f>'Title Marketing'!$I$13</f>
        <v>0</v>
      </c>
      <c r="AG286" s="795">
        <f>'Title Marketing'!$J$13</f>
        <v>-5000</v>
      </c>
      <c r="AH286" s="795">
        <f>'Title Marketing'!$K$13</f>
        <v>0</v>
      </c>
      <c r="AI286" s="786">
        <f>'Title Marketing'!$L$13</f>
        <v>0</v>
      </c>
      <c r="AJ286" s="786">
        <f>'Title Marketing'!$M$13</f>
        <v>-5000</v>
      </c>
      <c r="AK286" s="786">
        <f>'Title Marketing'!$N$13</f>
        <v>0</v>
      </c>
      <c r="AL286" s="786">
        <f>'Title Marketing'!$O$13</f>
        <v>0</v>
      </c>
      <c r="AM286" s="786">
        <f>'Title Marketing'!$P$13</f>
        <v>0</v>
      </c>
      <c r="AN286" s="788">
        <f>'Title Marketing'!$Q$13</f>
        <v>0</v>
      </c>
      <c r="AO286" s="795">
        <f>'Title Marketing'!$R$13</f>
        <v>0</v>
      </c>
      <c r="AP286" s="795">
        <f>'Title Marketing'!$S$13</f>
        <v>0</v>
      </c>
      <c r="AQ286" s="795">
        <f>'Title Marketing'!$T$13</f>
        <v>0</v>
      </c>
      <c r="AR286" s="795">
        <f>'Title Marketing'!$U$13</f>
        <v>0</v>
      </c>
      <c r="AS286" s="795"/>
      <c r="AT286" s="795"/>
      <c r="AU286" s="795"/>
      <c r="AV286" s="795"/>
      <c r="AW286" s="795"/>
      <c r="AX286" s="795"/>
      <c r="AY286" s="795"/>
      <c r="AZ286" s="788"/>
      <c r="BD286" s="795"/>
      <c r="BE286" s="795"/>
      <c r="BF286" s="795"/>
      <c r="BL286" s="788"/>
      <c r="BM286" s="795"/>
      <c r="BN286" s="795"/>
      <c r="BO286" s="795"/>
      <c r="BP286" s="795"/>
      <c r="BQ286" s="795"/>
      <c r="BR286" s="795"/>
      <c r="BS286" s="795"/>
      <c r="BT286" s="795"/>
      <c r="BU286" s="795"/>
      <c r="BV286" s="795"/>
      <c r="BW286" s="795"/>
      <c r="BX286" s="788"/>
      <c r="CJ286" s="788"/>
      <c r="CK286" s="795"/>
      <c r="CL286" s="795"/>
      <c r="CM286" s="795"/>
      <c r="CN286" s="795"/>
      <c r="CO286" s="795"/>
      <c r="CP286" s="795"/>
      <c r="CQ286" s="795"/>
      <c r="CR286" s="795"/>
      <c r="CS286" s="795"/>
      <c r="CT286" s="795"/>
      <c r="CU286" s="795"/>
      <c r="CV286" s="788"/>
      <c r="DH286" s="788"/>
      <c r="DI286" s="795"/>
      <c r="DJ286" s="795"/>
      <c r="DK286" s="795"/>
      <c r="DL286" s="795"/>
      <c r="DM286" s="795"/>
      <c r="DN286" s="795"/>
      <c r="DO286" s="795"/>
      <c r="DP286" s="795"/>
      <c r="DQ286" s="795"/>
      <c r="DR286" s="795"/>
      <c r="DS286" s="795"/>
      <c r="DT286" s="788"/>
      <c r="DX286" s="825"/>
      <c r="EF286" s="788"/>
      <c r="EG286" s="795"/>
      <c r="EH286" s="795"/>
      <c r="EI286" s="795"/>
      <c r="EJ286" s="795"/>
      <c r="EK286" s="795"/>
      <c r="EL286" s="795"/>
      <c r="EM286" s="795"/>
      <c r="EN286" s="795"/>
      <c r="EO286" s="795"/>
      <c r="EP286" s="795"/>
      <c r="EQ286" s="795"/>
      <c r="ER286" s="788"/>
      <c r="FD286" s="788"/>
      <c r="FE286" s="795"/>
      <c r="FF286" s="795"/>
      <c r="FG286" s="795"/>
      <c r="FH286" s="795"/>
      <c r="FI286" s="795"/>
      <c r="FJ286" s="795"/>
      <c r="FK286" s="795"/>
      <c r="FL286" s="795"/>
      <c r="FM286" s="795"/>
      <c r="FN286" s="795"/>
      <c r="FO286" s="795"/>
      <c r="FP286" s="788"/>
      <c r="GB286" s="788"/>
      <c r="GC286" s="795"/>
      <c r="GD286" s="795"/>
      <c r="GE286" s="795"/>
      <c r="GF286" s="795"/>
      <c r="GG286" s="795"/>
      <c r="GH286" s="795"/>
      <c r="GI286" s="795"/>
      <c r="GJ286" s="795"/>
      <c r="GK286" s="795"/>
      <c r="GL286" s="795"/>
      <c r="GM286" s="795"/>
      <c r="GN286" s="788"/>
      <c r="GO286" s="815"/>
    </row>
    <row r="287" spans="7:197" s="786" customFormat="1" ht="22" hidden="1" customHeight="1" x14ac:dyDescent="0.2">
      <c r="G287" s="834" t="str">
        <f>'Title Marketing'!$B$14</f>
        <v>Print Advertising</v>
      </c>
      <c r="P287" s="788"/>
      <c r="Q287" s="795"/>
      <c r="R287" s="795"/>
      <c r="S287" s="795"/>
      <c r="T287" s="795"/>
      <c r="U287" s="795"/>
      <c r="V287" s="795"/>
      <c r="W287" s="795"/>
      <c r="X287" s="795"/>
      <c r="Y287" s="795"/>
      <c r="Z287" s="795">
        <f>'Title Marketing'!$C$14</f>
        <v>0</v>
      </c>
      <c r="AA287" s="795">
        <f>'Title Marketing'!$D$14</f>
        <v>0</v>
      </c>
      <c r="AB287" s="788">
        <f>'Title Marketing'!$E$14</f>
        <v>0</v>
      </c>
      <c r="AC287" s="786">
        <f>'Title Marketing'!$F$14</f>
        <v>-2500</v>
      </c>
      <c r="AD287" s="786">
        <f>'Title Marketing'!$G$14</f>
        <v>-2500</v>
      </c>
      <c r="AE287" s="786">
        <f>'Title Marketing'!$H$14</f>
        <v>-2500</v>
      </c>
      <c r="AF287" s="795">
        <f>'Title Marketing'!$I$14</f>
        <v>-5000</v>
      </c>
      <c r="AG287" s="795">
        <f>'Title Marketing'!$J$14</f>
        <v>-5000</v>
      </c>
      <c r="AH287" s="795">
        <f>'Title Marketing'!$K491</f>
        <v>0</v>
      </c>
      <c r="AI287" s="786">
        <f>'Title Marketing'!$L$14</f>
        <v>-2500</v>
      </c>
      <c r="AJ287" s="786">
        <f>'Title Marketing'!$M$14</f>
        <v>0</v>
      </c>
      <c r="AK287" s="786">
        <f>'Title Marketing'!$N$14</f>
        <v>0</v>
      </c>
      <c r="AL287" s="786">
        <f>'Title Marketing'!$O$14</f>
        <v>0</v>
      </c>
      <c r="AM287" s="786">
        <f>'Title Marketing'!$P$14</f>
        <v>0</v>
      </c>
      <c r="AN287" s="788">
        <f>'Title Marketing'!$Q$14</f>
        <v>0</v>
      </c>
      <c r="AO287" s="795">
        <f>'Title Marketing'!$R$14</f>
        <v>0</v>
      </c>
      <c r="AP287" s="795">
        <f>'Title Marketing'!$S$14</f>
        <v>0</v>
      </c>
      <c r="AQ287" s="795">
        <f>'Title Marketing'!$T$14</f>
        <v>0</v>
      </c>
      <c r="AR287" s="795">
        <f>'Title Marketing'!$U$14</f>
        <v>0</v>
      </c>
      <c r="AS287" s="795"/>
      <c r="AT287" s="795"/>
      <c r="AU287" s="795"/>
      <c r="AV287" s="795"/>
      <c r="AW287" s="795"/>
      <c r="AX287" s="795"/>
      <c r="AY287" s="795"/>
      <c r="AZ287" s="788"/>
      <c r="BD287" s="795"/>
      <c r="BE287" s="795"/>
      <c r="BF287" s="795"/>
      <c r="BL287" s="788"/>
      <c r="BM287" s="795"/>
      <c r="BN287" s="795"/>
      <c r="BO287" s="795"/>
      <c r="BP287" s="795"/>
      <c r="BQ287" s="795"/>
      <c r="BR287" s="795"/>
      <c r="BS287" s="795"/>
      <c r="BT287" s="795"/>
      <c r="BU287" s="795"/>
      <c r="BV287" s="795"/>
      <c r="BW287" s="795"/>
      <c r="BX287" s="788"/>
      <c r="CJ287" s="788"/>
      <c r="CK287" s="795"/>
      <c r="CL287" s="795"/>
      <c r="CM287" s="795"/>
      <c r="CN287" s="795"/>
      <c r="CO287" s="795"/>
      <c r="CP287" s="795"/>
      <c r="CQ287" s="795"/>
      <c r="CR287" s="795"/>
      <c r="CS287" s="795"/>
      <c r="CT287" s="795"/>
      <c r="CU287" s="795"/>
      <c r="CV287" s="788"/>
      <c r="DH287" s="788"/>
      <c r="DI287" s="795"/>
      <c r="DJ287" s="795"/>
      <c r="DK287" s="795"/>
      <c r="DL287" s="795"/>
      <c r="DM287" s="795"/>
      <c r="DN287" s="795"/>
      <c r="DO287" s="795"/>
      <c r="DP287" s="795"/>
      <c r="DQ287" s="795"/>
      <c r="DR287" s="795"/>
      <c r="DS287" s="795"/>
      <c r="DT287" s="788"/>
      <c r="DX287" s="825"/>
      <c r="EF287" s="788"/>
      <c r="EG287" s="795"/>
      <c r="EH287" s="795"/>
      <c r="EI287" s="795"/>
      <c r="EJ287" s="795"/>
      <c r="EK287" s="795"/>
      <c r="EL287" s="795"/>
      <c r="EM287" s="795"/>
      <c r="EN287" s="795"/>
      <c r="EO287" s="795"/>
      <c r="EP287" s="795"/>
      <c r="EQ287" s="795"/>
      <c r="ER287" s="788"/>
      <c r="FD287" s="788"/>
      <c r="FE287" s="795"/>
      <c r="FF287" s="795"/>
      <c r="FG287" s="795"/>
      <c r="FH287" s="795"/>
      <c r="FI287" s="795"/>
      <c r="FJ287" s="795"/>
      <c r="FK287" s="795"/>
      <c r="FL287" s="795"/>
      <c r="FM287" s="795"/>
      <c r="FN287" s="795"/>
      <c r="FO287" s="795"/>
      <c r="FP287" s="788"/>
      <c r="GB287" s="788"/>
      <c r="GC287" s="795"/>
      <c r="GD287" s="795"/>
      <c r="GE287" s="795"/>
      <c r="GF287" s="795"/>
      <c r="GG287" s="795"/>
      <c r="GH287" s="795"/>
      <c r="GI287" s="795"/>
      <c r="GJ287" s="795"/>
      <c r="GK287" s="795"/>
      <c r="GL287" s="795"/>
      <c r="GM287" s="795"/>
      <c r="GN287" s="788"/>
      <c r="GO287" s="815"/>
    </row>
    <row r="288" spans="7:197" s="786" customFormat="1" ht="22" hidden="1" customHeight="1" x14ac:dyDescent="0.2">
      <c r="G288" s="834" t="str">
        <f>'Title Marketing'!$B$15</f>
        <v>Digital Advertising</v>
      </c>
      <c r="P288" s="788"/>
      <c r="Q288" s="795"/>
      <c r="R288" s="795"/>
      <c r="S288" s="795"/>
      <c r="T288" s="795"/>
      <c r="U288" s="795"/>
      <c r="V288" s="795"/>
      <c r="W288" s="795"/>
      <c r="X288" s="795"/>
      <c r="Y288" s="795"/>
      <c r="Z288" s="795">
        <f>'Title Marketing'!$C$15</f>
        <v>0</v>
      </c>
      <c r="AA288" s="795">
        <f>'Title Marketing'!$D$15</f>
        <v>0</v>
      </c>
      <c r="AB288" s="788">
        <f>'Title Marketing'!$E$15</f>
        <v>0</v>
      </c>
      <c r="AC288" s="786">
        <f>'Title Marketing'!$F$15</f>
        <v>-2500</v>
      </c>
      <c r="AD288" s="786">
        <f>'Title Marketing'!$G$15</f>
        <v>-5000</v>
      </c>
      <c r="AE288" s="786">
        <f>'Title Marketing'!$H$15</f>
        <v>-5000</v>
      </c>
      <c r="AF288" s="795">
        <f>'Title Marketing'!$I$15</f>
        <v>-7500</v>
      </c>
      <c r="AG288" s="795">
        <f>'Title Marketing'!$J$15</f>
        <v>-7500</v>
      </c>
      <c r="AH288" s="795">
        <f>'Title Marketing'!$K$15</f>
        <v>-5000</v>
      </c>
      <c r="AI288" s="786">
        <f>'Title Marketing'!$L$15</f>
        <v>-5000</v>
      </c>
      <c r="AJ288" s="786">
        <f>'Title Marketing'!$M$15</f>
        <v>-2500</v>
      </c>
      <c r="AK288" s="786">
        <f>'Title Marketing'!$N$15</f>
        <v>-1500</v>
      </c>
      <c r="AL288" s="786">
        <f>'Title Marketing'!$O$15</f>
        <v>-500</v>
      </c>
      <c r="AM288" s="786">
        <f>'Title Marketing'!$P$15</f>
        <v>-500</v>
      </c>
      <c r="AN288" s="788">
        <f>'Title Marketing'!$Q$15</f>
        <v>-500</v>
      </c>
      <c r="AO288" s="795">
        <f>'Title Marketing'!$R$15</f>
        <v>-500</v>
      </c>
      <c r="AP288" s="795">
        <f>'Title Marketing'!$S$15</f>
        <v>-750</v>
      </c>
      <c r="AQ288" s="795">
        <f>'Title Marketing'!$T$15</f>
        <v>0</v>
      </c>
      <c r="AR288" s="795">
        <f>'Title Marketing'!$U$15</f>
        <v>0</v>
      </c>
      <c r="AS288" s="795"/>
      <c r="AT288" s="795"/>
      <c r="AU288" s="795"/>
      <c r="AV288" s="795"/>
      <c r="AW288" s="795"/>
      <c r="AX288" s="795"/>
      <c r="AY288" s="795"/>
      <c r="AZ288" s="788"/>
      <c r="BD288" s="795"/>
      <c r="BE288" s="795"/>
      <c r="BF288" s="795"/>
      <c r="BL288" s="788"/>
      <c r="BM288" s="795"/>
      <c r="BN288" s="795"/>
      <c r="BO288" s="795"/>
      <c r="BP288" s="795"/>
      <c r="BQ288" s="795"/>
      <c r="BR288" s="795"/>
      <c r="BS288" s="795"/>
      <c r="BT288" s="795"/>
      <c r="BU288" s="795"/>
      <c r="BV288" s="795"/>
      <c r="BW288" s="795"/>
      <c r="BX288" s="788"/>
      <c r="CJ288" s="788"/>
      <c r="CK288" s="795"/>
      <c r="CL288" s="795"/>
      <c r="CM288" s="795"/>
      <c r="CN288" s="795"/>
      <c r="CO288" s="795"/>
      <c r="CP288" s="795"/>
      <c r="CQ288" s="795"/>
      <c r="CR288" s="795"/>
      <c r="CS288" s="795"/>
      <c r="CT288" s="795"/>
      <c r="CU288" s="795"/>
      <c r="CV288" s="788"/>
      <c r="DH288" s="788"/>
      <c r="DI288" s="795"/>
      <c r="DJ288" s="795"/>
      <c r="DK288" s="795"/>
      <c r="DL288" s="795"/>
      <c r="DM288" s="795"/>
      <c r="DN288" s="795"/>
      <c r="DO288" s="795"/>
      <c r="DP288" s="795"/>
      <c r="DQ288" s="795"/>
      <c r="DR288" s="795"/>
      <c r="DS288" s="795"/>
      <c r="DT288" s="788"/>
      <c r="DX288" s="825"/>
      <c r="EF288" s="788"/>
      <c r="EG288" s="795"/>
      <c r="EH288" s="795"/>
      <c r="EI288" s="795"/>
      <c r="EJ288" s="795"/>
      <c r="EK288" s="795"/>
      <c r="EL288" s="795"/>
      <c r="EM288" s="795"/>
      <c r="EN288" s="795"/>
      <c r="EO288" s="795"/>
      <c r="EP288" s="795"/>
      <c r="EQ288" s="795"/>
      <c r="ER288" s="788"/>
      <c r="FD288" s="788"/>
      <c r="FE288" s="795"/>
      <c r="FF288" s="795"/>
      <c r="FG288" s="795"/>
      <c r="FH288" s="795"/>
      <c r="FI288" s="795"/>
      <c r="FJ288" s="795"/>
      <c r="FK288" s="795"/>
      <c r="FL288" s="795"/>
      <c r="FM288" s="795"/>
      <c r="FN288" s="795"/>
      <c r="FO288" s="795"/>
      <c r="FP288" s="788"/>
      <c r="GB288" s="788"/>
      <c r="GC288" s="795"/>
      <c r="GD288" s="795"/>
      <c r="GE288" s="795"/>
      <c r="GF288" s="795"/>
      <c r="GG288" s="795"/>
      <c r="GH288" s="795"/>
      <c r="GI288" s="795"/>
      <c r="GJ288" s="795"/>
      <c r="GK288" s="795"/>
      <c r="GL288" s="795"/>
      <c r="GM288" s="795"/>
      <c r="GN288" s="788"/>
      <c r="GO288" s="815"/>
    </row>
    <row r="289" spans="7:197" s="786" customFormat="1" ht="22" hidden="1" customHeight="1" x14ac:dyDescent="0.2">
      <c r="G289" s="834" t="str">
        <f>'Title Marketing'!$B$16</f>
        <v>Swag</v>
      </c>
      <c r="P289" s="788"/>
      <c r="Q289" s="795"/>
      <c r="R289" s="795"/>
      <c r="S289" s="795"/>
      <c r="T289" s="795"/>
      <c r="U289" s="795"/>
      <c r="V289" s="795"/>
      <c r="W289" s="795"/>
      <c r="X289" s="795"/>
      <c r="Y289" s="795"/>
      <c r="Z289" s="795">
        <f>'Title Marketing'!$C$16</f>
        <v>0</v>
      </c>
      <c r="AA289" s="795">
        <f>'Title Marketing'!$D$16</f>
        <v>0</v>
      </c>
      <c r="AB289" s="788">
        <f>'Title Marketing'!$E$16</f>
        <v>0</v>
      </c>
      <c r="AC289" s="786">
        <f>'Title Marketing'!$F$16</f>
        <v>0</v>
      </c>
      <c r="AD289" s="786">
        <f>'Title Marketing'!$G$16</f>
        <v>0</v>
      </c>
      <c r="AE289" s="786">
        <f>'Title Marketing'!$H$16</f>
        <v>-1200</v>
      </c>
      <c r="AF289" s="795">
        <f>'Title Marketing'!$I$16</f>
        <v>-1200</v>
      </c>
      <c r="AG289" s="795">
        <f>'Title Marketing'!$J$16</f>
        <v>-2500</v>
      </c>
      <c r="AH289" s="795">
        <f>'Title Marketing'!$K$16</f>
        <v>-2500</v>
      </c>
      <c r="AI289" s="786">
        <f>'Title Marketing'!$L$16</f>
        <v>-2500</v>
      </c>
      <c r="AJ289" s="786">
        <f>'Title Marketing'!$M$16</f>
        <v>-1750</v>
      </c>
      <c r="AK289" s="786">
        <f>'Title Marketing'!$N$16</f>
        <v>-1200</v>
      </c>
      <c r="AL289" s="786">
        <f>'Title Marketing'!$O$16</f>
        <v>-600</v>
      </c>
      <c r="AM289" s="786">
        <f>'Title Marketing'!$P$16</f>
        <v>-600</v>
      </c>
      <c r="AN289" s="788">
        <f>'Title Marketing'!$Q$16</f>
        <v>-600</v>
      </c>
      <c r="AO289" s="795">
        <f>'Title Marketing'!$R$16</f>
        <v>-300</v>
      </c>
      <c r="AP289" s="795">
        <f>'Title Marketing'!$S$16</f>
        <v>-300</v>
      </c>
      <c r="AQ289" s="795">
        <f>'Title Marketing'!$T$16</f>
        <v>-300</v>
      </c>
      <c r="AR289" s="795">
        <f>'Title Marketing'!$U$16</f>
        <v>0</v>
      </c>
      <c r="AS289" s="795"/>
      <c r="AT289" s="795"/>
      <c r="AU289" s="795"/>
      <c r="AV289" s="795"/>
      <c r="AW289" s="795"/>
      <c r="AX289" s="795"/>
      <c r="AY289" s="795"/>
      <c r="AZ289" s="788"/>
      <c r="BD289" s="795"/>
      <c r="BE289" s="795"/>
      <c r="BF289" s="795"/>
      <c r="BL289" s="788"/>
      <c r="BM289" s="795"/>
      <c r="BN289" s="795"/>
      <c r="BO289" s="795"/>
      <c r="BP289" s="795"/>
      <c r="BQ289" s="795"/>
      <c r="BR289" s="795"/>
      <c r="BS289" s="795"/>
      <c r="BT289" s="795"/>
      <c r="BU289" s="795"/>
      <c r="BV289" s="795"/>
      <c r="BW289" s="795"/>
      <c r="BX289" s="788"/>
      <c r="CJ289" s="788"/>
      <c r="CK289" s="795"/>
      <c r="CL289" s="795"/>
      <c r="CM289" s="795"/>
      <c r="CN289" s="795"/>
      <c r="CO289" s="795"/>
      <c r="CP289" s="795"/>
      <c r="CQ289" s="795"/>
      <c r="CR289" s="795"/>
      <c r="CS289" s="795"/>
      <c r="CT289" s="795"/>
      <c r="CU289" s="795"/>
      <c r="CV289" s="788"/>
      <c r="DH289" s="788"/>
      <c r="DI289" s="795"/>
      <c r="DJ289" s="795"/>
      <c r="DK289" s="795"/>
      <c r="DL289" s="795"/>
      <c r="DM289" s="795"/>
      <c r="DN289" s="795"/>
      <c r="DO289" s="795"/>
      <c r="DP289" s="795"/>
      <c r="DQ289" s="795"/>
      <c r="DR289" s="795"/>
      <c r="DS289" s="795"/>
      <c r="DT289" s="788"/>
      <c r="DX289" s="825"/>
      <c r="EF289" s="788"/>
      <c r="EG289" s="795"/>
      <c r="EH289" s="795"/>
      <c r="EI289" s="795"/>
      <c r="EJ289" s="795"/>
      <c r="EK289" s="795"/>
      <c r="EL289" s="795"/>
      <c r="EM289" s="795"/>
      <c r="EN289" s="795"/>
      <c r="EO289" s="795"/>
      <c r="EP289" s="795"/>
      <c r="EQ289" s="795"/>
      <c r="ER289" s="788"/>
      <c r="FD289" s="788"/>
      <c r="FE289" s="795"/>
      <c r="FF289" s="795"/>
      <c r="FG289" s="795"/>
      <c r="FH289" s="795"/>
      <c r="FI289" s="795"/>
      <c r="FJ289" s="795"/>
      <c r="FK289" s="795"/>
      <c r="FL289" s="795"/>
      <c r="FM289" s="795"/>
      <c r="FN289" s="795"/>
      <c r="FO289" s="795"/>
      <c r="FP289" s="788"/>
      <c r="GB289" s="788"/>
      <c r="GC289" s="795"/>
      <c r="GD289" s="795"/>
      <c r="GE289" s="795"/>
      <c r="GF289" s="795"/>
      <c r="GG289" s="795"/>
      <c r="GH289" s="795"/>
      <c r="GI289" s="795"/>
      <c r="GJ289" s="795"/>
      <c r="GK289" s="795"/>
      <c r="GL289" s="795"/>
      <c r="GM289" s="795"/>
      <c r="GN289" s="788"/>
      <c r="GO289" s="815"/>
    </row>
    <row r="290" spans="7:197" s="786" customFormat="1" ht="22" hidden="1" customHeight="1" x14ac:dyDescent="0.2">
      <c r="G290" s="835"/>
      <c r="P290" s="788"/>
      <c r="Q290" s="795"/>
      <c r="R290" s="795"/>
      <c r="S290" s="795"/>
      <c r="T290" s="795"/>
      <c r="U290" s="795"/>
      <c r="V290" s="795"/>
      <c r="W290" s="795"/>
      <c r="X290" s="795"/>
      <c r="Y290" s="795"/>
      <c r="Z290" s="795"/>
      <c r="AA290" s="795"/>
      <c r="AB290" s="788"/>
      <c r="AF290" s="795"/>
      <c r="AG290" s="795"/>
      <c r="AH290" s="795"/>
      <c r="AN290" s="788"/>
      <c r="AO290" s="795"/>
      <c r="AP290" s="795"/>
      <c r="AQ290" s="795"/>
      <c r="AR290" s="795"/>
      <c r="AS290" s="795"/>
      <c r="AT290" s="795"/>
      <c r="AU290" s="795"/>
      <c r="AV290" s="795"/>
      <c r="AW290" s="795"/>
      <c r="AX290" s="795"/>
      <c r="AY290" s="795"/>
      <c r="AZ290" s="788"/>
      <c r="BD290" s="795"/>
      <c r="BE290" s="795"/>
      <c r="BF290" s="795"/>
      <c r="BL290" s="788"/>
      <c r="BM290" s="795"/>
      <c r="BN290" s="795"/>
      <c r="BO290" s="795"/>
      <c r="BP290" s="795"/>
      <c r="BQ290" s="795"/>
      <c r="BR290" s="795"/>
      <c r="BS290" s="795"/>
      <c r="BT290" s="795"/>
      <c r="BU290" s="795"/>
      <c r="BV290" s="795"/>
      <c r="BW290" s="795"/>
      <c r="BX290" s="788"/>
      <c r="CJ290" s="788"/>
      <c r="CK290" s="795"/>
      <c r="CL290" s="795"/>
      <c r="CM290" s="795"/>
      <c r="CN290" s="795"/>
      <c r="CO290" s="795"/>
      <c r="CP290" s="795"/>
      <c r="CQ290" s="795"/>
      <c r="CR290" s="795"/>
      <c r="CS290" s="795"/>
      <c r="CT290" s="795"/>
      <c r="CU290" s="795"/>
      <c r="CV290" s="788"/>
      <c r="DH290" s="788"/>
      <c r="DI290" s="795"/>
      <c r="DJ290" s="795"/>
      <c r="DK290" s="795"/>
      <c r="DL290" s="795"/>
      <c r="DM290" s="795"/>
      <c r="DN290" s="795"/>
      <c r="DO290" s="795"/>
      <c r="DP290" s="795"/>
      <c r="DQ290" s="795"/>
      <c r="DR290" s="795"/>
      <c r="DS290" s="795"/>
      <c r="DT290" s="788"/>
      <c r="DX290" s="825"/>
      <c r="EF290" s="788"/>
      <c r="EG290" s="795"/>
      <c r="EH290" s="795"/>
      <c r="EI290" s="795"/>
      <c r="EJ290" s="795"/>
      <c r="EK290" s="795"/>
      <c r="EL290" s="795"/>
      <c r="EM290" s="795"/>
      <c r="EN290" s="795"/>
      <c r="EO290" s="795"/>
      <c r="EP290" s="795"/>
      <c r="EQ290" s="795"/>
      <c r="ER290" s="788"/>
      <c r="FD290" s="788"/>
      <c r="FE290" s="795"/>
      <c r="FF290" s="795"/>
      <c r="FG290" s="795"/>
      <c r="FH290" s="795"/>
      <c r="FI290" s="795"/>
      <c r="FJ290" s="795"/>
      <c r="FK290" s="795"/>
      <c r="FL290" s="795"/>
      <c r="FM290" s="795"/>
      <c r="FN290" s="795"/>
      <c r="FO290" s="795"/>
      <c r="FP290" s="788"/>
      <c r="GB290" s="788"/>
      <c r="GC290" s="795"/>
      <c r="GD290" s="795"/>
      <c r="GE290" s="795"/>
      <c r="GF290" s="795"/>
      <c r="GG290" s="795"/>
      <c r="GH290" s="795"/>
      <c r="GI290" s="795"/>
      <c r="GJ290" s="795"/>
      <c r="GK290" s="795"/>
      <c r="GL290" s="795"/>
      <c r="GM290" s="795"/>
      <c r="GN290" s="788"/>
      <c r="GO290" s="815"/>
    </row>
    <row r="291" spans="7:197" s="786" customFormat="1" ht="22" hidden="1" customHeight="1" x14ac:dyDescent="0.2">
      <c r="G291" s="833">
        <v>9</v>
      </c>
      <c r="P291" s="788"/>
      <c r="Q291" s="795"/>
      <c r="R291" s="795"/>
      <c r="S291" s="795"/>
      <c r="T291" s="795"/>
      <c r="U291" s="795"/>
      <c r="V291" s="795"/>
      <c r="W291" s="795"/>
      <c r="X291" s="795"/>
      <c r="Y291" s="795"/>
      <c r="Z291" s="795"/>
      <c r="AA291" s="795"/>
      <c r="AB291" s="788"/>
      <c r="AC291" s="786">
        <f>'Title Marketing'!$C$17</f>
        <v>-24000</v>
      </c>
      <c r="AD291" s="786">
        <f>'Title Marketing'!$D$17</f>
        <v>-24000</v>
      </c>
      <c r="AE291" s="786">
        <f>'Title Marketing'!$E$17</f>
        <v>-19000</v>
      </c>
      <c r="AF291" s="795">
        <f>'Title Marketing'!$F$17</f>
        <v>-29000</v>
      </c>
      <c r="AG291" s="795">
        <f>'Title Marketing'!$G$17</f>
        <v>-26500</v>
      </c>
      <c r="AH291" s="795">
        <f>'Title Marketing'!$H$17</f>
        <v>-27700</v>
      </c>
      <c r="AI291" s="786">
        <f>'Title Marketing'!$I$17</f>
        <v>-32700</v>
      </c>
      <c r="AJ291" s="786">
        <f>'Title Marketing'!$J$17</f>
        <v>-27000</v>
      </c>
      <c r="AK291" s="786">
        <f>'Title Marketing'!$K$17</f>
        <v>-12500</v>
      </c>
      <c r="AL291" s="786">
        <f>'Title Marketing'!$L$17</f>
        <v>-10000</v>
      </c>
      <c r="AM291" s="786">
        <f>'Title Marketing'!$M$17</f>
        <v>-9250</v>
      </c>
      <c r="AN291" s="788">
        <f>'Title Marketing'!$N$17</f>
        <v>-2700</v>
      </c>
      <c r="AO291" s="795">
        <f>'Title Marketing'!$O$17</f>
        <v>-1100</v>
      </c>
      <c r="AP291" s="795">
        <f>'Title Marketing'!$P$17</f>
        <v>-1100</v>
      </c>
      <c r="AQ291" s="795">
        <f>'Title Marketing'!$Q$17</f>
        <v>-1100</v>
      </c>
      <c r="AR291" s="795">
        <f>'Title Marketing'!$R$17</f>
        <v>-800</v>
      </c>
      <c r="AS291" s="795">
        <f>'Title Marketing'!$S$17</f>
        <v>-1050</v>
      </c>
      <c r="AT291" s="795">
        <f>'Title Marketing'!$T$17</f>
        <v>-300</v>
      </c>
      <c r="AU291" s="795">
        <f>'Title Marketing'!$U$17</f>
        <v>0</v>
      </c>
      <c r="AV291" s="795"/>
      <c r="AW291" s="795"/>
      <c r="AX291" s="795"/>
      <c r="AY291" s="795"/>
      <c r="AZ291" s="788"/>
      <c r="BD291" s="795"/>
      <c r="BE291" s="795"/>
      <c r="BF291" s="795"/>
      <c r="BL291" s="788"/>
      <c r="BM291" s="795"/>
      <c r="BN291" s="795"/>
      <c r="BO291" s="795"/>
      <c r="BP291" s="795"/>
      <c r="BQ291" s="795"/>
      <c r="BR291" s="795"/>
      <c r="BS291" s="795"/>
      <c r="BT291" s="795"/>
      <c r="BU291" s="795"/>
      <c r="BV291" s="795"/>
      <c r="BW291" s="795"/>
      <c r="BX291" s="788"/>
      <c r="CJ291" s="788"/>
      <c r="CK291" s="795"/>
      <c r="CL291" s="795"/>
      <c r="CM291" s="795"/>
      <c r="CN291" s="795"/>
      <c r="CO291" s="795"/>
      <c r="CP291" s="795"/>
      <c r="CQ291" s="795"/>
      <c r="CR291" s="795"/>
      <c r="CS291" s="795"/>
      <c r="CT291" s="795"/>
      <c r="CU291" s="795"/>
      <c r="CV291" s="788"/>
      <c r="DH291" s="788"/>
      <c r="DI291" s="795"/>
      <c r="DJ291" s="795"/>
      <c r="DK291" s="795"/>
      <c r="DL291" s="795"/>
      <c r="DM291" s="795"/>
      <c r="DN291" s="795"/>
      <c r="DO291" s="795"/>
      <c r="DP291" s="795"/>
      <c r="DQ291" s="795"/>
      <c r="DR291" s="795"/>
      <c r="DS291" s="795"/>
      <c r="DT291" s="788"/>
      <c r="DX291" s="825"/>
      <c r="EF291" s="788"/>
      <c r="EG291" s="795"/>
      <c r="EH291" s="795"/>
      <c r="EI291" s="795"/>
      <c r="EJ291" s="795"/>
      <c r="EK291" s="795"/>
      <c r="EL291" s="795"/>
      <c r="EM291" s="795"/>
      <c r="EN291" s="795"/>
      <c r="EO291" s="795"/>
      <c r="EP291" s="795"/>
      <c r="EQ291" s="795"/>
      <c r="ER291" s="788"/>
      <c r="FD291" s="788"/>
      <c r="FE291" s="795"/>
      <c r="FF291" s="795"/>
      <c r="FG291" s="795"/>
      <c r="FH291" s="795"/>
      <c r="FI291" s="795"/>
      <c r="FJ291" s="795"/>
      <c r="FK291" s="795"/>
      <c r="FL291" s="795"/>
      <c r="FM291" s="795"/>
      <c r="FN291" s="795"/>
      <c r="FO291" s="795"/>
      <c r="FP291" s="788"/>
      <c r="GB291" s="788"/>
      <c r="GC291" s="795"/>
      <c r="GD291" s="795"/>
      <c r="GE291" s="795"/>
      <c r="GF291" s="795"/>
      <c r="GG291" s="795"/>
      <c r="GH291" s="795"/>
      <c r="GI291" s="795"/>
      <c r="GJ291" s="795"/>
      <c r="GK291" s="795"/>
      <c r="GL291" s="795"/>
      <c r="GM291" s="795"/>
      <c r="GN291" s="788"/>
      <c r="GO291" s="815"/>
    </row>
    <row r="292" spans="7:197" s="786" customFormat="1" ht="22" hidden="1" customHeight="1" x14ac:dyDescent="0.2">
      <c r="G292" s="834" t="str">
        <f>'Title Marketing'!$B$8</f>
        <v>Market Research</v>
      </c>
      <c r="P292" s="788"/>
      <c r="Q292" s="795"/>
      <c r="R292" s="795"/>
      <c r="S292" s="795"/>
      <c r="T292" s="795"/>
      <c r="U292" s="795"/>
      <c r="V292" s="795"/>
      <c r="W292" s="795"/>
      <c r="X292" s="795"/>
      <c r="Y292" s="795"/>
      <c r="Z292" s="795"/>
      <c r="AA292" s="795"/>
      <c r="AB292" s="788"/>
      <c r="AC292" s="786">
        <f>'Title Marketing'!$C$8</f>
        <v>-5000</v>
      </c>
      <c r="AD292" s="786">
        <f>'Title Marketing'!$D$8</f>
        <v>-5000</v>
      </c>
      <c r="AE292" s="786">
        <f>'Title Marketing'!$E$8</f>
        <v>0</v>
      </c>
      <c r="AF292" s="795">
        <f>'Title Marketing'!$F$8</f>
        <v>0</v>
      </c>
      <c r="AG292" s="795">
        <f>'Title Marketing'!$G$8</f>
        <v>0</v>
      </c>
      <c r="AH292" s="795">
        <f>'Title Marketing'!$H$8</f>
        <v>0</v>
      </c>
      <c r="AI292" s="786">
        <f>'Title Marketing'!$I$8</f>
        <v>0</v>
      </c>
      <c r="AJ292" s="786">
        <f>'Title Marketing'!$J$8</f>
        <v>0</v>
      </c>
      <c r="AK292" s="786">
        <f>'Title Marketing'!$K$8</f>
        <v>0</v>
      </c>
      <c r="AL292" s="786">
        <f>'Title Marketing'!$L$8</f>
        <v>0</v>
      </c>
      <c r="AM292" s="786">
        <f>'Title Marketing'!$M$8</f>
        <v>0</v>
      </c>
      <c r="AN292" s="788">
        <f>'Title Marketing'!$N$8</f>
        <v>0</v>
      </c>
      <c r="AO292" s="795">
        <f>'Title Marketing'!$O$8</f>
        <v>0</v>
      </c>
      <c r="AP292" s="795">
        <f>'Title Marketing'!$P$8</f>
        <v>0</v>
      </c>
      <c r="AQ292" s="795">
        <f>'Title Marketing'!$Q$8</f>
        <v>0</v>
      </c>
      <c r="AR292" s="795">
        <f>'Title Marketing'!$R$8</f>
        <v>0</v>
      </c>
      <c r="AS292" s="795">
        <f>'Title Marketing'!$S$8</f>
        <v>0</v>
      </c>
      <c r="AT292" s="795">
        <f>'Title Marketing'!$T$8</f>
        <v>0</v>
      </c>
      <c r="AU292" s="795">
        <f>'Title Marketing'!$U$8</f>
        <v>0</v>
      </c>
      <c r="AV292" s="795"/>
      <c r="AW292" s="795"/>
      <c r="AX292" s="795"/>
      <c r="AY292" s="795"/>
      <c r="AZ292" s="788"/>
      <c r="BD292" s="795"/>
      <c r="BE292" s="795"/>
      <c r="BF292" s="795"/>
      <c r="BL292" s="788"/>
      <c r="BM292" s="795"/>
      <c r="BN292" s="795"/>
      <c r="BO292" s="795"/>
      <c r="BP292" s="795"/>
      <c r="BQ292" s="795"/>
      <c r="BR292" s="795"/>
      <c r="BS292" s="795"/>
      <c r="BT292" s="795"/>
      <c r="BU292" s="795"/>
      <c r="BV292" s="795"/>
      <c r="BW292" s="795"/>
      <c r="BX292" s="788"/>
      <c r="CJ292" s="788"/>
      <c r="CK292" s="795"/>
      <c r="CL292" s="795"/>
      <c r="CM292" s="795"/>
      <c r="CN292" s="795"/>
      <c r="CO292" s="795"/>
      <c r="CP292" s="795"/>
      <c r="CQ292" s="795"/>
      <c r="CR292" s="795"/>
      <c r="CS292" s="795"/>
      <c r="CT292" s="795"/>
      <c r="CU292" s="795"/>
      <c r="CV292" s="788"/>
      <c r="DH292" s="788"/>
      <c r="DI292" s="795"/>
      <c r="DJ292" s="795"/>
      <c r="DK292" s="795"/>
      <c r="DL292" s="795"/>
      <c r="DM292" s="795"/>
      <c r="DN292" s="795"/>
      <c r="DO292" s="795"/>
      <c r="DP292" s="795"/>
      <c r="DQ292" s="795"/>
      <c r="DR292" s="795"/>
      <c r="DS292" s="795"/>
      <c r="DT292" s="788"/>
      <c r="DX292" s="825"/>
      <c r="EF292" s="788"/>
      <c r="EG292" s="795"/>
      <c r="EH292" s="795"/>
      <c r="EI292" s="795"/>
      <c r="EJ292" s="795"/>
      <c r="EK292" s="795"/>
      <c r="EL292" s="795"/>
      <c r="EM292" s="795"/>
      <c r="EN292" s="795"/>
      <c r="EO292" s="795"/>
      <c r="EP292" s="795"/>
      <c r="EQ292" s="795"/>
      <c r="ER292" s="788"/>
      <c r="FD292" s="788"/>
      <c r="FE292" s="795"/>
      <c r="FF292" s="795"/>
      <c r="FG292" s="795"/>
      <c r="FH292" s="795"/>
      <c r="FI292" s="795"/>
      <c r="FJ292" s="795"/>
      <c r="FK292" s="795"/>
      <c r="FL292" s="795"/>
      <c r="FM292" s="795"/>
      <c r="FN292" s="795"/>
      <c r="FO292" s="795"/>
      <c r="FP292" s="788"/>
      <c r="GB292" s="788"/>
      <c r="GC292" s="795"/>
      <c r="GD292" s="795"/>
      <c r="GE292" s="795"/>
      <c r="GF292" s="795"/>
      <c r="GG292" s="795"/>
      <c r="GH292" s="795"/>
      <c r="GI292" s="795"/>
      <c r="GJ292" s="795"/>
      <c r="GK292" s="795"/>
      <c r="GL292" s="795"/>
      <c r="GM292" s="795"/>
      <c r="GN292" s="788"/>
      <c r="GO292" s="815"/>
    </row>
    <row r="293" spans="7:197" s="786" customFormat="1" ht="22" hidden="1" customHeight="1" x14ac:dyDescent="0.2">
      <c r="G293" s="834" t="str">
        <f>'Title Marketing'!$B$9</f>
        <v>Public Relations</v>
      </c>
      <c r="P293" s="788"/>
      <c r="Q293" s="795"/>
      <c r="R293" s="795"/>
      <c r="S293" s="795"/>
      <c r="T293" s="795"/>
      <c r="U293" s="795"/>
      <c r="V293" s="795"/>
      <c r="W293" s="795"/>
      <c r="X293" s="795"/>
      <c r="Y293" s="795"/>
      <c r="Z293" s="795"/>
      <c r="AA293" s="795"/>
      <c r="AB293" s="788"/>
      <c r="AC293" s="786">
        <f>'Title Marketing'!$C$9</f>
        <v>-2000</v>
      </c>
      <c r="AD293" s="786">
        <f>'Title Marketing'!$D$9</f>
        <v>-2000</v>
      </c>
      <c r="AE293" s="786">
        <f>'Title Marketing'!$E$9</f>
        <v>-2000</v>
      </c>
      <c r="AF293" s="795">
        <f>'Title Marketing'!$F$9</f>
        <v>-2000</v>
      </c>
      <c r="AG293" s="795">
        <f>'Title Marketing'!$G$9</f>
        <v>-2000</v>
      </c>
      <c r="AH293" s="795">
        <f>'Title Marketing'!$H$9</f>
        <v>-2000</v>
      </c>
      <c r="AI293" s="786">
        <f>'Title Marketing'!$I$9</f>
        <v>-2000</v>
      </c>
      <c r="AJ293" s="786">
        <f>'Title Marketing'!$J$9</f>
        <v>-2000</v>
      </c>
      <c r="AK293" s="786">
        <f>'Title Marketing'!$K$9</f>
        <v>0</v>
      </c>
      <c r="AL293" s="786">
        <f>'Title Marketing'!$L$9</f>
        <v>0</v>
      </c>
      <c r="AM293" s="786">
        <f>'Title Marketing'!$M$9</f>
        <v>0</v>
      </c>
      <c r="AN293" s="788">
        <f>'Title Marketing'!$N$9</f>
        <v>0</v>
      </c>
      <c r="AO293" s="795">
        <f>'Title Marketing'!$O$9</f>
        <v>0</v>
      </c>
      <c r="AP293" s="795">
        <f>'Title Marketing'!$P$9</f>
        <v>0</v>
      </c>
      <c r="AQ293" s="795">
        <f>'Title Marketing'!$Q$9</f>
        <v>0</v>
      </c>
      <c r="AR293" s="795">
        <f>'Title Marketing'!$R$9</f>
        <v>0</v>
      </c>
      <c r="AS293" s="795">
        <f>'Title Marketing'!$S$9</f>
        <v>0</v>
      </c>
      <c r="AT293" s="795">
        <f>'Title Marketing'!$T$9</f>
        <v>0</v>
      </c>
      <c r="AU293" s="795">
        <f>'Title Marketing'!$U$9</f>
        <v>0</v>
      </c>
      <c r="AV293" s="795"/>
      <c r="AW293" s="795"/>
      <c r="AX293" s="795"/>
      <c r="AY293" s="795"/>
      <c r="AZ293" s="788"/>
      <c r="BD293" s="795"/>
      <c r="BE293" s="795"/>
      <c r="BF293" s="795"/>
      <c r="BL293" s="788"/>
      <c r="BM293" s="795"/>
      <c r="BN293" s="795"/>
      <c r="BO293" s="795"/>
      <c r="BP293" s="795"/>
      <c r="BQ293" s="795"/>
      <c r="BR293" s="795"/>
      <c r="BS293" s="795"/>
      <c r="BT293" s="795"/>
      <c r="BU293" s="795"/>
      <c r="BV293" s="795"/>
      <c r="BW293" s="795"/>
      <c r="BX293" s="788"/>
      <c r="CJ293" s="788"/>
      <c r="CK293" s="795"/>
      <c r="CL293" s="795"/>
      <c r="CM293" s="795"/>
      <c r="CN293" s="795"/>
      <c r="CO293" s="795"/>
      <c r="CP293" s="795"/>
      <c r="CQ293" s="795"/>
      <c r="CR293" s="795"/>
      <c r="CS293" s="795"/>
      <c r="CT293" s="795"/>
      <c r="CU293" s="795"/>
      <c r="CV293" s="788"/>
      <c r="DH293" s="788"/>
      <c r="DI293" s="795"/>
      <c r="DJ293" s="795"/>
      <c r="DK293" s="795"/>
      <c r="DL293" s="795"/>
      <c r="DM293" s="795"/>
      <c r="DN293" s="795"/>
      <c r="DO293" s="795"/>
      <c r="DP293" s="795"/>
      <c r="DQ293" s="795"/>
      <c r="DR293" s="795"/>
      <c r="DS293" s="795"/>
      <c r="DT293" s="788"/>
      <c r="DX293" s="825"/>
      <c r="EF293" s="788"/>
      <c r="EG293" s="795"/>
      <c r="EH293" s="795"/>
      <c r="EI293" s="795"/>
      <c r="EJ293" s="795"/>
      <c r="EK293" s="795"/>
      <c r="EL293" s="795"/>
      <c r="EM293" s="795"/>
      <c r="EN293" s="795"/>
      <c r="EO293" s="795"/>
      <c r="EP293" s="795"/>
      <c r="EQ293" s="795"/>
      <c r="ER293" s="788"/>
      <c r="FD293" s="788"/>
      <c r="FE293" s="795"/>
      <c r="FF293" s="795"/>
      <c r="FG293" s="795"/>
      <c r="FH293" s="795"/>
      <c r="FI293" s="795"/>
      <c r="FJ293" s="795"/>
      <c r="FK293" s="795"/>
      <c r="FL293" s="795"/>
      <c r="FM293" s="795"/>
      <c r="FN293" s="795"/>
      <c r="FO293" s="795"/>
      <c r="FP293" s="788"/>
      <c r="GB293" s="788"/>
      <c r="GC293" s="795"/>
      <c r="GD293" s="795"/>
      <c r="GE293" s="795"/>
      <c r="GF293" s="795"/>
      <c r="GG293" s="795"/>
      <c r="GH293" s="795"/>
      <c r="GI293" s="795"/>
      <c r="GJ293" s="795"/>
      <c r="GK293" s="795"/>
      <c r="GL293" s="795"/>
      <c r="GM293" s="795"/>
      <c r="GN293" s="788"/>
      <c r="GO293" s="815"/>
    </row>
    <row r="294" spans="7:197" s="786" customFormat="1" ht="22" hidden="1" customHeight="1" x14ac:dyDescent="0.2">
      <c r="G294" s="834" t="str">
        <f>'Title Marketing'!$B$10</f>
        <v>Endorsement Solicitation</v>
      </c>
      <c r="P294" s="788"/>
      <c r="Q294" s="795"/>
      <c r="R294" s="795"/>
      <c r="S294" s="795"/>
      <c r="T294" s="795"/>
      <c r="U294" s="795"/>
      <c r="V294" s="795"/>
      <c r="W294" s="795"/>
      <c r="X294" s="795"/>
      <c r="Y294" s="795"/>
      <c r="Z294" s="795"/>
      <c r="AA294" s="795"/>
      <c r="AB294" s="788"/>
      <c r="AC294" s="786">
        <f>'Title Marketing'!$C$10</f>
        <v>-5000</v>
      </c>
      <c r="AD294" s="786">
        <f>'Title Marketing'!$D$10</f>
        <v>-5000</v>
      </c>
      <c r="AE294" s="786">
        <f>'Title Marketing'!$E$10</f>
        <v>0</v>
      </c>
      <c r="AF294" s="795">
        <f>'Title Marketing'!$F$10</f>
        <v>0</v>
      </c>
      <c r="AG294" s="795">
        <f>'Title Marketing'!$G$10</f>
        <v>0</v>
      </c>
      <c r="AH294" s="795">
        <f>'Title Marketing'!$H$10</f>
        <v>0</v>
      </c>
      <c r="AI294" s="786">
        <f>'Title Marketing'!$I$10</f>
        <v>0</v>
      </c>
      <c r="AJ294" s="786">
        <f>'Title Marketing'!$J$10</f>
        <v>0</v>
      </c>
      <c r="AK294" s="786">
        <f>'Title Marketing'!$K$10</f>
        <v>0</v>
      </c>
      <c r="AL294" s="786">
        <f>'Title Marketing'!$L$10</f>
        <v>0</v>
      </c>
      <c r="AM294" s="786">
        <f>'Title Marketing'!$M$10</f>
        <v>0</v>
      </c>
      <c r="AN294" s="788">
        <f>'Title Marketing'!$N$10</f>
        <v>0</v>
      </c>
      <c r="AO294" s="795">
        <f>'Title Marketing'!$O$10</f>
        <v>0</v>
      </c>
      <c r="AP294" s="795">
        <f>'Title Marketing'!$P$10</f>
        <v>0</v>
      </c>
      <c r="AQ294" s="795">
        <f>'Title Marketing'!$Q$10</f>
        <v>0</v>
      </c>
      <c r="AR294" s="795">
        <f>'Title Marketing'!$R$10</f>
        <v>0</v>
      </c>
      <c r="AS294" s="795">
        <f>'Title Marketing'!$S$10</f>
        <v>0</v>
      </c>
      <c r="AT294" s="795">
        <f>'Title Marketing'!$T$10</f>
        <v>0</v>
      </c>
      <c r="AU294" s="795">
        <f>'Title Marketing'!$U$10</f>
        <v>0</v>
      </c>
      <c r="AV294" s="795"/>
      <c r="AW294" s="795"/>
      <c r="AX294" s="795"/>
      <c r="AY294" s="795"/>
      <c r="AZ294" s="788"/>
      <c r="BD294" s="795"/>
      <c r="BE294" s="795"/>
      <c r="BF294" s="795"/>
      <c r="BL294" s="788"/>
      <c r="BM294" s="795"/>
      <c r="BN294" s="795"/>
      <c r="BO294" s="795"/>
      <c r="BP294" s="795"/>
      <c r="BQ294" s="795"/>
      <c r="BR294" s="795"/>
      <c r="BS294" s="795"/>
      <c r="BT294" s="795"/>
      <c r="BU294" s="795"/>
      <c r="BV294" s="795"/>
      <c r="BW294" s="795"/>
      <c r="BX294" s="788"/>
      <c r="CJ294" s="788"/>
      <c r="CK294" s="795"/>
      <c r="CL294" s="795"/>
      <c r="CM294" s="795"/>
      <c r="CN294" s="795"/>
      <c r="CO294" s="795"/>
      <c r="CP294" s="795"/>
      <c r="CQ294" s="795"/>
      <c r="CR294" s="795"/>
      <c r="CS294" s="795"/>
      <c r="CT294" s="795"/>
      <c r="CU294" s="795"/>
      <c r="CV294" s="788"/>
      <c r="DH294" s="788"/>
      <c r="DI294" s="795"/>
      <c r="DJ294" s="795"/>
      <c r="DK294" s="795"/>
      <c r="DL294" s="795"/>
      <c r="DM294" s="795"/>
      <c r="DN294" s="795"/>
      <c r="DO294" s="795"/>
      <c r="DP294" s="795"/>
      <c r="DQ294" s="795"/>
      <c r="DR294" s="795"/>
      <c r="DS294" s="795"/>
      <c r="DT294" s="788"/>
      <c r="DX294" s="825"/>
      <c r="EF294" s="788"/>
      <c r="EG294" s="795"/>
      <c r="EH294" s="795"/>
      <c r="EI294" s="795"/>
      <c r="EJ294" s="795"/>
      <c r="EK294" s="795"/>
      <c r="EL294" s="795"/>
      <c r="EM294" s="795"/>
      <c r="EN294" s="795"/>
      <c r="EO294" s="795"/>
      <c r="EP294" s="795"/>
      <c r="EQ294" s="795"/>
      <c r="ER294" s="788"/>
      <c r="FD294" s="788"/>
      <c r="FE294" s="795"/>
      <c r="FF294" s="795"/>
      <c r="FG294" s="795"/>
      <c r="FH294" s="795"/>
      <c r="FI294" s="795"/>
      <c r="FJ294" s="795"/>
      <c r="FK294" s="795"/>
      <c r="FL294" s="795"/>
      <c r="FM294" s="795"/>
      <c r="FN294" s="795"/>
      <c r="FO294" s="795"/>
      <c r="FP294" s="788"/>
      <c r="GB294" s="788"/>
      <c r="GC294" s="795"/>
      <c r="GD294" s="795"/>
      <c r="GE294" s="795"/>
      <c r="GF294" s="795"/>
      <c r="GG294" s="795"/>
      <c r="GH294" s="795"/>
      <c r="GI294" s="795"/>
      <c r="GJ294" s="795"/>
      <c r="GK294" s="795"/>
      <c r="GL294" s="795"/>
      <c r="GM294" s="795"/>
      <c r="GN294" s="788"/>
      <c r="GO294" s="815"/>
    </row>
    <row r="295" spans="7:197" s="786" customFormat="1" ht="22" hidden="1" customHeight="1" x14ac:dyDescent="0.2">
      <c r="G295" s="834" t="str">
        <f>'Title Marketing'!$B$11</f>
        <v>Influencer Outreach</v>
      </c>
      <c r="P295" s="788"/>
      <c r="Q295" s="795"/>
      <c r="R295" s="795"/>
      <c r="S295" s="795"/>
      <c r="T295" s="795"/>
      <c r="U295" s="795"/>
      <c r="V295" s="795"/>
      <c r="W295" s="795"/>
      <c r="X295" s="795"/>
      <c r="Y295" s="795"/>
      <c r="Z295" s="795"/>
      <c r="AA295" s="795"/>
      <c r="AB295" s="788"/>
      <c r="AC295" s="786">
        <f>'Title Marketing'!$C$11</f>
        <v>0</v>
      </c>
      <c r="AD295" s="786">
        <f>'Title Marketing'!$D$11</f>
        <v>0</v>
      </c>
      <c r="AE295" s="786">
        <f>'Title Marketing'!$E$11</f>
        <v>-5000</v>
      </c>
      <c r="AF295" s="795">
        <f>'Title Marketing'!$F$11</f>
        <v>-5000</v>
      </c>
      <c r="AG295" s="795">
        <f>'Title Marketing'!$G$11</f>
        <v>-5000</v>
      </c>
      <c r="AH295" s="795">
        <f>'Title Marketing'!$H$11</f>
        <v>-5000</v>
      </c>
      <c r="AI295" s="786">
        <f>'Title Marketing'!$I$11</f>
        <v>-5000</v>
      </c>
      <c r="AJ295" s="786">
        <f>'Title Marketing'!$J$11</f>
        <v>-5000</v>
      </c>
      <c r="AK295" s="786">
        <f>'Title Marketing'!$K$11</f>
        <v>0</v>
      </c>
      <c r="AL295" s="786">
        <f>'Title Marketing'!$L$11</f>
        <v>0</v>
      </c>
      <c r="AM295" s="786">
        <f>'Title Marketing'!$M$11</f>
        <v>0</v>
      </c>
      <c r="AN295" s="788">
        <f>'Title Marketing'!$N$11</f>
        <v>0</v>
      </c>
      <c r="AO295" s="795">
        <f>'Title Marketing'!$O$11</f>
        <v>0</v>
      </c>
      <c r="AP295" s="795">
        <f>'Title Marketing'!$P$11</f>
        <v>0</v>
      </c>
      <c r="AQ295" s="795">
        <f>'Title Marketing'!$Q$11</f>
        <v>0</v>
      </c>
      <c r="AR295" s="795">
        <f>'Title Marketing'!$R$11</f>
        <v>0</v>
      </c>
      <c r="AS295" s="795">
        <f>'Title Marketing'!$S$11</f>
        <v>0</v>
      </c>
      <c r="AT295" s="795">
        <f>'Title Marketing'!$T$11</f>
        <v>0</v>
      </c>
      <c r="AU295" s="795">
        <f>'Title Marketing'!$U$11</f>
        <v>0</v>
      </c>
      <c r="AV295" s="795"/>
      <c r="AW295" s="795"/>
      <c r="AX295" s="795"/>
      <c r="AY295" s="795"/>
      <c r="AZ295" s="788"/>
      <c r="BD295" s="795"/>
      <c r="BE295" s="795"/>
      <c r="BF295" s="795"/>
      <c r="BL295" s="788"/>
      <c r="BM295" s="795"/>
      <c r="BN295" s="795"/>
      <c r="BO295" s="795"/>
      <c r="BP295" s="795"/>
      <c r="BQ295" s="795"/>
      <c r="BR295" s="795"/>
      <c r="BS295" s="795"/>
      <c r="BT295" s="795"/>
      <c r="BU295" s="795"/>
      <c r="BV295" s="795"/>
      <c r="BW295" s="795"/>
      <c r="BX295" s="788"/>
      <c r="CJ295" s="788"/>
      <c r="CK295" s="795"/>
      <c r="CL295" s="795"/>
      <c r="CM295" s="795"/>
      <c r="CN295" s="795"/>
      <c r="CO295" s="795"/>
      <c r="CP295" s="795"/>
      <c r="CQ295" s="795"/>
      <c r="CR295" s="795"/>
      <c r="CS295" s="795"/>
      <c r="CT295" s="795"/>
      <c r="CU295" s="795"/>
      <c r="CV295" s="788"/>
      <c r="DH295" s="788"/>
      <c r="DI295" s="795"/>
      <c r="DJ295" s="795"/>
      <c r="DK295" s="795"/>
      <c r="DL295" s="795"/>
      <c r="DM295" s="795"/>
      <c r="DN295" s="795"/>
      <c r="DO295" s="795"/>
      <c r="DP295" s="795"/>
      <c r="DQ295" s="795"/>
      <c r="DR295" s="795"/>
      <c r="DS295" s="795"/>
      <c r="DT295" s="788"/>
      <c r="DX295" s="825"/>
      <c r="EF295" s="788"/>
      <c r="EG295" s="795"/>
      <c r="EH295" s="795"/>
      <c r="EI295" s="795"/>
      <c r="EJ295" s="795"/>
      <c r="EK295" s="795"/>
      <c r="EL295" s="795"/>
      <c r="EM295" s="795"/>
      <c r="EN295" s="795"/>
      <c r="EO295" s="795"/>
      <c r="EP295" s="795"/>
      <c r="EQ295" s="795"/>
      <c r="ER295" s="788"/>
      <c r="FD295" s="788"/>
      <c r="FE295" s="795"/>
      <c r="FF295" s="795"/>
      <c r="FG295" s="795"/>
      <c r="FH295" s="795"/>
      <c r="FI295" s="795"/>
      <c r="FJ295" s="795"/>
      <c r="FK295" s="795"/>
      <c r="FL295" s="795"/>
      <c r="FM295" s="795"/>
      <c r="FN295" s="795"/>
      <c r="FO295" s="795"/>
      <c r="FP295" s="788"/>
      <c r="GB295" s="788"/>
      <c r="GC295" s="795"/>
      <c r="GD295" s="795"/>
      <c r="GE295" s="795"/>
      <c r="GF295" s="795"/>
      <c r="GG295" s="795"/>
      <c r="GH295" s="795"/>
      <c r="GI295" s="795"/>
      <c r="GJ295" s="795"/>
      <c r="GK295" s="795"/>
      <c r="GL295" s="795"/>
      <c r="GM295" s="795"/>
      <c r="GN295" s="788"/>
      <c r="GO295" s="815"/>
    </row>
    <row r="296" spans="7:197" s="786" customFormat="1" ht="22" hidden="1" customHeight="1" x14ac:dyDescent="0.2">
      <c r="G296" s="834" t="str">
        <f>'Title Marketing'!$B$12</f>
        <v>Blogger / Tatstemakers</v>
      </c>
      <c r="P296" s="788"/>
      <c r="Q296" s="795"/>
      <c r="R296" s="795"/>
      <c r="S296" s="795"/>
      <c r="T296" s="795"/>
      <c r="U296" s="795"/>
      <c r="V296" s="795"/>
      <c r="W296" s="795"/>
      <c r="X296" s="795"/>
      <c r="Y296" s="795"/>
      <c r="Z296" s="795"/>
      <c r="AA296" s="795"/>
      <c r="AB296" s="788"/>
      <c r="AC296" s="786">
        <f>'Title Marketing'!$C$12</f>
        <v>-12000</v>
      </c>
      <c r="AD296" s="786">
        <f>'Title Marketing'!$D$12</f>
        <v>-12000</v>
      </c>
      <c r="AE296" s="786">
        <f>'Title Marketing'!$E$12</f>
        <v>-12000</v>
      </c>
      <c r="AF296" s="795">
        <f>'Title Marketing'!$F$12</f>
        <v>-12000</v>
      </c>
      <c r="AG296" s="795">
        <f>'Title Marketing'!$G$12</f>
        <v>-12000</v>
      </c>
      <c r="AH296" s="795">
        <f>'Title Marketing'!$H$12</f>
        <v>-12000</v>
      </c>
      <c r="AI296" s="786">
        <f>'Title Marketing'!$I$12</f>
        <v>-12000</v>
      </c>
      <c r="AJ296" s="786">
        <f>'Title Marketing'!$J$12</f>
        <v>0</v>
      </c>
      <c r="AK296" s="786">
        <f>'Title Marketing'!$K$12</f>
        <v>0</v>
      </c>
      <c r="AL296" s="786">
        <f>'Title Marketing'!$L$12</f>
        <v>0</v>
      </c>
      <c r="AM296" s="786">
        <f>'Title Marketing'!$M$12</f>
        <v>0</v>
      </c>
      <c r="AN296" s="788">
        <f>'Title Marketing'!$N$12</f>
        <v>0</v>
      </c>
      <c r="AO296" s="795">
        <f>'Title Marketing'!$O$12</f>
        <v>0</v>
      </c>
      <c r="AP296" s="795">
        <f>'Title Marketing'!$P$12</f>
        <v>0</v>
      </c>
      <c r="AQ296" s="795">
        <f>'Title Marketing'!$Q$12</f>
        <v>0</v>
      </c>
      <c r="AR296" s="795">
        <f>'Title Marketing'!$R$12</f>
        <v>0</v>
      </c>
      <c r="AS296" s="795">
        <f>'Title Marketing'!$S$12</f>
        <v>0</v>
      </c>
      <c r="AT296" s="795">
        <f>'Title Marketing'!$T$12</f>
        <v>0</v>
      </c>
      <c r="AU296" s="795">
        <f>'Title Marketing'!$U$12</f>
        <v>0</v>
      </c>
      <c r="AV296" s="795"/>
      <c r="AW296" s="795"/>
      <c r="AX296" s="795"/>
      <c r="AY296" s="795"/>
      <c r="AZ296" s="788"/>
      <c r="BD296" s="795"/>
      <c r="BE296" s="795"/>
      <c r="BF296" s="795"/>
      <c r="BL296" s="788"/>
      <c r="BM296" s="795"/>
      <c r="BN296" s="795"/>
      <c r="BO296" s="795"/>
      <c r="BP296" s="795"/>
      <c r="BQ296" s="795"/>
      <c r="BR296" s="795"/>
      <c r="BS296" s="795"/>
      <c r="BT296" s="795"/>
      <c r="BU296" s="795"/>
      <c r="BV296" s="795"/>
      <c r="BW296" s="795"/>
      <c r="BX296" s="788"/>
      <c r="CJ296" s="788"/>
      <c r="CK296" s="795"/>
      <c r="CL296" s="795"/>
      <c r="CM296" s="795"/>
      <c r="CN296" s="795"/>
      <c r="CO296" s="795"/>
      <c r="CP296" s="795"/>
      <c r="CQ296" s="795"/>
      <c r="CR296" s="795"/>
      <c r="CS296" s="795"/>
      <c r="CT296" s="795"/>
      <c r="CU296" s="795"/>
      <c r="CV296" s="788"/>
      <c r="DH296" s="788"/>
      <c r="DI296" s="795"/>
      <c r="DJ296" s="795"/>
      <c r="DK296" s="795"/>
      <c r="DL296" s="795"/>
      <c r="DM296" s="795"/>
      <c r="DN296" s="795"/>
      <c r="DO296" s="795"/>
      <c r="DP296" s="795"/>
      <c r="DQ296" s="795"/>
      <c r="DR296" s="795"/>
      <c r="DS296" s="795"/>
      <c r="DT296" s="788"/>
      <c r="DX296" s="825"/>
      <c r="EF296" s="788"/>
      <c r="EG296" s="795"/>
      <c r="EH296" s="795"/>
      <c r="EI296" s="795"/>
      <c r="EJ296" s="795"/>
      <c r="EK296" s="795"/>
      <c r="EL296" s="795"/>
      <c r="EM296" s="795"/>
      <c r="EN296" s="795"/>
      <c r="EO296" s="795"/>
      <c r="EP296" s="795"/>
      <c r="EQ296" s="795"/>
      <c r="ER296" s="788"/>
      <c r="FD296" s="788"/>
      <c r="FE296" s="795"/>
      <c r="FF296" s="795"/>
      <c r="FG296" s="795"/>
      <c r="FH296" s="795"/>
      <c r="FI296" s="795"/>
      <c r="FJ296" s="795"/>
      <c r="FK296" s="795"/>
      <c r="FL296" s="795"/>
      <c r="FM296" s="795"/>
      <c r="FN296" s="795"/>
      <c r="FO296" s="795"/>
      <c r="FP296" s="788"/>
      <c r="GB296" s="788"/>
      <c r="GC296" s="795"/>
      <c r="GD296" s="795"/>
      <c r="GE296" s="795"/>
      <c r="GF296" s="795"/>
      <c r="GG296" s="795"/>
      <c r="GH296" s="795"/>
      <c r="GI296" s="795"/>
      <c r="GJ296" s="795"/>
      <c r="GK296" s="795"/>
      <c r="GL296" s="795"/>
      <c r="GM296" s="795"/>
      <c r="GN296" s="788"/>
      <c r="GO296" s="815"/>
    </row>
    <row r="297" spans="7:197" s="786" customFormat="1" ht="22" hidden="1" customHeight="1" x14ac:dyDescent="0.2">
      <c r="G297" s="834" t="str">
        <f>'Title Marketing'!$B$13</f>
        <v>Tradeshows / Events</v>
      </c>
      <c r="P297" s="788"/>
      <c r="Q297" s="795"/>
      <c r="R297" s="795"/>
      <c r="S297" s="795"/>
      <c r="T297" s="795"/>
      <c r="U297" s="795"/>
      <c r="V297" s="795"/>
      <c r="W297" s="795"/>
      <c r="X297" s="795"/>
      <c r="Y297" s="795"/>
      <c r="Z297" s="795"/>
      <c r="AA297" s="795"/>
      <c r="AB297" s="788"/>
      <c r="AC297" s="786">
        <f>'Title Marketing'!$C$13</f>
        <v>0</v>
      </c>
      <c r="AD297" s="786">
        <f>'Title Marketing'!$D$13</f>
        <v>0</v>
      </c>
      <c r="AE297" s="786">
        <f>'Title Marketing'!$E$13</f>
        <v>0</v>
      </c>
      <c r="AF297" s="795">
        <f>'Title Marketing'!$F501</f>
        <v>0</v>
      </c>
      <c r="AG297" s="795">
        <f>'Title Marketing'!$G$13</f>
        <v>0</v>
      </c>
      <c r="AH297" s="795">
        <f>'Title Marketing'!$H$13</f>
        <v>0</v>
      </c>
      <c r="AI297" s="786">
        <f>'Title Marketing'!$I$13</f>
        <v>0</v>
      </c>
      <c r="AJ297" s="786">
        <f>'Title Marketing'!$J$13</f>
        <v>-5000</v>
      </c>
      <c r="AK297" s="786">
        <f>'Title Marketing'!$K$13</f>
        <v>0</v>
      </c>
      <c r="AL297" s="786">
        <f>'Title Marketing'!$L$13</f>
        <v>0</v>
      </c>
      <c r="AM297" s="786">
        <f>'Title Marketing'!$M$13</f>
        <v>-5000</v>
      </c>
      <c r="AN297" s="788">
        <f>'Title Marketing'!$N$13</f>
        <v>0</v>
      </c>
      <c r="AO297" s="795">
        <f>'Title Marketing'!$O$13</f>
        <v>0</v>
      </c>
      <c r="AP297" s="795">
        <f>'Title Marketing'!$P$13</f>
        <v>0</v>
      </c>
      <c r="AQ297" s="795">
        <f>'Title Marketing'!$Q$13</f>
        <v>0</v>
      </c>
      <c r="AR297" s="795">
        <f>'Title Marketing'!$R$13</f>
        <v>0</v>
      </c>
      <c r="AS297" s="795">
        <f>'Title Marketing'!$S$13</f>
        <v>0</v>
      </c>
      <c r="AT297" s="795">
        <f>'Title Marketing'!$T$13</f>
        <v>0</v>
      </c>
      <c r="AU297" s="795">
        <f>'Title Marketing'!$U$13</f>
        <v>0</v>
      </c>
      <c r="AV297" s="795"/>
      <c r="AW297" s="795"/>
      <c r="AX297" s="795"/>
      <c r="AY297" s="795"/>
      <c r="AZ297" s="788"/>
      <c r="BD297" s="795"/>
      <c r="BE297" s="795"/>
      <c r="BF297" s="795"/>
      <c r="BL297" s="788"/>
      <c r="BM297" s="795"/>
      <c r="BN297" s="795"/>
      <c r="BO297" s="795"/>
      <c r="BP297" s="795"/>
      <c r="BQ297" s="795"/>
      <c r="BR297" s="795"/>
      <c r="BS297" s="795"/>
      <c r="BT297" s="795"/>
      <c r="BU297" s="795"/>
      <c r="BV297" s="795"/>
      <c r="BW297" s="795"/>
      <c r="BX297" s="788"/>
      <c r="CJ297" s="788"/>
      <c r="CK297" s="795"/>
      <c r="CL297" s="795"/>
      <c r="CM297" s="795"/>
      <c r="CN297" s="795"/>
      <c r="CO297" s="795"/>
      <c r="CP297" s="795"/>
      <c r="CQ297" s="795"/>
      <c r="CR297" s="795"/>
      <c r="CS297" s="795"/>
      <c r="CT297" s="795"/>
      <c r="CU297" s="795"/>
      <c r="CV297" s="788"/>
      <c r="DH297" s="788"/>
      <c r="DI297" s="795"/>
      <c r="DJ297" s="795"/>
      <c r="DK297" s="795"/>
      <c r="DL297" s="795"/>
      <c r="DM297" s="795"/>
      <c r="DN297" s="795"/>
      <c r="DO297" s="795"/>
      <c r="DP297" s="795"/>
      <c r="DQ297" s="795"/>
      <c r="DR297" s="795"/>
      <c r="DS297" s="795"/>
      <c r="DT297" s="788"/>
      <c r="DX297" s="825"/>
      <c r="EF297" s="788"/>
      <c r="EG297" s="795"/>
      <c r="EH297" s="795"/>
      <c r="EI297" s="795"/>
      <c r="EJ297" s="795"/>
      <c r="EK297" s="795"/>
      <c r="EL297" s="795"/>
      <c r="EM297" s="795"/>
      <c r="EN297" s="795"/>
      <c r="EO297" s="795"/>
      <c r="EP297" s="795"/>
      <c r="EQ297" s="795"/>
      <c r="ER297" s="788"/>
      <c r="FD297" s="788"/>
      <c r="FE297" s="795"/>
      <c r="FF297" s="795"/>
      <c r="FG297" s="795"/>
      <c r="FH297" s="795"/>
      <c r="FI297" s="795"/>
      <c r="FJ297" s="795"/>
      <c r="FK297" s="795"/>
      <c r="FL297" s="795"/>
      <c r="FM297" s="795"/>
      <c r="FN297" s="795"/>
      <c r="FO297" s="795"/>
      <c r="FP297" s="788"/>
      <c r="GB297" s="788"/>
      <c r="GC297" s="795"/>
      <c r="GD297" s="795"/>
      <c r="GE297" s="795"/>
      <c r="GF297" s="795"/>
      <c r="GG297" s="795"/>
      <c r="GH297" s="795"/>
      <c r="GI297" s="795"/>
      <c r="GJ297" s="795"/>
      <c r="GK297" s="795"/>
      <c r="GL297" s="795"/>
      <c r="GM297" s="795"/>
      <c r="GN297" s="788"/>
      <c r="GO297" s="815"/>
    </row>
    <row r="298" spans="7:197" s="786" customFormat="1" ht="22" hidden="1" customHeight="1" x14ac:dyDescent="0.2">
      <c r="G298" s="834" t="str">
        <f>'Title Marketing'!$B$14</f>
        <v>Print Advertising</v>
      </c>
      <c r="P298" s="788"/>
      <c r="Q298" s="795"/>
      <c r="R298" s="795"/>
      <c r="S298" s="795"/>
      <c r="T298" s="795"/>
      <c r="U298" s="795"/>
      <c r="V298" s="795"/>
      <c r="W298" s="795"/>
      <c r="X298" s="795"/>
      <c r="Y298" s="795"/>
      <c r="Z298" s="795"/>
      <c r="AA298" s="795"/>
      <c r="AB298" s="788"/>
      <c r="AC298" s="786">
        <f>'Title Marketing'!$C$14</f>
        <v>0</v>
      </c>
      <c r="AD298" s="786">
        <f>'Title Marketing'!$D$14</f>
        <v>0</v>
      </c>
      <c r="AE298" s="786">
        <f>'Title Marketing'!$E$14</f>
        <v>0</v>
      </c>
      <c r="AF298" s="795">
        <f>'Title Marketing'!$F$14</f>
        <v>-2500</v>
      </c>
      <c r="AG298" s="795">
        <f>'Title Marketing'!$G$14</f>
        <v>-2500</v>
      </c>
      <c r="AH298" s="795">
        <f>'Title Marketing'!$H$14</f>
        <v>-2500</v>
      </c>
      <c r="AI298" s="786">
        <f>'Title Marketing'!$I$14</f>
        <v>-5000</v>
      </c>
      <c r="AJ298" s="786">
        <f>'Title Marketing'!$J$14</f>
        <v>-5000</v>
      </c>
      <c r="AK298" s="786">
        <f>'Title Marketing'!$K502</f>
        <v>0</v>
      </c>
      <c r="AL298" s="786">
        <f>'Title Marketing'!$L$14</f>
        <v>-2500</v>
      </c>
      <c r="AM298" s="786">
        <f>'Title Marketing'!$M$14</f>
        <v>0</v>
      </c>
      <c r="AN298" s="788">
        <f>'Title Marketing'!$N$14</f>
        <v>0</v>
      </c>
      <c r="AO298" s="795">
        <f>'Title Marketing'!$O$14</f>
        <v>0</v>
      </c>
      <c r="AP298" s="795">
        <f>'Title Marketing'!$P$14</f>
        <v>0</v>
      </c>
      <c r="AQ298" s="795">
        <f>'Title Marketing'!$Q$14</f>
        <v>0</v>
      </c>
      <c r="AR298" s="795">
        <f>'Title Marketing'!$R$14</f>
        <v>0</v>
      </c>
      <c r="AS298" s="795">
        <f>'Title Marketing'!$S$14</f>
        <v>0</v>
      </c>
      <c r="AT298" s="795">
        <f>'Title Marketing'!$T$14</f>
        <v>0</v>
      </c>
      <c r="AU298" s="795">
        <f>'Title Marketing'!$U$14</f>
        <v>0</v>
      </c>
      <c r="AV298" s="795"/>
      <c r="AW298" s="795"/>
      <c r="AX298" s="795"/>
      <c r="AY298" s="795"/>
      <c r="AZ298" s="788"/>
      <c r="BD298" s="795"/>
      <c r="BE298" s="795"/>
      <c r="BF298" s="795"/>
      <c r="BL298" s="788"/>
      <c r="BM298" s="795"/>
      <c r="BN298" s="795"/>
      <c r="BO298" s="795"/>
      <c r="BP298" s="795"/>
      <c r="BQ298" s="795"/>
      <c r="BR298" s="795"/>
      <c r="BS298" s="795"/>
      <c r="BT298" s="795"/>
      <c r="BU298" s="795"/>
      <c r="BV298" s="795"/>
      <c r="BW298" s="795"/>
      <c r="BX298" s="788"/>
      <c r="CJ298" s="788"/>
      <c r="CK298" s="795"/>
      <c r="CL298" s="795"/>
      <c r="CM298" s="795"/>
      <c r="CN298" s="795"/>
      <c r="CO298" s="795"/>
      <c r="CP298" s="795"/>
      <c r="CQ298" s="795"/>
      <c r="CR298" s="795"/>
      <c r="CS298" s="795"/>
      <c r="CT298" s="795"/>
      <c r="CU298" s="795"/>
      <c r="CV298" s="788"/>
      <c r="DH298" s="788"/>
      <c r="DI298" s="795"/>
      <c r="DJ298" s="795"/>
      <c r="DK298" s="795"/>
      <c r="DL298" s="795"/>
      <c r="DM298" s="795"/>
      <c r="DN298" s="795"/>
      <c r="DO298" s="795"/>
      <c r="DP298" s="795"/>
      <c r="DQ298" s="795"/>
      <c r="DR298" s="795"/>
      <c r="DS298" s="795"/>
      <c r="DT298" s="788"/>
      <c r="DX298" s="825"/>
      <c r="EF298" s="788"/>
      <c r="EG298" s="795"/>
      <c r="EH298" s="795"/>
      <c r="EI298" s="795"/>
      <c r="EJ298" s="795"/>
      <c r="EK298" s="795"/>
      <c r="EL298" s="795"/>
      <c r="EM298" s="795"/>
      <c r="EN298" s="795"/>
      <c r="EO298" s="795"/>
      <c r="EP298" s="795"/>
      <c r="EQ298" s="795"/>
      <c r="ER298" s="788"/>
      <c r="FD298" s="788"/>
      <c r="FE298" s="795"/>
      <c r="FF298" s="795"/>
      <c r="FG298" s="795"/>
      <c r="FH298" s="795"/>
      <c r="FI298" s="795"/>
      <c r="FJ298" s="795"/>
      <c r="FK298" s="795"/>
      <c r="FL298" s="795"/>
      <c r="FM298" s="795"/>
      <c r="FN298" s="795"/>
      <c r="FO298" s="795"/>
      <c r="FP298" s="788"/>
      <c r="GB298" s="788"/>
      <c r="GC298" s="795"/>
      <c r="GD298" s="795"/>
      <c r="GE298" s="795"/>
      <c r="GF298" s="795"/>
      <c r="GG298" s="795"/>
      <c r="GH298" s="795"/>
      <c r="GI298" s="795"/>
      <c r="GJ298" s="795"/>
      <c r="GK298" s="795"/>
      <c r="GL298" s="795"/>
      <c r="GM298" s="795"/>
      <c r="GN298" s="788"/>
      <c r="GO298" s="815"/>
    </row>
    <row r="299" spans="7:197" s="786" customFormat="1" ht="22" hidden="1" customHeight="1" x14ac:dyDescent="0.2">
      <c r="G299" s="834" t="str">
        <f>'Title Marketing'!$B$15</f>
        <v>Digital Advertising</v>
      </c>
      <c r="P299" s="788"/>
      <c r="Q299" s="795"/>
      <c r="R299" s="795"/>
      <c r="S299" s="795"/>
      <c r="T299" s="795"/>
      <c r="U299" s="795"/>
      <c r="V299" s="795"/>
      <c r="W299" s="795"/>
      <c r="X299" s="795"/>
      <c r="Y299" s="795"/>
      <c r="Z299" s="795"/>
      <c r="AA299" s="795"/>
      <c r="AB299" s="788"/>
      <c r="AC299" s="786">
        <f>'Title Marketing'!$C$15</f>
        <v>0</v>
      </c>
      <c r="AD299" s="786">
        <f>'Title Marketing'!$D$15</f>
        <v>0</v>
      </c>
      <c r="AE299" s="786">
        <f>'Title Marketing'!$E$15</f>
        <v>0</v>
      </c>
      <c r="AF299" s="795">
        <f>'Title Marketing'!$F$15</f>
        <v>-2500</v>
      </c>
      <c r="AG299" s="795">
        <f>'Title Marketing'!$G$15</f>
        <v>-5000</v>
      </c>
      <c r="AH299" s="795">
        <f>'Title Marketing'!$H$15</f>
        <v>-5000</v>
      </c>
      <c r="AI299" s="786">
        <f>'Title Marketing'!$I$15</f>
        <v>-7500</v>
      </c>
      <c r="AJ299" s="786">
        <f>'Title Marketing'!$J$15</f>
        <v>-7500</v>
      </c>
      <c r="AK299" s="786">
        <f>'Title Marketing'!$K$15</f>
        <v>-5000</v>
      </c>
      <c r="AL299" s="786">
        <f>'Title Marketing'!$L$15</f>
        <v>-5000</v>
      </c>
      <c r="AM299" s="786">
        <f>'Title Marketing'!$M$15</f>
        <v>-2500</v>
      </c>
      <c r="AN299" s="788">
        <f>'Title Marketing'!$N$15</f>
        <v>-1500</v>
      </c>
      <c r="AO299" s="795">
        <f>'Title Marketing'!$O$15</f>
        <v>-500</v>
      </c>
      <c r="AP299" s="795">
        <f>'Title Marketing'!$P$15</f>
        <v>-500</v>
      </c>
      <c r="AQ299" s="795">
        <f>'Title Marketing'!$Q$15</f>
        <v>-500</v>
      </c>
      <c r="AR299" s="795">
        <f>'Title Marketing'!$R$15</f>
        <v>-500</v>
      </c>
      <c r="AS299" s="795">
        <f>'Title Marketing'!$S$15</f>
        <v>-750</v>
      </c>
      <c r="AT299" s="795">
        <f>'Title Marketing'!$T$15</f>
        <v>0</v>
      </c>
      <c r="AU299" s="795">
        <f>'Title Marketing'!$U$15</f>
        <v>0</v>
      </c>
      <c r="AV299" s="795"/>
      <c r="AW299" s="795"/>
      <c r="AX299" s="795"/>
      <c r="AY299" s="795"/>
      <c r="AZ299" s="788"/>
      <c r="BD299" s="795"/>
      <c r="BE299" s="795"/>
      <c r="BF299" s="795"/>
      <c r="BL299" s="788"/>
      <c r="BM299" s="795"/>
      <c r="BN299" s="795"/>
      <c r="BO299" s="795"/>
      <c r="BP299" s="795"/>
      <c r="BQ299" s="795"/>
      <c r="BR299" s="795"/>
      <c r="BS299" s="795"/>
      <c r="BT299" s="795"/>
      <c r="BU299" s="795"/>
      <c r="BV299" s="795"/>
      <c r="BW299" s="795"/>
      <c r="BX299" s="788"/>
      <c r="CJ299" s="788"/>
      <c r="CK299" s="795"/>
      <c r="CL299" s="795"/>
      <c r="CM299" s="795"/>
      <c r="CN299" s="795"/>
      <c r="CO299" s="795"/>
      <c r="CP299" s="795"/>
      <c r="CQ299" s="795"/>
      <c r="CR299" s="795"/>
      <c r="CS299" s="795"/>
      <c r="CT299" s="795"/>
      <c r="CU299" s="795"/>
      <c r="CV299" s="788"/>
      <c r="DH299" s="788"/>
      <c r="DI299" s="795"/>
      <c r="DJ299" s="795"/>
      <c r="DK299" s="795"/>
      <c r="DL299" s="795"/>
      <c r="DM299" s="795"/>
      <c r="DN299" s="795"/>
      <c r="DO299" s="795"/>
      <c r="DP299" s="795"/>
      <c r="DQ299" s="795"/>
      <c r="DR299" s="795"/>
      <c r="DS299" s="795"/>
      <c r="DT299" s="788"/>
      <c r="DX299" s="825"/>
      <c r="EF299" s="788"/>
      <c r="EG299" s="795"/>
      <c r="EH299" s="795"/>
      <c r="EI299" s="795"/>
      <c r="EJ299" s="795"/>
      <c r="EK299" s="795"/>
      <c r="EL299" s="795"/>
      <c r="EM299" s="795"/>
      <c r="EN299" s="795"/>
      <c r="EO299" s="795"/>
      <c r="EP299" s="795"/>
      <c r="EQ299" s="795"/>
      <c r="ER299" s="788"/>
      <c r="FD299" s="788"/>
      <c r="FE299" s="795"/>
      <c r="FF299" s="795"/>
      <c r="FG299" s="795"/>
      <c r="FH299" s="795"/>
      <c r="FI299" s="795"/>
      <c r="FJ299" s="795"/>
      <c r="FK299" s="795"/>
      <c r="FL299" s="795"/>
      <c r="FM299" s="795"/>
      <c r="FN299" s="795"/>
      <c r="FO299" s="795"/>
      <c r="FP299" s="788"/>
      <c r="GB299" s="788"/>
      <c r="GC299" s="795"/>
      <c r="GD299" s="795"/>
      <c r="GE299" s="795"/>
      <c r="GF299" s="795"/>
      <c r="GG299" s="795"/>
      <c r="GH299" s="795"/>
      <c r="GI299" s="795"/>
      <c r="GJ299" s="795"/>
      <c r="GK299" s="795"/>
      <c r="GL299" s="795"/>
      <c r="GM299" s="795"/>
      <c r="GN299" s="788"/>
      <c r="GO299" s="815"/>
    </row>
    <row r="300" spans="7:197" s="786" customFormat="1" ht="22" hidden="1" customHeight="1" x14ac:dyDescent="0.2">
      <c r="G300" s="834" t="str">
        <f>'Title Marketing'!$B$16</f>
        <v>Swag</v>
      </c>
      <c r="P300" s="788"/>
      <c r="Q300" s="795"/>
      <c r="R300" s="795"/>
      <c r="S300" s="795"/>
      <c r="T300" s="795"/>
      <c r="U300" s="795"/>
      <c r="V300" s="795"/>
      <c r="W300" s="795"/>
      <c r="X300" s="795"/>
      <c r="Y300" s="795"/>
      <c r="Z300" s="795"/>
      <c r="AA300" s="795"/>
      <c r="AB300" s="788"/>
      <c r="AC300" s="786">
        <f>'Title Marketing'!$C$16</f>
        <v>0</v>
      </c>
      <c r="AD300" s="786">
        <f>'Title Marketing'!$D$16</f>
        <v>0</v>
      </c>
      <c r="AE300" s="786">
        <f>'Title Marketing'!$E$16</f>
        <v>0</v>
      </c>
      <c r="AF300" s="795">
        <f>'Title Marketing'!$F$16</f>
        <v>0</v>
      </c>
      <c r="AG300" s="795">
        <f>'Title Marketing'!$G$16</f>
        <v>0</v>
      </c>
      <c r="AH300" s="795">
        <f>'Title Marketing'!$H$16</f>
        <v>-1200</v>
      </c>
      <c r="AI300" s="786">
        <f>'Title Marketing'!$I$16</f>
        <v>-1200</v>
      </c>
      <c r="AJ300" s="786">
        <f>'Title Marketing'!$J$16</f>
        <v>-2500</v>
      </c>
      <c r="AK300" s="786">
        <f>'Title Marketing'!$K$16</f>
        <v>-2500</v>
      </c>
      <c r="AL300" s="786">
        <f>'Title Marketing'!$L$16</f>
        <v>-2500</v>
      </c>
      <c r="AM300" s="786">
        <f>'Title Marketing'!$M$16</f>
        <v>-1750</v>
      </c>
      <c r="AN300" s="788">
        <f>'Title Marketing'!$N$16</f>
        <v>-1200</v>
      </c>
      <c r="AO300" s="795">
        <f>'Title Marketing'!$O$16</f>
        <v>-600</v>
      </c>
      <c r="AP300" s="795">
        <f>'Title Marketing'!$P$16</f>
        <v>-600</v>
      </c>
      <c r="AQ300" s="795">
        <f>'Title Marketing'!$Q$16</f>
        <v>-600</v>
      </c>
      <c r="AR300" s="795">
        <f>'Title Marketing'!$R$16</f>
        <v>-300</v>
      </c>
      <c r="AS300" s="795">
        <f>'Title Marketing'!$S$16</f>
        <v>-300</v>
      </c>
      <c r="AT300" s="795">
        <f>'Title Marketing'!$T$16</f>
        <v>-300</v>
      </c>
      <c r="AU300" s="795">
        <f>'Title Marketing'!$U$16</f>
        <v>0</v>
      </c>
      <c r="AV300" s="795"/>
      <c r="AW300" s="795"/>
      <c r="AX300" s="795"/>
      <c r="AY300" s="795"/>
      <c r="AZ300" s="788"/>
      <c r="BD300" s="795"/>
      <c r="BE300" s="795"/>
      <c r="BF300" s="795"/>
      <c r="BL300" s="788"/>
      <c r="BM300" s="795"/>
      <c r="BN300" s="795"/>
      <c r="BO300" s="795"/>
      <c r="BP300" s="795"/>
      <c r="BQ300" s="795"/>
      <c r="BR300" s="795"/>
      <c r="BS300" s="795"/>
      <c r="BT300" s="795"/>
      <c r="BU300" s="795"/>
      <c r="BV300" s="795"/>
      <c r="BW300" s="795"/>
      <c r="BX300" s="788"/>
      <c r="CJ300" s="788"/>
      <c r="CK300" s="795"/>
      <c r="CL300" s="795"/>
      <c r="CM300" s="795"/>
      <c r="CN300" s="795"/>
      <c r="CO300" s="795"/>
      <c r="CP300" s="795"/>
      <c r="CQ300" s="795"/>
      <c r="CR300" s="795"/>
      <c r="CS300" s="795"/>
      <c r="CT300" s="795"/>
      <c r="CU300" s="795"/>
      <c r="CV300" s="788"/>
      <c r="DH300" s="788"/>
      <c r="DI300" s="795"/>
      <c r="DJ300" s="795"/>
      <c r="DK300" s="795"/>
      <c r="DL300" s="795"/>
      <c r="DM300" s="795"/>
      <c r="DN300" s="795"/>
      <c r="DO300" s="795"/>
      <c r="DP300" s="795"/>
      <c r="DQ300" s="795"/>
      <c r="DR300" s="795"/>
      <c r="DS300" s="795"/>
      <c r="DT300" s="788"/>
      <c r="DX300" s="825"/>
      <c r="EF300" s="788"/>
      <c r="EG300" s="795"/>
      <c r="EH300" s="795"/>
      <c r="EI300" s="795"/>
      <c r="EJ300" s="795"/>
      <c r="EK300" s="795"/>
      <c r="EL300" s="795"/>
      <c r="EM300" s="795"/>
      <c r="EN300" s="795"/>
      <c r="EO300" s="795"/>
      <c r="EP300" s="795"/>
      <c r="EQ300" s="795"/>
      <c r="ER300" s="788"/>
      <c r="FD300" s="788"/>
      <c r="FE300" s="795"/>
      <c r="FF300" s="795"/>
      <c r="FG300" s="795"/>
      <c r="FH300" s="795"/>
      <c r="FI300" s="795"/>
      <c r="FJ300" s="795"/>
      <c r="FK300" s="795"/>
      <c r="FL300" s="795"/>
      <c r="FM300" s="795"/>
      <c r="FN300" s="795"/>
      <c r="FO300" s="795"/>
      <c r="FP300" s="788"/>
      <c r="GB300" s="788"/>
      <c r="GC300" s="795"/>
      <c r="GD300" s="795"/>
      <c r="GE300" s="795"/>
      <c r="GF300" s="795"/>
      <c r="GG300" s="795"/>
      <c r="GH300" s="795"/>
      <c r="GI300" s="795"/>
      <c r="GJ300" s="795"/>
      <c r="GK300" s="795"/>
      <c r="GL300" s="795"/>
      <c r="GM300" s="795"/>
      <c r="GN300" s="788"/>
      <c r="GO300" s="815"/>
    </row>
    <row r="301" spans="7:197" s="786" customFormat="1" ht="22" hidden="1" customHeight="1" x14ac:dyDescent="0.2">
      <c r="G301" s="835"/>
      <c r="P301" s="788"/>
      <c r="Q301" s="795"/>
      <c r="R301" s="795"/>
      <c r="S301" s="795"/>
      <c r="T301" s="795"/>
      <c r="U301" s="795"/>
      <c r="V301" s="795"/>
      <c r="W301" s="795"/>
      <c r="X301" s="795"/>
      <c r="Y301" s="795"/>
      <c r="Z301" s="795"/>
      <c r="AA301" s="795"/>
      <c r="AB301" s="788"/>
      <c r="AF301" s="795"/>
      <c r="AG301" s="795"/>
      <c r="AH301" s="795"/>
      <c r="AN301" s="788"/>
      <c r="AO301" s="795"/>
      <c r="AP301" s="795"/>
      <c r="AQ301" s="795"/>
      <c r="AR301" s="795"/>
      <c r="AS301" s="795"/>
      <c r="AT301" s="795"/>
      <c r="AU301" s="795"/>
      <c r="AV301" s="795"/>
      <c r="AW301" s="795"/>
      <c r="AX301" s="795"/>
      <c r="AY301" s="795"/>
      <c r="AZ301" s="788"/>
      <c r="BD301" s="795"/>
      <c r="BE301" s="795"/>
      <c r="BF301" s="795"/>
      <c r="BL301" s="788"/>
      <c r="BM301" s="795"/>
      <c r="BN301" s="795"/>
      <c r="BO301" s="795"/>
      <c r="BP301" s="795"/>
      <c r="BQ301" s="795"/>
      <c r="BR301" s="795"/>
      <c r="BS301" s="795"/>
      <c r="BT301" s="795"/>
      <c r="BU301" s="795"/>
      <c r="BV301" s="795"/>
      <c r="BW301" s="795"/>
      <c r="BX301" s="788"/>
      <c r="CJ301" s="788"/>
      <c r="CK301" s="795"/>
      <c r="CL301" s="795"/>
      <c r="CM301" s="795"/>
      <c r="CN301" s="795"/>
      <c r="CO301" s="795"/>
      <c r="CP301" s="795"/>
      <c r="CQ301" s="795"/>
      <c r="CR301" s="795"/>
      <c r="CS301" s="795"/>
      <c r="CT301" s="795"/>
      <c r="CU301" s="795"/>
      <c r="CV301" s="788"/>
      <c r="DH301" s="788"/>
      <c r="DI301" s="795"/>
      <c r="DJ301" s="795"/>
      <c r="DK301" s="795"/>
      <c r="DL301" s="795"/>
      <c r="DM301" s="795"/>
      <c r="DN301" s="795"/>
      <c r="DO301" s="795"/>
      <c r="DP301" s="795"/>
      <c r="DQ301" s="795"/>
      <c r="DR301" s="795"/>
      <c r="DS301" s="795"/>
      <c r="DT301" s="788"/>
      <c r="DX301" s="825"/>
      <c r="EF301" s="788"/>
      <c r="EG301" s="795"/>
      <c r="EH301" s="795"/>
      <c r="EI301" s="795"/>
      <c r="EJ301" s="795"/>
      <c r="EK301" s="795"/>
      <c r="EL301" s="795"/>
      <c r="EM301" s="795"/>
      <c r="EN301" s="795"/>
      <c r="EO301" s="795"/>
      <c r="EP301" s="795"/>
      <c r="EQ301" s="795"/>
      <c r="ER301" s="788"/>
      <c r="FD301" s="788"/>
      <c r="FE301" s="795"/>
      <c r="FF301" s="795"/>
      <c r="FG301" s="795"/>
      <c r="FH301" s="795"/>
      <c r="FI301" s="795"/>
      <c r="FJ301" s="795"/>
      <c r="FK301" s="795"/>
      <c r="FL301" s="795"/>
      <c r="FM301" s="795"/>
      <c r="FN301" s="795"/>
      <c r="FO301" s="795"/>
      <c r="FP301" s="788"/>
      <c r="GB301" s="788"/>
      <c r="GC301" s="795"/>
      <c r="GD301" s="795"/>
      <c r="GE301" s="795"/>
      <c r="GF301" s="795"/>
      <c r="GG301" s="795"/>
      <c r="GH301" s="795"/>
      <c r="GI301" s="795"/>
      <c r="GJ301" s="795"/>
      <c r="GK301" s="795"/>
      <c r="GL301" s="795"/>
      <c r="GM301" s="795"/>
      <c r="GN301" s="788"/>
      <c r="GO301" s="815"/>
    </row>
    <row r="302" spans="7:197" s="786" customFormat="1" ht="22" hidden="1" customHeight="1" x14ac:dyDescent="0.2">
      <c r="G302" s="833">
        <v>10</v>
      </c>
      <c r="P302" s="788"/>
      <c r="Q302" s="795"/>
      <c r="R302" s="795"/>
      <c r="S302" s="795"/>
      <c r="T302" s="795"/>
      <c r="U302" s="795"/>
      <c r="V302" s="795"/>
      <c r="W302" s="795"/>
      <c r="X302" s="795"/>
      <c r="Y302" s="795"/>
      <c r="Z302" s="795"/>
      <c r="AA302" s="795"/>
      <c r="AB302" s="788"/>
      <c r="AD302" s="786">
        <f>'Title Marketing'!$C$17</f>
        <v>-24000</v>
      </c>
      <c r="AE302" s="786">
        <f>'Title Marketing'!$D$17</f>
        <v>-24000</v>
      </c>
      <c r="AF302" s="795">
        <f>'Title Marketing'!$E$17</f>
        <v>-19000</v>
      </c>
      <c r="AG302" s="795">
        <f>'Title Marketing'!$F$17</f>
        <v>-29000</v>
      </c>
      <c r="AH302" s="795">
        <f>'Title Marketing'!$G$17</f>
        <v>-26500</v>
      </c>
      <c r="AI302" s="786">
        <f>'Title Marketing'!$H$17</f>
        <v>-27700</v>
      </c>
      <c r="AJ302" s="786">
        <f>'Title Marketing'!$I$17</f>
        <v>-32700</v>
      </c>
      <c r="AK302" s="786">
        <f>'Title Marketing'!$J$17</f>
        <v>-27000</v>
      </c>
      <c r="AL302" s="786">
        <f>'Title Marketing'!$K$17</f>
        <v>-12500</v>
      </c>
      <c r="AM302" s="786">
        <f>'Title Marketing'!$L$17</f>
        <v>-10000</v>
      </c>
      <c r="AN302" s="788">
        <f>'Title Marketing'!$M$17</f>
        <v>-9250</v>
      </c>
      <c r="AO302" s="795">
        <f>'Title Marketing'!$N$17</f>
        <v>-2700</v>
      </c>
      <c r="AP302" s="795">
        <f>'Title Marketing'!$O$17</f>
        <v>-1100</v>
      </c>
      <c r="AQ302" s="795">
        <f>'Title Marketing'!$P$17</f>
        <v>-1100</v>
      </c>
      <c r="AR302" s="795">
        <f>'Title Marketing'!$Q$17</f>
        <v>-1100</v>
      </c>
      <c r="AS302" s="795">
        <f>'Title Marketing'!$R$17</f>
        <v>-800</v>
      </c>
      <c r="AT302" s="795">
        <f>'Title Marketing'!$S$17</f>
        <v>-1050</v>
      </c>
      <c r="AU302" s="795">
        <f>'Title Marketing'!$T$17</f>
        <v>-300</v>
      </c>
      <c r="AV302" s="795">
        <f>'Title Marketing'!$U$17</f>
        <v>0</v>
      </c>
      <c r="AW302" s="795"/>
      <c r="AX302" s="795"/>
      <c r="AY302" s="795"/>
      <c r="AZ302" s="788"/>
      <c r="BD302" s="795"/>
      <c r="BE302" s="795"/>
      <c r="BF302" s="795"/>
      <c r="BL302" s="788"/>
      <c r="BM302" s="795"/>
      <c r="BN302" s="795"/>
      <c r="BO302" s="795"/>
      <c r="BP302" s="795"/>
      <c r="BQ302" s="795"/>
      <c r="BR302" s="795"/>
      <c r="BS302" s="795"/>
      <c r="BT302" s="795"/>
      <c r="BU302" s="795"/>
      <c r="BV302" s="795"/>
      <c r="BW302" s="795"/>
      <c r="BX302" s="788"/>
      <c r="CJ302" s="788"/>
      <c r="CK302" s="795"/>
      <c r="CL302" s="795"/>
      <c r="CM302" s="795"/>
      <c r="CN302" s="795"/>
      <c r="CO302" s="795"/>
      <c r="CP302" s="795"/>
      <c r="CQ302" s="795"/>
      <c r="CR302" s="795"/>
      <c r="CS302" s="795"/>
      <c r="CT302" s="795"/>
      <c r="CU302" s="795"/>
      <c r="CV302" s="788"/>
      <c r="DH302" s="788"/>
      <c r="DI302" s="795"/>
      <c r="DJ302" s="795"/>
      <c r="DK302" s="795"/>
      <c r="DL302" s="795"/>
      <c r="DM302" s="795"/>
      <c r="DN302" s="795"/>
      <c r="DO302" s="795"/>
      <c r="DP302" s="795"/>
      <c r="DQ302" s="795"/>
      <c r="DR302" s="795"/>
      <c r="DS302" s="795"/>
      <c r="DT302" s="788"/>
      <c r="DX302" s="825"/>
      <c r="EF302" s="788"/>
      <c r="EG302" s="795"/>
      <c r="EH302" s="795"/>
      <c r="EI302" s="795"/>
      <c r="EJ302" s="795"/>
      <c r="EK302" s="795"/>
      <c r="EL302" s="795"/>
      <c r="EM302" s="795"/>
      <c r="EN302" s="795"/>
      <c r="EO302" s="795"/>
      <c r="EP302" s="795"/>
      <c r="EQ302" s="795"/>
      <c r="ER302" s="788"/>
      <c r="FD302" s="788"/>
      <c r="FE302" s="795"/>
      <c r="FF302" s="795"/>
      <c r="FG302" s="795"/>
      <c r="FH302" s="795"/>
      <c r="FI302" s="795"/>
      <c r="FJ302" s="795"/>
      <c r="FK302" s="795"/>
      <c r="FL302" s="795"/>
      <c r="FM302" s="795"/>
      <c r="FN302" s="795"/>
      <c r="FO302" s="795"/>
      <c r="FP302" s="788"/>
      <c r="GB302" s="788"/>
      <c r="GC302" s="795"/>
      <c r="GD302" s="795"/>
      <c r="GE302" s="795"/>
      <c r="GF302" s="795"/>
      <c r="GG302" s="795"/>
      <c r="GH302" s="795"/>
      <c r="GI302" s="795"/>
      <c r="GJ302" s="795"/>
      <c r="GK302" s="795"/>
      <c r="GL302" s="795"/>
      <c r="GM302" s="795"/>
      <c r="GN302" s="788"/>
      <c r="GO302" s="815"/>
    </row>
    <row r="303" spans="7:197" s="786" customFormat="1" ht="22" hidden="1" customHeight="1" x14ac:dyDescent="0.2">
      <c r="G303" s="834" t="str">
        <f>'Title Marketing'!$B$8</f>
        <v>Market Research</v>
      </c>
      <c r="P303" s="788"/>
      <c r="Q303" s="795"/>
      <c r="R303" s="795"/>
      <c r="S303" s="795"/>
      <c r="T303" s="795"/>
      <c r="U303" s="795"/>
      <c r="V303" s="795"/>
      <c r="W303" s="795"/>
      <c r="X303" s="795"/>
      <c r="Y303" s="795"/>
      <c r="Z303" s="795"/>
      <c r="AA303" s="795"/>
      <c r="AB303" s="788"/>
      <c r="AD303" s="786">
        <f>'Title Marketing'!$C$8</f>
        <v>-5000</v>
      </c>
      <c r="AE303" s="786">
        <f>'Title Marketing'!$D$8</f>
        <v>-5000</v>
      </c>
      <c r="AF303" s="795">
        <f>'Title Marketing'!$E$8</f>
        <v>0</v>
      </c>
      <c r="AG303" s="795">
        <f>'Title Marketing'!$F$8</f>
        <v>0</v>
      </c>
      <c r="AH303" s="795">
        <f>'Title Marketing'!$G$8</f>
        <v>0</v>
      </c>
      <c r="AI303" s="786">
        <f>'Title Marketing'!$H$8</f>
        <v>0</v>
      </c>
      <c r="AJ303" s="786">
        <f>'Title Marketing'!$I$8</f>
        <v>0</v>
      </c>
      <c r="AK303" s="786">
        <f>'Title Marketing'!$J$8</f>
        <v>0</v>
      </c>
      <c r="AL303" s="786">
        <f>'Title Marketing'!$K$8</f>
        <v>0</v>
      </c>
      <c r="AM303" s="786">
        <f>'Title Marketing'!$L$8</f>
        <v>0</v>
      </c>
      <c r="AN303" s="788">
        <f>'Title Marketing'!$M$8</f>
        <v>0</v>
      </c>
      <c r="AO303" s="795">
        <f>'Title Marketing'!$N$8</f>
        <v>0</v>
      </c>
      <c r="AP303" s="795">
        <f>'Title Marketing'!$O$8</f>
        <v>0</v>
      </c>
      <c r="AQ303" s="795">
        <f>'Title Marketing'!$P$8</f>
        <v>0</v>
      </c>
      <c r="AR303" s="795">
        <f>'Title Marketing'!$Q$8</f>
        <v>0</v>
      </c>
      <c r="AS303" s="795">
        <f>'Title Marketing'!$R$8</f>
        <v>0</v>
      </c>
      <c r="AT303" s="795">
        <f>'Title Marketing'!$S$8</f>
        <v>0</v>
      </c>
      <c r="AU303" s="795">
        <f>'Title Marketing'!$T$8</f>
        <v>0</v>
      </c>
      <c r="AV303" s="795">
        <f>'Title Marketing'!$U$8</f>
        <v>0</v>
      </c>
      <c r="AW303" s="795"/>
      <c r="AX303" s="795"/>
      <c r="AY303" s="795"/>
      <c r="AZ303" s="788"/>
      <c r="BD303" s="795"/>
      <c r="BE303" s="795"/>
      <c r="BF303" s="795"/>
      <c r="BL303" s="788"/>
      <c r="BM303" s="795"/>
      <c r="BN303" s="795"/>
      <c r="BO303" s="795"/>
      <c r="BP303" s="795"/>
      <c r="BQ303" s="795"/>
      <c r="BR303" s="795"/>
      <c r="BS303" s="795"/>
      <c r="BT303" s="795"/>
      <c r="BU303" s="795"/>
      <c r="BV303" s="795"/>
      <c r="BW303" s="795"/>
      <c r="BX303" s="788"/>
      <c r="CJ303" s="788"/>
      <c r="CK303" s="795"/>
      <c r="CL303" s="795"/>
      <c r="CM303" s="795"/>
      <c r="CN303" s="795"/>
      <c r="CO303" s="795"/>
      <c r="CP303" s="795"/>
      <c r="CQ303" s="795"/>
      <c r="CR303" s="795"/>
      <c r="CS303" s="795"/>
      <c r="CT303" s="795"/>
      <c r="CU303" s="795"/>
      <c r="CV303" s="788"/>
      <c r="DH303" s="788"/>
      <c r="DI303" s="795"/>
      <c r="DJ303" s="795"/>
      <c r="DK303" s="795"/>
      <c r="DL303" s="795"/>
      <c r="DM303" s="795"/>
      <c r="DN303" s="795"/>
      <c r="DO303" s="795"/>
      <c r="DP303" s="795"/>
      <c r="DQ303" s="795"/>
      <c r="DR303" s="795"/>
      <c r="DS303" s="795"/>
      <c r="DT303" s="788"/>
      <c r="DX303" s="825"/>
      <c r="EF303" s="788"/>
      <c r="EG303" s="795"/>
      <c r="EH303" s="795"/>
      <c r="EI303" s="795"/>
      <c r="EJ303" s="795"/>
      <c r="EK303" s="795"/>
      <c r="EL303" s="795"/>
      <c r="EM303" s="795"/>
      <c r="EN303" s="795"/>
      <c r="EO303" s="795"/>
      <c r="EP303" s="795"/>
      <c r="EQ303" s="795"/>
      <c r="ER303" s="788"/>
      <c r="FD303" s="788"/>
      <c r="FE303" s="795"/>
      <c r="FF303" s="795"/>
      <c r="FG303" s="795"/>
      <c r="FH303" s="795"/>
      <c r="FI303" s="795"/>
      <c r="FJ303" s="795"/>
      <c r="FK303" s="795"/>
      <c r="FL303" s="795"/>
      <c r="FM303" s="795"/>
      <c r="FN303" s="795"/>
      <c r="FO303" s="795"/>
      <c r="FP303" s="788"/>
      <c r="GB303" s="788"/>
      <c r="GC303" s="795"/>
      <c r="GD303" s="795"/>
      <c r="GE303" s="795"/>
      <c r="GF303" s="795"/>
      <c r="GG303" s="795"/>
      <c r="GH303" s="795"/>
      <c r="GI303" s="795"/>
      <c r="GJ303" s="795"/>
      <c r="GK303" s="795"/>
      <c r="GL303" s="795"/>
      <c r="GM303" s="795"/>
      <c r="GN303" s="788"/>
      <c r="GO303" s="815"/>
    </row>
    <row r="304" spans="7:197" s="786" customFormat="1" ht="22" hidden="1" customHeight="1" x14ac:dyDescent="0.2">
      <c r="G304" s="834" t="str">
        <f>'Title Marketing'!$B$9</f>
        <v>Public Relations</v>
      </c>
      <c r="P304" s="788"/>
      <c r="Q304" s="795"/>
      <c r="R304" s="795"/>
      <c r="S304" s="795"/>
      <c r="T304" s="795"/>
      <c r="U304" s="795"/>
      <c r="V304" s="795"/>
      <c r="W304" s="795"/>
      <c r="X304" s="795"/>
      <c r="Y304" s="795"/>
      <c r="Z304" s="795"/>
      <c r="AA304" s="795"/>
      <c r="AB304" s="788"/>
      <c r="AD304" s="786">
        <f>'Title Marketing'!$C$9</f>
        <v>-2000</v>
      </c>
      <c r="AE304" s="786">
        <f>'Title Marketing'!$D$9</f>
        <v>-2000</v>
      </c>
      <c r="AF304" s="795">
        <f>'Title Marketing'!$E$9</f>
        <v>-2000</v>
      </c>
      <c r="AG304" s="795">
        <f>'Title Marketing'!$F$9</f>
        <v>-2000</v>
      </c>
      <c r="AH304" s="795">
        <f>'Title Marketing'!$G$9</f>
        <v>-2000</v>
      </c>
      <c r="AI304" s="786">
        <f>'Title Marketing'!$H$9</f>
        <v>-2000</v>
      </c>
      <c r="AJ304" s="786">
        <f>'Title Marketing'!$I$9</f>
        <v>-2000</v>
      </c>
      <c r="AK304" s="786">
        <f>'Title Marketing'!$J$9</f>
        <v>-2000</v>
      </c>
      <c r="AL304" s="786">
        <f>'Title Marketing'!$K$9</f>
        <v>0</v>
      </c>
      <c r="AM304" s="786">
        <f>'Title Marketing'!$L$9</f>
        <v>0</v>
      </c>
      <c r="AN304" s="788">
        <f>'Title Marketing'!$M$9</f>
        <v>0</v>
      </c>
      <c r="AO304" s="795">
        <f>'Title Marketing'!$N$9</f>
        <v>0</v>
      </c>
      <c r="AP304" s="795">
        <f>'Title Marketing'!$O$9</f>
        <v>0</v>
      </c>
      <c r="AQ304" s="795">
        <f>'Title Marketing'!$P$9</f>
        <v>0</v>
      </c>
      <c r="AR304" s="795">
        <f>'Title Marketing'!$Q$9</f>
        <v>0</v>
      </c>
      <c r="AS304" s="795">
        <f>'Title Marketing'!$R$9</f>
        <v>0</v>
      </c>
      <c r="AT304" s="795">
        <f>'Title Marketing'!$S$9</f>
        <v>0</v>
      </c>
      <c r="AU304" s="795">
        <f>'Title Marketing'!$T$9</f>
        <v>0</v>
      </c>
      <c r="AV304" s="795">
        <f>'Title Marketing'!$U$9</f>
        <v>0</v>
      </c>
      <c r="AW304" s="795"/>
      <c r="AX304" s="795"/>
      <c r="AY304" s="795"/>
      <c r="AZ304" s="788"/>
      <c r="BD304" s="795"/>
      <c r="BE304" s="795"/>
      <c r="BF304" s="795"/>
      <c r="BL304" s="788"/>
      <c r="BM304" s="795"/>
      <c r="BN304" s="795"/>
      <c r="BO304" s="795"/>
      <c r="BP304" s="795"/>
      <c r="BQ304" s="795"/>
      <c r="BR304" s="795"/>
      <c r="BS304" s="795"/>
      <c r="BT304" s="795"/>
      <c r="BU304" s="795"/>
      <c r="BV304" s="795"/>
      <c r="BW304" s="795"/>
      <c r="BX304" s="788"/>
      <c r="CJ304" s="788"/>
      <c r="CK304" s="795"/>
      <c r="CL304" s="795"/>
      <c r="CM304" s="795"/>
      <c r="CN304" s="795"/>
      <c r="CO304" s="795"/>
      <c r="CP304" s="795"/>
      <c r="CQ304" s="795"/>
      <c r="CR304" s="795"/>
      <c r="CS304" s="795"/>
      <c r="CT304" s="795"/>
      <c r="CU304" s="795"/>
      <c r="CV304" s="788"/>
      <c r="DH304" s="788"/>
      <c r="DI304" s="795"/>
      <c r="DJ304" s="795"/>
      <c r="DK304" s="795"/>
      <c r="DL304" s="795"/>
      <c r="DM304" s="795"/>
      <c r="DN304" s="795"/>
      <c r="DO304" s="795"/>
      <c r="DP304" s="795"/>
      <c r="DQ304" s="795"/>
      <c r="DR304" s="795"/>
      <c r="DS304" s="795"/>
      <c r="DT304" s="788"/>
      <c r="DX304" s="825"/>
      <c r="EF304" s="788"/>
      <c r="EG304" s="795"/>
      <c r="EH304" s="795"/>
      <c r="EI304" s="795"/>
      <c r="EJ304" s="795"/>
      <c r="EK304" s="795"/>
      <c r="EL304" s="795"/>
      <c r="EM304" s="795"/>
      <c r="EN304" s="795"/>
      <c r="EO304" s="795"/>
      <c r="EP304" s="795"/>
      <c r="EQ304" s="795"/>
      <c r="ER304" s="788"/>
      <c r="FD304" s="788"/>
      <c r="FE304" s="795"/>
      <c r="FF304" s="795"/>
      <c r="FG304" s="795"/>
      <c r="FH304" s="795"/>
      <c r="FI304" s="795"/>
      <c r="FJ304" s="795"/>
      <c r="FK304" s="795"/>
      <c r="FL304" s="795"/>
      <c r="FM304" s="795"/>
      <c r="FN304" s="795"/>
      <c r="FO304" s="795"/>
      <c r="FP304" s="788"/>
      <c r="GB304" s="788"/>
      <c r="GC304" s="795"/>
      <c r="GD304" s="795"/>
      <c r="GE304" s="795"/>
      <c r="GF304" s="795"/>
      <c r="GG304" s="795"/>
      <c r="GH304" s="795"/>
      <c r="GI304" s="795"/>
      <c r="GJ304" s="795"/>
      <c r="GK304" s="795"/>
      <c r="GL304" s="795"/>
      <c r="GM304" s="795"/>
      <c r="GN304" s="788"/>
      <c r="GO304" s="815"/>
    </row>
    <row r="305" spans="7:197" s="786" customFormat="1" ht="22" hidden="1" customHeight="1" x14ac:dyDescent="0.2">
      <c r="G305" s="834" t="str">
        <f>'Title Marketing'!$B$10</f>
        <v>Endorsement Solicitation</v>
      </c>
      <c r="P305" s="788"/>
      <c r="Q305" s="795"/>
      <c r="R305" s="795"/>
      <c r="S305" s="795"/>
      <c r="T305" s="795"/>
      <c r="U305" s="795"/>
      <c r="V305" s="795"/>
      <c r="W305" s="795"/>
      <c r="X305" s="795"/>
      <c r="Y305" s="795"/>
      <c r="Z305" s="795"/>
      <c r="AA305" s="795"/>
      <c r="AB305" s="788"/>
      <c r="AD305" s="786">
        <f>'Title Marketing'!$C$10</f>
        <v>-5000</v>
      </c>
      <c r="AE305" s="786">
        <f>'Title Marketing'!$D$10</f>
        <v>-5000</v>
      </c>
      <c r="AF305" s="795">
        <f>'Title Marketing'!$E$10</f>
        <v>0</v>
      </c>
      <c r="AG305" s="795">
        <f>'Title Marketing'!$F$10</f>
        <v>0</v>
      </c>
      <c r="AH305" s="795">
        <f>'Title Marketing'!$G$10</f>
        <v>0</v>
      </c>
      <c r="AI305" s="786">
        <f>'Title Marketing'!$H$10</f>
        <v>0</v>
      </c>
      <c r="AJ305" s="786">
        <f>'Title Marketing'!$I$10</f>
        <v>0</v>
      </c>
      <c r="AK305" s="786">
        <f>'Title Marketing'!$J$10</f>
        <v>0</v>
      </c>
      <c r="AL305" s="786">
        <f>'Title Marketing'!$K$10</f>
        <v>0</v>
      </c>
      <c r="AM305" s="786">
        <f>'Title Marketing'!$L$10</f>
        <v>0</v>
      </c>
      <c r="AN305" s="788">
        <f>'Title Marketing'!$M$10</f>
        <v>0</v>
      </c>
      <c r="AO305" s="795">
        <f>'Title Marketing'!$N$10</f>
        <v>0</v>
      </c>
      <c r="AP305" s="795">
        <f>'Title Marketing'!$O$10</f>
        <v>0</v>
      </c>
      <c r="AQ305" s="795">
        <f>'Title Marketing'!$P$10</f>
        <v>0</v>
      </c>
      <c r="AR305" s="795">
        <f>'Title Marketing'!$Q$10</f>
        <v>0</v>
      </c>
      <c r="AS305" s="795">
        <f>'Title Marketing'!$R$10</f>
        <v>0</v>
      </c>
      <c r="AT305" s="795">
        <f>'Title Marketing'!$S$10</f>
        <v>0</v>
      </c>
      <c r="AU305" s="795">
        <f>'Title Marketing'!$T$10</f>
        <v>0</v>
      </c>
      <c r="AV305" s="795">
        <f>'Title Marketing'!$U$10</f>
        <v>0</v>
      </c>
      <c r="AW305" s="795"/>
      <c r="AX305" s="795"/>
      <c r="AY305" s="795"/>
      <c r="AZ305" s="788"/>
      <c r="BD305" s="795"/>
      <c r="BE305" s="795"/>
      <c r="BF305" s="795"/>
      <c r="BL305" s="788"/>
      <c r="BM305" s="795"/>
      <c r="BN305" s="795"/>
      <c r="BO305" s="795"/>
      <c r="BP305" s="795"/>
      <c r="BQ305" s="795"/>
      <c r="BR305" s="795"/>
      <c r="BS305" s="795"/>
      <c r="BT305" s="795"/>
      <c r="BU305" s="795"/>
      <c r="BV305" s="795"/>
      <c r="BW305" s="795"/>
      <c r="BX305" s="788"/>
      <c r="CJ305" s="788"/>
      <c r="CK305" s="795"/>
      <c r="CL305" s="795"/>
      <c r="CM305" s="795"/>
      <c r="CN305" s="795"/>
      <c r="CO305" s="795"/>
      <c r="CP305" s="795"/>
      <c r="CQ305" s="795"/>
      <c r="CR305" s="795"/>
      <c r="CS305" s="795"/>
      <c r="CT305" s="795"/>
      <c r="CU305" s="795"/>
      <c r="CV305" s="788"/>
      <c r="DH305" s="788"/>
      <c r="DI305" s="795"/>
      <c r="DJ305" s="795"/>
      <c r="DK305" s="795"/>
      <c r="DL305" s="795"/>
      <c r="DM305" s="795"/>
      <c r="DN305" s="795"/>
      <c r="DO305" s="795"/>
      <c r="DP305" s="795"/>
      <c r="DQ305" s="795"/>
      <c r="DR305" s="795"/>
      <c r="DS305" s="795"/>
      <c r="DT305" s="788"/>
      <c r="DX305" s="825"/>
      <c r="EF305" s="788"/>
      <c r="EG305" s="795"/>
      <c r="EH305" s="795"/>
      <c r="EI305" s="795"/>
      <c r="EJ305" s="795"/>
      <c r="EK305" s="795"/>
      <c r="EL305" s="795"/>
      <c r="EM305" s="795"/>
      <c r="EN305" s="795"/>
      <c r="EO305" s="795"/>
      <c r="EP305" s="795"/>
      <c r="EQ305" s="795"/>
      <c r="ER305" s="788"/>
      <c r="FD305" s="788"/>
      <c r="FE305" s="795"/>
      <c r="FF305" s="795"/>
      <c r="FG305" s="795"/>
      <c r="FH305" s="795"/>
      <c r="FI305" s="795"/>
      <c r="FJ305" s="795"/>
      <c r="FK305" s="795"/>
      <c r="FL305" s="795"/>
      <c r="FM305" s="795"/>
      <c r="FN305" s="795"/>
      <c r="FO305" s="795"/>
      <c r="FP305" s="788"/>
      <c r="GB305" s="788"/>
      <c r="GC305" s="795"/>
      <c r="GD305" s="795"/>
      <c r="GE305" s="795"/>
      <c r="GF305" s="795"/>
      <c r="GG305" s="795"/>
      <c r="GH305" s="795"/>
      <c r="GI305" s="795"/>
      <c r="GJ305" s="795"/>
      <c r="GK305" s="795"/>
      <c r="GL305" s="795"/>
      <c r="GM305" s="795"/>
      <c r="GN305" s="788"/>
      <c r="GO305" s="815"/>
    </row>
    <row r="306" spans="7:197" s="786" customFormat="1" ht="22" hidden="1" customHeight="1" x14ac:dyDescent="0.2">
      <c r="G306" s="834" t="str">
        <f>'Title Marketing'!$B$11</f>
        <v>Influencer Outreach</v>
      </c>
      <c r="P306" s="788"/>
      <c r="Q306" s="795"/>
      <c r="R306" s="795"/>
      <c r="S306" s="795"/>
      <c r="T306" s="795"/>
      <c r="U306" s="795"/>
      <c r="V306" s="795"/>
      <c r="W306" s="795"/>
      <c r="X306" s="795"/>
      <c r="Y306" s="795"/>
      <c r="Z306" s="795"/>
      <c r="AA306" s="795"/>
      <c r="AB306" s="788"/>
      <c r="AD306" s="786">
        <f>'Title Marketing'!$C$11</f>
        <v>0</v>
      </c>
      <c r="AE306" s="786">
        <f>'Title Marketing'!$D$11</f>
        <v>0</v>
      </c>
      <c r="AF306" s="795">
        <f>'Title Marketing'!$E$11</f>
        <v>-5000</v>
      </c>
      <c r="AG306" s="795">
        <f>'Title Marketing'!$F$11</f>
        <v>-5000</v>
      </c>
      <c r="AH306" s="795">
        <f>'Title Marketing'!$G$11</f>
        <v>-5000</v>
      </c>
      <c r="AI306" s="786">
        <f>'Title Marketing'!$H$11</f>
        <v>-5000</v>
      </c>
      <c r="AJ306" s="786">
        <f>'Title Marketing'!$I$11</f>
        <v>-5000</v>
      </c>
      <c r="AK306" s="786">
        <f>'Title Marketing'!$J$11</f>
        <v>-5000</v>
      </c>
      <c r="AL306" s="786">
        <f>'Title Marketing'!$K$11</f>
        <v>0</v>
      </c>
      <c r="AM306" s="786">
        <f>'Title Marketing'!$L$11</f>
        <v>0</v>
      </c>
      <c r="AN306" s="788">
        <f>'Title Marketing'!$M$11</f>
        <v>0</v>
      </c>
      <c r="AO306" s="795">
        <f>'Title Marketing'!$N$11</f>
        <v>0</v>
      </c>
      <c r="AP306" s="795">
        <f>'Title Marketing'!$O$11</f>
        <v>0</v>
      </c>
      <c r="AQ306" s="795">
        <f>'Title Marketing'!$P$11</f>
        <v>0</v>
      </c>
      <c r="AR306" s="795">
        <f>'Title Marketing'!$Q$11</f>
        <v>0</v>
      </c>
      <c r="AS306" s="795">
        <f>'Title Marketing'!$R$11</f>
        <v>0</v>
      </c>
      <c r="AT306" s="795">
        <f>'Title Marketing'!$S$11</f>
        <v>0</v>
      </c>
      <c r="AU306" s="795">
        <f>'Title Marketing'!$T$11</f>
        <v>0</v>
      </c>
      <c r="AV306" s="795">
        <f>'Title Marketing'!$U$11</f>
        <v>0</v>
      </c>
      <c r="AW306" s="795"/>
      <c r="AX306" s="795"/>
      <c r="AY306" s="795"/>
      <c r="AZ306" s="788"/>
      <c r="BD306" s="795"/>
      <c r="BE306" s="795"/>
      <c r="BF306" s="795"/>
      <c r="BL306" s="788"/>
      <c r="BM306" s="795"/>
      <c r="BN306" s="795"/>
      <c r="BO306" s="795"/>
      <c r="BP306" s="795"/>
      <c r="BQ306" s="795"/>
      <c r="BR306" s="795"/>
      <c r="BS306" s="795"/>
      <c r="BT306" s="795"/>
      <c r="BU306" s="795"/>
      <c r="BV306" s="795"/>
      <c r="BW306" s="795"/>
      <c r="BX306" s="788"/>
      <c r="CJ306" s="788"/>
      <c r="CK306" s="795"/>
      <c r="CL306" s="795"/>
      <c r="CM306" s="795"/>
      <c r="CN306" s="795"/>
      <c r="CO306" s="795"/>
      <c r="CP306" s="795"/>
      <c r="CQ306" s="795"/>
      <c r="CR306" s="795"/>
      <c r="CS306" s="795"/>
      <c r="CT306" s="795"/>
      <c r="CU306" s="795"/>
      <c r="CV306" s="788"/>
      <c r="DH306" s="788"/>
      <c r="DI306" s="795"/>
      <c r="DJ306" s="795"/>
      <c r="DK306" s="795"/>
      <c r="DL306" s="795"/>
      <c r="DM306" s="795"/>
      <c r="DN306" s="795"/>
      <c r="DO306" s="795"/>
      <c r="DP306" s="795"/>
      <c r="DQ306" s="795"/>
      <c r="DR306" s="795"/>
      <c r="DS306" s="795"/>
      <c r="DT306" s="788"/>
      <c r="DX306" s="825"/>
      <c r="EF306" s="788"/>
      <c r="EG306" s="795"/>
      <c r="EH306" s="795"/>
      <c r="EI306" s="795"/>
      <c r="EJ306" s="795"/>
      <c r="EK306" s="795"/>
      <c r="EL306" s="795"/>
      <c r="EM306" s="795"/>
      <c r="EN306" s="795"/>
      <c r="EO306" s="795"/>
      <c r="EP306" s="795"/>
      <c r="EQ306" s="795"/>
      <c r="ER306" s="788"/>
      <c r="FD306" s="788"/>
      <c r="FE306" s="795"/>
      <c r="FF306" s="795"/>
      <c r="FG306" s="795"/>
      <c r="FH306" s="795"/>
      <c r="FI306" s="795"/>
      <c r="FJ306" s="795"/>
      <c r="FK306" s="795"/>
      <c r="FL306" s="795"/>
      <c r="FM306" s="795"/>
      <c r="FN306" s="795"/>
      <c r="FO306" s="795"/>
      <c r="FP306" s="788"/>
      <c r="GB306" s="788"/>
      <c r="GC306" s="795"/>
      <c r="GD306" s="795"/>
      <c r="GE306" s="795"/>
      <c r="GF306" s="795"/>
      <c r="GG306" s="795"/>
      <c r="GH306" s="795"/>
      <c r="GI306" s="795"/>
      <c r="GJ306" s="795"/>
      <c r="GK306" s="795"/>
      <c r="GL306" s="795"/>
      <c r="GM306" s="795"/>
      <c r="GN306" s="788"/>
      <c r="GO306" s="815"/>
    </row>
    <row r="307" spans="7:197" s="786" customFormat="1" ht="22" hidden="1" customHeight="1" x14ac:dyDescent="0.2">
      <c r="G307" s="834" t="str">
        <f>'Title Marketing'!$B$12</f>
        <v>Blogger / Tatstemakers</v>
      </c>
      <c r="P307" s="788"/>
      <c r="Q307" s="795"/>
      <c r="R307" s="795"/>
      <c r="S307" s="795"/>
      <c r="T307" s="795"/>
      <c r="U307" s="795"/>
      <c r="V307" s="795"/>
      <c r="W307" s="795"/>
      <c r="X307" s="795"/>
      <c r="Y307" s="795"/>
      <c r="Z307" s="795"/>
      <c r="AA307" s="795"/>
      <c r="AB307" s="788"/>
      <c r="AD307" s="786">
        <f>'Title Marketing'!$C$12</f>
        <v>-12000</v>
      </c>
      <c r="AE307" s="786">
        <f>'Title Marketing'!$D$12</f>
        <v>-12000</v>
      </c>
      <c r="AF307" s="795">
        <f>'Title Marketing'!$E$12</f>
        <v>-12000</v>
      </c>
      <c r="AG307" s="795">
        <f>'Title Marketing'!$F$12</f>
        <v>-12000</v>
      </c>
      <c r="AH307" s="795">
        <f>'Title Marketing'!$G$12</f>
        <v>-12000</v>
      </c>
      <c r="AI307" s="786">
        <f>'Title Marketing'!$H$12</f>
        <v>-12000</v>
      </c>
      <c r="AJ307" s="786">
        <f>'Title Marketing'!$I$12</f>
        <v>-12000</v>
      </c>
      <c r="AK307" s="786">
        <f>'Title Marketing'!$J$12</f>
        <v>0</v>
      </c>
      <c r="AL307" s="786">
        <f>'Title Marketing'!$K$12</f>
        <v>0</v>
      </c>
      <c r="AM307" s="786">
        <f>'Title Marketing'!$L$12</f>
        <v>0</v>
      </c>
      <c r="AN307" s="788">
        <f>'Title Marketing'!$M$12</f>
        <v>0</v>
      </c>
      <c r="AO307" s="795">
        <f>'Title Marketing'!$N$12</f>
        <v>0</v>
      </c>
      <c r="AP307" s="795">
        <f>'Title Marketing'!$O$12</f>
        <v>0</v>
      </c>
      <c r="AQ307" s="795">
        <f>'Title Marketing'!$P$12</f>
        <v>0</v>
      </c>
      <c r="AR307" s="795">
        <f>'Title Marketing'!$Q$12</f>
        <v>0</v>
      </c>
      <c r="AS307" s="795">
        <f>'Title Marketing'!$R$12</f>
        <v>0</v>
      </c>
      <c r="AT307" s="795">
        <f>'Title Marketing'!$S$12</f>
        <v>0</v>
      </c>
      <c r="AU307" s="795">
        <f>'Title Marketing'!$T$12</f>
        <v>0</v>
      </c>
      <c r="AV307" s="795">
        <f>'Title Marketing'!$U$12</f>
        <v>0</v>
      </c>
      <c r="AW307" s="795"/>
      <c r="AX307" s="795"/>
      <c r="AY307" s="795"/>
      <c r="AZ307" s="788"/>
      <c r="BD307" s="795"/>
      <c r="BE307" s="795"/>
      <c r="BF307" s="795"/>
      <c r="BL307" s="788"/>
      <c r="BM307" s="795"/>
      <c r="BN307" s="795"/>
      <c r="BO307" s="795"/>
      <c r="BP307" s="795"/>
      <c r="BQ307" s="795"/>
      <c r="BR307" s="795"/>
      <c r="BS307" s="795"/>
      <c r="BT307" s="795"/>
      <c r="BU307" s="795"/>
      <c r="BV307" s="795"/>
      <c r="BW307" s="795"/>
      <c r="BX307" s="788"/>
      <c r="CJ307" s="788"/>
      <c r="CK307" s="795"/>
      <c r="CL307" s="795"/>
      <c r="CM307" s="795"/>
      <c r="CN307" s="795"/>
      <c r="CO307" s="795"/>
      <c r="CP307" s="795"/>
      <c r="CQ307" s="795"/>
      <c r="CR307" s="795"/>
      <c r="CS307" s="795"/>
      <c r="CT307" s="795"/>
      <c r="CU307" s="795"/>
      <c r="CV307" s="788"/>
      <c r="DH307" s="788"/>
      <c r="DI307" s="795"/>
      <c r="DJ307" s="795"/>
      <c r="DK307" s="795"/>
      <c r="DL307" s="795"/>
      <c r="DM307" s="795"/>
      <c r="DN307" s="795"/>
      <c r="DO307" s="795"/>
      <c r="DP307" s="795"/>
      <c r="DQ307" s="795"/>
      <c r="DR307" s="795"/>
      <c r="DS307" s="795"/>
      <c r="DT307" s="788"/>
      <c r="DX307" s="825"/>
      <c r="EF307" s="788"/>
      <c r="EG307" s="795"/>
      <c r="EH307" s="795"/>
      <c r="EI307" s="795"/>
      <c r="EJ307" s="795"/>
      <c r="EK307" s="795"/>
      <c r="EL307" s="795"/>
      <c r="EM307" s="795"/>
      <c r="EN307" s="795"/>
      <c r="EO307" s="795"/>
      <c r="EP307" s="795"/>
      <c r="EQ307" s="795"/>
      <c r="ER307" s="788"/>
      <c r="FD307" s="788"/>
      <c r="FE307" s="795"/>
      <c r="FF307" s="795"/>
      <c r="FG307" s="795"/>
      <c r="FH307" s="795"/>
      <c r="FI307" s="795"/>
      <c r="FJ307" s="795"/>
      <c r="FK307" s="795"/>
      <c r="FL307" s="795"/>
      <c r="FM307" s="795"/>
      <c r="FN307" s="795"/>
      <c r="FO307" s="795"/>
      <c r="FP307" s="788"/>
      <c r="GB307" s="788"/>
      <c r="GC307" s="795"/>
      <c r="GD307" s="795"/>
      <c r="GE307" s="795"/>
      <c r="GF307" s="795"/>
      <c r="GG307" s="795"/>
      <c r="GH307" s="795"/>
      <c r="GI307" s="795"/>
      <c r="GJ307" s="795"/>
      <c r="GK307" s="795"/>
      <c r="GL307" s="795"/>
      <c r="GM307" s="795"/>
      <c r="GN307" s="788"/>
      <c r="GO307" s="815"/>
    </row>
    <row r="308" spans="7:197" s="786" customFormat="1" ht="22" hidden="1" customHeight="1" x14ac:dyDescent="0.2">
      <c r="G308" s="834" t="str">
        <f>'Title Marketing'!$B$13</f>
        <v>Tradeshows / Events</v>
      </c>
      <c r="P308" s="788"/>
      <c r="Q308" s="795"/>
      <c r="R308" s="795"/>
      <c r="S308" s="795"/>
      <c r="T308" s="795"/>
      <c r="U308" s="795"/>
      <c r="V308" s="795"/>
      <c r="W308" s="795"/>
      <c r="X308" s="795"/>
      <c r="Y308" s="795"/>
      <c r="Z308" s="795"/>
      <c r="AA308" s="795"/>
      <c r="AB308" s="788"/>
      <c r="AD308" s="786">
        <f>'Title Marketing'!$C$13</f>
        <v>0</v>
      </c>
      <c r="AE308" s="786">
        <f>'Title Marketing'!$D$13</f>
        <v>0</v>
      </c>
      <c r="AF308" s="795">
        <f>'Title Marketing'!$E$13</f>
        <v>0</v>
      </c>
      <c r="AG308" s="795">
        <f>'Title Marketing'!$F512</f>
        <v>0</v>
      </c>
      <c r="AH308" s="795">
        <f>'Title Marketing'!$G$13</f>
        <v>0</v>
      </c>
      <c r="AI308" s="786">
        <f>'Title Marketing'!$H$13</f>
        <v>0</v>
      </c>
      <c r="AJ308" s="786">
        <f>'Title Marketing'!$I$13</f>
        <v>0</v>
      </c>
      <c r="AK308" s="786">
        <f>'Title Marketing'!$J$13</f>
        <v>-5000</v>
      </c>
      <c r="AL308" s="786">
        <f>'Title Marketing'!$K$13</f>
        <v>0</v>
      </c>
      <c r="AM308" s="786">
        <f>'Title Marketing'!$L$13</f>
        <v>0</v>
      </c>
      <c r="AN308" s="788">
        <f>'Title Marketing'!$M$13</f>
        <v>-5000</v>
      </c>
      <c r="AO308" s="795">
        <f>'Title Marketing'!$N$13</f>
        <v>0</v>
      </c>
      <c r="AP308" s="795">
        <f>'Title Marketing'!$O$13</f>
        <v>0</v>
      </c>
      <c r="AQ308" s="795">
        <f>'Title Marketing'!$P$13</f>
        <v>0</v>
      </c>
      <c r="AR308" s="795">
        <f>'Title Marketing'!$Q$13</f>
        <v>0</v>
      </c>
      <c r="AS308" s="795">
        <f>'Title Marketing'!$R$13</f>
        <v>0</v>
      </c>
      <c r="AT308" s="795">
        <f>'Title Marketing'!$S$13</f>
        <v>0</v>
      </c>
      <c r="AU308" s="795">
        <f>'Title Marketing'!$T$13</f>
        <v>0</v>
      </c>
      <c r="AV308" s="795">
        <f>'Title Marketing'!$U$13</f>
        <v>0</v>
      </c>
      <c r="AW308" s="795"/>
      <c r="AX308" s="795"/>
      <c r="AY308" s="795"/>
      <c r="AZ308" s="788"/>
      <c r="BD308" s="795"/>
      <c r="BE308" s="795"/>
      <c r="BF308" s="795"/>
      <c r="BL308" s="788"/>
      <c r="BM308" s="795"/>
      <c r="BN308" s="795"/>
      <c r="BO308" s="795"/>
      <c r="BP308" s="795"/>
      <c r="BQ308" s="795"/>
      <c r="BR308" s="795"/>
      <c r="BS308" s="795"/>
      <c r="BT308" s="795"/>
      <c r="BU308" s="795"/>
      <c r="BV308" s="795"/>
      <c r="BW308" s="795"/>
      <c r="BX308" s="788"/>
      <c r="CJ308" s="788"/>
      <c r="CK308" s="795"/>
      <c r="CL308" s="795"/>
      <c r="CM308" s="795"/>
      <c r="CN308" s="795"/>
      <c r="CO308" s="795"/>
      <c r="CP308" s="795"/>
      <c r="CQ308" s="795"/>
      <c r="CR308" s="795"/>
      <c r="CS308" s="795"/>
      <c r="CT308" s="795"/>
      <c r="CU308" s="795"/>
      <c r="CV308" s="788"/>
      <c r="DH308" s="788"/>
      <c r="DI308" s="795"/>
      <c r="DJ308" s="795"/>
      <c r="DK308" s="795"/>
      <c r="DL308" s="795"/>
      <c r="DM308" s="795"/>
      <c r="DN308" s="795"/>
      <c r="DO308" s="795"/>
      <c r="DP308" s="795"/>
      <c r="DQ308" s="795"/>
      <c r="DR308" s="795"/>
      <c r="DS308" s="795"/>
      <c r="DT308" s="788"/>
      <c r="DX308" s="825"/>
      <c r="EF308" s="788"/>
      <c r="EG308" s="795"/>
      <c r="EH308" s="795"/>
      <c r="EI308" s="795"/>
      <c r="EJ308" s="795"/>
      <c r="EK308" s="795"/>
      <c r="EL308" s="795"/>
      <c r="EM308" s="795"/>
      <c r="EN308" s="795"/>
      <c r="EO308" s="795"/>
      <c r="EP308" s="795"/>
      <c r="EQ308" s="795"/>
      <c r="ER308" s="788"/>
      <c r="FD308" s="788"/>
      <c r="FE308" s="795"/>
      <c r="FF308" s="795"/>
      <c r="FG308" s="795"/>
      <c r="FH308" s="795"/>
      <c r="FI308" s="795"/>
      <c r="FJ308" s="795"/>
      <c r="FK308" s="795"/>
      <c r="FL308" s="795"/>
      <c r="FM308" s="795"/>
      <c r="FN308" s="795"/>
      <c r="FO308" s="795"/>
      <c r="FP308" s="788"/>
      <c r="GB308" s="788"/>
      <c r="GC308" s="795"/>
      <c r="GD308" s="795"/>
      <c r="GE308" s="795"/>
      <c r="GF308" s="795"/>
      <c r="GG308" s="795"/>
      <c r="GH308" s="795"/>
      <c r="GI308" s="795"/>
      <c r="GJ308" s="795"/>
      <c r="GK308" s="795"/>
      <c r="GL308" s="795"/>
      <c r="GM308" s="795"/>
      <c r="GN308" s="788"/>
      <c r="GO308" s="815"/>
    </row>
    <row r="309" spans="7:197" s="786" customFormat="1" ht="22" hidden="1" customHeight="1" x14ac:dyDescent="0.2">
      <c r="G309" s="834" t="str">
        <f>'Title Marketing'!$B$14</f>
        <v>Print Advertising</v>
      </c>
      <c r="P309" s="788"/>
      <c r="Q309" s="795"/>
      <c r="R309" s="795"/>
      <c r="S309" s="795"/>
      <c r="T309" s="795"/>
      <c r="U309" s="795"/>
      <c r="V309" s="795"/>
      <c r="W309" s="795"/>
      <c r="X309" s="795"/>
      <c r="Y309" s="795"/>
      <c r="Z309" s="795"/>
      <c r="AA309" s="795"/>
      <c r="AB309" s="788"/>
      <c r="AD309" s="786">
        <f>'Title Marketing'!$C$14</f>
        <v>0</v>
      </c>
      <c r="AE309" s="786">
        <f>'Title Marketing'!$D$14</f>
        <v>0</v>
      </c>
      <c r="AF309" s="795">
        <f>'Title Marketing'!$E$14</f>
        <v>0</v>
      </c>
      <c r="AG309" s="795">
        <f>'Title Marketing'!$F$14</f>
        <v>-2500</v>
      </c>
      <c r="AH309" s="795">
        <f>'Title Marketing'!$G$14</f>
        <v>-2500</v>
      </c>
      <c r="AI309" s="786">
        <f>'Title Marketing'!$H$14</f>
        <v>-2500</v>
      </c>
      <c r="AJ309" s="786">
        <f>'Title Marketing'!$I$14</f>
        <v>-5000</v>
      </c>
      <c r="AK309" s="786">
        <f>'Title Marketing'!$J$14</f>
        <v>-5000</v>
      </c>
      <c r="AL309" s="786">
        <f>'Title Marketing'!$K513</f>
        <v>0</v>
      </c>
      <c r="AM309" s="786">
        <f>'Title Marketing'!$L$14</f>
        <v>-2500</v>
      </c>
      <c r="AN309" s="788">
        <f>'Title Marketing'!$M$14</f>
        <v>0</v>
      </c>
      <c r="AO309" s="795">
        <f>'Title Marketing'!$N$14</f>
        <v>0</v>
      </c>
      <c r="AP309" s="795">
        <f>'Title Marketing'!$O$14</f>
        <v>0</v>
      </c>
      <c r="AQ309" s="795">
        <f>'Title Marketing'!$P$14</f>
        <v>0</v>
      </c>
      <c r="AR309" s="795">
        <f>'Title Marketing'!$Q$14</f>
        <v>0</v>
      </c>
      <c r="AS309" s="795">
        <f>'Title Marketing'!$R$14</f>
        <v>0</v>
      </c>
      <c r="AT309" s="795">
        <f>'Title Marketing'!$S$14</f>
        <v>0</v>
      </c>
      <c r="AU309" s="795">
        <f>'Title Marketing'!$T$14</f>
        <v>0</v>
      </c>
      <c r="AV309" s="795">
        <f>'Title Marketing'!$U$14</f>
        <v>0</v>
      </c>
      <c r="AW309" s="795"/>
      <c r="AX309" s="795"/>
      <c r="AY309" s="795"/>
      <c r="AZ309" s="788"/>
      <c r="BD309" s="795"/>
      <c r="BE309" s="795"/>
      <c r="BF309" s="795"/>
      <c r="BL309" s="788"/>
      <c r="BM309" s="795"/>
      <c r="BN309" s="795"/>
      <c r="BO309" s="795"/>
      <c r="BP309" s="795"/>
      <c r="BQ309" s="795"/>
      <c r="BR309" s="795"/>
      <c r="BS309" s="795"/>
      <c r="BT309" s="795"/>
      <c r="BU309" s="795"/>
      <c r="BV309" s="795"/>
      <c r="BW309" s="795"/>
      <c r="BX309" s="788"/>
      <c r="CJ309" s="788"/>
      <c r="CK309" s="795"/>
      <c r="CL309" s="795"/>
      <c r="CM309" s="795"/>
      <c r="CN309" s="795"/>
      <c r="CO309" s="795"/>
      <c r="CP309" s="795"/>
      <c r="CQ309" s="795"/>
      <c r="CR309" s="795"/>
      <c r="CS309" s="795"/>
      <c r="CT309" s="795"/>
      <c r="CU309" s="795"/>
      <c r="CV309" s="788"/>
      <c r="DH309" s="788"/>
      <c r="DI309" s="795"/>
      <c r="DJ309" s="795"/>
      <c r="DK309" s="795"/>
      <c r="DL309" s="795"/>
      <c r="DM309" s="795"/>
      <c r="DN309" s="795"/>
      <c r="DO309" s="795"/>
      <c r="DP309" s="795"/>
      <c r="DQ309" s="795"/>
      <c r="DR309" s="795"/>
      <c r="DS309" s="795"/>
      <c r="DT309" s="788"/>
      <c r="DX309" s="825"/>
      <c r="EF309" s="788"/>
      <c r="EG309" s="795"/>
      <c r="EH309" s="795"/>
      <c r="EI309" s="795"/>
      <c r="EJ309" s="795"/>
      <c r="EK309" s="795"/>
      <c r="EL309" s="795"/>
      <c r="EM309" s="795"/>
      <c r="EN309" s="795"/>
      <c r="EO309" s="795"/>
      <c r="EP309" s="795"/>
      <c r="EQ309" s="795"/>
      <c r="ER309" s="788"/>
      <c r="FD309" s="788"/>
      <c r="FE309" s="795"/>
      <c r="FF309" s="795"/>
      <c r="FG309" s="795"/>
      <c r="FH309" s="795"/>
      <c r="FI309" s="795"/>
      <c r="FJ309" s="795"/>
      <c r="FK309" s="795"/>
      <c r="FL309" s="795"/>
      <c r="FM309" s="795"/>
      <c r="FN309" s="795"/>
      <c r="FO309" s="795"/>
      <c r="FP309" s="788"/>
      <c r="GB309" s="788"/>
      <c r="GC309" s="795"/>
      <c r="GD309" s="795"/>
      <c r="GE309" s="795"/>
      <c r="GF309" s="795"/>
      <c r="GG309" s="795"/>
      <c r="GH309" s="795"/>
      <c r="GI309" s="795"/>
      <c r="GJ309" s="795"/>
      <c r="GK309" s="795"/>
      <c r="GL309" s="795"/>
      <c r="GM309" s="795"/>
      <c r="GN309" s="788"/>
      <c r="GO309" s="815"/>
    </row>
    <row r="310" spans="7:197" s="786" customFormat="1" ht="22" hidden="1" customHeight="1" x14ac:dyDescent="0.2">
      <c r="G310" s="834" t="str">
        <f>'Title Marketing'!$B$15</f>
        <v>Digital Advertising</v>
      </c>
      <c r="P310" s="788"/>
      <c r="Q310" s="795"/>
      <c r="R310" s="795"/>
      <c r="S310" s="795"/>
      <c r="T310" s="795"/>
      <c r="U310" s="795"/>
      <c r="V310" s="795"/>
      <c r="W310" s="795"/>
      <c r="X310" s="795"/>
      <c r="Y310" s="795"/>
      <c r="Z310" s="795"/>
      <c r="AA310" s="795"/>
      <c r="AB310" s="788"/>
      <c r="AD310" s="786">
        <f>'Title Marketing'!$C$15</f>
        <v>0</v>
      </c>
      <c r="AE310" s="786">
        <f>'Title Marketing'!$D$15</f>
        <v>0</v>
      </c>
      <c r="AF310" s="795">
        <f>'Title Marketing'!$E$15</f>
        <v>0</v>
      </c>
      <c r="AG310" s="795">
        <f>'Title Marketing'!$F$15</f>
        <v>-2500</v>
      </c>
      <c r="AH310" s="795">
        <f>'Title Marketing'!$G$15</f>
        <v>-5000</v>
      </c>
      <c r="AI310" s="786">
        <f>'Title Marketing'!$H$15</f>
        <v>-5000</v>
      </c>
      <c r="AJ310" s="786">
        <f>'Title Marketing'!$I$15</f>
        <v>-7500</v>
      </c>
      <c r="AK310" s="786">
        <f>'Title Marketing'!$J$15</f>
        <v>-7500</v>
      </c>
      <c r="AL310" s="786">
        <f>'Title Marketing'!$K$15</f>
        <v>-5000</v>
      </c>
      <c r="AM310" s="786">
        <f>'Title Marketing'!$L$15</f>
        <v>-5000</v>
      </c>
      <c r="AN310" s="788">
        <f>'Title Marketing'!$M$15</f>
        <v>-2500</v>
      </c>
      <c r="AO310" s="795">
        <f>'Title Marketing'!$N$15</f>
        <v>-1500</v>
      </c>
      <c r="AP310" s="795">
        <f>'Title Marketing'!$O$15</f>
        <v>-500</v>
      </c>
      <c r="AQ310" s="795">
        <f>'Title Marketing'!$P$15</f>
        <v>-500</v>
      </c>
      <c r="AR310" s="795">
        <f>'Title Marketing'!$Q$15</f>
        <v>-500</v>
      </c>
      <c r="AS310" s="795">
        <f>'Title Marketing'!$R$15</f>
        <v>-500</v>
      </c>
      <c r="AT310" s="795">
        <f>'Title Marketing'!$S$15</f>
        <v>-750</v>
      </c>
      <c r="AU310" s="795">
        <f>'Title Marketing'!$T$15</f>
        <v>0</v>
      </c>
      <c r="AV310" s="795">
        <f>'Title Marketing'!$U$15</f>
        <v>0</v>
      </c>
      <c r="AW310" s="795"/>
      <c r="AX310" s="795"/>
      <c r="AY310" s="795"/>
      <c r="AZ310" s="788"/>
      <c r="BD310" s="795"/>
      <c r="BE310" s="795"/>
      <c r="BF310" s="795"/>
      <c r="BL310" s="788"/>
      <c r="BM310" s="795"/>
      <c r="BN310" s="795"/>
      <c r="BO310" s="795"/>
      <c r="BP310" s="795"/>
      <c r="BQ310" s="795"/>
      <c r="BR310" s="795"/>
      <c r="BS310" s="795"/>
      <c r="BT310" s="795"/>
      <c r="BU310" s="795"/>
      <c r="BV310" s="795"/>
      <c r="BW310" s="795"/>
      <c r="BX310" s="788"/>
      <c r="CJ310" s="788"/>
      <c r="CK310" s="795"/>
      <c r="CL310" s="795"/>
      <c r="CM310" s="795"/>
      <c r="CN310" s="795"/>
      <c r="CO310" s="795"/>
      <c r="CP310" s="795"/>
      <c r="CQ310" s="795"/>
      <c r="CR310" s="795"/>
      <c r="CS310" s="795"/>
      <c r="CT310" s="795"/>
      <c r="CU310" s="795"/>
      <c r="CV310" s="788"/>
      <c r="DH310" s="788"/>
      <c r="DI310" s="795"/>
      <c r="DJ310" s="795"/>
      <c r="DK310" s="795"/>
      <c r="DL310" s="795"/>
      <c r="DM310" s="795"/>
      <c r="DN310" s="795"/>
      <c r="DO310" s="795"/>
      <c r="DP310" s="795"/>
      <c r="DQ310" s="795"/>
      <c r="DR310" s="795"/>
      <c r="DS310" s="795"/>
      <c r="DT310" s="788"/>
      <c r="DX310" s="825"/>
      <c r="EF310" s="788"/>
      <c r="EG310" s="795"/>
      <c r="EH310" s="795"/>
      <c r="EI310" s="795"/>
      <c r="EJ310" s="795"/>
      <c r="EK310" s="795"/>
      <c r="EL310" s="795"/>
      <c r="EM310" s="795"/>
      <c r="EN310" s="795"/>
      <c r="EO310" s="795"/>
      <c r="EP310" s="795"/>
      <c r="EQ310" s="795"/>
      <c r="ER310" s="788"/>
      <c r="FD310" s="788"/>
      <c r="FE310" s="795"/>
      <c r="FF310" s="795"/>
      <c r="FG310" s="795"/>
      <c r="FH310" s="795"/>
      <c r="FI310" s="795"/>
      <c r="FJ310" s="795"/>
      <c r="FK310" s="795"/>
      <c r="FL310" s="795"/>
      <c r="FM310" s="795"/>
      <c r="FN310" s="795"/>
      <c r="FO310" s="795"/>
      <c r="FP310" s="788"/>
      <c r="GB310" s="788"/>
      <c r="GC310" s="795"/>
      <c r="GD310" s="795"/>
      <c r="GE310" s="795"/>
      <c r="GF310" s="795"/>
      <c r="GG310" s="795"/>
      <c r="GH310" s="795"/>
      <c r="GI310" s="795"/>
      <c r="GJ310" s="795"/>
      <c r="GK310" s="795"/>
      <c r="GL310" s="795"/>
      <c r="GM310" s="795"/>
      <c r="GN310" s="788"/>
      <c r="GO310" s="815"/>
    </row>
    <row r="311" spans="7:197" s="786" customFormat="1" ht="22" hidden="1" customHeight="1" x14ac:dyDescent="0.2">
      <c r="G311" s="834" t="str">
        <f>'Title Marketing'!$B$16</f>
        <v>Swag</v>
      </c>
      <c r="P311" s="788"/>
      <c r="Q311" s="795"/>
      <c r="R311" s="795"/>
      <c r="S311" s="795"/>
      <c r="T311" s="795"/>
      <c r="U311" s="795"/>
      <c r="V311" s="795"/>
      <c r="W311" s="795"/>
      <c r="X311" s="795"/>
      <c r="Y311" s="795"/>
      <c r="Z311" s="795"/>
      <c r="AA311" s="795"/>
      <c r="AB311" s="788"/>
      <c r="AD311" s="786">
        <f>'Title Marketing'!$C$16</f>
        <v>0</v>
      </c>
      <c r="AE311" s="786">
        <f>'Title Marketing'!$D$16</f>
        <v>0</v>
      </c>
      <c r="AF311" s="795">
        <f>'Title Marketing'!$E$16</f>
        <v>0</v>
      </c>
      <c r="AG311" s="795">
        <f>'Title Marketing'!$F$16</f>
        <v>0</v>
      </c>
      <c r="AH311" s="795">
        <f>'Title Marketing'!$G$16</f>
        <v>0</v>
      </c>
      <c r="AI311" s="786">
        <f>'Title Marketing'!$H$16</f>
        <v>-1200</v>
      </c>
      <c r="AJ311" s="786">
        <f>'Title Marketing'!$I$16</f>
        <v>-1200</v>
      </c>
      <c r="AK311" s="786">
        <f>'Title Marketing'!$J$16</f>
        <v>-2500</v>
      </c>
      <c r="AL311" s="786">
        <f>'Title Marketing'!$K$16</f>
        <v>-2500</v>
      </c>
      <c r="AM311" s="786">
        <f>'Title Marketing'!$L$16</f>
        <v>-2500</v>
      </c>
      <c r="AN311" s="788">
        <f>'Title Marketing'!$M$16</f>
        <v>-1750</v>
      </c>
      <c r="AO311" s="795">
        <f>'Title Marketing'!$N$16</f>
        <v>-1200</v>
      </c>
      <c r="AP311" s="795">
        <f>'Title Marketing'!$O$16</f>
        <v>-600</v>
      </c>
      <c r="AQ311" s="795">
        <f>'Title Marketing'!$P$16</f>
        <v>-600</v>
      </c>
      <c r="AR311" s="795">
        <f>'Title Marketing'!$Q$16</f>
        <v>-600</v>
      </c>
      <c r="AS311" s="795">
        <f>'Title Marketing'!$R$16</f>
        <v>-300</v>
      </c>
      <c r="AT311" s="795">
        <f>'Title Marketing'!$S$16</f>
        <v>-300</v>
      </c>
      <c r="AU311" s="795">
        <f>'Title Marketing'!$T$16</f>
        <v>-300</v>
      </c>
      <c r="AV311" s="795">
        <f>'Title Marketing'!$U$16</f>
        <v>0</v>
      </c>
      <c r="AW311" s="795"/>
      <c r="AX311" s="795"/>
      <c r="AY311" s="795"/>
      <c r="AZ311" s="788"/>
      <c r="BD311" s="795"/>
      <c r="BE311" s="795"/>
      <c r="BF311" s="795"/>
      <c r="BL311" s="788"/>
      <c r="BM311" s="795"/>
      <c r="BN311" s="795"/>
      <c r="BO311" s="795"/>
      <c r="BP311" s="795"/>
      <c r="BQ311" s="795"/>
      <c r="BR311" s="795"/>
      <c r="BS311" s="795"/>
      <c r="BT311" s="795"/>
      <c r="BU311" s="795"/>
      <c r="BV311" s="795"/>
      <c r="BW311" s="795"/>
      <c r="BX311" s="788"/>
      <c r="CJ311" s="788"/>
      <c r="CK311" s="795"/>
      <c r="CL311" s="795"/>
      <c r="CM311" s="795"/>
      <c r="CN311" s="795"/>
      <c r="CO311" s="795"/>
      <c r="CP311" s="795"/>
      <c r="CQ311" s="795"/>
      <c r="CR311" s="795"/>
      <c r="CS311" s="795"/>
      <c r="CT311" s="795"/>
      <c r="CU311" s="795"/>
      <c r="CV311" s="788"/>
      <c r="DH311" s="788"/>
      <c r="DI311" s="795"/>
      <c r="DJ311" s="795"/>
      <c r="DK311" s="795"/>
      <c r="DL311" s="795"/>
      <c r="DM311" s="795"/>
      <c r="DN311" s="795"/>
      <c r="DO311" s="795"/>
      <c r="DP311" s="795"/>
      <c r="DQ311" s="795"/>
      <c r="DR311" s="795"/>
      <c r="DS311" s="795"/>
      <c r="DT311" s="788"/>
      <c r="DX311" s="825"/>
      <c r="EF311" s="788"/>
      <c r="EG311" s="795"/>
      <c r="EH311" s="795"/>
      <c r="EI311" s="795"/>
      <c r="EJ311" s="795"/>
      <c r="EK311" s="795"/>
      <c r="EL311" s="795"/>
      <c r="EM311" s="795"/>
      <c r="EN311" s="795"/>
      <c r="EO311" s="795"/>
      <c r="EP311" s="795"/>
      <c r="EQ311" s="795"/>
      <c r="ER311" s="788"/>
      <c r="FD311" s="788"/>
      <c r="FE311" s="795"/>
      <c r="FF311" s="795"/>
      <c r="FG311" s="795"/>
      <c r="FH311" s="795"/>
      <c r="FI311" s="795"/>
      <c r="FJ311" s="795"/>
      <c r="FK311" s="795"/>
      <c r="FL311" s="795"/>
      <c r="FM311" s="795"/>
      <c r="FN311" s="795"/>
      <c r="FO311" s="795"/>
      <c r="FP311" s="788"/>
      <c r="GB311" s="788"/>
      <c r="GC311" s="795"/>
      <c r="GD311" s="795"/>
      <c r="GE311" s="795"/>
      <c r="GF311" s="795"/>
      <c r="GG311" s="795"/>
      <c r="GH311" s="795"/>
      <c r="GI311" s="795"/>
      <c r="GJ311" s="795"/>
      <c r="GK311" s="795"/>
      <c r="GL311" s="795"/>
      <c r="GM311" s="795"/>
      <c r="GN311" s="788"/>
      <c r="GO311" s="815"/>
    </row>
    <row r="312" spans="7:197" s="786" customFormat="1" ht="22" hidden="1" customHeight="1" x14ac:dyDescent="0.2">
      <c r="G312" s="835"/>
      <c r="P312" s="788"/>
      <c r="Q312" s="795"/>
      <c r="R312" s="795"/>
      <c r="S312" s="795"/>
      <c r="T312" s="795"/>
      <c r="U312" s="795"/>
      <c r="V312" s="795"/>
      <c r="W312" s="795"/>
      <c r="X312" s="795"/>
      <c r="Y312" s="795"/>
      <c r="Z312" s="795"/>
      <c r="AA312" s="795"/>
      <c r="AB312" s="788"/>
      <c r="AF312" s="795"/>
      <c r="AG312" s="795"/>
      <c r="AH312" s="795"/>
      <c r="AN312" s="788"/>
      <c r="AO312" s="795"/>
      <c r="AP312" s="795"/>
      <c r="AQ312" s="795"/>
      <c r="AR312" s="795"/>
      <c r="AS312" s="795"/>
      <c r="AT312" s="795"/>
      <c r="AU312" s="795"/>
      <c r="AV312" s="795"/>
      <c r="AW312" s="795"/>
      <c r="AX312" s="795"/>
      <c r="AY312" s="795"/>
      <c r="AZ312" s="788"/>
      <c r="BD312" s="795"/>
      <c r="BE312" s="795"/>
      <c r="BF312" s="795"/>
      <c r="BL312" s="788"/>
      <c r="BM312" s="795"/>
      <c r="BN312" s="795"/>
      <c r="BO312" s="795"/>
      <c r="BP312" s="795"/>
      <c r="BQ312" s="795"/>
      <c r="BR312" s="795"/>
      <c r="BS312" s="795"/>
      <c r="BT312" s="795"/>
      <c r="BU312" s="795"/>
      <c r="BV312" s="795"/>
      <c r="BW312" s="795"/>
      <c r="BX312" s="788"/>
      <c r="CJ312" s="788"/>
      <c r="CK312" s="795"/>
      <c r="CL312" s="795"/>
      <c r="CM312" s="795"/>
      <c r="CN312" s="795"/>
      <c r="CO312" s="795"/>
      <c r="CP312" s="795"/>
      <c r="CQ312" s="795"/>
      <c r="CR312" s="795"/>
      <c r="CS312" s="795"/>
      <c r="CT312" s="795"/>
      <c r="CU312" s="795"/>
      <c r="CV312" s="788"/>
      <c r="DH312" s="788"/>
      <c r="DI312" s="795"/>
      <c r="DJ312" s="795"/>
      <c r="DK312" s="795"/>
      <c r="DL312" s="795"/>
      <c r="DM312" s="795"/>
      <c r="DN312" s="795"/>
      <c r="DO312" s="795"/>
      <c r="DP312" s="795"/>
      <c r="DQ312" s="795"/>
      <c r="DR312" s="795"/>
      <c r="DS312" s="795"/>
      <c r="DT312" s="788"/>
      <c r="DX312" s="825"/>
      <c r="EF312" s="788"/>
      <c r="EG312" s="795"/>
      <c r="EH312" s="795"/>
      <c r="EI312" s="795"/>
      <c r="EJ312" s="795"/>
      <c r="EK312" s="795"/>
      <c r="EL312" s="795"/>
      <c r="EM312" s="795"/>
      <c r="EN312" s="795"/>
      <c r="EO312" s="795"/>
      <c r="EP312" s="795"/>
      <c r="EQ312" s="795"/>
      <c r="ER312" s="788"/>
      <c r="FD312" s="788"/>
      <c r="FE312" s="795"/>
      <c r="FF312" s="795"/>
      <c r="FG312" s="795"/>
      <c r="FH312" s="795"/>
      <c r="FI312" s="795"/>
      <c r="FJ312" s="795"/>
      <c r="FK312" s="795"/>
      <c r="FL312" s="795"/>
      <c r="FM312" s="795"/>
      <c r="FN312" s="795"/>
      <c r="FO312" s="795"/>
      <c r="FP312" s="788"/>
      <c r="GB312" s="788"/>
      <c r="GC312" s="795"/>
      <c r="GD312" s="795"/>
      <c r="GE312" s="795"/>
      <c r="GF312" s="795"/>
      <c r="GG312" s="795"/>
      <c r="GH312" s="795"/>
      <c r="GI312" s="795"/>
      <c r="GJ312" s="795"/>
      <c r="GK312" s="795"/>
      <c r="GL312" s="795"/>
      <c r="GM312" s="795"/>
      <c r="GN312" s="788"/>
      <c r="GO312" s="815"/>
    </row>
    <row r="313" spans="7:197" s="786" customFormat="1" ht="22" hidden="1" customHeight="1" x14ac:dyDescent="0.2">
      <c r="G313" s="833">
        <v>11</v>
      </c>
      <c r="P313" s="788"/>
      <c r="Q313" s="795"/>
      <c r="R313" s="795"/>
      <c r="S313" s="795"/>
      <c r="T313" s="795"/>
      <c r="U313" s="795"/>
      <c r="V313" s="795"/>
      <c r="W313" s="795"/>
      <c r="X313" s="795"/>
      <c r="Y313" s="795"/>
      <c r="Z313" s="795"/>
      <c r="AA313" s="795"/>
      <c r="AB313" s="788"/>
      <c r="AF313" s="795"/>
      <c r="AG313" s="795">
        <f>'Title Marketing'!$C$17</f>
        <v>-24000</v>
      </c>
      <c r="AH313" s="795">
        <f>'Title Marketing'!$D$17</f>
        <v>-24000</v>
      </c>
      <c r="AI313" s="786">
        <f>'Title Marketing'!$E$17</f>
        <v>-19000</v>
      </c>
      <c r="AJ313" s="786">
        <f>'Title Marketing'!$F$17</f>
        <v>-29000</v>
      </c>
      <c r="AK313" s="786">
        <f>'Title Marketing'!$G$17</f>
        <v>-26500</v>
      </c>
      <c r="AL313" s="786">
        <f>'Title Marketing'!$H$17</f>
        <v>-27700</v>
      </c>
      <c r="AM313" s="786">
        <f>'Title Marketing'!$I$17</f>
        <v>-32700</v>
      </c>
      <c r="AN313" s="788">
        <f>'Title Marketing'!$J$17</f>
        <v>-27000</v>
      </c>
      <c r="AO313" s="795">
        <f>'Title Marketing'!$K$17</f>
        <v>-12500</v>
      </c>
      <c r="AP313" s="795">
        <f>'Title Marketing'!$L$17</f>
        <v>-10000</v>
      </c>
      <c r="AQ313" s="795">
        <f>'Title Marketing'!$M$17</f>
        <v>-9250</v>
      </c>
      <c r="AR313" s="795">
        <f>'Title Marketing'!$N$17</f>
        <v>-2700</v>
      </c>
      <c r="AS313" s="795">
        <f>'Title Marketing'!$O$17</f>
        <v>-1100</v>
      </c>
      <c r="AT313" s="795">
        <f>'Title Marketing'!$P$17</f>
        <v>-1100</v>
      </c>
      <c r="AU313" s="795">
        <f>'Title Marketing'!$Q$17</f>
        <v>-1100</v>
      </c>
      <c r="AV313" s="795">
        <f>'Title Marketing'!$R$17</f>
        <v>-800</v>
      </c>
      <c r="AW313" s="795">
        <f>'Title Marketing'!$S$17</f>
        <v>-1050</v>
      </c>
      <c r="AX313" s="795">
        <f>'Title Marketing'!$T$17</f>
        <v>-300</v>
      </c>
      <c r="AY313" s="795">
        <f>'Title Marketing'!$U$17</f>
        <v>0</v>
      </c>
      <c r="AZ313" s="788"/>
      <c r="BD313" s="795"/>
      <c r="BE313" s="795"/>
      <c r="BF313" s="795"/>
      <c r="BL313" s="788"/>
      <c r="BM313" s="795"/>
      <c r="BN313" s="795"/>
      <c r="BO313" s="795"/>
      <c r="BP313" s="795"/>
      <c r="BQ313" s="795"/>
      <c r="BR313" s="795"/>
      <c r="BS313" s="795"/>
      <c r="BT313" s="795"/>
      <c r="BU313" s="795"/>
      <c r="BV313" s="795"/>
      <c r="BW313" s="795"/>
      <c r="BX313" s="788"/>
      <c r="CJ313" s="788"/>
      <c r="CK313" s="795"/>
      <c r="CL313" s="795"/>
      <c r="CM313" s="795"/>
      <c r="CN313" s="795"/>
      <c r="CO313" s="795"/>
      <c r="CP313" s="795"/>
      <c r="CQ313" s="795"/>
      <c r="CR313" s="795"/>
      <c r="CS313" s="795"/>
      <c r="CT313" s="795"/>
      <c r="CU313" s="795"/>
      <c r="CV313" s="788"/>
      <c r="DH313" s="788"/>
      <c r="DI313" s="795"/>
      <c r="DJ313" s="795"/>
      <c r="DK313" s="795"/>
      <c r="DL313" s="795"/>
      <c r="DM313" s="795"/>
      <c r="DN313" s="795"/>
      <c r="DO313" s="795"/>
      <c r="DP313" s="795"/>
      <c r="DQ313" s="795"/>
      <c r="DR313" s="795"/>
      <c r="DS313" s="795"/>
      <c r="DT313" s="788"/>
      <c r="DX313" s="825"/>
      <c r="EF313" s="788"/>
      <c r="EG313" s="795"/>
      <c r="EH313" s="795"/>
      <c r="EI313" s="795"/>
      <c r="EJ313" s="795"/>
      <c r="EK313" s="795"/>
      <c r="EL313" s="795"/>
      <c r="EM313" s="795"/>
      <c r="EN313" s="795"/>
      <c r="EO313" s="795"/>
      <c r="EP313" s="795"/>
      <c r="EQ313" s="795"/>
      <c r="ER313" s="788"/>
      <c r="FD313" s="788"/>
      <c r="FE313" s="795"/>
      <c r="FF313" s="795"/>
      <c r="FG313" s="795"/>
      <c r="FH313" s="795"/>
      <c r="FI313" s="795"/>
      <c r="FJ313" s="795"/>
      <c r="FK313" s="795"/>
      <c r="FL313" s="795"/>
      <c r="FM313" s="795"/>
      <c r="FN313" s="795"/>
      <c r="FO313" s="795"/>
      <c r="FP313" s="788"/>
      <c r="GB313" s="788"/>
      <c r="GC313" s="795"/>
      <c r="GD313" s="795"/>
      <c r="GE313" s="795"/>
      <c r="GF313" s="795"/>
      <c r="GG313" s="795"/>
      <c r="GH313" s="795"/>
      <c r="GI313" s="795"/>
      <c r="GJ313" s="795"/>
      <c r="GK313" s="795"/>
      <c r="GL313" s="795"/>
      <c r="GM313" s="795"/>
      <c r="GN313" s="788"/>
      <c r="GO313" s="815"/>
    </row>
    <row r="314" spans="7:197" s="786" customFormat="1" ht="22" hidden="1" customHeight="1" x14ac:dyDescent="0.2">
      <c r="G314" s="834" t="str">
        <f>'Title Marketing'!$B$8</f>
        <v>Market Research</v>
      </c>
      <c r="P314" s="788"/>
      <c r="Q314" s="795"/>
      <c r="R314" s="795"/>
      <c r="S314" s="795"/>
      <c r="T314" s="795"/>
      <c r="U314" s="795"/>
      <c r="V314" s="795"/>
      <c r="W314" s="795"/>
      <c r="X314" s="795"/>
      <c r="Y314" s="795"/>
      <c r="Z314" s="795"/>
      <c r="AA314" s="795"/>
      <c r="AB314" s="788"/>
      <c r="AF314" s="795"/>
      <c r="AG314" s="795">
        <f>'Title Marketing'!$C$8</f>
        <v>-5000</v>
      </c>
      <c r="AH314" s="795">
        <f>'Title Marketing'!$D$8</f>
        <v>-5000</v>
      </c>
      <c r="AI314" s="786">
        <f>'Title Marketing'!$E$8</f>
        <v>0</v>
      </c>
      <c r="AJ314" s="786">
        <f>'Title Marketing'!$F$8</f>
        <v>0</v>
      </c>
      <c r="AK314" s="786">
        <f>'Title Marketing'!$G$8</f>
        <v>0</v>
      </c>
      <c r="AL314" s="786">
        <f>'Title Marketing'!$H$8</f>
        <v>0</v>
      </c>
      <c r="AM314" s="786">
        <f>'Title Marketing'!$I$8</f>
        <v>0</v>
      </c>
      <c r="AN314" s="788">
        <f>'Title Marketing'!$J$8</f>
        <v>0</v>
      </c>
      <c r="AO314" s="795">
        <f>'Title Marketing'!$K$8</f>
        <v>0</v>
      </c>
      <c r="AP314" s="795">
        <f>'Title Marketing'!$L$8</f>
        <v>0</v>
      </c>
      <c r="AQ314" s="795">
        <f>'Title Marketing'!$M$8</f>
        <v>0</v>
      </c>
      <c r="AR314" s="795">
        <f>'Title Marketing'!$N$8</f>
        <v>0</v>
      </c>
      <c r="AS314" s="795">
        <f>'Title Marketing'!$O$8</f>
        <v>0</v>
      </c>
      <c r="AT314" s="795">
        <f>'Title Marketing'!$P$8</f>
        <v>0</v>
      </c>
      <c r="AU314" s="795">
        <f>'Title Marketing'!$Q$8</f>
        <v>0</v>
      </c>
      <c r="AV314" s="795">
        <f>'Title Marketing'!$R$8</f>
        <v>0</v>
      </c>
      <c r="AW314" s="795">
        <f>'Title Marketing'!$S$8</f>
        <v>0</v>
      </c>
      <c r="AX314" s="795">
        <f>'Title Marketing'!$T$8</f>
        <v>0</v>
      </c>
      <c r="AY314" s="795">
        <f>'Title Marketing'!$U$8</f>
        <v>0</v>
      </c>
      <c r="AZ314" s="788"/>
      <c r="BD314" s="795"/>
      <c r="BE314" s="795"/>
      <c r="BF314" s="795"/>
      <c r="BL314" s="788"/>
      <c r="BM314" s="795"/>
      <c r="BN314" s="795"/>
      <c r="BO314" s="795"/>
      <c r="BP314" s="795"/>
      <c r="BQ314" s="795"/>
      <c r="BR314" s="795"/>
      <c r="BS314" s="795"/>
      <c r="BT314" s="795"/>
      <c r="BU314" s="795"/>
      <c r="BV314" s="795"/>
      <c r="BW314" s="795"/>
      <c r="BX314" s="788"/>
      <c r="CJ314" s="788"/>
      <c r="CK314" s="795"/>
      <c r="CL314" s="795"/>
      <c r="CM314" s="795"/>
      <c r="CN314" s="795"/>
      <c r="CO314" s="795"/>
      <c r="CP314" s="795"/>
      <c r="CQ314" s="795"/>
      <c r="CR314" s="795"/>
      <c r="CS314" s="795"/>
      <c r="CT314" s="795"/>
      <c r="CU314" s="795"/>
      <c r="CV314" s="788"/>
      <c r="DH314" s="788"/>
      <c r="DI314" s="795"/>
      <c r="DJ314" s="795"/>
      <c r="DK314" s="795"/>
      <c r="DL314" s="795"/>
      <c r="DM314" s="795"/>
      <c r="DN314" s="795"/>
      <c r="DO314" s="795"/>
      <c r="DP314" s="795"/>
      <c r="DQ314" s="795"/>
      <c r="DR314" s="795"/>
      <c r="DS314" s="795"/>
      <c r="DT314" s="788"/>
      <c r="DX314" s="825"/>
      <c r="EF314" s="788"/>
      <c r="EG314" s="795"/>
      <c r="EH314" s="795"/>
      <c r="EI314" s="795"/>
      <c r="EJ314" s="795"/>
      <c r="EK314" s="795"/>
      <c r="EL314" s="795"/>
      <c r="EM314" s="795"/>
      <c r="EN314" s="795"/>
      <c r="EO314" s="795"/>
      <c r="EP314" s="795"/>
      <c r="EQ314" s="795"/>
      <c r="ER314" s="788"/>
      <c r="FD314" s="788"/>
      <c r="FE314" s="795"/>
      <c r="FF314" s="795"/>
      <c r="FG314" s="795"/>
      <c r="FH314" s="795"/>
      <c r="FI314" s="795"/>
      <c r="FJ314" s="795"/>
      <c r="FK314" s="795"/>
      <c r="FL314" s="795"/>
      <c r="FM314" s="795"/>
      <c r="FN314" s="795"/>
      <c r="FO314" s="795"/>
      <c r="FP314" s="788"/>
      <c r="GB314" s="788"/>
      <c r="GC314" s="795"/>
      <c r="GD314" s="795"/>
      <c r="GE314" s="795"/>
      <c r="GF314" s="795"/>
      <c r="GG314" s="795"/>
      <c r="GH314" s="795"/>
      <c r="GI314" s="795"/>
      <c r="GJ314" s="795"/>
      <c r="GK314" s="795"/>
      <c r="GL314" s="795"/>
      <c r="GM314" s="795"/>
      <c r="GN314" s="788"/>
      <c r="GO314" s="815"/>
    </row>
    <row r="315" spans="7:197" s="786" customFormat="1" ht="22" hidden="1" customHeight="1" x14ac:dyDescent="0.2">
      <c r="G315" s="834" t="str">
        <f>'Title Marketing'!$B$9</f>
        <v>Public Relations</v>
      </c>
      <c r="P315" s="788"/>
      <c r="Q315" s="795"/>
      <c r="R315" s="795"/>
      <c r="S315" s="795"/>
      <c r="T315" s="795"/>
      <c r="U315" s="795"/>
      <c r="V315" s="795"/>
      <c r="W315" s="795"/>
      <c r="X315" s="795"/>
      <c r="Y315" s="795"/>
      <c r="Z315" s="795"/>
      <c r="AA315" s="795"/>
      <c r="AB315" s="788"/>
      <c r="AF315" s="795"/>
      <c r="AG315" s="795">
        <f>'Title Marketing'!$C$9</f>
        <v>-2000</v>
      </c>
      <c r="AH315" s="795">
        <f>'Title Marketing'!$D$9</f>
        <v>-2000</v>
      </c>
      <c r="AI315" s="786">
        <f>'Title Marketing'!$E$9</f>
        <v>-2000</v>
      </c>
      <c r="AJ315" s="786">
        <f>'Title Marketing'!$F$9</f>
        <v>-2000</v>
      </c>
      <c r="AK315" s="786">
        <f>'Title Marketing'!$G$9</f>
        <v>-2000</v>
      </c>
      <c r="AL315" s="786">
        <f>'Title Marketing'!$H$9</f>
        <v>-2000</v>
      </c>
      <c r="AM315" s="786">
        <f>'Title Marketing'!$I$9</f>
        <v>-2000</v>
      </c>
      <c r="AN315" s="788">
        <f>'Title Marketing'!$J$9</f>
        <v>-2000</v>
      </c>
      <c r="AO315" s="795">
        <f>'Title Marketing'!$K$9</f>
        <v>0</v>
      </c>
      <c r="AP315" s="795">
        <f>'Title Marketing'!$L$9</f>
        <v>0</v>
      </c>
      <c r="AQ315" s="795">
        <f>'Title Marketing'!$M$9</f>
        <v>0</v>
      </c>
      <c r="AR315" s="795">
        <f>'Title Marketing'!$N$9</f>
        <v>0</v>
      </c>
      <c r="AS315" s="795">
        <f>'Title Marketing'!$O$9</f>
        <v>0</v>
      </c>
      <c r="AT315" s="795">
        <f>'Title Marketing'!$P$9</f>
        <v>0</v>
      </c>
      <c r="AU315" s="795">
        <f>'Title Marketing'!$Q$9</f>
        <v>0</v>
      </c>
      <c r="AV315" s="795">
        <f>'Title Marketing'!$R$9</f>
        <v>0</v>
      </c>
      <c r="AW315" s="795">
        <f>'Title Marketing'!$S$9</f>
        <v>0</v>
      </c>
      <c r="AX315" s="795">
        <f>'Title Marketing'!$T$9</f>
        <v>0</v>
      </c>
      <c r="AY315" s="795">
        <f>'Title Marketing'!$U$9</f>
        <v>0</v>
      </c>
      <c r="AZ315" s="788"/>
      <c r="BD315" s="795"/>
      <c r="BE315" s="795"/>
      <c r="BF315" s="795"/>
      <c r="BL315" s="788"/>
      <c r="BM315" s="795"/>
      <c r="BN315" s="795"/>
      <c r="BO315" s="795"/>
      <c r="BP315" s="795"/>
      <c r="BQ315" s="795"/>
      <c r="BR315" s="795"/>
      <c r="BS315" s="795"/>
      <c r="BT315" s="795"/>
      <c r="BU315" s="795"/>
      <c r="BV315" s="795"/>
      <c r="BW315" s="795"/>
      <c r="BX315" s="788"/>
      <c r="CJ315" s="788"/>
      <c r="CK315" s="795"/>
      <c r="CL315" s="795"/>
      <c r="CM315" s="795"/>
      <c r="CN315" s="795"/>
      <c r="CO315" s="795"/>
      <c r="CP315" s="795"/>
      <c r="CQ315" s="795"/>
      <c r="CR315" s="795"/>
      <c r="CS315" s="795"/>
      <c r="CT315" s="795"/>
      <c r="CU315" s="795"/>
      <c r="CV315" s="788"/>
      <c r="DH315" s="788"/>
      <c r="DI315" s="795"/>
      <c r="DJ315" s="795"/>
      <c r="DK315" s="795"/>
      <c r="DL315" s="795"/>
      <c r="DM315" s="795"/>
      <c r="DN315" s="795"/>
      <c r="DO315" s="795"/>
      <c r="DP315" s="795"/>
      <c r="DQ315" s="795"/>
      <c r="DR315" s="795"/>
      <c r="DS315" s="795"/>
      <c r="DT315" s="788"/>
      <c r="DX315" s="825"/>
      <c r="EF315" s="788"/>
      <c r="EG315" s="795"/>
      <c r="EH315" s="795"/>
      <c r="EI315" s="795"/>
      <c r="EJ315" s="795"/>
      <c r="EK315" s="795"/>
      <c r="EL315" s="795"/>
      <c r="EM315" s="795"/>
      <c r="EN315" s="795"/>
      <c r="EO315" s="795"/>
      <c r="EP315" s="795"/>
      <c r="EQ315" s="795"/>
      <c r="ER315" s="788"/>
      <c r="FD315" s="788"/>
      <c r="FE315" s="795"/>
      <c r="FF315" s="795"/>
      <c r="FG315" s="795"/>
      <c r="FH315" s="795"/>
      <c r="FI315" s="795"/>
      <c r="FJ315" s="795"/>
      <c r="FK315" s="795"/>
      <c r="FL315" s="795"/>
      <c r="FM315" s="795"/>
      <c r="FN315" s="795"/>
      <c r="FO315" s="795"/>
      <c r="FP315" s="788"/>
      <c r="GB315" s="788"/>
      <c r="GC315" s="795"/>
      <c r="GD315" s="795"/>
      <c r="GE315" s="795"/>
      <c r="GF315" s="795"/>
      <c r="GG315" s="795"/>
      <c r="GH315" s="795"/>
      <c r="GI315" s="795"/>
      <c r="GJ315" s="795"/>
      <c r="GK315" s="795"/>
      <c r="GL315" s="795"/>
      <c r="GM315" s="795"/>
      <c r="GN315" s="788"/>
      <c r="GO315" s="815"/>
    </row>
    <row r="316" spans="7:197" s="786" customFormat="1" ht="22" hidden="1" customHeight="1" x14ac:dyDescent="0.2">
      <c r="G316" s="834" t="str">
        <f>'Title Marketing'!$B$10</f>
        <v>Endorsement Solicitation</v>
      </c>
      <c r="P316" s="788"/>
      <c r="Q316" s="795"/>
      <c r="R316" s="795"/>
      <c r="S316" s="795"/>
      <c r="T316" s="795"/>
      <c r="U316" s="795"/>
      <c r="V316" s="795"/>
      <c r="W316" s="795"/>
      <c r="X316" s="795"/>
      <c r="Y316" s="795"/>
      <c r="Z316" s="795"/>
      <c r="AA316" s="795"/>
      <c r="AB316" s="788"/>
      <c r="AF316" s="795"/>
      <c r="AG316" s="795">
        <f>'Title Marketing'!$C$10</f>
        <v>-5000</v>
      </c>
      <c r="AH316" s="795">
        <f>'Title Marketing'!$D$10</f>
        <v>-5000</v>
      </c>
      <c r="AI316" s="786">
        <f>'Title Marketing'!$E$10</f>
        <v>0</v>
      </c>
      <c r="AJ316" s="786">
        <f>'Title Marketing'!$F$10</f>
        <v>0</v>
      </c>
      <c r="AK316" s="786">
        <f>'Title Marketing'!$G$10</f>
        <v>0</v>
      </c>
      <c r="AL316" s="786">
        <f>'Title Marketing'!$H$10</f>
        <v>0</v>
      </c>
      <c r="AM316" s="786">
        <f>'Title Marketing'!$I$10</f>
        <v>0</v>
      </c>
      <c r="AN316" s="788">
        <f>'Title Marketing'!$J$10</f>
        <v>0</v>
      </c>
      <c r="AO316" s="795">
        <f>'Title Marketing'!$K$10</f>
        <v>0</v>
      </c>
      <c r="AP316" s="795">
        <f>'Title Marketing'!$L$10</f>
        <v>0</v>
      </c>
      <c r="AQ316" s="795">
        <f>'Title Marketing'!$M$10</f>
        <v>0</v>
      </c>
      <c r="AR316" s="795">
        <f>'Title Marketing'!$N$10</f>
        <v>0</v>
      </c>
      <c r="AS316" s="795">
        <f>'Title Marketing'!$O$10</f>
        <v>0</v>
      </c>
      <c r="AT316" s="795">
        <f>'Title Marketing'!$P$10</f>
        <v>0</v>
      </c>
      <c r="AU316" s="795">
        <f>'Title Marketing'!$Q$10</f>
        <v>0</v>
      </c>
      <c r="AV316" s="795">
        <f>'Title Marketing'!$R$10</f>
        <v>0</v>
      </c>
      <c r="AW316" s="795">
        <f>'Title Marketing'!$S$10</f>
        <v>0</v>
      </c>
      <c r="AX316" s="795">
        <f>'Title Marketing'!$T$10</f>
        <v>0</v>
      </c>
      <c r="AY316" s="795">
        <f>'Title Marketing'!$U$10</f>
        <v>0</v>
      </c>
      <c r="AZ316" s="788"/>
      <c r="BD316" s="795"/>
      <c r="BE316" s="795"/>
      <c r="BF316" s="795"/>
      <c r="BL316" s="788"/>
      <c r="BM316" s="795"/>
      <c r="BN316" s="795"/>
      <c r="BO316" s="795"/>
      <c r="BP316" s="795"/>
      <c r="BQ316" s="795"/>
      <c r="BR316" s="795"/>
      <c r="BS316" s="795"/>
      <c r="BT316" s="795"/>
      <c r="BU316" s="795"/>
      <c r="BV316" s="795"/>
      <c r="BW316" s="795"/>
      <c r="BX316" s="788"/>
      <c r="CJ316" s="788"/>
      <c r="CK316" s="795"/>
      <c r="CL316" s="795"/>
      <c r="CM316" s="795"/>
      <c r="CN316" s="795"/>
      <c r="CO316" s="795"/>
      <c r="CP316" s="795"/>
      <c r="CQ316" s="795"/>
      <c r="CR316" s="795"/>
      <c r="CS316" s="795"/>
      <c r="CT316" s="795"/>
      <c r="CU316" s="795"/>
      <c r="CV316" s="788"/>
      <c r="DH316" s="788"/>
      <c r="DI316" s="795"/>
      <c r="DJ316" s="795"/>
      <c r="DK316" s="795"/>
      <c r="DL316" s="795"/>
      <c r="DM316" s="795"/>
      <c r="DN316" s="795"/>
      <c r="DO316" s="795"/>
      <c r="DP316" s="795"/>
      <c r="DQ316" s="795"/>
      <c r="DR316" s="795"/>
      <c r="DS316" s="795"/>
      <c r="DT316" s="788"/>
      <c r="DX316" s="825"/>
      <c r="EF316" s="788"/>
      <c r="EG316" s="795"/>
      <c r="EH316" s="795"/>
      <c r="EI316" s="795"/>
      <c r="EJ316" s="795"/>
      <c r="EK316" s="795"/>
      <c r="EL316" s="795"/>
      <c r="EM316" s="795"/>
      <c r="EN316" s="795"/>
      <c r="EO316" s="795"/>
      <c r="EP316" s="795"/>
      <c r="EQ316" s="795"/>
      <c r="ER316" s="788"/>
      <c r="FD316" s="788"/>
      <c r="FE316" s="795"/>
      <c r="FF316" s="795"/>
      <c r="FG316" s="795"/>
      <c r="FH316" s="795"/>
      <c r="FI316" s="795"/>
      <c r="FJ316" s="795"/>
      <c r="FK316" s="795"/>
      <c r="FL316" s="795"/>
      <c r="FM316" s="795"/>
      <c r="FN316" s="795"/>
      <c r="FO316" s="795"/>
      <c r="FP316" s="788"/>
      <c r="GB316" s="788"/>
      <c r="GC316" s="795"/>
      <c r="GD316" s="795"/>
      <c r="GE316" s="795"/>
      <c r="GF316" s="795"/>
      <c r="GG316" s="795"/>
      <c r="GH316" s="795"/>
      <c r="GI316" s="795"/>
      <c r="GJ316" s="795"/>
      <c r="GK316" s="795"/>
      <c r="GL316" s="795"/>
      <c r="GM316" s="795"/>
      <c r="GN316" s="788"/>
      <c r="GO316" s="815"/>
    </row>
    <row r="317" spans="7:197" s="786" customFormat="1" ht="22" hidden="1" customHeight="1" x14ac:dyDescent="0.2">
      <c r="G317" s="834" t="str">
        <f>'Title Marketing'!$B$11</f>
        <v>Influencer Outreach</v>
      </c>
      <c r="P317" s="788"/>
      <c r="Q317" s="795"/>
      <c r="R317" s="795"/>
      <c r="S317" s="795"/>
      <c r="T317" s="795"/>
      <c r="U317" s="795"/>
      <c r="V317" s="795"/>
      <c r="W317" s="795"/>
      <c r="X317" s="795"/>
      <c r="Y317" s="795"/>
      <c r="Z317" s="795"/>
      <c r="AA317" s="795"/>
      <c r="AB317" s="788"/>
      <c r="AF317" s="795"/>
      <c r="AG317" s="795">
        <f>'Title Marketing'!$C$11</f>
        <v>0</v>
      </c>
      <c r="AH317" s="795">
        <f>'Title Marketing'!$D$11</f>
        <v>0</v>
      </c>
      <c r="AI317" s="786">
        <f>'Title Marketing'!$E$11</f>
        <v>-5000</v>
      </c>
      <c r="AJ317" s="786">
        <f>'Title Marketing'!$F$11</f>
        <v>-5000</v>
      </c>
      <c r="AK317" s="786">
        <f>'Title Marketing'!$G$11</f>
        <v>-5000</v>
      </c>
      <c r="AL317" s="786">
        <f>'Title Marketing'!$H$11</f>
        <v>-5000</v>
      </c>
      <c r="AM317" s="786">
        <f>'Title Marketing'!$I$11</f>
        <v>-5000</v>
      </c>
      <c r="AN317" s="788">
        <f>'Title Marketing'!$J$11</f>
        <v>-5000</v>
      </c>
      <c r="AO317" s="795">
        <f>'Title Marketing'!$K$11</f>
        <v>0</v>
      </c>
      <c r="AP317" s="795">
        <f>'Title Marketing'!$L$11</f>
        <v>0</v>
      </c>
      <c r="AQ317" s="795">
        <f>'Title Marketing'!$M$11</f>
        <v>0</v>
      </c>
      <c r="AR317" s="795">
        <f>'Title Marketing'!$N$11</f>
        <v>0</v>
      </c>
      <c r="AS317" s="795">
        <f>'Title Marketing'!$O$11</f>
        <v>0</v>
      </c>
      <c r="AT317" s="795">
        <f>'Title Marketing'!$P$11</f>
        <v>0</v>
      </c>
      <c r="AU317" s="795">
        <f>'Title Marketing'!$Q$11</f>
        <v>0</v>
      </c>
      <c r="AV317" s="795">
        <f>'Title Marketing'!$R$11</f>
        <v>0</v>
      </c>
      <c r="AW317" s="795">
        <f>'Title Marketing'!$S$11</f>
        <v>0</v>
      </c>
      <c r="AX317" s="795">
        <f>'Title Marketing'!$T$11</f>
        <v>0</v>
      </c>
      <c r="AY317" s="795">
        <f>'Title Marketing'!$U$11</f>
        <v>0</v>
      </c>
      <c r="AZ317" s="788"/>
      <c r="BD317" s="795"/>
      <c r="BE317" s="795"/>
      <c r="BF317" s="795"/>
      <c r="BL317" s="788"/>
      <c r="BM317" s="795"/>
      <c r="BN317" s="795"/>
      <c r="BO317" s="795"/>
      <c r="BP317" s="795"/>
      <c r="BQ317" s="795"/>
      <c r="BR317" s="795"/>
      <c r="BS317" s="795"/>
      <c r="BT317" s="795"/>
      <c r="BU317" s="795"/>
      <c r="BV317" s="795"/>
      <c r="BW317" s="795"/>
      <c r="BX317" s="788"/>
      <c r="CJ317" s="788"/>
      <c r="CK317" s="795"/>
      <c r="CL317" s="795"/>
      <c r="CM317" s="795"/>
      <c r="CN317" s="795"/>
      <c r="CO317" s="795"/>
      <c r="CP317" s="795"/>
      <c r="CQ317" s="795"/>
      <c r="CR317" s="795"/>
      <c r="CS317" s="795"/>
      <c r="CT317" s="795"/>
      <c r="CU317" s="795"/>
      <c r="CV317" s="788"/>
      <c r="DH317" s="788"/>
      <c r="DI317" s="795"/>
      <c r="DJ317" s="795"/>
      <c r="DK317" s="795"/>
      <c r="DL317" s="795"/>
      <c r="DM317" s="795"/>
      <c r="DN317" s="795"/>
      <c r="DO317" s="795"/>
      <c r="DP317" s="795"/>
      <c r="DQ317" s="795"/>
      <c r="DR317" s="795"/>
      <c r="DS317" s="795"/>
      <c r="DT317" s="788"/>
      <c r="DX317" s="825"/>
      <c r="EF317" s="788"/>
      <c r="EG317" s="795"/>
      <c r="EH317" s="795"/>
      <c r="EI317" s="795"/>
      <c r="EJ317" s="795"/>
      <c r="EK317" s="795"/>
      <c r="EL317" s="795"/>
      <c r="EM317" s="795"/>
      <c r="EN317" s="795"/>
      <c r="EO317" s="795"/>
      <c r="EP317" s="795"/>
      <c r="EQ317" s="795"/>
      <c r="ER317" s="788"/>
      <c r="FD317" s="788"/>
      <c r="FE317" s="795"/>
      <c r="FF317" s="795"/>
      <c r="FG317" s="795"/>
      <c r="FH317" s="795"/>
      <c r="FI317" s="795"/>
      <c r="FJ317" s="795"/>
      <c r="FK317" s="795"/>
      <c r="FL317" s="795"/>
      <c r="FM317" s="795"/>
      <c r="FN317" s="795"/>
      <c r="FO317" s="795"/>
      <c r="FP317" s="788"/>
      <c r="GB317" s="788"/>
      <c r="GC317" s="795"/>
      <c r="GD317" s="795"/>
      <c r="GE317" s="795"/>
      <c r="GF317" s="795"/>
      <c r="GG317" s="795"/>
      <c r="GH317" s="795"/>
      <c r="GI317" s="795"/>
      <c r="GJ317" s="795"/>
      <c r="GK317" s="795"/>
      <c r="GL317" s="795"/>
      <c r="GM317" s="795"/>
      <c r="GN317" s="788"/>
      <c r="GO317" s="815"/>
    </row>
    <row r="318" spans="7:197" s="786" customFormat="1" ht="22" hidden="1" customHeight="1" x14ac:dyDescent="0.2">
      <c r="G318" s="834" t="str">
        <f>'Title Marketing'!$B$12</f>
        <v>Blogger / Tatstemakers</v>
      </c>
      <c r="P318" s="788"/>
      <c r="Q318" s="795"/>
      <c r="R318" s="795"/>
      <c r="S318" s="795"/>
      <c r="T318" s="795"/>
      <c r="U318" s="795"/>
      <c r="V318" s="795"/>
      <c r="W318" s="795"/>
      <c r="X318" s="795"/>
      <c r="Y318" s="795"/>
      <c r="Z318" s="795"/>
      <c r="AA318" s="795"/>
      <c r="AB318" s="788"/>
      <c r="AF318" s="795"/>
      <c r="AG318" s="795">
        <f>'Title Marketing'!$C$12</f>
        <v>-12000</v>
      </c>
      <c r="AH318" s="795">
        <f>'Title Marketing'!$D$12</f>
        <v>-12000</v>
      </c>
      <c r="AI318" s="786">
        <f>'Title Marketing'!$E$12</f>
        <v>-12000</v>
      </c>
      <c r="AJ318" s="786">
        <f>'Title Marketing'!$F$12</f>
        <v>-12000</v>
      </c>
      <c r="AK318" s="786">
        <f>'Title Marketing'!$G$12</f>
        <v>-12000</v>
      </c>
      <c r="AL318" s="786">
        <f>'Title Marketing'!$H$12</f>
        <v>-12000</v>
      </c>
      <c r="AM318" s="786">
        <f>'Title Marketing'!$I$12</f>
        <v>-12000</v>
      </c>
      <c r="AN318" s="788">
        <f>'Title Marketing'!$J$12</f>
        <v>0</v>
      </c>
      <c r="AO318" s="795">
        <f>'Title Marketing'!$K$12</f>
        <v>0</v>
      </c>
      <c r="AP318" s="795">
        <f>'Title Marketing'!$L$12</f>
        <v>0</v>
      </c>
      <c r="AQ318" s="795">
        <f>'Title Marketing'!$M$12</f>
        <v>0</v>
      </c>
      <c r="AR318" s="795">
        <f>'Title Marketing'!$N$12</f>
        <v>0</v>
      </c>
      <c r="AS318" s="795">
        <f>'Title Marketing'!$O$12</f>
        <v>0</v>
      </c>
      <c r="AT318" s="795">
        <f>'Title Marketing'!$P$12</f>
        <v>0</v>
      </c>
      <c r="AU318" s="795">
        <f>'Title Marketing'!$Q$12</f>
        <v>0</v>
      </c>
      <c r="AV318" s="795">
        <f>'Title Marketing'!$R$12</f>
        <v>0</v>
      </c>
      <c r="AW318" s="795">
        <f>'Title Marketing'!$S$12</f>
        <v>0</v>
      </c>
      <c r="AX318" s="795">
        <f>'Title Marketing'!$T$12</f>
        <v>0</v>
      </c>
      <c r="AY318" s="795">
        <f>'Title Marketing'!$U$12</f>
        <v>0</v>
      </c>
      <c r="AZ318" s="788"/>
      <c r="BD318" s="795"/>
      <c r="BE318" s="795"/>
      <c r="BF318" s="795"/>
      <c r="BL318" s="788"/>
      <c r="BM318" s="795"/>
      <c r="BN318" s="795"/>
      <c r="BO318" s="795"/>
      <c r="BP318" s="795"/>
      <c r="BQ318" s="795"/>
      <c r="BR318" s="795"/>
      <c r="BS318" s="795"/>
      <c r="BT318" s="795"/>
      <c r="BU318" s="795"/>
      <c r="BV318" s="795"/>
      <c r="BW318" s="795"/>
      <c r="BX318" s="788"/>
      <c r="CJ318" s="788"/>
      <c r="CK318" s="795"/>
      <c r="CL318" s="795"/>
      <c r="CM318" s="795"/>
      <c r="CN318" s="795"/>
      <c r="CO318" s="795"/>
      <c r="CP318" s="795"/>
      <c r="CQ318" s="795"/>
      <c r="CR318" s="795"/>
      <c r="CS318" s="795"/>
      <c r="CT318" s="795"/>
      <c r="CU318" s="795"/>
      <c r="CV318" s="788"/>
      <c r="DH318" s="788"/>
      <c r="DI318" s="795"/>
      <c r="DJ318" s="795"/>
      <c r="DK318" s="795"/>
      <c r="DL318" s="795"/>
      <c r="DM318" s="795"/>
      <c r="DN318" s="795"/>
      <c r="DO318" s="795"/>
      <c r="DP318" s="795"/>
      <c r="DQ318" s="795"/>
      <c r="DR318" s="795"/>
      <c r="DS318" s="795"/>
      <c r="DT318" s="788"/>
      <c r="DX318" s="825"/>
      <c r="EF318" s="788"/>
      <c r="EG318" s="795"/>
      <c r="EH318" s="795"/>
      <c r="EI318" s="795"/>
      <c r="EJ318" s="795"/>
      <c r="EK318" s="795"/>
      <c r="EL318" s="795"/>
      <c r="EM318" s="795"/>
      <c r="EN318" s="795"/>
      <c r="EO318" s="795"/>
      <c r="EP318" s="795"/>
      <c r="EQ318" s="795"/>
      <c r="ER318" s="788"/>
      <c r="FD318" s="788"/>
      <c r="FE318" s="795"/>
      <c r="FF318" s="795"/>
      <c r="FG318" s="795"/>
      <c r="FH318" s="795"/>
      <c r="FI318" s="795"/>
      <c r="FJ318" s="795"/>
      <c r="FK318" s="795"/>
      <c r="FL318" s="795"/>
      <c r="FM318" s="795"/>
      <c r="FN318" s="795"/>
      <c r="FO318" s="795"/>
      <c r="FP318" s="788"/>
      <c r="GB318" s="788"/>
      <c r="GC318" s="795"/>
      <c r="GD318" s="795"/>
      <c r="GE318" s="795"/>
      <c r="GF318" s="795"/>
      <c r="GG318" s="795"/>
      <c r="GH318" s="795"/>
      <c r="GI318" s="795"/>
      <c r="GJ318" s="795"/>
      <c r="GK318" s="795"/>
      <c r="GL318" s="795"/>
      <c r="GM318" s="795"/>
      <c r="GN318" s="788"/>
      <c r="GO318" s="815"/>
    </row>
    <row r="319" spans="7:197" s="786" customFormat="1" ht="22" hidden="1" customHeight="1" x14ac:dyDescent="0.2">
      <c r="G319" s="834" t="str">
        <f>'Title Marketing'!$B$13</f>
        <v>Tradeshows / Events</v>
      </c>
      <c r="P319" s="788"/>
      <c r="Q319" s="795"/>
      <c r="R319" s="795"/>
      <c r="S319" s="795"/>
      <c r="T319" s="795"/>
      <c r="U319" s="795"/>
      <c r="V319" s="795"/>
      <c r="W319" s="795"/>
      <c r="X319" s="795"/>
      <c r="Y319" s="795"/>
      <c r="Z319" s="795"/>
      <c r="AA319" s="795"/>
      <c r="AB319" s="788"/>
      <c r="AF319" s="795"/>
      <c r="AG319" s="795">
        <f>'Title Marketing'!$C$13</f>
        <v>0</v>
      </c>
      <c r="AH319" s="795">
        <f>'Title Marketing'!$D$13</f>
        <v>0</v>
      </c>
      <c r="AI319" s="786">
        <f>'Title Marketing'!$E$13</f>
        <v>0</v>
      </c>
      <c r="AJ319" s="786">
        <f>'Title Marketing'!$F523</f>
        <v>0</v>
      </c>
      <c r="AK319" s="786">
        <f>'Title Marketing'!$G$13</f>
        <v>0</v>
      </c>
      <c r="AL319" s="786">
        <f>'Title Marketing'!$H$13</f>
        <v>0</v>
      </c>
      <c r="AM319" s="786">
        <f>'Title Marketing'!$I$13</f>
        <v>0</v>
      </c>
      <c r="AN319" s="788">
        <f>'Title Marketing'!$J$13</f>
        <v>-5000</v>
      </c>
      <c r="AO319" s="795">
        <f>'Title Marketing'!$K$13</f>
        <v>0</v>
      </c>
      <c r="AP319" s="795">
        <f>'Title Marketing'!$L$13</f>
        <v>0</v>
      </c>
      <c r="AQ319" s="795">
        <f>'Title Marketing'!$M$13</f>
        <v>-5000</v>
      </c>
      <c r="AR319" s="795">
        <f>'Title Marketing'!$N$13</f>
        <v>0</v>
      </c>
      <c r="AS319" s="795">
        <f>'Title Marketing'!$O$13</f>
        <v>0</v>
      </c>
      <c r="AT319" s="795">
        <f>'Title Marketing'!$P$13</f>
        <v>0</v>
      </c>
      <c r="AU319" s="795">
        <f>'Title Marketing'!$Q$13</f>
        <v>0</v>
      </c>
      <c r="AV319" s="795">
        <f>'Title Marketing'!$R$13</f>
        <v>0</v>
      </c>
      <c r="AW319" s="795">
        <f>'Title Marketing'!$S$13</f>
        <v>0</v>
      </c>
      <c r="AX319" s="795">
        <f>'Title Marketing'!$T$13</f>
        <v>0</v>
      </c>
      <c r="AY319" s="795">
        <f>'Title Marketing'!$U$13</f>
        <v>0</v>
      </c>
      <c r="AZ319" s="788"/>
      <c r="BD319" s="795"/>
      <c r="BE319" s="795"/>
      <c r="BF319" s="795"/>
      <c r="BL319" s="788"/>
      <c r="BM319" s="795"/>
      <c r="BN319" s="795"/>
      <c r="BO319" s="795"/>
      <c r="BP319" s="795"/>
      <c r="BQ319" s="795"/>
      <c r="BR319" s="795"/>
      <c r="BS319" s="795"/>
      <c r="BT319" s="795"/>
      <c r="BU319" s="795"/>
      <c r="BV319" s="795"/>
      <c r="BW319" s="795"/>
      <c r="BX319" s="788"/>
      <c r="CJ319" s="788"/>
      <c r="CK319" s="795"/>
      <c r="CL319" s="795"/>
      <c r="CM319" s="795"/>
      <c r="CN319" s="795"/>
      <c r="CO319" s="795"/>
      <c r="CP319" s="795"/>
      <c r="CQ319" s="795"/>
      <c r="CR319" s="795"/>
      <c r="CS319" s="795"/>
      <c r="CT319" s="795"/>
      <c r="CU319" s="795"/>
      <c r="CV319" s="788"/>
      <c r="DH319" s="788"/>
      <c r="DI319" s="795"/>
      <c r="DJ319" s="795"/>
      <c r="DK319" s="795"/>
      <c r="DL319" s="795"/>
      <c r="DM319" s="795"/>
      <c r="DN319" s="795"/>
      <c r="DO319" s="795"/>
      <c r="DP319" s="795"/>
      <c r="DQ319" s="795"/>
      <c r="DR319" s="795"/>
      <c r="DS319" s="795"/>
      <c r="DT319" s="788"/>
      <c r="DX319" s="825"/>
      <c r="EF319" s="788"/>
      <c r="EG319" s="795"/>
      <c r="EH319" s="795"/>
      <c r="EI319" s="795"/>
      <c r="EJ319" s="795"/>
      <c r="EK319" s="795"/>
      <c r="EL319" s="795"/>
      <c r="EM319" s="795"/>
      <c r="EN319" s="795"/>
      <c r="EO319" s="795"/>
      <c r="EP319" s="795"/>
      <c r="EQ319" s="795"/>
      <c r="ER319" s="788"/>
      <c r="FD319" s="788"/>
      <c r="FE319" s="795"/>
      <c r="FF319" s="795"/>
      <c r="FG319" s="795"/>
      <c r="FH319" s="795"/>
      <c r="FI319" s="795"/>
      <c r="FJ319" s="795"/>
      <c r="FK319" s="795"/>
      <c r="FL319" s="795"/>
      <c r="FM319" s="795"/>
      <c r="FN319" s="795"/>
      <c r="FO319" s="795"/>
      <c r="FP319" s="788"/>
      <c r="GB319" s="788"/>
      <c r="GC319" s="795"/>
      <c r="GD319" s="795"/>
      <c r="GE319" s="795"/>
      <c r="GF319" s="795"/>
      <c r="GG319" s="795"/>
      <c r="GH319" s="795"/>
      <c r="GI319" s="795"/>
      <c r="GJ319" s="795"/>
      <c r="GK319" s="795"/>
      <c r="GL319" s="795"/>
      <c r="GM319" s="795"/>
      <c r="GN319" s="788"/>
      <c r="GO319" s="815"/>
    </row>
    <row r="320" spans="7:197" s="786" customFormat="1" ht="22" hidden="1" customHeight="1" x14ac:dyDescent="0.2">
      <c r="G320" s="834" t="str">
        <f>'Title Marketing'!$B$14</f>
        <v>Print Advertising</v>
      </c>
      <c r="P320" s="788"/>
      <c r="Q320" s="795"/>
      <c r="R320" s="795"/>
      <c r="S320" s="795"/>
      <c r="T320" s="795"/>
      <c r="U320" s="795"/>
      <c r="V320" s="795"/>
      <c r="W320" s="795"/>
      <c r="X320" s="795"/>
      <c r="Y320" s="795"/>
      <c r="Z320" s="795"/>
      <c r="AA320" s="795"/>
      <c r="AB320" s="788"/>
      <c r="AF320" s="795"/>
      <c r="AG320" s="795">
        <f>'Title Marketing'!$C$14</f>
        <v>0</v>
      </c>
      <c r="AH320" s="795">
        <f>'Title Marketing'!$D$14</f>
        <v>0</v>
      </c>
      <c r="AI320" s="786">
        <f>'Title Marketing'!$E$14</f>
        <v>0</v>
      </c>
      <c r="AJ320" s="786">
        <f>'Title Marketing'!$F$14</f>
        <v>-2500</v>
      </c>
      <c r="AK320" s="786">
        <f>'Title Marketing'!$G$14</f>
        <v>-2500</v>
      </c>
      <c r="AL320" s="786">
        <f>'Title Marketing'!$H$14</f>
        <v>-2500</v>
      </c>
      <c r="AM320" s="786">
        <f>'Title Marketing'!$I$14</f>
        <v>-5000</v>
      </c>
      <c r="AN320" s="788">
        <f>'Title Marketing'!$J$14</f>
        <v>-5000</v>
      </c>
      <c r="AO320" s="795">
        <f>'Title Marketing'!$K524</f>
        <v>0</v>
      </c>
      <c r="AP320" s="795">
        <f>'Title Marketing'!$L$14</f>
        <v>-2500</v>
      </c>
      <c r="AQ320" s="795">
        <f>'Title Marketing'!$M$14</f>
        <v>0</v>
      </c>
      <c r="AR320" s="795">
        <f>'Title Marketing'!$N$14</f>
        <v>0</v>
      </c>
      <c r="AS320" s="795">
        <f>'Title Marketing'!$O$14</f>
        <v>0</v>
      </c>
      <c r="AT320" s="795">
        <f>'Title Marketing'!$P$14</f>
        <v>0</v>
      </c>
      <c r="AU320" s="795">
        <f>'Title Marketing'!$Q$14</f>
        <v>0</v>
      </c>
      <c r="AV320" s="795">
        <f>'Title Marketing'!$R$14</f>
        <v>0</v>
      </c>
      <c r="AW320" s="795">
        <f>'Title Marketing'!$S$14</f>
        <v>0</v>
      </c>
      <c r="AX320" s="795">
        <f>'Title Marketing'!$T$14</f>
        <v>0</v>
      </c>
      <c r="AY320" s="795">
        <f>'Title Marketing'!$U$14</f>
        <v>0</v>
      </c>
      <c r="AZ320" s="788"/>
      <c r="BD320" s="795"/>
      <c r="BE320" s="795"/>
      <c r="BF320" s="795"/>
      <c r="BL320" s="788"/>
      <c r="BM320" s="795"/>
      <c r="BN320" s="795"/>
      <c r="BO320" s="795"/>
      <c r="BP320" s="795"/>
      <c r="BQ320" s="795"/>
      <c r="BR320" s="795"/>
      <c r="BS320" s="795"/>
      <c r="BT320" s="795"/>
      <c r="BU320" s="795"/>
      <c r="BV320" s="795"/>
      <c r="BW320" s="795"/>
      <c r="BX320" s="788"/>
      <c r="CJ320" s="788"/>
      <c r="CK320" s="795"/>
      <c r="CL320" s="795"/>
      <c r="CM320" s="795"/>
      <c r="CN320" s="795"/>
      <c r="CO320" s="795"/>
      <c r="CP320" s="795"/>
      <c r="CQ320" s="795"/>
      <c r="CR320" s="795"/>
      <c r="CS320" s="795"/>
      <c r="CT320" s="795"/>
      <c r="CU320" s="795"/>
      <c r="CV320" s="788"/>
      <c r="DH320" s="788"/>
      <c r="DI320" s="795"/>
      <c r="DJ320" s="795"/>
      <c r="DK320" s="795"/>
      <c r="DL320" s="795"/>
      <c r="DM320" s="795"/>
      <c r="DN320" s="795"/>
      <c r="DO320" s="795"/>
      <c r="DP320" s="795"/>
      <c r="DQ320" s="795"/>
      <c r="DR320" s="795"/>
      <c r="DS320" s="795"/>
      <c r="DT320" s="788"/>
      <c r="DX320" s="825"/>
      <c r="EF320" s="788"/>
      <c r="EG320" s="795"/>
      <c r="EH320" s="795"/>
      <c r="EI320" s="795"/>
      <c r="EJ320" s="795"/>
      <c r="EK320" s="795"/>
      <c r="EL320" s="795"/>
      <c r="EM320" s="795"/>
      <c r="EN320" s="795"/>
      <c r="EO320" s="795"/>
      <c r="EP320" s="795"/>
      <c r="EQ320" s="795"/>
      <c r="ER320" s="788"/>
      <c r="FD320" s="788"/>
      <c r="FE320" s="795"/>
      <c r="FF320" s="795"/>
      <c r="FG320" s="795"/>
      <c r="FH320" s="795"/>
      <c r="FI320" s="795"/>
      <c r="FJ320" s="795"/>
      <c r="FK320" s="795"/>
      <c r="FL320" s="795"/>
      <c r="FM320" s="795"/>
      <c r="FN320" s="795"/>
      <c r="FO320" s="795"/>
      <c r="FP320" s="788"/>
      <c r="GB320" s="788"/>
      <c r="GC320" s="795"/>
      <c r="GD320" s="795"/>
      <c r="GE320" s="795"/>
      <c r="GF320" s="795"/>
      <c r="GG320" s="795"/>
      <c r="GH320" s="795"/>
      <c r="GI320" s="795"/>
      <c r="GJ320" s="795"/>
      <c r="GK320" s="795"/>
      <c r="GL320" s="795"/>
      <c r="GM320" s="795"/>
      <c r="GN320" s="788"/>
      <c r="GO320" s="815"/>
    </row>
    <row r="321" spans="7:197" s="786" customFormat="1" ht="22" hidden="1" customHeight="1" x14ac:dyDescent="0.2">
      <c r="G321" s="834" t="str">
        <f>'Title Marketing'!$B$15</f>
        <v>Digital Advertising</v>
      </c>
      <c r="P321" s="788"/>
      <c r="Q321" s="795"/>
      <c r="R321" s="795"/>
      <c r="S321" s="795"/>
      <c r="T321" s="795"/>
      <c r="U321" s="795"/>
      <c r="V321" s="795"/>
      <c r="W321" s="795"/>
      <c r="X321" s="795"/>
      <c r="Y321" s="795"/>
      <c r="Z321" s="795"/>
      <c r="AA321" s="795"/>
      <c r="AB321" s="788"/>
      <c r="AF321" s="795"/>
      <c r="AG321" s="795">
        <f>'Title Marketing'!$C$15</f>
        <v>0</v>
      </c>
      <c r="AH321" s="795">
        <f>'Title Marketing'!$D$15</f>
        <v>0</v>
      </c>
      <c r="AI321" s="786">
        <f>'Title Marketing'!$E$15</f>
        <v>0</v>
      </c>
      <c r="AJ321" s="786">
        <f>'Title Marketing'!$F$15</f>
        <v>-2500</v>
      </c>
      <c r="AK321" s="786">
        <f>'Title Marketing'!$G$15</f>
        <v>-5000</v>
      </c>
      <c r="AL321" s="786">
        <f>'Title Marketing'!$H$15</f>
        <v>-5000</v>
      </c>
      <c r="AM321" s="786">
        <f>'Title Marketing'!$I$15</f>
        <v>-7500</v>
      </c>
      <c r="AN321" s="788">
        <f>'Title Marketing'!$J$15</f>
        <v>-7500</v>
      </c>
      <c r="AO321" s="795">
        <f>'Title Marketing'!$K$15</f>
        <v>-5000</v>
      </c>
      <c r="AP321" s="795">
        <f>'Title Marketing'!$L$15</f>
        <v>-5000</v>
      </c>
      <c r="AQ321" s="795">
        <f>'Title Marketing'!$M$15</f>
        <v>-2500</v>
      </c>
      <c r="AR321" s="795">
        <f>'Title Marketing'!$N$15</f>
        <v>-1500</v>
      </c>
      <c r="AS321" s="795">
        <f>'Title Marketing'!$O$15</f>
        <v>-500</v>
      </c>
      <c r="AT321" s="795">
        <f>'Title Marketing'!$P$15</f>
        <v>-500</v>
      </c>
      <c r="AU321" s="795">
        <f>'Title Marketing'!$Q$15</f>
        <v>-500</v>
      </c>
      <c r="AV321" s="795">
        <f>'Title Marketing'!$R$15</f>
        <v>-500</v>
      </c>
      <c r="AW321" s="795">
        <f>'Title Marketing'!$S$15</f>
        <v>-750</v>
      </c>
      <c r="AX321" s="795">
        <f>'Title Marketing'!$T$15</f>
        <v>0</v>
      </c>
      <c r="AY321" s="795">
        <f>'Title Marketing'!$U$15</f>
        <v>0</v>
      </c>
      <c r="AZ321" s="788"/>
      <c r="BD321" s="795"/>
      <c r="BE321" s="795"/>
      <c r="BF321" s="795"/>
      <c r="BL321" s="788"/>
      <c r="BM321" s="795"/>
      <c r="BN321" s="795"/>
      <c r="BO321" s="795"/>
      <c r="BP321" s="795"/>
      <c r="BQ321" s="795"/>
      <c r="BR321" s="795"/>
      <c r="BS321" s="795"/>
      <c r="BT321" s="795"/>
      <c r="BU321" s="795"/>
      <c r="BV321" s="795"/>
      <c r="BW321" s="795"/>
      <c r="BX321" s="788"/>
      <c r="CJ321" s="788"/>
      <c r="CK321" s="795"/>
      <c r="CL321" s="795"/>
      <c r="CM321" s="795"/>
      <c r="CN321" s="795"/>
      <c r="CO321" s="795"/>
      <c r="CP321" s="795"/>
      <c r="CQ321" s="795"/>
      <c r="CR321" s="795"/>
      <c r="CS321" s="795"/>
      <c r="CT321" s="795"/>
      <c r="CU321" s="795"/>
      <c r="CV321" s="788"/>
      <c r="DH321" s="788"/>
      <c r="DI321" s="795"/>
      <c r="DJ321" s="795"/>
      <c r="DK321" s="795"/>
      <c r="DL321" s="795"/>
      <c r="DM321" s="795"/>
      <c r="DN321" s="795"/>
      <c r="DO321" s="795"/>
      <c r="DP321" s="795"/>
      <c r="DQ321" s="795"/>
      <c r="DR321" s="795"/>
      <c r="DS321" s="795"/>
      <c r="DT321" s="788"/>
      <c r="DX321" s="825"/>
      <c r="EF321" s="788"/>
      <c r="EG321" s="795"/>
      <c r="EH321" s="795"/>
      <c r="EI321" s="795"/>
      <c r="EJ321" s="795"/>
      <c r="EK321" s="795"/>
      <c r="EL321" s="795"/>
      <c r="EM321" s="795"/>
      <c r="EN321" s="795"/>
      <c r="EO321" s="795"/>
      <c r="EP321" s="795"/>
      <c r="EQ321" s="795"/>
      <c r="ER321" s="788"/>
      <c r="FD321" s="788"/>
      <c r="FE321" s="795"/>
      <c r="FF321" s="795"/>
      <c r="FG321" s="795"/>
      <c r="FH321" s="795"/>
      <c r="FI321" s="795"/>
      <c r="FJ321" s="795"/>
      <c r="FK321" s="795"/>
      <c r="FL321" s="795"/>
      <c r="FM321" s="795"/>
      <c r="FN321" s="795"/>
      <c r="FO321" s="795"/>
      <c r="FP321" s="788"/>
      <c r="GB321" s="788"/>
      <c r="GC321" s="795"/>
      <c r="GD321" s="795"/>
      <c r="GE321" s="795"/>
      <c r="GF321" s="795"/>
      <c r="GG321" s="795"/>
      <c r="GH321" s="795"/>
      <c r="GI321" s="795"/>
      <c r="GJ321" s="795"/>
      <c r="GK321" s="795"/>
      <c r="GL321" s="795"/>
      <c r="GM321" s="795"/>
      <c r="GN321" s="788"/>
      <c r="GO321" s="815"/>
    </row>
    <row r="322" spans="7:197" s="786" customFormat="1" ht="22" hidden="1" customHeight="1" x14ac:dyDescent="0.2">
      <c r="G322" s="834" t="str">
        <f>'Title Marketing'!$B$16</f>
        <v>Swag</v>
      </c>
      <c r="P322" s="788"/>
      <c r="Q322" s="795"/>
      <c r="R322" s="795"/>
      <c r="S322" s="795"/>
      <c r="T322" s="795"/>
      <c r="U322" s="795"/>
      <c r="V322" s="795"/>
      <c r="W322" s="795"/>
      <c r="X322" s="795"/>
      <c r="Y322" s="795"/>
      <c r="Z322" s="795"/>
      <c r="AA322" s="795"/>
      <c r="AB322" s="788"/>
      <c r="AF322" s="795"/>
      <c r="AG322" s="795">
        <f>'Title Marketing'!$C$16</f>
        <v>0</v>
      </c>
      <c r="AH322" s="795">
        <f>'Title Marketing'!$D$16</f>
        <v>0</v>
      </c>
      <c r="AI322" s="786">
        <f>'Title Marketing'!$E$16</f>
        <v>0</v>
      </c>
      <c r="AJ322" s="786">
        <f>'Title Marketing'!$F$16</f>
        <v>0</v>
      </c>
      <c r="AK322" s="786">
        <f>'Title Marketing'!$G$16</f>
        <v>0</v>
      </c>
      <c r="AL322" s="786">
        <f>'Title Marketing'!$H$16</f>
        <v>-1200</v>
      </c>
      <c r="AM322" s="786">
        <f>'Title Marketing'!$I$16</f>
        <v>-1200</v>
      </c>
      <c r="AN322" s="788">
        <f>'Title Marketing'!$J$16</f>
        <v>-2500</v>
      </c>
      <c r="AO322" s="795">
        <f>'Title Marketing'!$K$16</f>
        <v>-2500</v>
      </c>
      <c r="AP322" s="795">
        <f>'Title Marketing'!$L$16</f>
        <v>-2500</v>
      </c>
      <c r="AQ322" s="795">
        <f>'Title Marketing'!$M$16</f>
        <v>-1750</v>
      </c>
      <c r="AR322" s="795">
        <f>'Title Marketing'!$N$16</f>
        <v>-1200</v>
      </c>
      <c r="AS322" s="795">
        <f>'Title Marketing'!$O$16</f>
        <v>-600</v>
      </c>
      <c r="AT322" s="795">
        <f>'Title Marketing'!$P$16</f>
        <v>-600</v>
      </c>
      <c r="AU322" s="795">
        <f>'Title Marketing'!$Q$16</f>
        <v>-600</v>
      </c>
      <c r="AV322" s="795">
        <f>'Title Marketing'!$R$16</f>
        <v>-300</v>
      </c>
      <c r="AW322" s="795">
        <f>'Title Marketing'!$S$16</f>
        <v>-300</v>
      </c>
      <c r="AX322" s="795">
        <f>'Title Marketing'!$T$16</f>
        <v>-300</v>
      </c>
      <c r="AY322" s="795">
        <f>'Title Marketing'!$U$16</f>
        <v>0</v>
      </c>
      <c r="AZ322" s="788"/>
      <c r="BD322" s="795"/>
      <c r="BE322" s="795"/>
      <c r="BF322" s="795"/>
      <c r="BL322" s="788"/>
      <c r="BM322" s="795"/>
      <c r="BN322" s="795"/>
      <c r="BO322" s="795"/>
      <c r="BP322" s="795"/>
      <c r="BQ322" s="795"/>
      <c r="BR322" s="795"/>
      <c r="BS322" s="795"/>
      <c r="BT322" s="795"/>
      <c r="BU322" s="795"/>
      <c r="BV322" s="795"/>
      <c r="BW322" s="795"/>
      <c r="BX322" s="788"/>
      <c r="CJ322" s="788"/>
      <c r="CK322" s="795"/>
      <c r="CL322" s="795"/>
      <c r="CM322" s="795"/>
      <c r="CN322" s="795"/>
      <c r="CO322" s="795"/>
      <c r="CP322" s="795"/>
      <c r="CQ322" s="795"/>
      <c r="CR322" s="795"/>
      <c r="CS322" s="795"/>
      <c r="CT322" s="795"/>
      <c r="CU322" s="795"/>
      <c r="CV322" s="788"/>
      <c r="DH322" s="788"/>
      <c r="DI322" s="795"/>
      <c r="DJ322" s="795"/>
      <c r="DK322" s="795"/>
      <c r="DL322" s="795"/>
      <c r="DM322" s="795"/>
      <c r="DN322" s="795"/>
      <c r="DO322" s="795"/>
      <c r="DP322" s="795"/>
      <c r="DQ322" s="795"/>
      <c r="DR322" s="795"/>
      <c r="DS322" s="795"/>
      <c r="DT322" s="788"/>
      <c r="DX322" s="825"/>
      <c r="EF322" s="788"/>
      <c r="EG322" s="795"/>
      <c r="EH322" s="795"/>
      <c r="EI322" s="795"/>
      <c r="EJ322" s="795"/>
      <c r="EK322" s="795"/>
      <c r="EL322" s="795"/>
      <c r="EM322" s="795"/>
      <c r="EN322" s="795"/>
      <c r="EO322" s="795"/>
      <c r="EP322" s="795"/>
      <c r="EQ322" s="795"/>
      <c r="ER322" s="788"/>
      <c r="FD322" s="788"/>
      <c r="FE322" s="795"/>
      <c r="FF322" s="795"/>
      <c r="FG322" s="795"/>
      <c r="FH322" s="795"/>
      <c r="FI322" s="795"/>
      <c r="FJ322" s="795"/>
      <c r="FK322" s="795"/>
      <c r="FL322" s="795"/>
      <c r="FM322" s="795"/>
      <c r="FN322" s="795"/>
      <c r="FO322" s="795"/>
      <c r="FP322" s="788"/>
      <c r="GB322" s="788"/>
      <c r="GC322" s="795"/>
      <c r="GD322" s="795"/>
      <c r="GE322" s="795"/>
      <c r="GF322" s="795"/>
      <c r="GG322" s="795"/>
      <c r="GH322" s="795"/>
      <c r="GI322" s="795"/>
      <c r="GJ322" s="795"/>
      <c r="GK322" s="795"/>
      <c r="GL322" s="795"/>
      <c r="GM322" s="795"/>
      <c r="GN322" s="788"/>
      <c r="GO322" s="815"/>
    </row>
    <row r="323" spans="7:197" s="786" customFormat="1" ht="22" hidden="1" customHeight="1" x14ac:dyDescent="0.2">
      <c r="G323" s="835"/>
      <c r="P323" s="788"/>
      <c r="Q323" s="795"/>
      <c r="R323" s="795"/>
      <c r="S323" s="795"/>
      <c r="T323" s="795"/>
      <c r="U323" s="795"/>
      <c r="V323" s="795"/>
      <c r="W323" s="795"/>
      <c r="X323" s="795"/>
      <c r="Y323" s="795"/>
      <c r="Z323" s="795"/>
      <c r="AA323" s="795"/>
      <c r="AB323" s="788"/>
      <c r="AF323" s="795"/>
      <c r="AG323" s="795"/>
      <c r="AH323" s="795"/>
      <c r="AN323" s="788"/>
      <c r="AO323" s="795"/>
      <c r="AP323" s="795"/>
      <c r="AQ323" s="795"/>
      <c r="AR323" s="795"/>
      <c r="AS323" s="795"/>
      <c r="AT323" s="795"/>
      <c r="AU323" s="795"/>
      <c r="AV323" s="795"/>
      <c r="AW323" s="795"/>
      <c r="AX323" s="795"/>
      <c r="AY323" s="795"/>
      <c r="AZ323" s="788"/>
      <c r="BD323" s="795"/>
      <c r="BE323" s="795"/>
      <c r="BF323" s="795"/>
      <c r="BL323" s="788"/>
      <c r="BM323" s="795"/>
      <c r="BN323" s="795"/>
      <c r="BO323" s="795"/>
      <c r="BP323" s="795"/>
      <c r="BQ323" s="795"/>
      <c r="BR323" s="795"/>
      <c r="BS323" s="795"/>
      <c r="BT323" s="795"/>
      <c r="BU323" s="795"/>
      <c r="BV323" s="795"/>
      <c r="BW323" s="795"/>
      <c r="BX323" s="788"/>
      <c r="CJ323" s="788"/>
      <c r="CK323" s="795"/>
      <c r="CL323" s="795"/>
      <c r="CM323" s="795"/>
      <c r="CN323" s="795"/>
      <c r="CO323" s="795"/>
      <c r="CP323" s="795"/>
      <c r="CQ323" s="795"/>
      <c r="CR323" s="795"/>
      <c r="CS323" s="795"/>
      <c r="CT323" s="795"/>
      <c r="CU323" s="795"/>
      <c r="CV323" s="788"/>
      <c r="DH323" s="788"/>
      <c r="DI323" s="795"/>
      <c r="DJ323" s="795"/>
      <c r="DK323" s="795"/>
      <c r="DL323" s="795"/>
      <c r="DM323" s="795"/>
      <c r="DN323" s="795"/>
      <c r="DO323" s="795"/>
      <c r="DP323" s="795"/>
      <c r="DQ323" s="795"/>
      <c r="DR323" s="795"/>
      <c r="DS323" s="795"/>
      <c r="DT323" s="788"/>
      <c r="DX323" s="825"/>
      <c r="EF323" s="788"/>
      <c r="EG323" s="795"/>
      <c r="EH323" s="795"/>
      <c r="EI323" s="795"/>
      <c r="EJ323" s="795"/>
      <c r="EK323" s="795"/>
      <c r="EL323" s="795"/>
      <c r="EM323" s="795"/>
      <c r="EN323" s="795"/>
      <c r="EO323" s="795"/>
      <c r="EP323" s="795"/>
      <c r="EQ323" s="795"/>
      <c r="ER323" s="788"/>
      <c r="FD323" s="788"/>
      <c r="FE323" s="795"/>
      <c r="FF323" s="795"/>
      <c r="FG323" s="795"/>
      <c r="FH323" s="795"/>
      <c r="FI323" s="795"/>
      <c r="FJ323" s="795"/>
      <c r="FK323" s="795"/>
      <c r="FL323" s="795"/>
      <c r="FM323" s="795"/>
      <c r="FN323" s="795"/>
      <c r="FO323" s="795"/>
      <c r="FP323" s="788"/>
      <c r="GB323" s="788"/>
      <c r="GC323" s="795"/>
      <c r="GD323" s="795"/>
      <c r="GE323" s="795"/>
      <c r="GF323" s="795"/>
      <c r="GG323" s="795"/>
      <c r="GH323" s="795"/>
      <c r="GI323" s="795"/>
      <c r="GJ323" s="795"/>
      <c r="GK323" s="795"/>
      <c r="GL323" s="795"/>
      <c r="GM323" s="795"/>
      <c r="GN323" s="788"/>
      <c r="GO323" s="815"/>
    </row>
    <row r="324" spans="7:197" s="786" customFormat="1" ht="22" hidden="1" customHeight="1" x14ac:dyDescent="0.2">
      <c r="G324" s="833">
        <v>12</v>
      </c>
      <c r="P324" s="788"/>
      <c r="Q324" s="795"/>
      <c r="R324" s="795"/>
      <c r="S324" s="795"/>
      <c r="T324" s="795"/>
      <c r="U324" s="795"/>
      <c r="V324" s="795"/>
      <c r="W324" s="795"/>
      <c r="X324" s="795"/>
      <c r="Y324" s="795"/>
      <c r="Z324" s="795"/>
      <c r="AA324" s="795"/>
      <c r="AB324" s="788"/>
      <c r="AF324" s="795"/>
      <c r="AG324" s="795"/>
      <c r="AH324" s="795">
        <f>'Title Marketing'!$C$17</f>
        <v>-24000</v>
      </c>
      <c r="AI324" s="786">
        <f>'Title Marketing'!$D$17</f>
        <v>-24000</v>
      </c>
      <c r="AJ324" s="786">
        <f>'Title Marketing'!$E$17</f>
        <v>-19000</v>
      </c>
      <c r="AK324" s="786">
        <f>'Title Marketing'!$F$17</f>
        <v>-29000</v>
      </c>
      <c r="AL324" s="786">
        <f>'Title Marketing'!$G$17</f>
        <v>-26500</v>
      </c>
      <c r="AM324" s="786">
        <f>'Title Marketing'!$H$17</f>
        <v>-27700</v>
      </c>
      <c r="AN324" s="788">
        <f>'Title Marketing'!$I$17</f>
        <v>-32700</v>
      </c>
      <c r="AO324" s="795">
        <f>'Title Marketing'!$J$17</f>
        <v>-27000</v>
      </c>
      <c r="AP324" s="795">
        <f>'Title Marketing'!$K$17</f>
        <v>-12500</v>
      </c>
      <c r="AQ324" s="795">
        <f>'Title Marketing'!$L$17</f>
        <v>-10000</v>
      </c>
      <c r="AR324" s="795">
        <f>'Title Marketing'!$M$17</f>
        <v>-9250</v>
      </c>
      <c r="AS324" s="795">
        <f>'Title Marketing'!$N$17</f>
        <v>-2700</v>
      </c>
      <c r="AT324" s="795">
        <f>'Title Marketing'!$O$17</f>
        <v>-1100</v>
      </c>
      <c r="AU324" s="795">
        <f>'Title Marketing'!$P$17</f>
        <v>-1100</v>
      </c>
      <c r="AV324" s="795">
        <f>'Title Marketing'!$Q$17</f>
        <v>-1100</v>
      </c>
      <c r="AW324" s="795">
        <f>'Title Marketing'!$R$17</f>
        <v>-800</v>
      </c>
      <c r="AX324" s="795">
        <f>'Title Marketing'!$S$17</f>
        <v>-1050</v>
      </c>
      <c r="AY324" s="795">
        <f>'Title Marketing'!$T$17</f>
        <v>-300</v>
      </c>
      <c r="AZ324" s="788">
        <f>'Title Marketing'!$U$17</f>
        <v>0</v>
      </c>
      <c r="BD324" s="795"/>
      <c r="BE324" s="795"/>
      <c r="BF324" s="795"/>
      <c r="BL324" s="788"/>
      <c r="BM324" s="795"/>
      <c r="BN324" s="795"/>
      <c r="BO324" s="795"/>
      <c r="BP324" s="795"/>
      <c r="BQ324" s="795"/>
      <c r="BR324" s="795"/>
      <c r="BS324" s="795"/>
      <c r="BT324" s="795"/>
      <c r="BU324" s="795"/>
      <c r="BV324" s="795"/>
      <c r="BW324" s="795"/>
      <c r="BX324" s="788"/>
      <c r="CJ324" s="788"/>
      <c r="CK324" s="795"/>
      <c r="CL324" s="795"/>
      <c r="CM324" s="795"/>
      <c r="CN324" s="795"/>
      <c r="CO324" s="795"/>
      <c r="CP324" s="795"/>
      <c r="CQ324" s="795"/>
      <c r="CR324" s="795"/>
      <c r="CS324" s="795"/>
      <c r="CT324" s="795"/>
      <c r="CU324" s="795"/>
      <c r="CV324" s="788"/>
      <c r="DH324" s="788"/>
      <c r="DI324" s="795"/>
      <c r="DJ324" s="795"/>
      <c r="DK324" s="795"/>
      <c r="DL324" s="795"/>
      <c r="DM324" s="795"/>
      <c r="DN324" s="795"/>
      <c r="DO324" s="795"/>
      <c r="DP324" s="795"/>
      <c r="DQ324" s="795"/>
      <c r="DR324" s="795"/>
      <c r="DS324" s="795"/>
      <c r="DT324" s="788"/>
      <c r="DX324" s="825"/>
      <c r="EF324" s="788"/>
      <c r="EG324" s="795"/>
      <c r="EH324" s="795"/>
      <c r="EI324" s="795"/>
      <c r="EJ324" s="795"/>
      <c r="EK324" s="795"/>
      <c r="EL324" s="795"/>
      <c r="EM324" s="795"/>
      <c r="EN324" s="795"/>
      <c r="EO324" s="795"/>
      <c r="EP324" s="795"/>
      <c r="EQ324" s="795"/>
      <c r="ER324" s="788"/>
      <c r="FD324" s="788"/>
      <c r="FE324" s="795"/>
      <c r="FF324" s="795"/>
      <c r="FG324" s="795"/>
      <c r="FH324" s="795"/>
      <c r="FI324" s="795"/>
      <c r="FJ324" s="795"/>
      <c r="FK324" s="795"/>
      <c r="FL324" s="795"/>
      <c r="FM324" s="795"/>
      <c r="FN324" s="795"/>
      <c r="FO324" s="795"/>
      <c r="FP324" s="788"/>
      <c r="GB324" s="788"/>
      <c r="GC324" s="795"/>
      <c r="GD324" s="795"/>
      <c r="GE324" s="795"/>
      <c r="GF324" s="795"/>
      <c r="GG324" s="795"/>
      <c r="GH324" s="795"/>
      <c r="GI324" s="795"/>
      <c r="GJ324" s="795"/>
      <c r="GK324" s="795"/>
      <c r="GL324" s="795"/>
      <c r="GM324" s="795"/>
      <c r="GN324" s="788"/>
      <c r="GO324" s="815"/>
    </row>
    <row r="325" spans="7:197" s="786" customFormat="1" ht="22" hidden="1" customHeight="1" x14ac:dyDescent="0.2">
      <c r="G325" s="834" t="str">
        <f>'Title Marketing'!$B$8</f>
        <v>Market Research</v>
      </c>
      <c r="P325" s="788"/>
      <c r="Q325" s="795"/>
      <c r="R325" s="795"/>
      <c r="S325" s="795"/>
      <c r="T325" s="795"/>
      <c r="U325" s="795"/>
      <c r="V325" s="795"/>
      <c r="W325" s="795"/>
      <c r="X325" s="795"/>
      <c r="Y325" s="795"/>
      <c r="Z325" s="795"/>
      <c r="AA325" s="795"/>
      <c r="AB325" s="788"/>
      <c r="AF325" s="795"/>
      <c r="AG325" s="795"/>
      <c r="AH325" s="795">
        <f>'Title Marketing'!$C$8</f>
        <v>-5000</v>
      </c>
      <c r="AI325" s="786">
        <f>'Title Marketing'!$D$8</f>
        <v>-5000</v>
      </c>
      <c r="AJ325" s="786">
        <f>'Title Marketing'!$E$8</f>
        <v>0</v>
      </c>
      <c r="AK325" s="786">
        <f>'Title Marketing'!$F$8</f>
        <v>0</v>
      </c>
      <c r="AL325" s="786">
        <f>'Title Marketing'!$G$8</f>
        <v>0</v>
      </c>
      <c r="AM325" s="786">
        <f>'Title Marketing'!$H$8</f>
        <v>0</v>
      </c>
      <c r="AN325" s="788">
        <f>'Title Marketing'!$I$8</f>
        <v>0</v>
      </c>
      <c r="AO325" s="795">
        <f>'Title Marketing'!$J$8</f>
        <v>0</v>
      </c>
      <c r="AP325" s="795">
        <f>'Title Marketing'!$K$8</f>
        <v>0</v>
      </c>
      <c r="AQ325" s="795">
        <f>'Title Marketing'!$L$8</f>
        <v>0</v>
      </c>
      <c r="AR325" s="795">
        <f>'Title Marketing'!$M$8</f>
        <v>0</v>
      </c>
      <c r="AS325" s="795">
        <f>'Title Marketing'!$N$8</f>
        <v>0</v>
      </c>
      <c r="AT325" s="795">
        <f>'Title Marketing'!$O$8</f>
        <v>0</v>
      </c>
      <c r="AU325" s="795">
        <f>'Title Marketing'!$P$8</f>
        <v>0</v>
      </c>
      <c r="AV325" s="795">
        <f>'Title Marketing'!$Q$8</f>
        <v>0</v>
      </c>
      <c r="AW325" s="795">
        <f>'Title Marketing'!$R$8</f>
        <v>0</v>
      </c>
      <c r="AX325" s="795">
        <f>'Title Marketing'!$S$8</f>
        <v>0</v>
      </c>
      <c r="AY325" s="795">
        <f>'Title Marketing'!$T$8</f>
        <v>0</v>
      </c>
      <c r="AZ325" s="788">
        <f>'Title Marketing'!$U$8</f>
        <v>0</v>
      </c>
      <c r="BD325" s="795"/>
      <c r="BE325" s="795"/>
      <c r="BF325" s="795"/>
      <c r="BL325" s="788"/>
      <c r="BM325" s="795"/>
      <c r="BN325" s="795"/>
      <c r="BO325" s="795"/>
      <c r="BP325" s="795"/>
      <c r="BQ325" s="795"/>
      <c r="BR325" s="795"/>
      <c r="BS325" s="795"/>
      <c r="BT325" s="795"/>
      <c r="BU325" s="795"/>
      <c r="BV325" s="795"/>
      <c r="BW325" s="795"/>
      <c r="BX325" s="788"/>
      <c r="CJ325" s="788"/>
      <c r="CK325" s="795"/>
      <c r="CL325" s="795"/>
      <c r="CM325" s="795"/>
      <c r="CN325" s="795"/>
      <c r="CO325" s="795"/>
      <c r="CP325" s="795"/>
      <c r="CQ325" s="795"/>
      <c r="CR325" s="795"/>
      <c r="CS325" s="795"/>
      <c r="CT325" s="795"/>
      <c r="CU325" s="795"/>
      <c r="CV325" s="788"/>
      <c r="DH325" s="788"/>
      <c r="DI325" s="795"/>
      <c r="DJ325" s="795"/>
      <c r="DK325" s="795"/>
      <c r="DL325" s="795"/>
      <c r="DM325" s="795"/>
      <c r="DN325" s="795"/>
      <c r="DO325" s="795"/>
      <c r="DP325" s="795"/>
      <c r="DQ325" s="795"/>
      <c r="DR325" s="795"/>
      <c r="DS325" s="795"/>
      <c r="DT325" s="788"/>
      <c r="DX325" s="825"/>
      <c r="EF325" s="788"/>
      <c r="EG325" s="795"/>
      <c r="EH325" s="795"/>
      <c r="EI325" s="795"/>
      <c r="EJ325" s="795"/>
      <c r="EK325" s="795"/>
      <c r="EL325" s="795"/>
      <c r="EM325" s="795"/>
      <c r="EN325" s="795"/>
      <c r="EO325" s="795"/>
      <c r="EP325" s="795"/>
      <c r="EQ325" s="795"/>
      <c r="ER325" s="788"/>
      <c r="FD325" s="788"/>
      <c r="FE325" s="795"/>
      <c r="FF325" s="795"/>
      <c r="FG325" s="795"/>
      <c r="FH325" s="795"/>
      <c r="FI325" s="795"/>
      <c r="FJ325" s="795"/>
      <c r="FK325" s="795"/>
      <c r="FL325" s="795"/>
      <c r="FM325" s="795"/>
      <c r="FN325" s="795"/>
      <c r="FO325" s="795"/>
      <c r="FP325" s="788"/>
      <c r="GB325" s="788"/>
      <c r="GC325" s="795"/>
      <c r="GD325" s="795"/>
      <c r="GE325" s="795"/>
      <c r="GF325" s="795"/>
      <c r="GG325" s="795"/>
      <c r="GH325" s="795"/>
      <c r="GI325" s="795"/>
      <c r="GJ325" s="795"/>
      <c r="GK325" s="795"/>
      <c r="GL325" s="795"/>
      <c r="GM325" s="795"/>
      <c r="GN325" s="788"/>
      <c r="GO325" s="815"/>
    </row>
    <row r="326" spans="7:197" s="786" customFormat="1" ht="22" hidden="1" customHeight="1" x14ac:dyDescent="0.2">
      <c r="G326" s="834" t="str">
        <f>'Title Marketing'!$B$9</f>
        <v>Public Relations</v>
      </c>
      <c r="P326" s="788"/>
      <c r="Q326" s="795"/>
      <c r="R326" s="795"/>
      <c r="S326" s="795"/>
      <c r="T326" s="795"/>
      <c r="U326" s="795"/>
      <c r="V326" s="795"/>
      <c r="W326" s="795"/>
      <c r="X326" s="795"/>
      <c r="Y326" s="795"/>
      <c r="Z326" s="795"/>
      <c r="AA326" s="795"/>
      <c r="AB326" s="788"/>
      <c r="AF326" s="795"/>
      <c r="AG326" s="795"/>
      <c r="AH326" s="795">
        <f>'Title Marketing'!$C$9</f>
        <v>-2000</v>
      </c>
      <c r="AI326" s="786">
        <f>'Title Marketing'!$D$9</f>
        <v>-2000</v>
      </c>
      <c r="AJ326" s="786">
        <f>'Title Marketing'!$E$9</f>
        <v>-2000</v>
      </c>
      <c r="AK326" s="786">
        <f>'Title Marketing'!$F$9</f>
        <v>-2000</v>
      </c>
      <c r="AL326" s="786">
        <f>'Title Marketing'!$G$9</f>
        <v>-2000</v>
      </c>
      <c r="AM326" s="786">
        <f>'Title Marketing'!$H$9</f>
        <v>-2000</v>
      </c>
      <c r="AN326" s="788">
        <f>'Title Marketing'!$I$9</f>
        <v>-2000</v>
      </c>
      <c r="AO326" s="795">
        <f>'Title Marketing'!$J$9</f>
        <v>-2000</v>
      </c>
      <c r="AP326" s="795">
        <f>'Title Marketing'!$K$9</f>
        <v>0</v>
      </c>
      <c r="AQ326" s="795">
        <f>'Title Marketing'!$L$9</f>
        <v>0</v>
      </c>
      <c r="AR326" s="795">
        <f>'Title Marketing'!$M$9</f>
        <v>0</v>
      </c>
      <c r="AS326" s="795">
        <f>'Title Marketing'!$N$9</f>
        <v>0</v>
      </c>
      <c r="AT326" s="795">
        <f>'Title Marketing'!$O$9</f>
        <v>0</v>
      </c>
      <c r="AU326" s="795">
        <f>'Title Marketing'!$P$9</f>
        <v>0</v>
      </c>
      <c r="AV326" s="795">
        <f>'Title Marketing'!$Q$9</f>
        <v>0</v>
      </c>
      <c r="AW326" s="795">
        <f>'Title Marketing'!$R$9</f>
        <v>0</v>
      </c>
      <c r="AX326" s="795">
        <f>'Title Marketing'!$S$9</f>
        <v>0</v>
      </c>
      <c r="AY326" s="795">
        <f>'Title Marketing'!$T$9</f>
        <v>0</v>
      </c>
      <c r="AZ326" s="788">
        <f>'Title Marketing'!$U$9</f>
        <v>0</v>
      </c>
      <c r="BD326" s="795"/>
      <c r="BE326" s="795"/>
      <c r="BF326" s="795"/>
      <c r="BL326" s="788"/>
      <c r="BM326" s="795"/>
      <c r="BN326" s="795"/>
      <c r="BO326" s="795"/>
      <c r="BP326" s="795"/>
      <c r="BQ326" s="795"/>
      <c r="BR326" s="795"/>
      <c r="BS326" s="795"/>
      <c r="BT326" s="795"/>
      <c r="BU326" s="795"/>
      <c r="BV326" s="795"/>
      <c r="BW326" s="795"/>
      <c r="BX326" s="788"/>
      <c r="CJ326" s="788"/>
      <c r="CK326" s="795"/>
      <c r="CL326" s="795"/>
      <c r="CM326" s="795"/>
      <c r="CN326" s="795"/>
      <c r="CO326" s="795"/>
      <c r="CP326" s="795"/>
      <c r="CQ326" s="795"/>
      <c r="CR326" s="795"/>
      <c r="CS326" s="795"/>
      <c r="CT326" s="795"/>
      <c r="CU326" s="795"/>
      <c r="CV326" s="788"/>
      <c r="DH326" s="788"/>
      <c r="DI326" s="795"/>
      <c r="DJ326" s="795"/>
      <c r="DK326" s="795"/>
      <c r="DL326" s="795"/>
      <c r="DM326" s="795"/>
      <c r="DN326" s="795"/>
      <c r="DO326" s="795"/>
      <c r="DP326" s="795"/>
      <c r="DQ326" s="795"/>
      <c r="DR326" s="795"/>
      <c r="DS326" s="795"/>
      <c r="DT326" s="788"/>
      <c r="DX326" s="825"/>
      <c r="EF326" s="788"/>
      <c r="EG326" s="795"/>
      <c r="EH326" s="795"/>
      <c r="EI326" s="795"/>
      <c r="EJ326" s="795"/>
      <c r="EK326" s="795"/>
      <c r="EL326" s="795"/>
      <c r="EM326" s="795"/>
      <c r="EN326" s="795"/>
      <c r="EO326" s="795"/>
      <c r="EP326" s="795"/>
      <c r="EQ326" s="795"/>
      <c r="ER326" s="788"/>
      <c r="FD326" s="788"/>
      <c r="FE326" s="795"/>
      <c r="FF326" s="795"/>
      <c r="FG326" s="795"/>
      <c r="FH326" s="795"/>
      <c r="FI326" s="795"/>
      <c r="FJ326" s="795"/>
      <c r="FK326" s="795"/>
      <c r="FL326" s="795"/>
      <c r="FM326" s="795"/>
      <c r="FN326" s="795"/>
      <c r="FO326" s="795"/>
      <c r="FP326" s="788"/>
      <c r="GB326" s="788"/>
      <c r="GC326" s="795"/>
      <c r="GD326" s="795"/>
      <c r="GE326" s="795"/>
      <c r="GF326" s="795"/>
      <c r="GG326" s="795"/>
      <c r="GH326" s="795"/>
      <c r="GI326" s="795"/>
      <c r="GJ326" s="795"/>
      <c r="GK326" s="795"/>
      <c r="GL326" s="795"/>
      <c r="GM326" s="795"/>
      <c r="GN326" s="788"/>
      <c r="GO326" s="815"/>
    </row>
    <row r="327" spans="7:197" s="786" customFormat="1" ht="22" hidden="1" customHeight="1" x14ac:dyDescent="0.2">
      <c r="G327" s="834" t="str">
        <f>'Title Marketing'!$B$10</f>
        <v>Endorsement Solicitation</v>
      </c>
      <c r="P327" s="788"/>
      <c r="Q327" s="795"/>
      <c r="R327" s="795"/>
      <c r="S327" s="795"/>
      <c r="T327" s="795"/>
      <c r="U327" s="795"/>
      <c r="V327" s="795"/>
      <c r="W327" s="795"/>
      <c r="X327" s="795"/>
      <c r="Y327" s="795"/>
      <c r="Z327" s="795"/>
      <c r="AA327" s="795"/>
      <c r="AB327" s="788"/>
      <c r="AF327" s="795"/>
      <c r="AG327" s="795"/>
      <c r="AH327" s="795">
        <f>'Title Marketing'!$C$10</f>
        <v>-5000</v>
      </c>
      <c r="AI327" s="786">
        <f>'Title Marketing'!$D$10</f>
        <v>-5000</v>
      </c>
      <c r="AJ327" s="786">
        <f>'Title Marketing'!$E$10</f>
        <v>0</v>
      </c>
      <c r="AK327" s="786">
        <f>'Title Marketing'!$F$10</f>
        <v>0</v>
      </c>
      <c r="AL327" s="786">
        <f>'Title Marketing'!$G$10</f>
        <v>0</v>
      </c>
      <c r="AM327" s="786">
        <f>'Title Marketing'!$H$10</f>
        <v>0</v>
      </c>
      <c r="AN327" s="788">
        <f>'Title Marketing'!$I$10</f>
        <v>0</v>
      </c>
      <c r="AO327" s="795">
        <f>'Title Marketing'!$J$10</f>
        <v>0</v>
      </c>
      <c r="AP327" s="795">
        <f>'Title Marketing'!$K$10</f>
        <v>0</v>
      </c>
      <c r="AQ327" s="795">
        <f>'Title Marketing'!$L$10</f>
        <v>0</v>
      </c>
      <c r="AR327" s="795">
        <f>'Title Marketing'!$M$10</f>
        <v>0</v>
      </c>
      <c r="AS327" s="795">
        <f>'Title Marketing'!$N$10</f>
        <v>0</v>
      </c>
      <c r="AT327" s="795">
        <f>'Title Marketing'!$O$10</f>
        <v>0</v>
      </c>
      <c r="AU327" s="795">
        <f>'Title Marketing'!$P$10</f>
        <v>0</v>
      </c>
      <c r="AV327" s="795">
        <f>'Title Marketing'!$Q$10</f>
        <v>0</v>
      </c>
      <c r="AW327" s="795">
        <f>'Title Marketing'!$R$10</f>
        <v>0</v>
      </c>
      <c r="AX327" s="795">
        <f>'Title Marketing'!$S$10</f>
        <v>0</v>
      </c>
      <c r="AY327" s="795">
        <f>'Title Marketing'!$T$10</f>
        <v>0</v>
      </c>
      <c r="AZ327" s="788">
        <f>'Title Marketing'!$U$10</f>
        <v>0</v>
      </c>
      <c r="BD327" s="795"/>
      <c r="BE327" s="795"/>
      <c r="BF327" s="795"/>
      <c r="BL327" s="788"/>
      <c r="BM327" s="795"/>
      <c r="BN327" s="795"/>
      <c r="BO327" s="795"/>
      <c r="BP327" s="795"/>
      <c r="BQ327" s="795"/>
      <c r="BR327" s="795"/>
      <c r="BS327" s="795"/>
      <c r="BT327" s="795"/>
      <c r="BU327" s="795"/>
      <c r="BV327" s="795"/>
      <c r="BW327" s="795"/>
      <c r="BX327" s="788"/>
      <c r="CJ327" s="788"/>
      <c r="CK327" s="795"/>
      <c r="CL327" s="795"/>
      <c r="CM327" s="795"/>
      <c r="CN327" s="795"/>
      <c r="CO327" s="795"/>
      <c r="CP327" s="795"/>
      <c r="CQ327" s="795"/>
      <c r="CR327" s="795"/>
      <c r="CS327" s="795"/>
      <c r="CT327" s="795"/>
      <c r="CU327" s="795"/>
      <c r="CV327" s="788"/>
      <c r="DH327" s="788"/>
      <c r="DI327" s="795"/>
      <c r="DJ327" s="795"/>
      <c r="DK327" s="795"/>
      <c r="DL327" s="795"/>
      <c r="DM327" s="795"/>
      <c r="DN327" s="795"/>
      <c r="DO327" s="795"/>
      <c r="DP327" s="795"/>
      <c r="DQ327" s="795"/>
      <c r="DR327" s="795"/>
      <c r="DS327" s="795"/>
      <c r="DT327" s="788"/>
      <c r="DX327" s="825"/>
      <c r="EF327" s="788"/>
      <c r="EG327" s="795"/>
      <c r="EH327" s="795"/>
      <c r="EI327" s="795"/>
      <c r="EJ327" s="795"/>
      <c r="EK327" s="795"/>
      <c r="EL327" s="795"/>
      <c r="EM327" s="795"/>
      <c r="EN327" s="795"/>
      <c r="EO327" s="795"/>
      <c r="EP327" s="795"/>
      <c r="EQ327" s="795"/>
      <c r="ER327" s="788"/>
      <c r="FD327" s="788"/>
      <c r="FE327" s="795"/>
      <c r="FF327" s="795"/>
      <c r="FG327" s="795"/>
      <c r="FH327" s="795"/>
      <c r="FI327" s="795"/>
      <c r="FJ327" s="795"/>
      <c r="FK327" s="795"/>
      <c r="FL327" s="795"/>
      <c r="FM327" s="795"/>
      <c r="FN327" s="795"/>
      <c r="FO327" s="795"/>
      <c r="FP327" s="788"/>
      <c r="GB327" s="788"/>
      <c r="GC327" s="795"/>
      <c r="GD327" s="795"/>
      <c r="GE327" s="795"/>
      <c r="GF327" s="795"/>
      <c r="GG327" s="795"/>
      <c r="GH327" s="795"/>
      <c r="GI327" s="795"/>
      <c r="GJ327" s="795"/>
      <c r="GK327" s="795"/>
      <c r="GL327" s="795"/>
      <c r="GM327" s="795"/>
      <c r="GN327" s="788"/>
      <c r="GO327" s="815"/>
    </row>
    <row r="328" spans="7:197" s="786" customFormat="1" ht="22" hidden="1" customHeight="1" x14ac:dyDescent="0.2">
      <c r="G328" s="834" t="str">
        <f>'Title Marketing'!$B$11</f>
        <v>Influencer Outreach</v>
      </c>
      <c r="P328" s="788"/>
      <c r="Q328" s="795"/>
      <c r="R328" s="795"/>
      <c r="S328" s="795"/>
      <c r="T328" s="795"/>
      <c r="U328" s="795"/>
      <c r="V328" s="795"/>
      <c r="W328" s="795"/>
      <c r="X328" s="795"/>
      <c r="Y328" s="795"/>
      <c r="Z328" s="795"/>
      <c r="AA328" s="795"/>
      <c r="AB328" s="788"/>
      <c r="AF328" s="795"/>
      <c r="AG328" s="795"/>
      <c r="AH328" s="795">
        <f>'Title Marketing'!$C$11</f>
        <v>0</v>
      </c>
      <c r="AI328" s="786">
        <f>'Title Marketing'!$D$11</f>
        <v>0</v>
      </c>
      <c r="AJ328" s="786">
        <f>'Title Marketing'!$E$11</f>
        <v>-5000</v>
      </c>
      <c r="AK328" s="786">
        <f>'Title Marketing'!$F$11</f>
        <v>-5000</v>
      </c>
      <c r="AL328" s="786">
        <f>'Title Marketing'!$G$11</f>
        <v>-5000</v>
      </c>
      <c r="AM328" s="786">
        <f>'Title Marketing'!$H$11</f>
        <v>-5000</v>
      </c>
      <c r="AN328" s="788">
        <f>'Title Marketing'!$I$11</f>
        <v>-5000</v>
      </c>
      <c r="AO328" s="795">
        <f>'Title Marketing'!$J$11</f>
        <v>-5000</v>
      </c>
      <c r="AP328" s="795">
        <f>'Title Marketing'!$K$11</f>
        <v>0</v>
      </c>
      <c r="AQ328" s="795">
        <f>'Title Marketing'!$L$11</f>
        <v>0</v>
      </c>
      <c r="AR328" s="795">
        <f>'Title Marketing'!$M$11</f>
        <v>0</v>
      </c>
      <c r="AS328" s="795">
        <f>'Title Marketing'!$N$11</f>
        <v>0</v>
      </c>
      <c r="AT328" s="795">
        <f>'Title Marketing'!$O$11</f>
        <v>0</v>
      </c>
      <c r="AU328" s="795">
        <f>'Title Marketing'!$P$11</f>
        <v>0</v>
      </c>
      <c r="AV328" s="795">
        <f>'Title Marketing'!$Q$11</f>
        <v>0</v>
      </c>
      <c r="AW328" s="795">
        <f>'Title Marketing'!$R$11</f>
        <v>0</v>
      </c>
      <c r="AX328" s="795">
        <f>'Title Marketing'!$S$11</f>
        <v>0</v>
      </c>
      <c r="AY328" s="795">
        <f>'Title Marketing'!$T$11</f>
        <v>0</v>
      </c>
      <c r="AZ328" s="788">
        <f>'Title Marketing'!$U$11</f>
        <v>0</v>
      </c>
      <c r="BD328" s="795"/>
      <c r="BE328" s="795"/>
      <c r="BF328" s="795"/>
      <c r="BL328" s="788"/>
      <c r="BM328" s="795"/>
      <c r="BN328" s="795"/>
      <c r="BO328" s="795"/>
      <c r="BP328" s="795"/>
      <c r="BQ328" s="795"/>
      <c r="BR328" s="795"/>
      <c r="BS328" s="795"/>
      <c r="BT328" s="795"/>
      <c r="BU328" s="795"/>
      <c r="BV328" s="795"/>
      <c r="BW328" s="795"/>
      <c r="BX328" s="788"/>
      <c r="CJ328" s="788"/>
      <c r="CK328" s="795"/>
      <c r="CL328" s="795"/>
      <c r="CM328" s="795"/>
      <c r="CN328" s="795"/>
      <c r="CO328" s="795"/>
      <c r="CP328" s="795"/>
      <c r="CQ328" s="795"/>
      <c r="CR328" s="795"/>
      <c r="CS328" s="795"/>
      <c r="CT328" s="795"/>
      <c r="CU328" s="795"/>
      <c r="CV328" s="788"/>
      <c r="DH328" s="788"/>
      <c r="DI328" s="795"/>
      <c r="DJ328" s="795"/>
      <c r="DK328" s="795"/>
      <c r="DL328" s="795"/>
      <c r="DM328" s="795"/>
      <c r="DN328" s="795"/>
      <c r="DO328" s="795"/>
      <c r="DP328" s="795"/>
      <c r="DQ328" s="795"/>
      <c r="DR328" s="795"/>
      <c r="DS328" s="795"/>
      <c r="DT328" s="788"/>
      <c r="DX328" s="825"/>
      <c r="EF328" s="788"/>
      <c r="EG328" s="795"/>
      <c r="EH328" s="795"/>
      <c r="EI328" s="795"/>
      <c r="EJ328" s="795"/>
      <c r="EK328" s="795"/>
      <c r="EL328" s="795"/>
      <c r="EM328" s="795"/>
      <c r="EN328" s="795"/>
      <c r="EO328" s="795"/>
      <c r="EP328" s="795"/>
      <c r="EQ328" s="795"/>
      <c r="ER328" s="788"/>
      <c r="FD328" s="788"/>
      <c r="FE328" s="795"/>
      <c r="FF328" s="795"/>
      <c r="FG328" s="795"/>
      <c r="FH328" s="795"/>
      <c r="FI328" s="795"/>
      <c r="FJ328" s="795"/>
      <c r="FK328" s="795"/>
      <c r="FL328" s="795"/>
      <c r="FM328" s="795"/>
      <c r="FN328" s="795"/>
      <c r="FO328" s="795"/>
      <c r="FP328" s="788"/>
      <c r="GB328" s="788"/>
      <c r="GC328" s="795"/>
      <c r="GD328" s="795"/>
      <c r="GE328" s="795"/>
      <c r="GF328" s="795"/>
      <c r="GG328" s="795"/>
      <c r="GH328" s="795"/>
      <c r="GI328" s="795"/>
      <c r="GJ328" s="795"/>
      <c r="GK328" s="795"/>
      <c r="GL328" s="795"/>
      <c r="GM328" s="795"/>
      <c r="GN328" s="788"/>
      <c r="GO328" s="815"/>
    </row>
    <row r="329" spans="7:197" s="786" customFormat="1" ht="22" hidden="1" customHeight="1" x14ac:dyDescent="0.2">
      <c r="G329" s="834" t="str">
        <f>'Title Marketing'!$B$12</f>
        <v>Blogger / Tatstemakers</v>
      </c>
      <c r="P329" s="788"/>
      <c r="Q329" s="795"/>
      <c r="R329" s="795"/>
      <c r="S329" s="795"/>
      <c r="T329" s="795"/>
      <c r="U329" s="795"/>
      <c r="V329" s="795"/>
      <c r="W329" s="795"/>
      <c r="X329" s="795"/>
      <c r="Y329" s="795"/>
      <c r="Z329" s="795"/>
      <c r="AA329" s="795"/>
      <c r="AB329" s="788"/>
      <c r="AF329" s="795"/>
      <c r="AG329" s="795"/>
      <c r="AH329" s="795">
        <f>'Title Marketing'!$C$12</f>
        <v>-12000</v>
      </c>
      <c r="AI329" s="786">
        <f>'Title Marketing'!$D$12</f>
        <v>-12000</v>
      </c>
      <c r="AJ329" s="786">
        <f>'Title Marketing'!$E$12</f>
        <v>-12000</v>
      </c>
      <c r="AK329" s="786">
        <f>'Title Marketing'!$F$12</f>
        <v>-12000</v>
      </c>
      <c r="AL329" s="786">
        <f>'Title Marketing'!$G$12</f>
        <v>-12000</v>
      </c>
      <c r="AM329" s="786">
        <f>'Title Marketing'!$H$12</f>
        <v>-12000</v>
      </c>
      <c r="AN329" s="788">
        <f>'Title Marketing'!$I$12</f>
        <v>-12000</v>
      </c>
      <c r="AO329" s="795">
        <f>'Title Marketing'!$J$12</f>
        <v>0</v>
      </c>
      <c r="AP329" s="795">
        <f>'Title Marketing'!$K$12</f>
        <v>0</v>
      </c>
      <c r="AQ329" s="795">
        <f>'Title Marketing'!$L$12</f>
        <v>0</v>
      </c>
      <c r="AR329" s="795">
        <f>'Title Marketing'!$M$12</f>
        <v>0</v>
      </c>
      <c r="AS329" s="795">
        <f>'Title Marketing'!$N$12</f>
        <v>0</v>
      </c>
      <c r="AT329" s="795">
        <f>'Title Marketing'!$O$12</f>
        <v>0</v>
      </c>
      <c r="AU329" s="795">
        <f>'Title Marketing'!$P$12</f>
        <v>0</v>
      </c>
      <c r="AV329" s="795">
        <f>'Title Marketing'!$Q$12</f>
        <v>0</v>
      </c>
      <c r="AW329" s="795">
        <f>'Title Marketing'!$R$12</f>
        <v>0</v>
      </c>
      <c r="AX329" s="795">
        <f>'Title Marketing'!$S$12</f>
        <v>0</v>
      </c>
      <c r="AY329" s="795">
        <f>'Title Marketing'!$T$12</f>
        <v>0</v>
      </c>
      <c r="AZ329" s="788">
        <f>'Title Marketing'!$U$12</f>
        <v>0</v>
      </c>
      <c r="BD329" s="795"/>
      <c r="BE329" s="795"/>
      <c r="BF329" s="795"/>
      <c r="BL329" s="788"/>
      <c r="BM329" s="795"/>
      <c r="BN329" s="795"/>
      <c r="BO329" s="795"/>
      <c r="BP329" s="795"/>
      <c r="BQ329" s="795"/>
      <c r="BR329" s="795"/>
      <c r="BS329" s="795"/>
      <c r="BT329" s="795"/>
      <c r="BU329" s="795"/>
      <c r="BV329" s="795"/>
      <c r="BW329" s="795"/>
      <c r="BX329" s="788"/>
      <c r="CJ329" s="788"/>
      <c r="CK329" s="795"/>
      <c r="CL329" s="795"/>
      <c r="CM329" s="795"/>
      <c r="CN329" s="795"/>
      <c r="CO329" s="795"/>
      <c r="CP329" s="795"/>
      <c r="CQ329" s="795"/>
      <c r="CR329" s="795"/>
      <c r="CS329" s="795"/>
      <c r="CT329" s="795"/>
      <c r="CU329" s="795"/>
      <c r="CV329" s="788"/>
      <c r="DH329" s="788"/>
      <c r="DI329" s="795"/>
      <c r="DJ329" s="795"/>
      <c r="DK329" s="795"/>
      <c r="DL329" s="795"/>
      <c r="DM329" s="795"/>
      <c r="DN329" s="795"/>
      <c r="DO329" s="795"/>
      <c r="DP329" s="795"/>
      <c r="DQ329" s="795"/>
      <c r="DR329" s="795"/>
      <c r="DS329" s="795"/>
      <c r="DT329" s="788"/>
      <c r="DX329" s="825"/>
      <c r="EF329" s="788"/>
      <c r="EG329" s="795"/>
      <c r="EH329" s="795"/>
      <c r="EI329" s="795"/>
      <c r="EJ329" s="795"/>
      <c r="EK329" s="795"/>
      <c r="EL329" s="795"/>
      <c r="EM329" s="795"/>
      <c r="EN329" s="795"/>
      <c r="EO329" s="795"/>
      <c r="EP329" s="795"/>
      <c r="EQ329" s="795"/>
      <c r="ER329" s="788"/>
      <c r="FD329" s="788"/>
      <c r="FE329" s="795"/>
      <c r="FF329" s="795"/>
      <c r="FG329" s="795"/>
      <c r="FH329" s="795"/>
      <c r="FI329" s="795"/>
      <c r="FJ329" s="795"/>
      <c r="FK329" s="795"/>
      <c r="FL329" s="795"/>
      <c r="FM329" s="795"/>
      <c r="FN329" s="795"/>
      <c r="FO329" s="795"/>
      <c r="FP329" s="788"/>
      <c r="GB329" s="788"/>
      <c r="GC329" s="795"/>
      <c r="GD329" s="795"/>
      <c r="GE329" s="795"/>
      <c r="GF329" s="795"/>
      <c r="GG329" s="795"/>
      <c r="GH329" s="795"/>
      <c r="GI329" s="795"/>
      <c r="GJ329" s="795"/>
      <c r="GK329" s="795"/>
      <c r="GL329" s="795"/>
      <c r="GM329" s="795"/>
      <c r="GN329" s="788"/>
      <c r="GO329" s="815"/>
    </row>
    <row r="330" spans="7:197" s="786" customFormat="1" ht="22" hidden="1" customHeight="1" x14ac:dyDescent="0.2">
      <c r="G330" s="834" t="str">
        <f>'Title Marketing'!$B$13</f>
        <v>Tradeshows / Events</v>
      </c>
      <c r="P330" s="788"/>
      <c r="Q330" s="795"/>
      <c r="R330" s="795"/>
      <c r="S330" s="795"/>
      <c r="T330" s="795"/>
      <c r="U330" s="795"/>
      <c r="V330" s="795"/>
      <c r="W330" s="795"/>
      <c r="X330" s="795"/>
      <c r="Y330" s="795"/>
      <c r="Z330" s="795"/>
      <c r="AA330" s="795"/>
      <c r="AB330" s="788"/>
      <c r="AF330" s="795"/>
      <c r="AG330" s="795"/>
      <c r="AH330" s="795">
        <f>'Title Marketing'!$C$13</f>
        <v>0</v>
      </c>
      <c r="AI330" s="786">
        <f>'Title Marketing'!$D$13</f>
        <v>0</v>
      </c>
      <c r="AJ330" s="786">
        <f>'Title Marketing'!$E$13</f>
        <v>0</v>
      </c>
      <c r="AK330" s="786">
        <f>'Title Marketing'!$F535</f>
        <v>0</v>
      </c>
      <c r="AL330" s="786">
        <f>'Title Marketing'!$G$13</f>
        <v>0</v>
      </c>
      <c r="AM330" s="786">
        <f>'Title Marketing'!$H$13</f>
        <v>0</v>
      </c>
      <c r="AN330" s="788">
        <f>'Title Marketing'!$I$13</f>
        <v>0</v>
      </c>
      <c r="AO330" s="795">
        <f>'Title Marketing'!$J$13</f>
        <v>-5000</v>
      </c>
      <c r="AP330" s="795">
        <f>'Title Marketing'!$K$13</f>
        <v>0</v>
      </c>
      <c r="AQ330" s="795">
        <f>'Title Marketing'!$L$13</f>
        <v>0</v>
      </c>
      <c r="AR330" s="795">
        <f>'Title Marketing'!$M$13</f>
        <v>-5000</v>
      </c>
      <c r="AS330" s="795">
        <f>'Title Marketing'!$N$13</f>
        <v>0</v>
      </c>
      <c r="AT330" s="795">
        <f>'Title Marketing'!$O$13</f>
        <v>0</v>
      </c>
      <c r="AU330" s="795">
        <f>'Title Marketing'!$P$13</f>
        <v>0</v>
      </c>
      <c r="AV330" s="795">
        <f>'Title Marketing'!$Q$13</f>
        <v>0</v>
      </c>
      <c r="AW330" s="795">
        <f>'Title Marketing'!$R$13</f>
        <v>0</v>
      </c>
      <c r="AX330" s="795">
        <f>'Title Marketing'!$S$13</f>
        <v>0</v>
      </c>
      <c r="AY330" s="795">
        <f>'Title Marketing'!$T$13</f>
        <v>0</v>
      </c>
      <c r="AZ330" s="788">
        <f>'Title Marketing'!$U$13</f>
        <v>0</v>
      </c>
      <c r="BD330" s="795"/>
      <c r="BE330" s="795"/>
      <c r="BF330" s="795"/>
      <c r="BL330" s="788"/>
      <c r="BM330" s="795"/>
      <c r="BN330" s="795"/>
      <c r="BO330" s="795"/>
      <c r="BP330" s="795"/>
      <c r="BQ330" s="795"/>
      <c r="BR330" s="795"/>
      <c r="BS330" s="795"/>
      <c r="BT330" s="795"/>
      <c r="BU330" s="795"/>
      <c r="BV330" s="795"/>
      <c r="BW330" s="795"/>
      <c r="BX330" s="788"/>
      <c r="CJ330" s="788"/>
      <c r="CK330" s="795"/>
      <c r="CL330" s="795"/>
      <c r="CM330" s="795"/>
      <c r="CN330" s="795"/>
      <c r="CO330" s="795"/>
      <c r="CP330" s="795"/>
      <c r="CQ330" s="795"/>
      <c r="CR330" s="795"/>
      <c r="CS330" s="795"/>
      <c r="CT330" s="795"/>
      <c r="CU330" s="795"/>
      <c r="CV330" s="788"/>
      <c r="DH330" s="788"/>
      <c r="DI330" s="795"/>
      <c r="DJ330" s="795"/>
      <c r="DK330" s="795"/>
      <c r="DL330" s="795"/>
      <c r="DM330" s="795"/>
      <c r="DN330" s="795"/>
      <c r="DO330" s="795"/>
      <c r="DP330" s="795"/>
      <c r="DQ330" s="795"/>
      <c r="DR330" s="795"/>
      <c r="DS330" s="795"/>
      <c r="DT330" s="788"/>
      <c r="DX330" s="825"/>
      <c r="EF330" s="788"/>
      <c r="EG330" s="795"/>
      <c r="EH330" s="795"/>
      <c r="EI330" s="795"/>
      <c r="EJ330" s="795"/>
      <c r="EK330" s="795"/>
      <c r="EL330" s="795"/>
      <c r="EM330" s="795"/>
      <c r="EN330" s="795"/>
      <c r="EO330" s="795"/>
      <c r="EP330" s="795"/>
      <c r="EQ330" s="795"/>
      <c r="ER330" s="788"/>
      <c r="FD330" s="788"/>
      <c r="FE330" s="795"/>
      <c r="FF330" s="795"/>
      <c r="FG330" s="795"/>
      <c r="FH330" s="795"/>
      <c r="FI330" s="795"/>
      <c r="FJ330" s="795"/>
      <c r="FK330" s="795"/>
      <c r="FL330" s="795"/>
      <c r="FM330" s="795"/>
      <c r="FN330" s="795"/>
      <c r="FO330" s="795"/>
      <c r="FP330" s="788"/>
      <c r="GB330" s="788"/>
      <c r="GC330" s="795"/>
      <c r="GD330" s="795"/>
      <c r="GE330" s="795"/>
      <c r="GF330" s="795"/>
      <c r="GG330" s="795"/>
      <c r="GH330" s="795"/>
      <c r="GI330" s="795"/>
      <c r="GJ330" s="795"/>
      <c r="GK330" s="795"/>
      <c r="GL330" s="795"/>
      <c r="GM330" s="795"/>
      <c r="GN330" s="788"/>
      <c r="GO330" s="815"/>
    </row>
    <row r="331" spans="7:197" s="786" customFormat="1" ht="22" hidden="1" customHeight="1" x14ac:dyDescent="0.2">
      <c r="G331" s="834" t="str">
        <f>'Title Marketing'!$B$14</f>
        <v>Print Advertising</v>
      </c>
      <c r="P331" s="788"/>
      <c r="Q331" s="795"/>
      <c r="R331" s="795"/>
      <c r="S331" s="795"/>
      <c r="T331" s="795"/>
      <c r="U331" s="795"/>
      <c r="V331" s="795"/>
      <c r="W331" s="795"/>
      <c r="X331" s="795"/>
      <c r="Y331" s="795"/>
      <c r="Z331" s="795"/>
      <c r="AA331" s="795"/>
      <c r="AB331" s="788"/>
      <c r="AF331" s="795"/>
      <c r="AG331" s="795"/>
      <c r="AH331" s="795">
        <f>'Title Marketing'!$C$14</f>
        <v>0</v>
      </c>
      <c r="AI331" s="786">
        <f>'Title Marketing'!$D$14</f>
        <v>0</v>
      </c>
      <c r="AJ331" s="786">
        <f>'Title Marketing'!$E$14</f>
        <v>0</v>
      </c>
      <c r="AK331" s="786">
        <f>'Title Marketing'!$F$14</f>
        <v>-2500</v>
      </c>
      <c r="AL331" s="786">
        <f>'Title Marketing'!$G$14</f>
        <v>-2500</v>
      </c>
      <c r="AM331" s="786">
        <f>'Title Marketing'!$H$14</f>
        <v>-2500</v>
      </c>
      <c r="AN331" s="788">
        <f>'Title Marketing'!$I$14</f>
        <v>-5000</v>
      </c>
      <c r="AO331" s="795">
        <f>'Title Marketing'!$J$14</f>
        <v>-5000</v>
      </c>
      <c r="AP331" s="795">
        <f>'Title Marketing'!$K536</f>
        <v>0</v>
      </c>
      <c r="AQ331" s="795">
        <f>'Title Marketing'!$L$14</f>
        <v>-2500</v>
      </c>
      <c r="AR331" s="795">
        <f>'Title Marketing'!$M$14</f>
        <v>0</v>
      </c>
      <c r="AS331" s="795">
        <f>'Title Marketing'!$N$14</f>
        <v>0</v>
      </c>
      <c r="AT331" s="795">
        <f>'Title Marketing'!$O$14</f>
        <v>0</v>
      </c>
      <c r="AU331" s="795">
        <f>'Title Marketing'!$P$14</f>
        <v>0</v>
      </c>
      <c r="AV331" s="795">
        <f>'Title Marketing'!$Q$14</f>
        <v>0</v>
      </c>
      <c r="AW331" s="795">
        <f>'Title Marketing'!$R$14</f>
        <v>0</v>
      </c>
      <c r="AX331" s="795">
        <f>'Title Marketing'!$S$14</f>
        <v>0</v>
      </c>
      <c r="AY331" s="795">
        <f>'Title Marketing'!$T$14</f>
        <v>0</v>
      </c>
      <c r="AZ331" s="788">
        <f>'Title Marketing'!$U$14</f>
        <v>0</v>
      </c>
      <c r="BD331" s="795"/>
      <c r="BE331" s="795"/>
      <c r="BF331" s="795"/>
      <c r="BL331" s="788"/>
      <c r="BM331" s="795"/>
      <c r="BN331" s="795"/>
      <c r="BO331" s="795"/>
      <c r="BP331" s="795"/>
      <c r="BQ331" s="795"/>
      <c r="BR331" s="795"/>
      <c r="BS331" s="795"/>
      <c r="BT331" s="795"/>
      <c r="BU331" s="795"/>
      <c r="BV331" s="795"/>
      <c r="BW331" s="795"/>
      <c r="BX331" s="788"/>
      <c r="CJ331" s="788"/>
      <c r="CK331" s="795"/>
      <c r="CL331" s="795"/>
      <c r="CM331" s="795"/>
      <c r="CN331" s="795"/>
      <c r="CO331" s="795"/>
      <c r="CP331" s="795"/>
      <c r="CQ331" s="795"/>
      <c r="CR331" s="795"/>
      <c r="CS331" s="795"/>
      <c r="CT331" s="795"/>
      <c r="CU331" s="795"/>
      <c r="CV331" s="788"/>
      <c r="DH331" s="788"/>
      <c r="DI331" s="795"/>
      <c r="DJ331" s="795"/>
      <c r="DK331" s="795"/>
      <c r="DL331" s="795"/>
      <c r="DM331" s="795"/>
      <c r="DN331" s="795"/>
      <c r="DO331" s="795"/>
      <c r="DP331" s="795"/>
      <c r="DQ331" s="795"/>
      <c r="DR331" s="795"/>
      <c r="DS331" s="795"/>
      <c r="DT331" s="788"/>
      <c r="DX331" s="825"/>
      <c r="EF331" s="788"/>
      <c r="EG331" s="795"/>
      <c r="EH331" s="795"/>
      <c r="EI331" s="795"/>
      <c r="EJ331" s="795"/>
      <c r="EK331" s="795"/>
      <c r="EL331" s="795"/>
      <c r="EM331" s="795"/>
      <c r="EN331" s="795"/>
      <c r="EO331" s="795"/>
      <c r="EP331" s="795"/>
      <c r="EQ331" s="795"/>
      <c r="ER331" s="788"/>
      <c r="FD331" s="788"/>
      <c r="FE331" s="795"/>
      <c r="FF331" s="795"/>
      <c r="FG331" s="795"/>
      <c r="FH331" s="795"/>
      <c r="FI331" s="795"/>
      <c r="FJ331" s="795"/>
      <c r="FK331" s="795"/>
      <c r="FL331" s="795"/>
      <c r="FM331" s="795"/>
      <c r="FN331" s="795"/>
      <c r="FO331" s="795"/>
      <c r="FP331" s="788"/>
      <c r="GB331" s="788"/>
      <c r="GC331" s="795"/>
      <c r="GD331" s="795"/>
      <c r="GE331" s="795"/>
      <c r="GF331" s="795"/>
      <c r="GG331" s="795"/>
      <c r="GH331" s="795"/>
      <c r="GI331" s="795"/>
      <c r="GJ331" s="795"/>
      <c r="GK331" s="795"/>
      <c r="GL331" s="795"/>
      <c r="GM331" s="795"/>
      <c r="GN331" s="788"/>
      <c r="GO331" s="815"/>
    </row>
    <row r="332" spans="7:197" s="786" customFormat="1" ht="22" hidden="1" customHeight="1" x14ac:dyDescent="0.2">
      <c r="G332" s="834" t="str">
        <f>'Title Marketing'!$B$15</f>
        <v>Digital Advertising</v>
      </c>
      <c r="P332" s="788"/>
      <c r="Q332" s="795"/>
      <c r="R332" s="795"/>
      <c r="S332" s="795"/>
      <c r="T332" s="795"/>
      <c r="U332" s="795"/>
      <c r="V332" s="795"/>
      <c r="W332" s="795"/>
      <c r="X332" s="795"/>
      <c r="Y332" s="795"/>
      <c r="Z332" s="795"/>
      <c r="AA332" s="795"/>
      <c r="AB332" s="788"/>
      <c r="AF332" s="795"/>
      <c r="AG332" s="795"/>
      <c r="AH332" s="795">
        <f>'Title Marketing'!$C$15</f>
        <v>0</v>
      </c>
      <c r="AI332" s="786">
        <f>'Title Marketing'!$D$15</f>
        <v>0</v>
      </c>
      <c r="AJ332" s="786">
        <f>'Title Marketing'!$E$15</f>
        <v>0</v>
      </c>
      <c r="AK332" s="786">
        <f>'Title Marketing'!$F$15</f>
        <v>-2500</v>
      </c>
      <c r="AL332" s="786">
        <f>'Title Marketing'!$G$15</f>
        <v>-5000</v>
      </c>
      <c r="AM332" s="786">
        <f>'Title Marketing'!$H$15</f>
        <v>-5000</v>
      </c>
      <c r="AN332" s="788">
        <f>'Title Marketing'!$I$15</f>
        <v>-7500</v>
      </c>
      <c r="AO332" s="795">
        <f>'Title Marketing'!$J$15</f>
        <v>-7500</v>
      </c>
      <c r="AP332" s="795">
        <f>'Title Marketing'!$K$15</f>
        <v>-5000</v>
      </c>
      <c r="AQ332" s="795">
        <f>'Title Marketing'!$L$15</f>
        <v>-5000</v>
      </c>
      <c r="AR332" s="795">
        <f>'Title Marketing'!$M$15</f>
        <v>-2500</v>
      </c>
      <c r="AS332" s="795">
        <f>'Title Marketing'!$N$15</f>
        <v>-1500</v>
      </c>
      <c r="AT332" s="795">
        <f>'Title Marketing'!$O$15</f>
        <v>-500</v>
      </c>
      <c r="AU332" s="795">
        <f>'Title Marketing'!$P$15</f>
        <v>-500</v>
      </c>
      <c r="AV332" s="795">
        <f>'Title Marketing'!$Q$15</f>
        <v>-500</v>
      </c>
      <c r="AW332" s="795">
        <f>'Title Marketing'!$R$15</f>
        <v>-500</v>
      </c>
      <c r="AX332" s="795">
        <f>'Title Marketing'!$S$15</f>
        <v>-750</v>
      </c>
      <c r="AY332" s="795">
        <f>'Title Marketing'!$T$15</f>
        <v>0</v>
      </c>
      <c r="AZ332" s="788">
        <f>'Title Marketing'!$U$15</f>
        <v>0</v>
      </c>
      <c r="BD332" s="795"/>
      <c r="BE332" s="795"/>
      <c r="BF332" s="795"/>
      <c r="BL332" s="788"/>
      <c r="BM332" s="795"/>
      <c r="BN332" s="795"/>
      <c r="BO332" s="795"/>
      <c r="BP332" s="795"/>
      <c r="BQ332" s="795"/>
      <c r="BR332" s="795"/>
      <c r="BS332" s="795"/>
      <c r="BT332" s="795"/>
      <c r="BU332" s="795"/>
      <c r="BV332" s="795"/>
      <c r="BW332" s="795"/>
      <c r="BX332" s="788"/>
      <c r="CJ332" s="788"/>
      <c r="CK332" s="795"/>
      <c r="CL332" s="795"/>
      <c r="CM332" s="795"/>
      <c r="CN332" s="795"/>
      <c r="CO332" s="795"/>
      <c r="CP332" s="795"/>
      <c r="CQ332" s="795"/>
      <c r="CR332" s="795"/>
      <c r="CS332" s="795"/>
      <c r="CT332" s="795"/>
      <c r="CU332" s="795"/>
      <c r="CV332" s="788"/>
      <c r="DH332" s="788"/>
      <c r="DI332" s="795"/>
      <c r="DJ332" s="795"/>
      <c r="DK332" s="795"/>
      <c r="DL332" s="795"/>
      <c r="DM332" s="795"/>
      <c r="DN332" s="795"/>
      <c r="DO332" s="795"/>
      <c r="DP332" s="795"/>
      <c r="DQ332" s="795"/>
      <c r="DR332" s="795"/>
      <c r="DS332" s="795"/>
      <c r="DT332" s="788"/>
      <c r="DX332" s="825"/>
      <c r="EF332" s="788"/>
      <c r="EG332" s="795"/>
      <c r="EH332" s="795"/>
      <c r="EI332" s="795"/>
      <c r="EJ332" s="795"/>
      <c r="EK332" s="795"/>
      <c r="EL332" s="795"/>
      <c r="EM332" s="795"/>
      <c r="EN332" s="795"/>
      <c r="EO332" s="795"/>
      <c r="EP332" s="795"/>
      <c r="EQ332" s="795"/>
      <c r="ER332" s="788"/>
      <c r="FD332" s="788"/>
      <c r="FE332" s="795"/>
      <c r="FF332" s="795"/>
      <c r="FG332" s="795"/>
      <c r="FH332" s="795"/>
      <c r="FI332" s="795"/>
      <c r="FJ332" s="795"/>
      <c r="FK332" s="795"/>
      <c r="FL332" s="795"/>
      <c r="FM332" s="795"/>
      <c r="FN332" s="795"/>
      <c r="FO332" s="795"/>
      <c r="FP332" s="788"/>
      <c r="GB332" s="788"/>
      <c r="GC332" s="795"/>
      <c r="GD332" s="795"/>
      <c r="GE332" s="795"/>
      <c r="GF332" s="795"/>
      <c r="GG332" s="795"/>
      <c r="GH332" s="795"/>
      <c r="GI332" s="795"/>
      <c r="GJ332" s="795"/>
      <c r="GK332" s="795"/>
      <c r="GL332" s="795"/>
      <c r="GM332" s="795"/>
      <c r="GN332" s="788"/>
      <c r="GO332" s="815"/>
    </row>
    <row r="333" spans="7:197" s="786" customFormat="1" ht="22" hidden="1" customHeight="1" x14ac:dyDescent="0.2">
      <c r="G333" s="834" t="str">
        <f>'Title Marketing'!$B$16</f>
        <v>Swag</v>
      </c>
      <c r="P333" s="788"/>
      <c r="Q333" s="795"/>
      <c r="R333" s="795"/>
      <c r="S333" s="795"/>
      <c r="T333" s="795"/>
      <c r="U333" s="795"/>
      <c r="V333" s="795"/>
      <c r="W333" s="795"/>
      <c r="X333" s="795"/>
      <c r="Y333" s="795"/>
      <c r="Z333" s="795"/>
      <c r="AA333" s="795"/>
      <c r="AB333" s="788"/>
      <c r="AF333" s="795"/>
      <c r="AG333" s="795"/>
      <c r="AH333" s="795">
        <f>'Title Marketing'!$C$16</f>
        <v>0</v>
      </c>
      <c r="AI333" s="786">
        <f>'Title Marketing'!$D$16</f>
        <v>0</v>
      </c>
      <c r="AJ333" s="786">
        <f>'Title Marketing'!$E$16</f>
        <v>0</v>
      </c>
      <c r="AK333" s="786">
        <f>'Title Marketing'!$F$16</f>
        <v>0</v>
      </c>
      <c r="AL333" s="786">
        <f>'Title Marketing'!$G$16</f>
        <v>0</v>
      </c>
      <c r="AM333" s="786">
        <f>'Title Marketing'!$H$16</f>
        <v>-1200</v>
      </c>
      <c r="AN333" s="788">
        <f>'Title Marketing'!$I$16</f>
        <v>-1200</v>
      </c>
      <c r="AO333" s="795">
        <f>'Title Marketing'!$J$16</f>
        <v>-2500</v>
      </c>
      <c r="AP333" s="795">
        <f>'Title Marketing'!$K$16</f>
        <v>-2500</v>
      </c>
      <c r="AQ333" s="795">
        <f>'Title Marketing'!$L$16</f>
        <v>-2500</v>
      </c>
      <c r="AR333" s="795">
        <f>'Title Marketing'!$M$16</f>
        <v>-1750</v>
      </c>
      <c r="AS333" s="795">
        <f>'Title Marketing'!$N$16</f>
        <v>-1200</v>
      </c>
      <c r="AT333" s="795">
        <f>'Title Marketing'!$O$16</f>
        <v>-600</v>
      </c>
      <c r="AU333" s="795">
        <f>'Title Marketing'!$P$16</f>
        <v>-600</v>
      </c>
      <c r="AV333" s="795">
        <f>'Title Marketing'!$Q$16</f>
        <v>-600</v>
      </c>
      <c r="AW333" s="795">
        <f>'Title Marketing'!$R$16</f>
        <v>-300</v>
      </c>
      <c r="AX333" s="795">
        <f>'Title Marketing'!$S$16</f>
        <v>-300</v>
      </c>
      <c r="AY333" s="795">
        <f>'Title Marketing'!$T$16</f>
        <v>-300</v>
      </c>
      <c r="AZ333" s="788">
        <f>'Title Marketing'!$U$16</f>
        <v>0</v>
      </c>
      <c r="BD333" s="795"/>
      <c r="BE333" s="795"/>
      <c r="BF333" s="795"/>
      <c r="BL333" s="788"/>
      <c r="BM333" s="795"/>
      <c r="BN333" s="795"/>
      <c r="BO333" s="795"/>
      <c r="BP333" s="795"/>
      <c r="BQ333" s="795"/>
      <c r="BR333" s="795"/>
      <c r="BS333" s="795"/>
      <c r="BT333" s="795"/>
      <c r="BU333" s="795"/>
      <c r="BV333" s="795"/>
      <c r="BW333" s="795"/>
      <c r="BX333" s="788"/>
      <c r="CJ333" s="788"/>
      <c r="CK333" s="795"/>
      <c r="CL333" s="795"/>
      <c r="CM333" s="795"/>
      <c r="CN333" s="795"/>
      <c r="CO333" s="795"/>
      <c r="CP333" s="795"/>
      <c r="CQ333" s="795"/>
      <c r="CR333" s="795"/>
      <c r="CS333" s="795"/>
      <c r="CT333" s="795"/>
      <c r="CU333" s="795"/>
      <c r="CV333" s="788"/>
      <c r="DH333" s="788"/>
      <c r="DI333" s="795"/>
      <c r="DJ333" s="795"/>
      <c r="DK333" s="795"/>
      <c r="DL333" s="795"/>
      <c r="DM333" s="795"/>
      <c r="DN333" s="795"/>
      <c r="DO333" s="795"/>
      <c r="DP333" s="795"/>
      <c r="DQ333" s="795"/>
      <c r="DR333" s="795"/>
      <c r="DS333" s="795"/>
      <c r="DT333" s="788"/>
      <c r="DX333" s="825"/>
      <c r="EF333" s="788"/>
      <c r="EG333" s="795"/>
      <c r="EH333" s="795"/>
      <c r="EI333" s="795"/>
      <c r="EJ333" s="795"/>
      <c r="EK333" s="795"/>
      <c r="EL333" s="795"/>
      <c r="EM333" s="795"/>
      <c r="EN333" s="795"/>
      <c r="EO333" s="795"/>
      <c r="EP333" s="795"/>
      <c r="EQ333" s="795"/>
      <c r="ER333" s="788"/>
      <c r="FD333" s="788"/>
      <c r="FE333" s="795"/>
      <c r="FF333" s="795"/>
      <c r="FG333" s="795"/>
      <c r="FH333" s="795"/>
      <c r="FI333" s="795"/>
      <c r="FJ333" s="795"/>
      <c r="FK333" s="795"/>
      <c r="FL333" s="795"/>
      <c r="FM333" s="795"/>
      <c r="FN333" s="795"/>
      <c r="FO333" s="795"/>
      <c r="FP333" s="788"/>
      <c r="GB333" s="788"/>
      <c r="GC333" s="795"/>
      <c r="GD333" s="795"/>
      <c r="GE333" s="795"/>
      <c r="GF333" s="795"/>
      <c r="GG333" s="795"/>
      <c r="GH333" s="795"/>
      <c r="GI333" s="795"/>
      <c r="GJ333" s="795"/>
      <c r="GK333" s="795"/>
      <c r="GL333" s="795"/>
      <c r="GM333" s="795"/>
      <c r="GN333" s="788"/>
      <c r="GO333" s="815"/>
    </row>
    <row r="334" spans="7:197" s="786" customFormat="1" ht="22" hidden="1" customHeight="1" x14ac:dyDescent="0.2">
      <c r="G334" s="834"/>
      <c r="P334" s="788"/>
      <c r="Q334" s="795"/>
      <c r="R334" s="795"/>
      <c r="S334" s="795"/>
      <c r="T334" s="795"/>
      <c r="U334" s="795"/>
      <c r="V334" s="795"/>
      <c r="W334" s="795"/>
      <c r="X334" s="795"/>
      <c r="Y334" s="795"/>
      <c r="Z334" s="795"/>
      <c r="AA334" s="795"/>
      <c r="AB334" s="788"/>
      <c r="AF334" s="795"/>
      <c r="AG334" s="795"/>
      <c r="AH334" s="795"/>
      <c r="AN334" s="788"/>
      <c r="AO334" s="795"/>
      <c r="AP334" s="795"/>
      <c r="AQ334" s="795"/>
      <c r="AR334" s="795"/>
      <c r="AS334" s="795"/>
      <c r="AT334" s="795"/>
      <c r="AU334" s="795"/>
      <c r="AV334" s="795"/>
      <c r="AW334" s="795"/>
      <c r="AX334" s="795"/>
      <c r="AY334" s="795"/>
      <c r="AZ334" s="788"/>
      <c r="BD334" s="795"/>
      <c r="BE334" s="795"/>
      <c r="BF334" s="795"/>
      <c r="BL334" s="788"/>
      <c r="BM334" s="795"/>
      <c r="BN334" s="795"/>
      <c r="BO334" s="795"/>
      <c r="BP334" s="795"/>
      <c r="BQ334" s="795"/>
      <c r="BR334" s="795"/>
      <c r="BS334" s="795"/>
      <c r="BT334" s="795"/>
      <c r="BU334" s="795"/>
      <c r="BV334" s="795"/>
      <c r="BW334" s="795"/>
      <c r="BX334" s="788"/>
      <c r="CJ334" s="788"/>
      <c r="CK334" s="795"/>
      <c r="CL334" s="795"/>
      <c r="CM334" s="795"/>
      <c r="CN334" s="795"/>
      <c r="CO334" s="795"/>
      <c r="CP334" s="795"/>
      <c r="CQ334" s="795"/>
      <c r="CR334" s="795"/>
      <c r="CS334" s="795"/>
      <c r="CT334" s="795"/>
      <c r="CU334" s="795"/>
      <c r="CV334" s="788"/>
      <c r="DH334" s="788"/>
      <c r="DI334" s="795"/>
      <c r="DJ334" s="795"/>
      <c r="DK334" s="795"/>
      <c r="DL334" s="795"/>
      <c r="DM334" s="795"/>
      <c r="DN334" s="795"/>
      <c r="DO334" s="795"/>
      <c r="DP334" s="795"/>
      <c r="DQ334" s="795"/>
      <c r="DR334" s="795"/>
      <c r="DS334" s="795"/>
      <c r="DT334" s="788"/>
      <c r="DX334" s="825"/>
      <c r="EF334" s="788"/>
      <c r="EG334" s="795"/>
      <c r="EH334" s="795"/>
      <c r="EI334" s="795"/>
      <c r="EJ334" s="795"/>
      <c r="EK334" s="795"/>
      <c r="EL334" s="795"/>
      <c r="EM334" s="795"/>
      <c r="EN334" s="795"/>
      <c r="EO334" s="795"/>
      <c r="EP334" s="795"/>
      <c r="EQ334" s="795"/>
      <c r="ER334" s="788"/>
      <c r="FD334" s="788"/>
      <c r="FE334" s="795"/>
      <c r="FF334" s="795"/>
      <c r="FG334" s="795"/>
      <c r="FH334" s="795"/>
      <c r="FI334" s="795"/>
      <c r="FJ334" s="795"/>
      <c r="FK334" s="795"/>
      <c r="FL334" s="795"/>
      <c r="FM334" s="795"/>
      <c r="FN334" s="795"/>
      <c r="FO334" s="795"/>
      <c r="FP334" s="788"/>
      <c r="GB334" s="788"/>
      <c r="GC334" s="795"/>
      <c r="GD334" s="795"/>
      <c r="GE334" s="795"/>
      <c r="GF334" s="795"/>
      <c r="GG334" s="795"/>
      <c r="GH334" s="795"/>
      <c r="GI334" s="795"/>
      <c r="GJ334" s="795"/>
      <c r="GK334" s="795"/>
      <c r="GL334" s="795"/>
      <c r="GM334" s="795"/>
      <c r="GN334" s="788"/>
      <c r="GO334" s="815"/>
    </row>
    <row r="335" spans="7:197" s="786" customFormat="1" ht="22" hidden="1" customHeight="1" x14ac:dyDescent="0.2">
      <c r="G335" s="833">
        <v>13</v>
      </c>
      <c r="P335" s="788"/>
      <c r="Q335" s="795"/>
      <c r="R335" s="795"/>
      <c r="S335" s="795"/>
      <c r="T335" s="795"/>
      <c r="U335" s="795"/>
      <c r="V335" s="795"/>
      <c r="W335" s="795"/>
      <c r="X335" s="795"/>
      <c r="Y335" s="795"/>
      <c r="Z335" s="795"/>
      <c r="AA335" s="795"/>
      <c r="AB335" s="788"/>
      <c r="AF335" s="795"/>
      <c r="AG335" s="795"/>
      <c r="AH335" s="795"/>
      <c r="AK335" s="786">
        <f>'Title Marketing'!$C$17</f>
        <v>-24000</v>
      </c>
      <c r="AL335" s="786">
        <f>'Title Marketing'!$D$17</f>
        <v>-24000</v>
      </c>
      <c r="AM335" s="786">
        <f>'Title Marketing'!$E$17</f>
        <v>-19000</v>
      </c>
      <c r="AN335" s="788">
        <f>'Title Marketing'!$F$17</f>
        <v>-29000</v>
      </c>
      <c r="AO335" s="795">
        <f>'Title Marketing'!$G$17</f>
        <v>-26500</v>
      </c>
      <c r="AP335" s="795">
        <f>'Title Marketing'!$H$17</f>
        <v>-27700</v>
      </c>
      <c r="AQ335" s="795">
        <f>'Title Marketing'!$I$17</f>
        <v>-32700</v>
      </c>
      <c r="AR335" s="795">
        <f>'Title Marketing'!$J$17</f>
        <v>-27000</v>
      </c>
      <c r="AS335" s="795">
        <f>'Title Marketing'!$K$17</f>
        <v>-12500</v>
      </c>
      <c r="AT335" s="795">
        <f>'Title Marketing'!$L$17</f>
        <v>-10000</v>
      </c>
      <c r="AU335" s="795">
        <f>'Title Marketing'!$M$17</f>
        <v>-9250</v>
      </c>
      <c r="AV335" s="795">
        <f>'Title Marketing'!$N$17</f>
        <v>-2700</v>
      </c>
      <c r="AW335" s="795">
        <f>'Title Marketing'!$O$17</f>
        <v>-1100</v>
      </c>
      <c r="AX335" s="795">
        <f>'Title Marketing'!$P$17</f>
        <v>-1100</v>
      </c>
      <c r="AY335" s="795">
        <f>'Title Marketing'!$Q$17</f>
        <v>-1100</v>
      </c>
      <c r="AZ335" s="788">
        <f>'Title Marketing'!$R$17</f>
        <v>-800</v>
      </c>
      <c r="BA335" s="786">
        <f>'Title Marketing'!$S$17</f>
        <v>-1050</v>
      </c>
      <c r="BB335" s="786">
        <f>'Title Marketing'!$T$17</f>
        <v>-300</v>
      </c>
      <c r="BC335" s="786">
        <f>'Title Marketing'!$U$17</f>
        <v>0</v>
      </c>
      <c r="BD335" s="795"/>
      <c r="BE335" s="795"/>
      <c r="BF335" s="795"/>
      <c r="BL335" s="788"/>
      <c r="BM335" s="795"/>
      <c r="BN335" s="795"/>
      <c r="BO335" s="795"/>
      <c r="BP335" s="795"/>
      <c r="BQ335" s="795"/>
      <c r="BR335" s="795"/>
      <c r="BS335" s="795"/>
      <c r="BT335" s="795"/>
      <c r="BU335" s="795"/>
      <c r="BV335" s="795"/>
      <c r="BW335" s="795"/>
      <c r="BX335" s="788"/>
      <c r="CJ335" s="788"/>
      <c r="CK335" s="795"/>
      <c r="CL335" s="795"/>
      <c r="CM335" s="795"/>
      <c r="CN335" s="795"/>
      <c r="CO335" s="795"/>
      <c r="CP335" s="795"/>
      <c r="CQ335" s="795"/>
      <c r="CR335" s="795"/>
      <c r="CS335" s="795"/>
      <c r="CT335" s="795"/>
      <c r="CU335" s="795"/>
      <c r="CV335" s="788"/>
      <c r="DH335" s="788"/>
      <c r="DI335" s="795"/>
      <c r="DJ335" s="795"/>
      <c r="DK335" s="795"/>
      <c r="DL335" s="795"/>
      <c r="DM335" s="795"/>
      <c r="DN335" s="795"/>
      <c r="DO335" s="795"/>
      <c r="DP335" s="795"/>
      <c r="DQ335" s="795"/>
      <c r="DR335" s="795"/>
      <c r="DS335" s="795"/>
      <c r="DT335" s="788"/>
      <c r="DX335" s="825"/>
      <c r="EF335" s="788"/>
      <c r="EG335" s="795"/>
      <c r="EH335" s="795"/>
      <c r="EI335" s="795"/>
      <c r="EJ335" s="795"/>
      <c r="EK335" s="795"/>
      <c r="EL335" s="795"/>
      <c r="EM335" s="795"/>
      <c r="EN335" s="795"/>
      <c r="EO335" s="795"/>
      <c r="EP335" s="795"/>
      <c r="EQ335" s="795"/>
      <c r="ER335" s="788"/>
      <c r="FD335" s="788"/>
      <c r="FE335" s="795"/>
      <c r="FF335" s="795"/>
      <c r="FG335" s="795"/>
      <c r="FH335" s="795"/>
      <c r="FI335" s="795"/>
      <c r="FJ335" s="795"/>
      <c r="FK335" s="795"/>
      <c r="FL335" s="795"/>
      <c r="FM335" s="795"/>
      <c r="FN335" s="795"/>
      <c r="FO335" s="795"/>
      <c r="FP335" s="788"/>
      <c r="GB335" s="788"/>
      <c r="GC335" s="795"/>
      <c r="GD335" s="795"/>
      <c r="GE335" s="795"/>
      <c r="GF335" s="795"/>
      <c r="GG335" s="795"/>
      <c r="GH335" s="795"/>
      <c r="GI335" s="795"/>
      <c r="GJ335" s="795"/>
      <c r="GK335" s="795"/>
      <c r="GL335" s="795"/>
      <c r="GM335" s="795"/>
      <c r="GN335" s="788"/>
      <c r="GO335" s="815"/>
    </row>
    <row r="336" spans="7:197" s="786" customFormat="1" ht="22" hidden="1" customHeight="1" x14ac:dyDescent="0.2">
      <c r="G336" s="834" t="str">
        <f>'Title Marketing'!$B$8</f>
        <v>Market Research</v>
      </c>
      <c r="P336" s="788"/>
      <c r="Q336" s="795"/>
      <c r="R336" s="795"/>
      <c r="S336" s="795"/>
      <c r="T336" s="795"/>
      <c r="U336" s="795"/>
      <c r="V336" s="795"/>
      <c r="W336" s="795"/>
      <c r="X336" s="795"/>
      <c r="Y336" s="795"/>
      <c r="Z336" s="795"/>
      <c r="AA336" s="795"/>
      <c r="AB336" s="788"/>
      <c r="AF336" s="795"/>
      <c r="AG336" s="795"/>
      <c r="AH336" s="795"/>
      <c r="AK336" s="786">
        <f>'Title Marketing'!$C$8</f>
        <v>-5000</v>
      </c>
      <c r="AL336" s="786">
        <f>'Title Marketing'!$D$8</f>
        <v>-5000</v>
      </c>
      <c r="AM336" s="786">
        <f>'Title Marketing'!$E$8</f>
        <v>0</v>
      </c>
      <c r="AN336" s="788">
        <f>'Title Marketing'!$F$8</f>
        <v>0</v>
      </c>
      <c r="AO336" s="795">
        <f>'Title Marketing'!$G$8</f>
        <v>0</v>
      </c>
      <c r="AP336" s="795">
        <f>'Title Marketing'!$H$8</f>
        <v>0</v>
      </c>
      <c r="AQ336" s="795">
        <f>'Title Marketing'!$I$8</f>
        <v>0</v>
      </c>
      <c r="AR336" s="795">
        <f>'Title Marketing'!$J$8</f>
        <v>0</v>
      </c>
      <c r="AS336" s="795">
        <f>'Title Marketing'!$K$8</f>
        <v>0</v>
      </c>
      <c r="AT336" s="795">
        <f>'Title Marketing'!$L$8</f>
        <v>0</v>
      </c>
      <c r="AU336" s="795">
        <f>'Title Marketing'!$M$8</f>
        <v>0</v>
      </c>
      <c r="AV336" s="795">
        <f>'Title Marketing'!$N$8</f>
        <v>0</v>
      </c>
      <c r="AW336" s="795">
        <f>'Title Marketing'!$O$8</f>
        <v>0</v>
      </c>
      <c r="AX336" s="795">
        <f>'Title Marketing'!$P$8</f>
        <v>0</v>
      </c>
      <c r="AY336" s="795">
        <f>'Title Marketing'!$Q$8</f>
        <v>0</v>
      </c>
      <c r="AZ336" s="788">
        <f>'Title Marketing'!$R$8</f>
        <v>0</v>
      </c>
      <c r="BA336" s="786">
        <f>'Title Marketing'!$S$8</f>
        <v>0</v>
      </c>
      <c r="BB336" s="786">
        <f>'Title Marketing'!$T$8</f>
        <v>0</v>
      </c>
      <c r="BC336" s="786">
        <f>'Title Marketing'!$U$8</f>
        <v>0</v>
      </c>
      <c r="BD336" s="795"/>
      <c r="BE336" s="795"/>
      <c r="BF336" s="795"/>
      <c r="BL336" s="788"/>
      <c r="BM336" s="795"/>
      <c r="BN336" s="795"/>
      <c r="BO336" s="795"/>
      <c r="BP336" s="795"/>
      <c r="BQ336" s="795"/>
      <c r="BR336" s="795"/>
      <c r="BS336" s="795"/>
      <c r="BT336" s="795"/>
      <c r="BU336" s="795"/>
      <c r="BV336" s="795"/>
      <c r="BW336" s="795"/>
      <c r="BX336" s="788"/>
      <c r="CJ336" s="788"/>
      <c r="CK336" s="795"/>
      <c r="CL336" s="795"/>
      <c r="CM336" s="795"/>
      <c r="CN336" s="795"/>
      <c r="CO336" s="795"/>
      <c r="CP336" s="795"/>
      <c r="CQ336" s="795"/>
      <c r="CR336" s="795"/>
      <c r="CS336" s="795"/>
      <c r="CT336" s="795"/>
      <c r="CU336" s="795"/>
      <c r="CV336" s="788"/>
      <c r="DH336" s="788"/>
      <c r="DI336" s="795"/>
      <c r="DJ336" s="795"/>
      <c r="DK336" s="795"/>
      <c r="DL336" s="795"/>
      <c r="DM336" s="795"/>
      <c r="DN336" s="795"/>
      <c r="DO336" s="795"/>
      <c r="DP336" s="795"/>
      <c r="DQ336" s="795"/>
      <c r="DR336" s="795"/>
      <c r="DS336" s="795"/>
      <c r="DT336" s="788"/>
      <c r="DX336" s="825"/>
      <c r="EF336" s="788"/>
      <c r="EG336" s="795"/>
      <c r="EH336" s="795"/>
      <c r="EI336" s="795"/>
      <c r="EJ336" s="795"/>
      <c r="EK336" s="795"/>
      <c r="EL336" s="795"/>
      <c r="EM336" s="795"/>
      <c r="EN336" s="795"/>
      <c r="EO336" s="795"/>
      <c r="EP336" s="795"/>
      <c r="EQ336" s="795"/>
      <c r="ER336" s="788"/>
      <c r="FD336" s="788"/>
      <c r="FE336" s="795"/>
      <c r="FF336" s="795"/>
      <c r="FG336" s="795"/>
      <c r="FH336" s="795"/>
      <c r="FI336" s="795"/>
      <c r="FJ336" s="795"/>
      <c r="FK336" s="795"/>
      <c r="FL336" s="795"/>
      <c r="FM336" s="795"/>
      <c r="FN336" s="795"/>
      <c r="FO336" s="795"/>
      <c r="FP336" s="788"/>
      <c r="GB336" s="788"/>
      <c r="GC336" s="795"/>
      <c r="GD336" s="795"/>
      <c r="GE336" s="795"/>
      <c r="GF336" s="795"/>
      <c r="GG336" s="795"/>
      <c r="GH336" s="795"/>
      <c r="GI336" s="795"/>
      <c r="GJ336" s="795"/>
      <c r="GK336" s="795"/>
      <c r="GL336" s="795"/>
      <c r="GM336" s="795"/>
      <c r="GN336" s="788"/>
      <c r="GO336" s="815"/>
    </row>
    <row r="337" spans="7:197" s="786" customFormat="1" ht="22" hidden="1" customHeight="1" x14ac:dyDescent="0.2">
      <c r="G337" s="834" t="str">
        <f>'Title Marketing'!$B$9</f>
        <v>Public Relations</v>
      </c>
      <c r="P337" s="788"/>
      <c r="Q337" s="795"/>
      <c r="R337" s="795"/>
      <c r="S337" s="795"/>
      <c r="T337" s="795"/>
      <c r="U337" s="795"/>
      <c r="V337" s="795"/>
      <c r="W337" s="795"/>
      <c r="X337" s="795"/>
      <c r="Y337" s="795"/>
      <c r="Z337" s="795"/>
      <c r="AA337" s="795"/>
      <c r="AB337" s="788"/>
      <c r="AF337" s="795"/>
      <c r="AG337" s="795"/>
      <c r="AH337" s="795"/>
      <c r="AK337" s="786">
        <f>'Title Marketing'!$C$9</f>
        <v>-2000</v>
      </c>
      <c r="AL337" s="786">
        <f>'Title Marketing'!$D$9</f>
        <v>-2000</v>
      </c>
      <c r="AM337" s="786">
        <f>'Title Marketing'!$E$9</f>
        <v>-2000</v>
      </c>
      <c r="AN337" s="788">
        <f>'Title Marketing'!$F$9</f>
        <v>-2000</v>
      </c>
      <c r="AO337" s="795">
        <f>'Title Marketing'!$G$9</f>
        <v>-2000</v>
      </c>
      <c r="AP337" s="795">
        <f>'Title Marketing'!$H$9</f>
        <v>-2000</v>
      </c>
      <c r="AQ337" s="795">
        <f>'Title Marketing'!$I$9</f>
        <v>-2000</v>
      </c>
      <c r="AR337" s="795">
        <f>'Title Marketing'!$J$9</f>
        <v>-2000</v>
      </c>
      <c r="AS337" s="795">
        <f>'Title Marketing'!$K$9</f>
        <v>0</v>
      </c>
      <c r="AT337" s="795">
        <f>'Title Marketing'!$L$9</f>
        <v>0</v>
      </c>
      <c r="AU337" s="795">
        <f>'Title Marketing'!$M$9</f>
        <v>0</v>
      </c>
      <c r="AV337" s="795">
        <f>'Title Marketing'!$N$9</f>
        <v>0</v>
      </c>
      <c r="AW337" s="795">
        <f>'Title Marketing'!$O$9</f>
        <v>0</v>
      </c>
      <c r="AX337" s="795">
        <f>'Title Marketing'!$P$9</f>
        <v>0</v>
      </c>
      <c r="AY337" s="795">
        <f>'Title Marketing'!$Q$9</f>
        <v>0</v>
      </c>
      <c r="AZ337" s="788">
        <f>'Title Marketing'!$R$9</f>
        <v>0</v>
      </c>
      <c r="BA337" s="786">
        <f>'Title Marketing'!$S$9</f>
        <v>0</v>
      </c>
      <c r="BB337" s="786">
        <f>'Title Marketing'!$T$9</f>
        <v>0</v>
      </c>
      <c r="BC337" s="786">
        <f>'Title Marketing'!$U$9</f>
        <v>0</v>
      </c>
      <c r="BD337" s="795"/>
      <c r="BE337" s="795"/>
      <c r="BF337" s="795"/>
      <c r="BL337" s="788"/>
      <c r="BM337" s="795"/>
      <c r="BN337" s="795"/>
      <c r="BO337" s="795"/>
      <c r="BP337" s="795"/>
      <c r="BQ337" s="795"/>
      <c r="BR337" s="795"/>
      <c r="BS337" s="795"/>
      <c r="BT337" s="795"/>
      <c r="BU337" s="795"/>
      <c r="BV337" s="795"/>
      <c r="BW337" s="795"/>
      <c r="BX337" s="788"/>
      <c r="CJ337" s="788"/>
      <c r="CK337" s="795"/>
      <c r="CL337" s="795"/>
      <c r="CM337" s="795"/>
      <c r="CN337" s="795"/>
      <c r="CO337" s="795"/>
      <c r="CP337" s="795"/>
      <c r="CQ337" s="795"/>
      <c r="CR337" s="795"/>
      <c r="CS337" s="795"/>
      <c r="CT337" s="795"/>
      <c r="CU337" s="795"/>
      <c r="CV337" s="788"/>
      <c r="DH337" s="788"/>
      <c r="DI337" s="795"/>
      <c r="DJ337" s="795"/>
      <c r="DK337" s="795"/>
      <c r="DL337" s="795"/>
      <c r="DM337" s="795"/>
      <c r="DN337" s="795"/>
      <c r="DO337" s="795"/>
      <c r="DP337" s="795"/>
      <c r="DQ337" s="795"/>
      <c r="DR337" s="795"/>
      <c r="DS337" s="795"/>
      <c r="DT337" s="788"/>
      <c r="DX337" s="825"/>
      <c r="EF337" s="788"/>
      <c r="EG337" s="795"/>
      <c r="EH337" s="795"/>
      <c r="EI337" s="795"/>
      <c r="EJ337" s="795"/>
      <c r="EK337" s="795"/>
      <c r="EL337" s="795"/>
      <c r="EM337" s="795"/>
      <c r="EN337" s="795"/>
      <c r="EO337" s="795"/>
      <c r="EP337" s="795"/>
      <c r="EQ337" s="795"/>
      <c r="ER337" s="788"/>
      <c r="FD337" s="788"/>
      <c r="FE337" s="795"/>
      <c r="FF337" s="795"/>
      <c r="FG337" s="795"/>
      <c r="FH337" s="795"/>
      <c r="FI337" s="795"/>
      <c r="FJ337" s="795"/>
      <c r="FK337" s="795"/>
      <c r="FL337" s="795"/>
      <c r="FM337" s="795"/>
      <c r="FN337" s="795"/>
      <c r="FO337" s="795"/>
      <c r="FP337" s="788"/>
      <c r="GB337" s="788"/>
      <c r="GC337" s="795"/>
      <c r="GD337" s="795"/>
      <c r="GE337" s="795"/>
      <c r="GF337" s="795"/>
      <c r="GG337" s="795"/>
      <c r="GH337" s="795"/>
      <c r="GI337" s="795"/>
      <c r="GJ337" s="795"/>
      <c r="GK337" s="795"/>
      <c r="GL337" s="795"/>
      <c r="GM337" s="795"/>
      <c r="GN337" s="788"/>
      <c r="GO337" s="815"/>
    </row>
    <row r="338" spans="7:197" s="786" customFormat="1" ht="22" hidden="1" customHeight="1" x14ac:dyDescent="0.2">
      <c r="G338" s="834" t="str">
        <f>'Title Marketing'!$B$10</f>
        <v>Endorsement Solicitation</v>
      </c>
      <c r="P338" s="788"/>
      <c r="Q338" s="795"/>
      <c r="R338" s="795"/>
      <c r="S338" s="795"/>
      <c r="T338" s="795"/>
      <c r="U338" s="795"/>
      <c r="V338" s="795"/>
      <c r="W338" s="795"/>
      <c r="X338" s="795"/>
      <c r="Y338" s="795"/>
      <c r="Z338" s="795"/>
      <c r="AA338" s="795"/>
      <c r="AB338" s="788"/>
      <c r="AF338" s="795"/>
      <c r="AG338" s="795"/>
      <c r="AH338" s="795"/>
      <c r="AK338" s="786">
        <f>'Title Marketing'!$C$10</f>
        <v>-5000</v>
      </c>
      <c r="AL338" s="786">
        <f>'Title Marketing'!$D$10</f>
        <v>-5000</v>
      </c>
      <c r="AM338" s="786">
        <f>'Title Marketing'!$E$10</f>
        <v>0</v>
      </c>
      <c r="AN338" s="788">
        <f>'Title Marketing'!$F$10</f>
        <v>0</v>
      </c>
      <c r="AO338" s="795">
        <f>'Title Marketing'!$G$10</f>
        <v>0</v>
      </c>
      <c r="AP338" s="795">
        <f>'Title Marketing'!$H$10</f>
        <v>0</v>
      </c>
      <c r="AQ338" s="795">
        <f>'Title Marketing'!$I$10</f>
        <v>0</v>
      </c>
      <c r="AR338" s="795">
        <f>'Title Marketing'!$J$10</f>
        <v>0</v>
      </c>
      <c r="AS338" s="795">
        <f>'Title Marketing'!$K$10</f>
        <v>0</v>
      </c>
      <c r="AT338" s="795">
        <f>'Title Marketing'!$L$10</f>
        <v>0</v>
      </c>
      <c r="AU338" s="795">
        <f>'Title Marketing'!$M$10</f>
        <v>0</v>
      </c>
      <c r="AV338" s="795">
        <f>'Title Marketing'!$N$10</f>
        <v>0</v>
      </c>
      <c r="AW338" s="795">
        <f>'Title Marketing'!$O$10</f>
        <v>0</v>
      </c>
      <c r="AX338" s="795">
        <f>'Title Marketing'!$P$10</f>
        <v>0</v>
      </c>
      <c r="AY338" s="795">
        <f>'Title Marketing'!$Q$10</f>
        <v>0</v>
      </c>
      <c r="AZ338" s="788">
        <f>'Title Marketing'!$R$10</f>
        <v>0</v>
      </c>
      <c r="BA338" s="786">
        <f>'Title Marketing'!$S$10</f>
        <v>0</v>
      </c>
      <c r="BB338" s="786">
        <f>'Title Marketing'!$T$10</f>
        <v>0</v>
      </c>
      <c r="BC338" s="786">
        <f>'Title Marketing'!$U$10</f>
        <v>0</v>
      </c>
      <c r="BD338" s="795"/>
      <c r="BE338" s="795"/>
      <c r="BF338" s="795"/>
      <c r="BL338" s="788"/>
      <c r="BM338" s="795"/>
      <c r="BN338" s="795"/>
      <c r="BO338" s="795"/>
      <c r="BP338" s="795"/>
      <c r="BQ338" s="795"/>
      <c r="BR338" s="795"/>
      <c r="BS338" s="795"/>
      <c r="BT338" s="795"/>
      <c r="BU338" s="795"/>
      <c r="BV338" s="795"/>
      <c r="BW338" s="795"/>
      <c r="BX338" s="788"/>
      <c r="CJ338" s="788"/>
      <c r="CK338" s="795"/>
      <c r="CL338" s="795"/>
      <c r="CM338" s="795"/>
      <c r="CN338" s="795"/>
      <c r="CO338" s="795"/>
      <c r="CP338" s="795"/>
      <c r="CQ338" s="795"/>
      <c r="CR338" s="795"/>
      <c r="CS338" s="795"/>
      <c r="CT338" s="795"/>
      <c r="CU338" s="795"/>
      <c r="CV338" s="788"/>
      <c r="DH338" s="788"/>
      <c r="DI338" s="795"/>
      <c r="DJ338" s="795"/>
      <c r="DK338" s="795"/>
      <c r="DL338" s="795"/>
      <c r="DM338" s="795"/>
      <c r="DN338" s="795"/>
      <c r="DO338" s="795"/>
      <c r="DP338" s="795"/>
      <c r="DQ338" s="795"/>
      <c r="DR338" s="795"/>
      <c r="DS338" s="795"/>
      <c r="DT338" s="788"/>
      <c r="DX338" s="825"/>
      <c r="EF338" s="788"/>
      <c r="EG338" s="795"/>
      <c r="EH338" s="795"/>
      <c r="EI338" s="795"/>
      <c r="EJ338" s="795"/>
      <c r="EK338" s="795"/>
      <c r="EL338" s="795"/>
      <c r="EM338" s="795"/>
      <c r="EN338" s="795"/>
      <c r="EO338" s="795"/>
      <c r="EP338" s="795"/>
      <c r="EQ338" s="795"/>
      <c r="ER338" s="788"/>
      <c r="FD338" s="788"/>
      <c r="FE338" s="795"/>
      <c r="FF338" s="795"/>
      <c r="FG338" s="795"/>
      <c r="FH338" s="795"/>
      <c r="FI338" s="795"/>
      <c r="FJ338" s="795"/>
      <c r="FK338" s="795"/>
      <c r="FL338" s="795"/>
      <c r="FM338" s="795"/>
      <c r="FN338" s="795"/>
      <c r="FO338" s="795"/>
      <c r="FP338" s="788"/>
      <c r="GB338" s="788"/>
      <c r="GC338" s="795"/>
      <c r="GD338" s="795"/>
      <c r="GE338" s="795"/>
      <c r="GF338" s="795"/>
      <c r="GG338" s="795"/>
      <c r="GH338" s="795"/>
      <c r="GI338" s="795"/>
      <c r="GJ338" s="795"/>
      <c r="GK338" s="795"/>
      <c r="GL338" s="795"/>
      <c r="GM338" s="795"/>
      <c r="GN338" s="788"/>
      <c r="GO338" s="815"/>
    </row>
    <row r="339" spans="7:197" s="786" customFormat="1" ht="22" hidden="1" customHeight="1" x14ac:dyDescent="0.2">
      <c r="G339" s="834" t="str">
        <f>'Title Marketing'!$B$11</f>
        <v>Influencer Outreach</v>
      </c>
      <c r="P339" s="788"/>
      <c r="Q339" s="795"/>
      <c r="R339" s="795"/>
      <c r="S339" s="795"/>
      <c r="T339" s="795"/>
      <c r="U339" s="795"/>
      <c r="V339" s="795"/>
      <c r="W339" s="795"/>
      <c r="X339" s="795"/>
      <c r="Y339" s="795"/>
      <c r="Z339" s="795"/>
      <c r="AA339" s="795"/>
      <c r="AB339" s="788"/>
      <c r="AF339" s="795"/>
      <c r="AG339" s="795"/>
      <c r="AH339" s="795"/>
      <c r="AK339" s="786">
        <f>'Title Marketing'!$C$11</f>
        <v>0</v>
      </c>
      <c r="AL339" s="786">
        <f>'Title Marketing'!$D$11</f>
        <v>0</v>
      </c>
      <c r="AM339" s="786">
        <f>'Title Marketing'!$E$11</f>
        <v>-5000</v>
      </c>
      <c r="AN339" s="788">
        <f>'Title Marketing'!$F$11</f>
        <v>-5000</v>
      </c>
      <c r="AO339" s="795">
        <f>'Title Marketing'!$G$11</f>
        <v>-5000</v>
      </c>
      <c r="AP339" s="795">
        <f>'Title Marketing'!$H$11</f>
        <v>-5000</v>
      </c>
      <c r="AQ339" s="795">
        <f>'Title Marketing'!$I$11</f>
        <v>-5000</v>
      </c>
      <c r="AR339" s="795">
        <f>'Title Marketing'!$J$11</f>
        <v>-5000</v>
      </c>
      <c r="AS339" s="795">
        <f>'Title Marketing'!$K$11</f>
        <v>0</v>
      </c>
      <c r="AT339" s="795">
        <f>'Title Marketing'!$L$11</f>
        <v>0</v>
      </c>
      <c r="AU339" s="795">
        <f>'Title Marketing'!$M$11</f>
        <v>0</v>
      </c>
      <c r="AV339" s="795">
        <f>'Title Marketing'!$N$11</f>
        <v>0</v>
      </c>
      <c r="AW339" s="795">
        <f>'Title Marketing'!$O$11</f>
        <v>0</v>
      </c>
      <c r="AX339" s="795">
        <f>'Title Marketing'!$P$11</f>
        <v>0</v>
      </c>
      <c r="AY339" s="795">
        <f>'Title Marketing'!$Q$11</f>
        <v>0</v>
      </c>
      <c r="AZ339" s="788">
        <f>'Title Marketing'!$R$11</f>
        <v>0</v>
      </c>
      <c r="BA339" s="786">
        <f>'Title Marketing'!$S$11</f>
        <v>0</v>
      </c>
      <c r="BB339" s="786">
        <f>'Title Marketing'!$T$11</f>
        <v>0</v>
      </c>
      <c r="BC339" s="786">
        <f>'Title Marketing'!$U$11</f>
        <v>0</v>
      </c>
      <c r="BD339" s="795"/>
      <c r="BE339" s="795"/>
      <c r="BF339" s="795"/>
      <c r="BL339" s="788"/>
      <c r="BM339" s="795"/>
      <c r="BN339" s="795"/>
      <c r="BO339" s="795"/>
      <c r="BP339" s="795"/>
      <c r="BQ339" s="795"/>
      <c r="BR339" s="795"/>
      <c r="BS339" s="795"/>
      <c r="BT339" s="795"/>
      <c r="BU339" s="795"/>
      <c r="BV339" s="795"/>
      <c r="BW339" s="795"/>
      <c r="BX339" s="788"/>
      <c r="CJ339" s="788"/>
      <c r="CK339" s="795"/>
      <c r="CL339" s="795"/>
      <c r="CM339" s="795"/>
      <c r="CN339" s="795"/>
      <c r="CO339" s="795"/>
      <c r="CP339" s="795"/>
      <c r="CQ339" s="795"/>
      <c r="CR339" s="795"/>
      <c r="CS339" s="795"/>
      <c r="CT339" s="795"/>
      <c r="CU339" s="795"/>
      <c r="CV339" s="788"/>
      <c r="DH339" s="788"/>
      <c r="DI339" s="795"/>
      <c r="DJ339" s="795"/>
      <c r="DK339" s="795"/>
      <c r="DL339" s="795"/>
      <c r="DM339" s="795"/>
      <c r="DN339" s="795"/>
      <c r="DO339" s="795"/>
      <c r="DP339" s="795"/>
      <c r="DQ339" s="795"/>
      <c r="DR339" s="795"/>
      <c r="DS339" s="795"/>
      <c r="DT339" s="788"/>
      <c r="DX339" s="825"/>
      <c r="EF339" s="788"/>
      <c r="EG339" s="795"/>
      <c r="EH339" s="795"/>
      <c r="EI339" s="795"/>
      <c r="EJ339" s="795"/>
      <c r="EK339" s="795"/>
      <c r="EL339" s="795"/>
      <c r="EM339" s="795"/>
      <c r="EN339" s="795"/>
      <c r="EO339" s="795"/>
      <c r="EP339" s="795"/>
      <c r="EQ339" s="795"/>
      <c r="ER339" s="788"/>
      <c r="FD339" s="788"/>
      <c r="FE339" s="795"/>
      <c r="FF339" s="795"/>
      <c r="FG339" s="795"/>
      <c r="FH339" s="795"/>
      <c r="FI339" s="795"/>
      <c r="FJ339" s="795"/>
      <c r="FK339" s="795"/>
      <c r="FL339" s="795"/>
      <c r="FM339" s="795"/>
      <c r="FN339" s="795"/>
      <c r="FO339" s="795"/>
      <c r="FP339" s="788"/>
      <c r="GB339" s="788"/>
      <c r="GC339" s="795"/>
      <c r="GD339" s="795"/>
      <c r="GE339" s="795"/>
      <c r="GF339" s="795"/>
      <c r="GG339" s="795"/>
      <c r="GH339" s="795"/>
      <c r="GI339" s="795"/>
      <c r="GJ339" s="795"/>
      <c r="GK339" s="795"/>
      <c r="GL339" s="795"/>
      <c r="GM339" s="795"/>
      <c r="GN339" s="788"/>
      <c r="GO339" s="815"/>
    </row>
    <row r="340" spans="7:197" s="786" customFormat="1" ht="22" hidden="1" customHeight="1" x14ac:dyDescent="0.2">
      <c r="G340" s="834" t="str">
        <f>'Title Marketing'!$B$12</f>
        <v>Blogger / Tatstemakers</v>
      </c>
      <c r="P340" s="788"/>
      <c r="Q340" s="795"/>
      <c r="R340" s="795"/>
      <c r="S340" s="795"/>
      <c r="T340" s="795"/>
      <c r="U340" s="795"/>
      <c r="V340" s="795"/>
      <c r="W340" s="795"/>
      <c r="X340" s="795"/>
      <c r="Y340" s="795"/>
      <c r="Z340" s="795"/>
      <c r="AA340" s="795"/>
      <c r="AB340" s="788"/>
      <c r="AF340" s="795"/>
      <c r="AG340" s="795"/>
      <c r="AH340" s="795"/>
      <c r="AK340" s="786">
        <f>'Title Marketing'!$C$12</f>
        <v>-12000</v>
      </c>
      <c r="AL340" s="786">
        <f>'Title Marketing'!$D$12</f>
        <v>-12000</v>
      </c>
      <c r="AM340" s="786">
        <f>'Title Marketing'!$E$12</f>
        <v>-12000</v>
      </c>
      <c r="AN340" s="788">
        <f>'Title Marketing'!$F$12</f>
        <v>-12000</v>
      </c>
      <c r="AO340" s="795">
        <f>'Title Marketing'!$G$12</f>
        <v>-12000</v>
      </c>
      <c r="AP340" s="795">
        <f>'Title Marketing'!$H$12</f>
        <v>-12000</v>
      </c>
      <c r="AQ340" s="795">
        <f>'Title Marketing'!$I$12</f>
        <v>-12000</v>
      </c>
      <c r="AR340" s="795">
        <f>'Title Marketing'!$J$12</f>
        <v>0</v>
      </c>
      <c r="AS340" s="795">
        <f>'Title Marketing'!$K$12</f>
        <v>0</v>
      </c>
      <c r="AT340" s="795">
        <f>'Title Marketing'!$L$12</f>
        <v>0</v>
      </c>
      <c r="AU340" s="795">
        <f>'Title Marketing'!$M$12</f>
        <v>0</v>
      </c>
      <c r="AV340" s="795">
        <f>'Title Marketing'!$N$12</f>
        <v>0</v>
      </c>
      <c r="AW340" s="795">
        <f>'Title Marketing'!$O$12</f>
        <v>0</v>
      </c>
      <c r="AX340" s="795">
        <f>'Title Marketing'!$P$12</f>
        <v>0</v>
      </c>
      <c r="AY340" s="795">
        <f>'Title Marketing'!$Q$12</f>
        <v>0</v>
      </c>
      <c r="AZ340" s="788">
        <f>'Title Marketing'!$R$12</f>
        <v>0</v>
      </c>
      <c r="BA340" s="786">
        <f>'Title Marketing'!$S$12</f>
        <v>0</v>
      </c>
      <c r="BB340" s="786">
        <f>'Title Marketing'!$T$12</f>
        <v>0</v>
      </c>
      <c r="BC340" s="786">
        <f>'Title Marketing'!$U$12</f>
        <v>0</v>
      </c>
      <c r="BD340" s="795"/>
      <c r="BE340" s="795"/>
      <c r="BF340" s="795"/>
      <c r="BL340" s="788"/>
      <c r="BM340" s="795"/>
      <c r="BN340" s="795"/>
      <c r="BO340" s="795"/>
      <c r="BP340" s="795"/>
      <c r="BQ340" s="795"/>
      <c r="BR340" s="795"/>
      <c r="BS340" s="795"/>
      <c r="BT340" s="795"/>
      <c r="BU340" s="795"/>
      <c r="BV340" s="795"/>
      <c r="BW340" s="795"/>
      <c r="BX340" s="788"/>
      <c r="CJ340" s="788"/>
      <c r="CK340" s="795"/>
      <c r="CL340" s="795"/>
      <c r="CM340" s="795"/>
      <c r="CN340" s="795"/>
      <c r="CO340" s="795"/>
      <c r="CP340" s="795"/>
      <c r="CQ340" s="795"/>
      <c r="CR340" s="795"/>
      <c r="CS340" s="795"/>
      <c r="CT340" s="795"/>
      <c r="CU340" s="795"/>
      <c r="CV340" s="788"/>
      <c r="DH340" s="788"/>
      <c r="DI340" s="795"/>
      <c r="DJ340" s="795"/>
      <c r="DK340" s="795"/>
      <c r="DL340" s="795"/>
      <c r="DM340" s="795"/>
      <c r="DN340" s="795"/>
      <c r="DO340" s="795"/>
      <c r="DP340" s="795"/>
      <c r="DQ340" s="795"/>
      <c r="DR340" s="795"/>
      <c r="DS340" s="795"/>
      <c r="DT340" s="788"/>
      <c r="DX340" s="825"/>
      <c r="EF340" s="788"/>
      <c r="EG340" s="795"/>
      <c r="EH340" s="795"/>
      <c r="EI340" s="795"/>
      <c r="EJ340" s="795"/>
      <c r="EK340" s="795"/>
      <c r="EL340" s="795"/>
      <c r="EM340" s="795"/>
      <c r="EN340" s="795"/>
      <c r="EO340" s="795"/>
      <c r="EP340" s="795"/>
      <c r="EQ340" s="795"/>
      <c r="ER340" s="788"/>
      <c r="FD340" s="788"/>
      <c r="FE340" s="795"/>
      <c r="FF340" s="795"/>
      <c r="FG340" s="795"/>
      <c r="FH340" s="795"/>
      <c r="FI340" s="795"/>
      <c r="FJ340" s="795"/>
      <c r="FK340" s="795"/>
      <c r="FL340" s="795"/>
      <c r="FM340" s="795"/>
      <c r="FN340" s="795"/>
      <c r="FO340" s="795"/>
      <c r="FP340" s="788"/>
      <c r="GB340" s="788"/>
      <c r="GC340" s="795"/>
      <c r="GD340" s="795"/>
      <c r="GE340" s="795"/>
      <c r="GF340" s="795"/>
      <c r="GG340" s="795"/>
      <c r="GH340" s="795"/>
      <c r="GI340" s="795"/>
      <c r="GJ340" s="795"/>
      <c r="GK340" s="795"/>
      <c r="GL340" s="795"/>
      <c r="GM340" s="795"/>
      <c r="GN340" s="788"/>
      <c r="GO340" s="815"/>
    </row>
    <row r="341" spans="7:197" s="786" customFormat="1" ht="22" hidden="1" customHeight="1" x14ac:dyDescent="0.2">
      <c r="G341" s="834" t="str">
        <f>'Title Marketing'!$B$13</f>
        <v>Tradeshows / Events</v>
      </c>
      <c r="P341" s="788"/>
      <c r="Q341" s="795"/>
      <c r="R341" s="795"/>
      <c r="S341" s="795"/>
      <c r="T341" s="795"/>
      <c r="U341" s="795"/>
      <c r="V341" s="795"/>
      <c r="W341" s="795"/>
      <c r="X341" s="795"/>
      <c r="Y341" s="795"/>
      <c r="Z341" s="795"/>
      <c r="AA341" s="795"/>
      <c r="AB341" s="788"/>
      <c r="AF341" s="795"/>
      <c r="AG341" s="795"/>
      <c r="AH341" s="795"/>
      <c r="AK341" s="786">
        <f>'Title Marketing'!$C$13</f>
        <v>0</v>
      </c>
      <c r="AL341" s="786">
        <f>'Title Marketing'!$D$13</f>
        <v>0</v>
      </c>
      <c r="AM341" s="786">
        <f>'Title Marketing'!$E$13</f>
        <v>0</v>
      </c>
      <c r="AN341" s="788">
        <f>'Title Marketing'!$F545</f>
        <v>0</v>
      </c>
      <c r="AO341" s="795">
        <f>'Title Marketing'!$G$13</f>
        <v>0</v>
      </c>
      <c r="AP341" s="795">
        <f>'Title Marketing'!$H$13</f>
        <v>0</v>
      </c>
      <c r="AQ341" s="795">
        <f>'Title Marketing'!$I$13</f>
        <v>0</v>
      </c>
      <c r="AR341" s="795">
        <f>'Title Marketing'!$J$13</f>
        <v>-5000</v>
      </c>
      <c r="AS341" s="795">
        <f>'Title Marketing'!$K$13</f>
        <v>0</v>
      </c>
      <c r="AT341" s="795">
        <f>'Title Marketing'!$L$13</f>
        <v>0</v>
      </c>
      <c r="AU341" s="795">
        <f>'Title Marketing'!$M$13</f>
        <v>-5000</v>
      </c>
      <c r="AV341" s="795">
        <f>'Title Marketing'!$N$13</f>
        <v>0</v>
      </c>
      <c r="AW341" s="795">
        <f>'Title Marketing'!$O$13</f>
        <v>0</v>
      </c>
      <c r="AX341" s="795">
        <f>'Title Marketing'!$P$13</f>
        <v>0</v>
      </c>
      <c r="AY341" s="795">
        <f>'Title Marketing'!$Q$13</f>
        <v>0</v>
      </c>
      <c r="AZ341" s="788">
        <f>'Title Marketing'!$R$13</f>
        <v>0</v>
      </c>
      <c r="BA341" s="786">
        <f>'Title Marketing'!$S$13</f>
        <v>0</v>
      </c>
      <c r="BB341" s="786">
        <f>'Title Marketing'!$T$13</f>
        <v>0</v>
      </c>
      <c r="BC341" s="786">
        <f>'Title Marketing'!$U$13</f>
        <v>0</v>
      </c>
      <c r="BD341" s="795"/>
      <c r="BE341" s="795"/>
      <c r="BF341" s="795"/>
      <c r="BL341" s="788"/>
      <c r="BM341" s="795"/>
      <c r="BN341" s="795"/>
      <c r="BO341" s="795"/>
      <c r="BP341" s="795"/>
      <c r="BQ341" s="795"/>
      <c r="BR341" s="795"/>
      <c r="BS341" s="795"/>
      <c r="BT341" s="795"/>
      <c r="BU341" s="795"/>
      <c r="BV341" s="795"/>
      <c r="BW341" s="795"/>
      <c r="BX341" s="788"/>
      <c r="CJ341" s="788"/>
      <c r="CK341" s="795"/>
      <c r="CL341" s="795"/>
      <c r="CM341" s="795"/>
      <c r="CN341" s="795"/>
      <c r="CO341" s="795"/>
      <c r="CP341" s="795"/>
      <c r="CQ341" s="795"/>
      <c r="CR341" s="795"/>
      <c r="CS341" s="795"/>
      <c r="CT341" s="795"/>
      <c r="CU341" s="795"/>
      <c r="CV341" s="788"/>
      <c r="DH341" s="788"/>
      <c r="DI341" s="795"/>
      <c r="DJ341" s="795"/>
      <c r="DK341" s="795"/>
      <c r="DL341" s="795"/>
      <c r="DM341" s="795"/>
      <c r="DN341" s="795"/>
      <c r="DO341" s="795"/>
      <c r="DP341" s="795"/>
      <c r="DQ341" s="795"/>
      <c r="DR341" s="795"/>
      <c r="DS341" s="795"/>
      <c r="DT341" s="788"/>
      <c r="DX341" s="825"/>
      <c r="EF341" s="788"/>
      <c r="EG341" s="795"/>
      <c r="EH341" s="795"/>
      <c r="EI341" s="795"/>
      <c r="EJ341" s="795"/>
      <c r="EK341" s="795"/>
      <c r="EL341" s="795"/>
      <c r="EM341" s="795"/>
      <c r="EN341" s="795"/>
      <c r="EO341" s="795"/>
      <c r="EP341" s="795"/>
      <c r="EQ341" s="795"/>
      <c r="ER341" s="788"/>
      <c r="FD341" s="788"/>
      <c r="FE341" s="795"/>
      <c r="FF341" s="795"/>
      <c r="FG341" s="795"/>
      <c r="FH341" s="795"/>
      <c r="FI341" s="795"/>
      <c r="FJ341" s="795"/>
      <c r="FK341" s="795"/>
      <c r="FL341" s="795"/>
      <c r="FM341" s="795"/>
      <c r="FN341" s="795"/>
      <c r="FO341" s="795"/>
      <c r="FP341" s="788"/>
      <c r="GB341" s="788"/>
      <c r="GC341" s="795"/>
      <c r="GD341" s="795"/>
      <c r="GE341" s="795"/>
      <c r="GF341" s="795"/>
      <c r="GG341" s="795"/>
      <c r="GH341" s="795"/>
      <c r="GI341" s="795"/>
      <c r="GJ341" s="795"/>
      <c r="GK341" s="795"/>
      <c r="GL341" s="795"/>
      <c r="GM341" s="795"/>
      <c r="GN341" s="788"/>
      <c r="GO341" s="815"/>
    </row>
    <row r="342" spans="7:197" s="786" customFormat="1" ht="22" hidden="1" customHeight="1" x14ac:dyDescent="0.2">
      <c r="G342" s="834" t="str">
        <f>'Title Marketing'!$B$14</f>
        <v>Print Advertising</v>
      </c>
      <c r="P342" s="788"/>
      <c r="Q342" s="795"/>
      <c r="R342" s="795"/>
      <c r="S342" s="795"/>
      <c r="T342" s="795"/>
      <c r="U342" s="795"/>
      <c r="V342" s="795"/>
      <c r="W342" s="795"/>
      <c r="X342" s="795"/>
      <c r="Y342" s="795"/>
      <c r="Z342" s="795"/>
      <c r="AA342" s="795"/>
      <c r="AB342" s="788"/>
      <c r="AF342" s="795"/>
      <c r="AG342" s="795"/>
      <c r="AH342" s="795"/>
      <c r="AK342" s="786">
        <f>'Title Marketing'!$C$14</f>
        <v>0</v>
      </c>
      <c r="AL342" s="786">
        <f>'Title Marketing'!$D$14</f>
        <v>0</v>
      </c>
      <c r="AM342" s="786">
        <f>'Title Marketing'!$E$14</f>
        <v>0</v>
      </c>
      <c r="AN342" s="788">
        <f>'Title Marketing'!$F$14</f>
        <v>-2500</v>
      </c>
      <c r="AO342" s="795">
        <f>'Title Marketing'!$G$14</f>
        <v>-2500</v>
      </c>
      <c r="AP342" s="795">
        <f>'Title Marketing'!$H$14</f>
        <v>-2500</v>
      </c>
      <c r="AQ342" s="795">
        <f>'Title Marketing'!$I$14</f>
        <v>-5000</v>
      </c>
      <c r="AR342" s="795">
        <f>'Title Marketing'!$J$14</f>
        <v>-5000</v>
      </c>
      <c r="AS342" s="795">
        <f>'Title Marketing'!$K546</f>
        <v>0</v>
      </c>
      <c r="AT342" s="795">
        <f>'Title Marketing'!$L$14</f>
        <v>-2500</v>
      </c>
      <c r="AU342" s="795">
        <f>'Title Marketing'!$M$14</f>
        <v>0</v>
      </c>
      <c r="AV342" s="795">
        <f>'Title Marketing'!$N$14</f>
        <v>0</v>
      </c>
      <c r="AW342" s="795">
        <f>'Title Marketing'!$O$14</f>
        <v>0</v>
      </c>
      <c r="AX342" s="795">
        <f>'Title Marketing'!$P$14</f>
        <v>0</v>
      </c>
      <c r="AY342" s="795">
        <f>'Title Marketing'!$Q$14</f>
        <v>0</v>
      </c>
      <c r="AZ342" s="788">
        <f>'Title Marketing'!$R$14</f>
        <v>0</v>
      </c>
      <c r="BA342" s="786">
        <f>'Title Marketing'!$S$14</f>
        <v>0</v>
      </c>
      <c r="BB342" s="786">
        <f>'Title Marketing'!$T$14</f>
        <v>0</v>
      </c>
      <c r="BC342" s="786">
        <f>'Title Marketing'!$U$14</f>
        <v>0</v>
      </c>
      <c r="BD342" s="795"/>
      <c r="BE342" s="795"/>
      <c r="BF342" s="795"/>
      <c r="BL342" s="788"/>
      <c r="BM342" s="795"/>
      <c r="BN342" s="795"/>
      <c r="BO342" s="795"/>
      <c r="BP342" s="795"/>
      <c r="BQ342" s="795"/>
      <c r="BR342" s="795"/>
      <c r="BS342" s="795"/>
      <c r="BT342" s="795"/>
      <c r="BU342" s="795"/>
      <c r="BV342" s="795"/>
      <c r="BW342" s="795"/>
      <c r="BX342" s="788"/>
      <c r="CJ342" s="788"/>
      <c r="CK342" s="795"/>
      <c r="CL342" s="795"/>
      <c r="CM342" s="795"/>
      <c r="CN342" s="795"/>
      <c r="CO342" s="795"/>
      <c r="CP342" s="795"/>
      <c r="CQ342" s="795"/>
      <c r="CR342" s="795"/>
      <c r="CS342" s="795"/>
      <c r="CT342" s="795"/>
      <c r="CU342" s="795"/>
      <c r="CV342" s="788"/>
      <c r="DH342" s="788"/>
      <c r="DI342" s="795"/>
      <c r="DJ342" s="795"/>
      <c r="DK342" s="795"/>
      <c r="DL342" s="795"/>
      <c r="DM342" s="795"/>
      <c r="DN342" s="795"/>
      <c r="DO342" s="795"/>
      <c r="DP342" s="795"/>
      <c r="DQ342" s="795"/>
      <c r="DR342" s="795"/>
      <c r="DS342" s="795"/>
      <c r="DT342" s="788"/>
      <c r="DX342" s="825"/>
      <c r="EF342" s="788"/>
      <c r="EG342" s="795"/>
      <c r="EH342" s="795"/>
      <c r="EI342" s="795"/>
      <c r="EJ342" s="795"/>
      <c r="EK342" s="795"/>
      <c r="EL342" s="795"/>
      <c r="EM342" s="795"/>
      <c r="EN342" s="795"/>
      <c r="EO342" s="795"/>
      <c r="EP342" s="795"/>
      <c r="EQ342" s="795"/>
      <c r="ER342" s="788"/>
      <c r="FD342" s="788"/>
      <c r="FE342" s="795"/>
      <c r="FF342" s="795"/>
      <c r="FG342" s="795"/>
      <c r="FH342" s="795"/>
      <c r="FI342" s="795"/>
      <c r="FJ342" s="795"/>
      <c r="FK342" s="795"/>
      <c r="FL342" s="795"/>
      <c r="FM342" s="795"/>
      <c r="FN342" s="795"/>
      <c r="FO342" s="795"/>
      <c r="FP342" s="788"/>
      <c r="GB342" s="788"/>
      <c r="GC342" s="795"/>
      <c r="GD342" s="795"/>
      <c r="GE342" s="795"/>
      <c r="GF342" s="795"/>
      <c r="GG342" s="795"/>
      <c r="GH342" s="795"/>
      <c r="GI342" s="795"/>
      <c r="GJ342" s="795"/>
      <c r="GK342" s="795"/>
      <c r="GL342" s="795"/>
      <c r="GM342" s="795"/>
      <c r="GN342" s="788"/>
      <c r="GO342" s="815"/>
    </row>
    <row r="343" spans="7:197" s="786" customFormat="1" ht="22" hidden="1" customHeight="1" x14ac:dyDescent="0.2">
      <c r="G343" s="834" t="str">
        <f>'Title Marketing'!$B$15</f>
        <v>Digital Advertising</v>
      </c>
      <c r="P343" s="788"/>
      <c r="Q343" s="795"/>
      <c r="R343" s="795"/>
      <c r="S343" s="795"/>
      <c r="T343" s="795"/>
      <c r="U343" s="795"/>
      <c r="V343" s="795"/>
      <c r="W343" s="795"/>
      <c r="X343" s="795"/>
      <c r="Y343" s="795"/>
      <c r="Z343" s="795"/>
      <c r="AA343" s="795"/>
      <c r="AB343" s="788"/>
      <c r="AF343" s="795"/>
      <c r="AG343" s="795"/>
      <c r="AH343" s="795"/>
      <c r="AK343" s="786">
        <f>'Title Marketing'!$C$15</f>
        <v>0</v>
      </c>
      <c r="AL343" s="786">
        <f>'Title Marketing'!$D$15</f>
        <v>0</v>
      </c>
      <c r="AM343" s="786">
        <f>'Title Marketing'!$E$15</f>
        <v>0</v>
      </c>
      <c r="AN343" s="788">
        <f>'Title Marketing'!$F$15</f>
        <v>-2500</v>
      </c>
      <c r="AO343" s="795">
        <f>'Title Marketing'!$G$15</f>
        <v>-5000</v>
      </c>
      <c r="AP343" s="795">
        <f>'Title Marketing'!$H$15</f>
        <v>-5000</v>
      </c>
      <c r="AQ343" s="795">
        <f>'Title Marketing'!$I$15</f>
        <v>-7500</v>
      </c>
      <c r="AR343" s="795">
        <f>'Title Marketing'!$J$15</f>
        <v>-7500</v>
      </c>
      <c r="AS343" s="795">
        <f>'Title Marketing'!$K$15</f>
        <v>-5000</v>
      </c>
      <c r="AT343" s="795">
        <f>'Title Marketing'!$L$15</f>
        <v>-5000</v>
      </c>
      <c r="AU343" s="795">
        <f>'Title Marketing'!$M$15</f>
        <v>-2500</v>
      </c>
      <c r="AV343" s="795">
        <f>'Title Marketing'!$N$15</f>
        <v>-1500</v>
      </c>
      <c r="AW343" s="795">
        <f>'Title Marketing'!$O$15</f>
        <v>-500</v>
      </c>
      <c r="AX343" s="795">
        <f>'Title Marketing'!$P$15</f>
        <v>-500</v>
      </c>
      <c r="AY343" s="795">
        <f>'Title Marketing'!$Q$15</f>
        <v>-500</v>
      </c>
      <c r="AZ343" s="788">
        <f>'Title Marketing'!$R$15</f>
        <v>-500</v>
      </c>
      <c r="BA343" s="786">
        <f>'Title Marketing'!$S$15</f>
        <v>-750</v>
      </c>
      <c r="BB343" s="786">
        <f>'Title Marketing'!$T$15</f>
        <v>0</v>
      </c>
      <c r="BC343" s="786">
        <f>'Title Marketing'!$U$15</f>
        <v>0</v>
      </c>
      <c r="BD343" s="795"/>
      <c r="BE343" s="795"/>
      <c r="BF343" s="795"/>
      <c r="BL343" s="788"/>
      <c r="BM343" s="795"/>
      <c r="BN343" s="795"/>
      <c r="BO343" s="795"/>
      <c r="BP343" s="795"/>
      <c r="BQ343" s="795"/>
      <c r="BR343" s="795"/>
      <c r="BS343" s="795"/>
      <c r="BT343" s="795"/>
      <c r="BU343" s="795"/>
      <c r="BV343" s="795"/>
      <c r="BW343" s="795"/>
      <c r="BX343" s="788"/>
      <c r="CJ343" s="788"/>
      <c r="CK343" s="795"/>
      <c r="CL343" s="795"/>
      <c r="CM343" s="795"/>
      <c r="CN343" s="795"/>
      <c r="CO343" s="795"/>
      <c r="CP343" s="795"/>
      <c r="CQ343" s="795"/>
      <c r="CR343" s="795"/>
      <c r="CS343" s="795"/>
      <c r="CT343" s="795"/>
      <c r="CU343" s="795"/>
      <c r="CV343" s="788"/>
      <c r="DH343" s="788"/>
      <c r="DI343" s="795"/>
      <c r="DJ343" s="795"/>
      <c r="DK343" s="795"/>
      <c r="DL343" s="795"/>
      <c r="DM343" s="795"/>
      <c r="DN343" s="795"/>
      <c r="DO343" s="795"/>
      <c r="DP343" s="795"/>
      <c r="DQ343" s="795"/>
      <c r="DR343" s="795"/>
      <c r="DS343" s="795"/>
      <c r="DT343" s="788"/>
      <c r="DX343" s="825"/>
      <c r="EF343" s="788"/>
      <c r="EG343" s="795"/>
      <c r="EH343" s="795"/>
      <c r="EI343" s="795"/>
      <c r="EJ343" s="795"/>
      <c r="EK343" s="795"/>
      <c r="EL343" s="795"/>
      <c r="EM343" s="795"/>
      <c r="EN343" s="795"/>
      <c r="EO343" s="795"/>
      <c r="EP343" s="795"/>
      <c r="EQ343" s="795"/>
      <c r="ER343" s="788"/>
      <c r="FD343" s="788"/>
      <c r="FE343" s="795"/>
      <c r="FF343" s="795"/>
      <c r="FG343" s="795"/>
      <c r="FH343" s="795"/>
      <c r="FI343" s="795"/>
      <c r="FJ343" s="795"/>
      <c r="FK343" s="795"/>
      <c r="FL343" s="795"/>
      <c r="FM343" s="795"/>
      <c r="FN343" s="795"/>
      <c r="FO343" s="795"/>
      <c r="FP343" s="788"/>
      <c r="GB343" s="788"/>
      <c r="GC343" s="795"/>
      <c r="GD343" s="795"/>
      <c r="GE343" s="795"/>
      <c r="GF343" s="795"/>
      <c r="GG343" s="795"/>
      <c r="GH343" s="795"/>
      <c r="GI343" s="795"/>
      <c r="GJ343" s="795"/>
      <c r="GK343" s="795"/>
      <c r="GL343" s="795"/>
      <c r="GM343" s="795"/>
      <c r="GN343" s="788"/>
      <c r="GO343" s="815"/>
    </row>
    <row r="344" spans="7:197" s="786" customFormat="1" ht="22" hidden="1" customHeight="1" x14ac:dyDescent="0.2">
      <c r="G344" s="834" t="str">
        <f>'Title Marketing'!$B$16</f>
        <v>Swag</v>
      </c>
      <c r="P344" s="788"/>
      <c r="Q344" s="795"/>
      <c r="R344" s="795"/>
      <c r="S344" s="795"/>
      <c r="T344" s="795"/>
      <c r="U344" s="795"/>
      <c r="V344" s="795"/>
      <c r="W344" s="795"/>
      <c r="X344" s="795"/>
      <c r="Y344" s="795"/>
      <c r="Z344" s="795"/>
      <c r="AA344" s="795"/>
      <c r="AB344" s="788"/>
      <c r="AF344" s="795"/>
      <c r="AG344" s="795"/>
      <c r="AH344" s="795"/>
      <c r="AK344" s="786">
        <f>'Title Marketing'!$C$16</f>
        <v>0</v>
      </c>
      <c r="AL344" s="786">
        <f>'Title Marketing'!$D$16</f>
        <v>0</v>
      </c>
      <c r="AM344" s="786">
        <f>'Title Marketing'!$E$16</f>
        <v>0</v>
      </c>
      <c r="AN344" s="788">
        <f>'Title Marketing'!$F$16</f>
        <v>0</v>
      </c>
      <c r="AO344" s="795">
        <f>'Title Marketing'!$G$16</f>
        <v>0</v>
      </c>
      <c r="AP344" s="795">
        <f>'Title Marketing'!$H$16</f>
        <v>-1200</v>
      </c>
      <c r="AQ344" s="795">
        <f>'Title Marketing'!$I$16</f>
        <v>-1200</v>
      </c>
      <c r="AR344" s="795">
        <f>'Title Marketing'!$J$16</f>
        <v>-2500</v>
      </c>
      <c r="AS344" s="795">
        <f>'Title Marketing'!$K$16</f>
        <v>-2500</v>
      </c>
      <c r="AT344" s="795">
        <f>'Title Marketing'!$L$16</f>
        <v>-2500</v>
      </c>
      <c r="AU344" s="795">
        <f>'Title Marketing'!$M$16</f>
        <v>-1750</v>
      </c>
      <c r="AV344" s="795">
        <f>'Title Marketing'!$N$16</f>
        <v>-1200</v>
      </c>
      <c r="AW344" s="795">
        <f>'Title Marketing'!$O$16</f>
        <v>-600</v>
      </c>
      <c r="AX344" s="795">
        <f>'Title Marketing'!$P$16</f>
        <v>-600</v>
      </c>
      <c r="AY344" s="795">
        <f>'Title Marketing'!$Q$16</f>
        <v>-600</v>
      </c>
      <c r="AZ344" s="788">
        <f>'Title Marketing'!$R$16</f>
        <v>-300</v>
      </c>
      <c r="BA344" s="786">
        <f>'Title Marketing'!$S$16</f>
        <v>-300</v>
      </c>
      <c r="BB344" s="786">
        <f>'Title Marketing'!$T$16</f>
        <v>-300</v>
      </c>
      <c r="BC344" s="786">
        <f>'Title Marketing'!$U$16</f>
        <v>0</v>
      </c>
      <c r="BD344" s="795"/>
      <c r="BE344" s="795"/>
      <c r="BF344" s="795"/>
      <c r="BL344" s="788"/>
      <c r="BM344" s="795"/>
      <c r="BN344" s="795"/>
      <c r="BO344" s="795"/>
      <c r="BP344" s="795"/>
      <c r="BQ344" s="795"/>
      <c r="BR344" s="795"/>
      <c r="BS344" s="795"/>
      <c r="BT344" s="795"/>
      <c r="BU344" s="795"/>
      <c r="BV344" s="795"/>
      <c r="BW344" s="795"/>
      <c r="BX344" s="788"/>
      <c r="CJ344" s="788"/>
      <c r="CK344" s="795"/>
      <c r="CL344" s="795"/>
      <c r="CM344" s="795"/>
      <c r="CN344" s="795"/>
      <c r="CO344" s="795"/>
      <c r="CP344" s="795"/>
      <c r="CQ344" s="795"/>
      <c r="CR344" s="795"/>
      <c r="CS344" s="795"/>
      <c r="CT344" s="795"/>
      <c r="CU344" s="795"/>
      <c r="CV344" s="788"/>
      <c r="DH344" s="788"/>
      <c r="DI344" s="795"/>
      <c r="DJ344" s="795"/>
      <c r="DK344" s="795"/>
      <c r="DL344" s="795"/>
      <c r="DM344" s="795"/>
      <c r="DN344" s="795"/>
      <c r="DO344" s="795"/>
      <c r="DP344" s="795"/>
      <c r="DQ344" s="795"/>
      <c r="DR344" s="795"/>
      <c r="DS344" s="795"/>
      <c r="DT344" s="788"/>
      <c r="DX344" s="825"/>
      <c r="EF344" s="788"/>
      <c r="EG344" s="795"/>
      <c r="EH344" s="795"/>
      <c r="EI344" s="795"/>
      <c r="EJ344" s="795"/>
      <c r="EK344" s="795"/>
      <c r="EL344" s="795"/>
      <c r="EM344" s="795"/>
      <c r="EN344" s="795"/>
      <c r="EO344" s="795"/>
      <c r="EP344" s="795"/>
      <c r="EQ344" s="795"/>
      <c r="ER344" s="788"/>
      <c r="FD344" s="788"/>
      <c r="FE344" s="795"/>
      <c r="FF344" s="795"/>
      <c r="FG344" s="795"/>
      <c r="FH344" s="795"/>
      <c r="FI344" s="795"/>
      <c r="FJ344" s="795"/>
      <c r="FK344" s="795"/>
      <c r="FL344" s="795"/>
      <c r="FM344" s="795"/>
      <c r="FN344" s="795"/>
      <c r="FO344" s="795"/>
      <c r="FP344" s="788"/>
      <c r="GB344" s="788"/>
      <c r="GC344" s="795"/>
      <c r="GD344" s="795"/>
      <c r="GE344" s="795"/>
      <c r="GF344" s="795"/>
      <c r="GG344" s="795"/>
      <c r="GH344" s="795"/>
      <c r="GI344" s="795"/>
      <c r="GJ344" s="795"/>
      <c r="GK344" s="795"/>
      <c r="GL344" s="795"/>
      <c r="GM344" s="795"/>
      <c r="GN344" s="788"/>
      <c r="GO344" s="815"/>
    </row>
    <row r="345" spans="7:197" s="786" customFormat="1" ht="22" hidden="1" customHeight="1" x14ac:dyDescent="0.2">
      <c r="G345" s="834"/>
      <c r="P345" s="788"/>
      <c r="Q345" s="795"/>
      <c r="R345" s="795"/>
      <c r="S345" s="795"/>
      <c r="T345" s="795"/>
      <c r="U345" s="795"/>
      <c r="V345" s="795"/>
      <c r="W345" s="795"/>
      <c r="X345" s="795"/>
      <c r="Y345" s="795"/>
      <c r="Z345" s="795"/>
      <c r="AA345" s="795"/>
      <c r="AB345" s="788"/>
      <c r="AF345" s="795"/>
      <c r="AG345" s="795"/>
      <c r="AH345" s="795"/>
      <c r="AN345" s="788"/>
      <c r="AO345" s="795"/>
      <c r="AP345" s="795"/>
      <c r="AQ345" s="795"/>
      <c r="AR345" s="795"/>
      <c r="AS345" s="795"/>
      <c r="AT345" s="795"/>
      <c r="AU345" s="795"/>
      <c r="AV345" s="795"/>
      <c r="AW345" s="795"/>
      <c r="AX345" s="795"/>
      <c r="AY345" s="795"/>
      <c r="AZ345" s="788"/>
      <c r="BD345" s="795"/>
      <c r="BE345" s="795"/>
      <c r="BF345" s="795"/>
      <c r="BL345" s="788"/>
      <c r="BM345" s="795"/>
      <c r="BN345" s="795"/>
      <c r="BO345" s="795"/>
      <c r="BP345" s="795"/>
      <c r="BQ345" s="795"/>
      <c r="BR345" s="795"/>
      <c r="BS345" s="795"/>
      <c r="BT345" s="795"/>
      <c r="BU345" s="795"/>
      <c r="BV345" s="795"/>
      <c r="BW345" s="795"/>
      <c r="BX345" s="788"/>
      <c r="CJ345" s="788"/>
      <c r="CK345" s="795"/>
      <c r="CL345" s="795"/>
      <c r="CM345" s="795"/>
      <c r="CN345" s="795"/>
      <c r="CO345" s="795"/>
      <c r="CP345" s="795"/>
      <c r="CQ345" s="795"/>
      <c r="CR345" s="795"/>
      <c r="CS345" s="795"/>
      <c r="CT345" s="795"/>
      <c r="CU345" s="795"/>
      <c r="CV345" s="788"/>
      <c r="DH345" s="788"/>
      <c r="DI345" s="795"/>
      <c r="DJ345" s="795"/>
      <c r="DK345" s="795"/>
      <c r="DL345" s="795"/>
      <c r="DM345" s="795"/>
      <c r="DN345" s="795"/>
      <c r="DO345" s="795"/>
      <c r="DP345" s="795"/>
      <c r="DQ345" s="795"/>
      <c r="DR345" s="795"/>
      <c r="DS345" s="795"/>
      <c r="DT345" s="788"/>
      <c r="DX345" s="825"/>
      <c r="EF345" s="788"/>
      <c r="EG345" s="795"/>
      <c r="EH345" s="795"/>
      <c r="EI345" s="795"/>
      <c r="EJ345" s="795"/>
      <c r="EK345" s="795"/>
      <c r="EL345" s="795"/>
      <c r="EM345" s="795"/>
      <c r="EN345" s="795"/>
      <c r="EO345" s="795"/>
      <c r="EP345" s="795"/>
      <c r="EQ345" s="795"/>
      <c r="ER345" s="788"/>
      <c r="FD345" s="788"/>
      <c r="FE345" s="795"/>
      <c r="FF345" s="795"/>
      <c r="FG345" s="795"/>
      <c r="FH345" s="795"/>
      <c r="FI345" s="795"/>
      <c r="FJ345" s="795"/>
      <c r="FK345" s="795"/>
      <c r="FL345" s="795"/>
      <c r="FM345" s="795"/>
      <c r="FN345" s="795"/>
      <c r="FO345" s="795"/>
      <c r="FP345" s="788"/>
      <c r="GB345" s="788"/>
      <c r="GC345" s="795"/>
      <c r="GD345" s="795"/>
      <c r="GE345" s="795"/>
      <c r="GF345" s="795"/>
      <c r="GG345" s="795"/>
      <c r="GH345" s="795"/>
      <c r="GI345" s="795"/>
      <c r="GJ345" s="795"/>
      <c r="GK345" s="795"/>
      <c r="GL345" s="795"/>
      <c r="GM345" s="795"/>
      <c r="GN345" s="788"/>
      <c r="GO345" s="815"/>
    </row>
    <row r="346" spans="7:197" s="786" customFormat="1" ht="22" hidden="1" customHeight="1" x14ac:dyDescent="0.2">
      <c r="G346" s="833">
        <v>14</v>
      </c>
      <c r="P346" s="788"/>
      <c r="Q346" s="795"/>
      <c r="R346" s="795"/>
      <c r="S346" s="795"/>
      <c r="T346" s="795"/>
      <c r="U346" s="795"/>
      <c r="V346" s="795"/>
      <c r="W346" s="795"/>
      <c r="X346" s="795"/>
      <c r="Y346" s="795"/>
      <c r="Z346" s="795"/>
      <c r="AA346" s="795"/>
      <c r="AB346" s="788"/>
      <c r="AF346" s="795"/>
      <c r="AG346" s="795"/>
      <c r="AH346" s="795"/>
      <c r="AL346" s="786">
        <f>'Title Marketing'!$C$17</f>
        <v>-24000</v>
      </c>
      <c r="AM346" s="786">
        <f>'Title Marketing'!$D$17</f>
        <v>-24000</v>
      </c>
      <c r="AN346" s="788">
        <f>'Title Marketing'!$E$17</f>
        <v>-19000</v>
      </c>
      <c r="AO346" s="795">
        <f>'Title Marketing'!$F$17</f>
        <v>-29000</v>
      </c>
      <c r="AP346" s="795">
        <f>'Title Marketing'!$G$17</f>
        <v>-26500</v>
      </c>
      <c r="AQ346" s="795">
        <f>'Title Marketing'!$H$17</f>
        <v>-27700</v>
      </c>
      <c r="AR346" s="795">
        <f>'Title Marketing'!$I$17</f>
        <v>-32700</v>
      </c>
      <c r="AS346" s="795">
        <f>'Title Marketing'!$J$17</f>
        <v>-27000</v>
      </c>
      <c r="AT346" s="795">
        <f>'Title Marketing'!$K$17</f>
        <v>-12500</v>
      </c>
      <c r="AU346" s="795">
        <f>'Title Marketing'!$L$17</f>
        <v>-10000</v>
      </c>
      <c r="AV346" s="795">
        <f>'Title Marketing'!$M$17</f>
        <v>-9250</v>
      </c>
      <c r="AW346" s="795">
        <f>'Title Marketing'!$N$17</f>
        <v>-2700</v>
      </c>
      <c r="AX346" s="795">
        <f>'Title Marketing'!$O$17</f>
        <v>-1100</v>
      </c>
      <c r="AY346" s="795">
        <f>'Title Marketing'!$P$17</f>
        <v>-1100</v>
      </c>
      <c r="AZ346" s="788">
        <f>'Title Marketing'!$Q$17</f>
        <v>-1100</v>
      </c>
      <c r="BA346" s="786">
        <f>'Title Marketing'!$R$17</f>
        <v>-800</v>
      </c>
      <c r="BB346" s="786">
        <f>'Title Marketing'!$S$17</f>
        <v>-1050</v>
      </c>
      <c r="BC346" s="786">
        <f>'Title Marketing'!$T$17</f>
        <v>-300</v>
      </c>
      <c r="BD346" s="795">
        <f>'Title Marketing'!$U$17</f>
        <v>0</v>
      </c>
      <c r="BE346" s="795"/>
      <c r="BF346" s="795"/>
      <c r="BL346" s="788"/>
      <c r="BM346" s="795"/>
      <c r="BN346" s="795"/>
      <c r="BO346" s="795"/>
      <c r="BP346" s="795"/>
      <c r="BQ346" s="795"/>
      <c r="BR346" s="795"/>
      <c r="BS346" s="795"/>
      <c r="BT346" s="795"/>
      <c r="BU346" s="795"/>
      <c r="BV346" s="795"/>
      <c r="BW346" s="795"/>
      <c r="BX346" s="788"/>
      <c r="CJ346" s="788"/>
      <c r="CK346" s="795"/>
      <c r="CL346" s="795"/>
      <c r="CM346" s="795"/>
      <c r="CN346" s="795"/>
      <c r="CO346" s="795"/>
      <c r="CP346" s="795"/>
      <c r="CQ346" s="795"/>
      <c r="CR346" s="795"/>
      <c r="CS346" s="795"/>
      <c r="CT346" s="795"/>
      <c r="CU346" s="795"/>
      <c r="CV346" s="788"/>
      <c r="DH346" s="788"/>
      <c r="DI346" s="795"/>
      <c r="DJ346" s="795"/>
      <c r="DK346" s="795"/>
      <c r="DL346" s="795"/>
      <c r="DM346" s="795"/>
      <c r="DN346" s="795"/>
      <c r="DO346" s="795"/>
      <c r="DP346" s="795"/>
      <c r="DQ346" s="795"/>
      <c r="DR346" s="795"/>
      <c r="DS346" s="795"/>
      <c r="DT346" s="788"/>
      <c r="DX346" s="825"/>
      <c r="EF346" s="788"/>
      <c r="EG346" s="795"/>
      <c r="EH346" s="795"/>
      <c r="EI346" s="795"/>
      <c r="EJ346" s="795"/>
      <c r="EK346" s="795"/>
      <c r="EL346" s="795"/>
      <c r="EM346" s="795"/>
      <c r="EN346" s="795"/>
      <c r="EO346" s="795"/>
      <c r="EP346" s="795"/>
      <c r="EQ346" s="795"/>
      <c r="ER346" s="788"/>
      <c r="FD346" s="788"/>
      <c r="FE346" s="795"/>
      <c r="FF346" s="795"/>
      <c r="FG346" s="795"/>
      <c r="FH346" s="795"/>
      <c r="FI346" s="795"/>
      <c r="FJ346" s="795"/>
      <c r="FK346" s="795"/>
      <c r="FL346" s="795"/>
      <c r="FM346" s="795"/>
      <c r="FN346" s="795"/>
      <c r="FO346" s="795"/>
      <c r="FP346" s="788"/>
      <c r="GB346" s="788"/>
      <c r="GC346" s="795"/>
      <c r="GD346" s="795"/>
      <c r="GE346" s="795"/>
      <c r="GF346" s="795"/>
      <c r="GG346" s="795"/>
      <c r="GH346" s="795"/>
      <c r="GI346" s="795"/>
      <c r="GJ346" s="795"/>
      <c r="GK346" s="795"/>
      <c r="GL346" s="795"/>
      <c r="GM346" s="795"/>
      <c r="GN346" s="788"/>
      <c r="GO346" s="815"/>
    </row>
    <row r="347" spans="7:197" s="786" customFormat="1" ht="22" hidden="1" customHeight="1" x14ac:dyDescent="0.2">
      <c r="G347" s="834" t="str">
        <f>'Title Marketing'!$B$8</f>
        <v>Market Research</v>
      </c>
      <c r="P347" s="788"/>
      <c r="Q347" s="795"/>
      <c r="R347" s="795"/>
      <c r="S347" s="795"/>
      <c r="T347" s="795"/>
      <c r="U347" s="795"/>
      <c r="V347" s="795"/>
      <c r="W347" s="795"/>
      <c r="X347" s="795"/>
      <c r="Y347" s="795"/>
      <c r="Z347" s="795"/>
      <c r="AA347" s="795"/>
      <c r="AB347" s="788"/>
      <c r="AF347" s="795"/>
      <c r="AG347" s="795"/>
      <c r="AH347" s="795"/>
      <c r="AL347" s="786">
        <f>'Title Marketing'!$C$8</f>
        <v>-5000</v>
      </c>
      <c r="AM347" s="786">
        <f>'Title Marketing'!$D$8</f>
        <v>-5000</v>
      </c>
      <c r="AN347" s="788">
        <f>'Title Marketing'!$E$8</f>
        <v>0</v>
      </c>
      <c r="AO347" s="795">
        <f>'Title Marketing'!$F$8</f>
        <v>0</v>
      </c>
      <c r="AP347" s="795">
        <f>'Title Marketing'!$G$8</f>
        <v>0</v>
      </c>
      <c r="AQ347" s="795">
        <f>'Title Marketing'!$H$8</f>
        <v>0</v>
      </c>
      <c r="AR347" s="795">
        <f>'Title Marketing'!$I$8</f>
        <v>0</v>
      </c>
      <c r="AS347" s="795">
        <f>'Title Marketing'!$J$8</f>
        <v>0</v>
      </c>
      <c r="AT347" s="795">
        <f>'Title Marketing'!$K$8</f>
        <v>0</v>
      </c>
      <c r="AU347" s="795">
        <f>'Title Marketing'!$L$8</f>
        <v>0</v>
      </c>
      <c r="AV347" s="795">
        <f>'Title Marketing'!$M$8</f>
        <v>0</v>
      </c>
      <c r="AW347" s="795">
        <f>'Title Marketing'!$N$8</f>
        <v>0</v>
      </c>
      <c r="AX347" s="795">
        <f>'Title Marketing'!$O$8</f>
        <v>0</v>
      </c>
      <c r="AY347" s="795">
        <f>'Title Marketing'!$P$8</f>
        <v>0</v>
      </c>
      <c r="AZ347" s="788">
        <f>'Title Marketing'!$Q$8</f>
        <v>0</v>
      </c>
      <c r="BA347" s="786">
        <f>'Title Marketing'!$R$8</f>
        <v>0</v>
      </c>
      <c r="BB347" s="786">
        <f>'Title Marketing'!$S$8</f>
        <v>0</v>
      </c>
      <c r="BC347" s="786">
        <f>'Title Marketing'!$T$8</f>
        <v>0</v>
      </c>
      <c r="BD347" s="795">
        <f>'Title Marketing'!$U$8</f>
        <v>0</v>
      </c>
      <c r="BE347" s="795"/>
      <c r="BF347" s="795"/>
      <c r="BL347" s="788"/>
      <c r="BM347" s="795"/>
      <c r="BN347" s="795"/>
      <c r="BO347" s="795"/>
      <c r="BP347" s="795"/>
      <c r="BQ347" s="795"/>
      <c r="BR347" s="795"/>
      <c r="BS347" s="795"/>
      <c r="BT347" s="795"/>
      <c r="BU347" s="795"/>
      <c r="BV347" s="795"/>
      <c r="BW347" s="795"/>
      <c r="BX347" s="788"/>
      <c r="CJ347" s="788"/>
      <c r="CK347" s="795"/>
      <c r="CL347" s="795"/>
      <c r="CM347" s="795"/>
      <c r="CN347" s="795"/>
      <c r="CO347" s="795"/>
      <c r="CP347" s="795"/>
      <c r="CQ347" s="795"/>
      <c r="CR347" s="795"/>
      <c r="CS347" s="795"/>
      <c r="CT347" s="795"/>
      <c r="CU347" s="795"/>
      <c r="CV347" s="788"/>
      <c r="DH347" s="788"/>
      <c r="DI347" s="795"/>
      <c r="DJ347" s="795"/>
      <c r="DK347" s="795"/>
      <c r="DL347" s="795"/>
      <c r="DM347" s="795"/>
      <c r="DN347" s="795"/>
      <c r="DO347" s="795"/>
      <c r="DP347" s="795"/>
      <c r="DQ347" s="795"/>
      <c r="DR347" s="795"/>
      <c r="DS347" s="795"/>
      <c r="DT347" s="788"/>
      <c r="DX347" s="825"/>
      <c r="EF347" s="788"/>
      <c r="EG347" s="795"/>
      <c r="EH347" s="795"/>
      <c r="EI347" s="795"/>
      <c r="EJ347" s="795"/>
      <c r="EK347" s="795"/>
      <c r="EL347" s="795"/>
      <c r="EM347" s="795"/>
      <c r="EN347" s="795"/>
      <c r="EO347" s="795"/>
      <c r="EP347" s="795"/>
      <c r="EQ347" s="795"/>
      <c r="ER347" s="788"/>
      <c r="FD347" s="788"/>
      <c r="FE347" s="795"/>
      <c r="FF347" s="795"/>
      <c r="FG347" s="795"/>
      <c r="FH347" s="795"/>
      <c r="FI347" s="795"/>
      <c r="FJ347" s="795"/>
      <c r="FK347" s="795"/>
      <c r="FL347" s="795"/>
      <c r="FM347" s="795"/>
      <c r="FN347" s="795"/>
      <c r="FO347" s="795"/>
      <c r="FP347" s="788"/>
      <c r="GB347" s="788"/>
      <c r="GC347" s="795"/>
      <c r="GD347" s="795"/>
      <c r="GE347" s="795"/>
      <c r="GF347" s="795"/>
      <c r="GG347" s="795"/>
      <c r="GH347" s="795"/>
      <c r="GI347" s="795"/>
      <c r="GJ347" s="795"/>
      <c r="GK347" s="795"/>
      <c r="GL347" s="795"/>
      <c r="GM347" s="795"/>
      <c r="GN347" s="788"/>
      <c r="GO347" s="815"/>
    </row>
    <row r="348" spans="7:197" s="786" customFormat="1" ht="22" hidden="1" customHeight="1" x14ac:dyDescent="0.2">
      <c r="G348" s="834" t="str">
        <f>'Title Marketing'!$B$9</f>
        <v>Public Relations</v>
      </c>
      <c r="P348" s="788"/>
      <c r="Q348" s="795"/>
      <c r="R348" s="795"/>
      <c r="S348" s="795"/>
      <c r="T348" s="795"/>
      <c r="U348" s="795"/>
      <c r="V348" s="795"/>
      <c r="W348" s="795"/>
      <c r="X348" s="795"/>
      <c r="Y348" s="795"/>
      <c r="Z348" s="795"/>
      <c r="AA348" s="795"/>
      <c r="AB348" s="788"/>
      <c r="AF348" s="795"/>
      <c r="AG348" s="795"/>
      <c r="AH348" s="795"/>
      <c r="AL348" s="786">
        <f>'Title Marketing'!$C$9</f>
        <v>-2000</v>
      </c>
      <c r="AM348" s="786">
        <f>'Title Marketing'!$D$9</f>
        <v>-2000</v>
      </c>
      <c r="AN348" s="788">
        <f>'Title Marketing'!$E$9</f>
        <v>-2000</v>
      </c>
      <c r="AO348" s="795">
        <f>'Title Marketing'!$F$9</f>
        <v>-2000</v>
      </c>
      <c r="AP348" s="795">
        <f>'Title Marketing'!$G$9</f>
        <v>-2000</v>
      </c>
      <c r="AQ348" s="795">
        <f>'Title Marketing'!$H$9</f>
        <v>-2000</v>
      </c>
      <c r="AR348" s="795">
        <f>'Title Marketing'!$I$9</f>
        <v>-2000</v>
      </c>
      <c r="AS348" s="795">
        <f>'Title Marketing'!$J$9</f>
        <v>-2000</v>
      </c>
      <c r="AT348" s="795">
        <f>'Title Marketing'!$K$9</f>
        <v>0</v>
      </c>
      <c r="AU348" s="795">
        <f>'Title Marketing'!$L$9</f>
        <v>0</v>
      </c>
      <c r="AV348" s="795">
        <f>'Title Marketing'!$M$9</f>
        <v>0</v>
      </c>
      <c r="AW348" s="795">
        <f>'Title Marketing'!$N$9</f>
        <v>0</v>
      </c>
      <c r="AX348" s="795">
        <f>'Title Marketing'!$O$9</f>
        <v>0</v>
      </c>
      <c r="AY348" s="795">
        <f>'Title Marketing'!$P$9</f>
        <v>0</v>
      </c>
      <c r="AZ348" s="788">
        <f>'Title Marketing'!$Q$9</f>
        <v>0</v>
      </c>
      <c r="BA348" s="786">
        <f>'Title Marketing'!$R$9</f>
        <v>0</v>
      </c>
      <c r="BB348" s="786">
        <f>'Title Marketing'!$S$9</f>
        <v>0</v>
      </c>
      <c r="BC348" s="786">
        <f>'Title Marketing'!$T$9</f>
        <v>0</v>
      </c>
      <c r="BD348" s="795">
        <f>'Title Marketing'!$U$9</f>
        <v>0</v>
      </c>
      <c r="BE348" s="795"/>
      <c r="BF348" s="795"/>
      <c r="BL348" s="788"/>
      <c r="BM348" s="795"/>
      <c r="BN348" s="795"/>
      <c r="BO348" s="795"/>
      <c r="BP348" s="795"/>
      <c r="BQ348" s="795"/>
      <c r="BR348" s="795"/>
      <c r="BS348" s="795"/>
      <c r="BT348" s="795"/>
      <c r="BU348" s="795"/>
      <c r="BV348" s="795"/>
      <c r="BW348" s="795"/>
      <c r="BX348" s="788"/>
      <c r="CJ348" s="788"/>
      <c r="CK348" s="795"/>
      <c r="CL348" s="795"/>
      <c r="CM348" s="795"/>
      <c r="CN348" s="795"/>
      <c r="CO348" s="795"/>
      <c r="CP348" s="795"/>
      <c r="CQ348" s="795"/>
      <c r="CR348" s="795"/>
      <c r="CS348" s="795"/>
      <c r="CT348" s="795"/>
      <c r="CU348" s="795"/>
      <c r="CV348" s="788"/>
      <c r="DH348" s="788"/>
      <c r="DI348" s="795"/>
      <c r="DJ348" s="795"/>
      <c r="DK348" s="795"/>
      <c r="DL348" s="795"/>
      <c r="DM348" s="795"/>
      <c r="DN348" s="795"/>
      <c r="DO348" s="795"/>
      <c r="DP348" s="795"/>
      <c r="DQ348" s="795"/>
      <c r="DR348" s="795"/>
      <c r="DS348" s="795"/>
      <c r="DT348" s="788"/>
      <c r="DX348" s="825"/>
      <c r="EF348" s="788"/>
      <c r="EG348" s="795"/>
      <c r="EH348" s="795"/>
      <c r="EI348" s="795"/>
      <c r="EJ348" s="795"/>
      <c r="EK348" s="795"/>
      <c r="EL348" s="795"/>
      <c r="EM348" s="795"/>
      <c r="EN348" s="795"/>
      <c r="EO348" s="795"/>
      <c r="EP348" s="795"/>
      <c r="EQ348" s="795"/>
      <c r="ER348" s="788"/>
      <c r="FD348" s="788"/>
      <c r="FE348" s="795"/>
      <c r="FF348" s="795"/>
      <c r="FG348" s="795"/>
      <c r="FH348" s="795"/>
      <c r="FI348" s="795"/>
      <c r="FJ348" s="795"/>
      <c r="FK348" s="795"/>
      <c r="FL348" s="795"/>
      <c r="FM348" s="795"/>
      <c r="FN348" s="795"/>
      <c r="FO348" s="795"/>
      <c r="FP348" s="788"/>
      <c r="GB348" s="788"/>
      <c r="GC348" s="795"/>
      <c r="GD348" s="795"/>
      <c r="GE348" s="795"/>
      <c r="GF348" s="795"/>
      <c r="GG348" s="795"/>
      <c r="GH348" s="795"/>
      <c r="GI348" s="795"/>
      <c r="GJ348" s="795"/>
      <c r="GK348" s="795"/>
      <c r="GL348" s="795"/>
      <c r="GM348" s="795"/>
      <c r="GN348" s="788"/>
      <c r="GO348" s="815"/>
    </row>
    <row r="349" spans="7:197" s="786" customFormat="1" ht="22" hidden="1" customHeight="1" x14ac:dyDescent="0.2">
      <c r="G349" s="834" t="str">
        <f>'Title Marketing'!$B$10</f>
        <v>Endorsement Solicitation</v>
      </c>
      <c r="P349" s="788"/>
      <c r="Q349" s="795"/>
      <c r="R349" s="795"/>
      <c r="S349" s="795"/>
      <c r="T349" s="795"/>
      <c r="U349" s="795"/>
      <c r="V349" s="795"/>
      <c r="W349" s="795"/>
      <c r="X349" s="795"/>
      <c r="Y349" s="795"/>
      <c r="Z349" s="795"/>
      <c r="AA349" s="795"/>
      <c r="AB349" s="788"/>
      <c r="AF349" s="795"/>
      <c r="AG349" s="795"/>
      <c r="AH349" s="795"/>
      <c r="AL349" s="786">
        <f>'Title Marketing'!$C$10</f>
        <v>-5000</v>
      </c>
      <c r="AM349" s="786">
        <f>'Title Marketing'!$D$10</f>
        <v>-5000</v>
      </c>
      <c r="AN349" s="788">
        <f>'Title Marketing'!$E$10</f>
        <v>0</v>
      </c>
      <c r="AO349" s="795">
        <f>'Title Marketing'!$F$10</f>
        <v>0</v>
      </c>
      <c r="AP349" s="795">
        <f>'Title Marketing'!$G$10</f>
        <v>0</v>
      </c>
      <c r="AQ349" s="795">
        <f>'Title Marketing'!$H$10</f>
        <v>0</v>
      </c>
      <c r="AR349" s="795">
        <f>'Title Marketing'!$I$10</f>
        <v>0</v>
      </c>
      <c r="AS349" s="795">
        <f>'Title Marketing'!$J$10</f>
        <v>0</v>
      </c>
      <c r="AT349" s="795">
        <f>'Title Marketing'!$K$10</f>
        <v>0</v>
      </c>
      <c r="AU349" s="795">
        <f>'Title Marketing'!$L$10</f>
        <v>0</v>
      </c>
      <c r="AV349" s="795">
        <f>'Title Marketing'!$M$10</f>
        <v>0</v>
      </c>
      <c r="AW349" s="795">
        <f>'Title Marketing'!$N$10</f>
        <v>0</v>
      </c>
      <c r="AX349" s="795">
        <f>'Title Marketing'!$O$10</f>
        <v>0</v>
      </c>
      <c r="AY349" s="795">
        <f>'Title Marketing'!$P$10</f>
        <v>0</v>
      </c>
      <c r="AZ349" s="788">
        <f>'Title Marketing'!$Q$10</f>
        <v>0</v>
      </c>
      <c r="BA349" s="786">
        <f>'Title Marketing'!$R$10</f>
        <v>0</v>
      </c>
      <c r="BB349" s="786">
        <f>'Title Marketing'!$S$10</f>
        <v>0</v>
      </c>
      <c r="BC349" s="786">
        <f>'Title Marketing'!$T$10</f>
        <v>0</v>
      </c>
      <c r="BD349" s="795">
        <f>'Title Marketing'!$U$10</f>
        <v>0</v>
      </c>
      <c r="BE349" s="795"/>
      <c r="BF349" s="795"/>
      <c r="BL349" s="788"/>
      <c r="BM349" s="795"/>
      <c r="BN349" s="795"/>
      <c r="BO349" s="795"/>
      <c r="BP349" s="795"/>
      <c r="BQ349" s="795"/>
      <c r="BR349" s="795"/>
      <c r="BS349" s="795"/>
      <c r="BT349" s="795"/>
      <c r="BU349" s="795"/>
      <c r="BV349" s="795"/>
      <c r="BW349" s="795"/>
      <c r="BX349" s="788"/>
      <c r="CJ349" s="788"/>
      <c r="CK349" s="795"/>
      <c r="CL349" s="795"/>
      <c r="CM349" s="795"/>
      <c r="CN349" s="795"/>
      <c r="CO349" s="795"/>
      <c r="CP349" s="795"/>
      <c r="CQ349" s="795"/>
      <c r="CR349" s="795"/>
      <c r="CS349" s="795"/>
      <c r="CT349" s="795"/>
      <c r="CU349" s="795"/>
      <c r="CV349" s="788"/>
      <c r="DH349" s="788"/>
      <c r="DI349" s="795"/>
      <c r="DJ349" s="795"/>
      <c r="DK349" s="795"/>
      <c r="DL349" s="795"/>
      <c r="DM349" s="795"/>
      <c r="DN349" s="795"/>
      <c r="DO349" s="795"/>
      <c r="DP349" s="795"/>
      <c r="DQ349" s="795"/>
      <c r="DR349" s="795"/>
      <c r="DS349" s="795"/>
      <c r="DT349" s="788"/>
      <c r="DX349" s="825"/>
      <c r="EF349" s="788"/>
      <c r="EG349" s="795"/>
      <c r="EH349" s="795"/>
      <c r="EI349" s="795"/>
      <c r="EJ349" s="795"/>
      <c r="EK349" s="795"/>
      <c r="EL349" s="795"/>
      <c r="EM349" s="795"/>
      <c r="EN349" s="795"/>
      <c r="EO349" s="795"/>
      <c r="EP349" s="795"/>
      <c r="EQ349" s="795"/>
      <c r="ER349" s="788"/>
      <c r="FD349" s="788"/>
      <c r="FE349" s="795"/>
      <c r="FF349" s="795"/>
      <c r="FG349" s="795"/>
      <c r="FH349" s="795"/>
      <c r="FI349" s="795"/>
      <c r="FJ349" s="795"/>
      <c r="FK349" s="795"/>
      <c r="FL349" s="795"/>
      <c r="FM349" s="795"/>
      <c r="FN349" s="795"/>
      <c r="FO349" s="795"/>
      <c r="FP349" s="788"/>
      <c r="GB349" s="788"/>
      <c r="GC349" s="795"/>
      <c r="GD349" s="795"/>
      <c r="GE349" s="795"/>
      <c r="GF349" s="795"/>
      <c r="GG349" s="795"/>
      <c r="GH349" s="795"/>
      <c r="GI349" s="795"/>
      <c r="GJ349" s="795"/>
      <c r="GK349" s="795"/>
      <c r="GL349" s="795"/>
      <c r="GM349" s="795"/>
      <c r="GN349" s="788"/>
      <c r="GO349" s="815"/>
    </row>
    <row r="350" spans="7:197" s="786" customFormat="1" ht="22" hidden="1" customHeight="1" x14ac:dyDescent="0.2">
      <c r="G350" s="834" t="str">
        <f>'Title Marketing'!$B$11</f>
        <v>Influencer Outreach</v>
      </c>
      <c r="P350" s="788"/>
      <c r="Q350" s="795"/>
      <c r="R350" s="795"/>
      <c r="S350" s="795"/>
      <c r="T350" s="795"/>
      <c r="U350" s="795"/>
      <c r="V350" s="795"/>
      <c r="W350" s="795"/>
      <c r="X350" s="795"/>
      <c r="Y350" s="795"/>
      <c r="Z350" s="795"/>
      <c r="AA350" s="795"/>
      <c r="AB350" s="788"/>
      <c r="AF350" s="795"/>
      <c r="AG350" s="795"/>
      <c r="AH350" s="795"/>
      <c r="AL350" s="786">
        <f>'Title Marketing'!$C$11</f>
        <v>0</v>
      </c>
      <c r="AM350" s="786">
        <f>'Title Marketing'!$D$11</f>
        <v>0</v>
      </c>
      <c r="AN350" s="788">
        <f>'Title Marketing'!$E$11</f>
        <v>-5000</v>
      </c>
      <c r="AO350" s="795">
        <f>'Title Marketing'!$F$11</f>
        <v>-5000</v>
      </c>
      <c r="AP350" s="795">
        <f>'Title Marketing'!$G$11</f>
        <v>-5000</v>
      </c>
      <c r="AQ350" s="795">
        <f>'Title Marketing'!$H$11</f>
        <v>-5000</v>
      </c>
      <c r="AR350" s="795">
        <f>'Title Marketing'!$I$11</f>
        <v>-5000</v>
      </c>
      <c r="AS350" s="795">
        <f>'Title Marketing'!$J$11</f>
        <v>-5000</v>
      </c>
      <c r="AT350" s="795">
        <f>'Title Marketing'!$K$11</f>
        <v>0</v>
      </c>
      <c r="AU350" s="795">
        <f>'Title Marketing'!$L$11</f>
        <v>0</v>
      </c>
      <c r="AV350" s="795">
        <f>'Title Marketing'!$M$11</f>
        <v>0</v>
      </c>
      <c r="AW350" s="795">
        <f>'Title Marketing'!$N$11</f>
        <v>0</v>
      </c>
      <c r="AX350" s="795">
        <f>'Title Marketing'!$O$11</f>
        <v>0</v>
      </c>
      <c r="AY350" s="795">
        <f>'Title Marketing'!$P$11</f>
        <v>0</v>
      </c>
      <c r="AZ350" s="788">
        <f>'Title Marketing'!$Q$11</f>
        <v>0</v>
      </c>
      <c r="BA350" s="786">
        <f>'Title Marketing'!$R$11</f>
        <v>0</v>
      </c>
      <c r="BB350" s="786">
        <f>'Title Marketing'!$S$11</f>
        <v>0</v>
      </c>
      <c r="BC350" s="786">
        <f>'Title Marketing'!$T$11</f>
        <v>0</v>
      </c>
      <c r="BD350" s="795">
        <f>'Title Marketing'!$U$11</f>
        <v>0</v>
      </c>
      <c r="BE350" s="795"/>
      <c r="BF350" s="795"/>
      <c r="BL350" s="788"/>
      <c r="BM350" s="795"/>
      <c r="BN350" s="795"/>
      <c r="BO350" s="795"/>
      <c r="BP350" s="795"/>
      <c r="BQ350" s="795"/>
      <c r="BR350" s="795"/>
      <c r="BS350" s="795"/>
      <c r="BT350" s="795"/>
      <c r="BU350" s="795"/>
      <c r="BV350" s="795"/>
      <c r="BW350" s="795"/>
      <c r="BX350" s="788"/>
      <c r="CJ350" s="788"/>
      <c r="CK350" s="795"/>
      <c r="CL350" s="795"/>
      <c r="CM350" s="795"/>
      <c r="CN350" s="795"/>
      <c r="CO350" s="795"/>
      <c r="CP350" s="795"/>
      <c r="CQ350" s="795"/>
      <c r="CR350" s="795"/>
      <c r="CS350" s="795"/>
      <c r="CT350" s="795"/>
      <c r="CU350" s="795"/>
      <c r="CV350" s="788"/>
      <c r="DH350" s="788"/>
      <c r="DI350" s="795"/>
      <c r="DJ350" s="795"/>
      <c r="DK350" s="795"/>
      <c r="DL350" s="795"/>
      <c r="DM350" s="795"/>
      <c r="DN350" s="795"/>
      <c r="DO350" s="795"/>
      <c r="DP350" s="795"/>
      <c r="DQ350" s="795"/>
      <c r="DR350" s="795"/>
      <c r="DS350" s="795"/>
      <c r="DT350" s="788"/>
      <c r="DX350" s="825"/>
      <c r="EF350" s="788"/>
      <c r="EG350" s="795"/>
      <c r="EH350" s="795"/>
      <c r="EI350" s="795"/>
      <c r="EJ350" s="795"/>
      <c r="EK350" s="795"/>
      <c r="EL350" s="795"/>
      <c r="EM350" s="795"/>
      <c r="EN350" s="795"/>
      <c r="EO350" s="795"/>
      <c r="EP350" s="795"/>
      <c r="EQ350" s="795"/>
      <c r="ER350" s="788"/>
      <c r="FD350" s="788"/>
      <c r="FE350" s="795"/>
      <c r="FF350" s="795"/>
      <c r="FG350" s="795"/>
      <c r="FH350" s="795"/>
      <c r="FI350" s="795"/>
      <c r="FJ350" s="795"/>
      <c r="FK350" s="795"/>
      <c r="FL350" s="795"/>
      <c r="FM350" s="795"/>
      <c r="FN350" s="795"/>
      <c r="FO350" s="795"/>
      <c r="FP350" s="788"/>
      <c r="GB350" s="788"/>
      <c r="GC350" s="795"/>
      <c r="GD350" s="795"/>
      <c r="GE350" s="795"/>
      <c r="GF350" s="795"/>
      <c r="GG350" s="795"/>
      <c r="GH350" s="795"/>
      <c r="GI350" s="795"/>
      <c r="GJ350" s="795"/>
      <c r="GK350" s="795"/>
      <c r="GL350" s="795"/>
      <c r="GM350" s="795"/>
      <c r="GN350" s="788"/>
      <c r="GO350" s="815"/>
    </row>
    <row r="351" spans="7:197" s="786" customFormat="1" ht="22" hidden="1" customHeight="1" x14ac:dyDescent="0.2">
      <c r="G351" s="834" t="str">
        <f>'Title Marketing'!$B$12</f>
        <v>Blogger / Tatstemakers</v>
      </c>
      <c r="P351" s="788"/>
      <c r="Q351" s="795"/>
      <c r="R351" s="795"/>
      <c r="S351" s="795"/>
      <c r="T351" s="795"/>
      <c r="U351" s="795"/>
      <c r="V351" s="795"/>
      <c r="W351" s="795"/>
      <c r="X351" s="795"/>
      <c r="Y351" s="795"/>
      <c r="Z351" s="795"/>
      <c r="AA351" s="795"/>
      <c r="AB351" s="788"/>
      <c r="AF351" s="795"/>
      <c r="AG351" s="795"/>
      <c r="AH351" s="795"/>
      <c r="AL351" s="786">
        <f>'Title Marketing'!$C$12</f>
        <v>-12000</v>
      </c>
      <c r="AM351" s="786">
        <f>'Title Marketing'!$D$12</f>
        <v>-12000</v>
      </c>
      <c r="AN351" s="788">
        <f>'Title Marketing'!$E$12</f>
        <v>-12000</v>
      </c>
      <c r="AO351" s="795">
        <f>'Title Marketing'!$F$12</f>
        <v>-12000</v>
      </c>
      <c r="AP351" s="795">
        <f>'Title Marketing'!$G$12</f>
        <v>-12000</v>
      </c>
      <c r="AQ351" s="795">
        <f>'Title Marketing'!$H$12</f>
        <v>-12000</v>
      </c>
      <c r="AR351" s="795">
        <f>'Title Marketing'!$I$12</f>
        <v>-12000</v>
      </c>
      <c r="AS351" s="795">
        <f>'Title Marketing'!$J$12</f>
        <v>0</v>
      </c>
      <c r="AT351" s="795">
        <f>'Title Marketing'!$K$12</f>
        <v>0</v>
      </c>
      <c r="AU351" s="795">
        <f>'Title Marketing'!$L$12</f>
        <v>0</v>
      </c>
      <c r="AV351" s="795">
        <f>'Title Marketing'!$M$12</f>
        <v>0</v>
      </c>
      <c r="AW351" s="795">
        <f>'Title Marketing'!$N$12</f>
        <v>0</v>
      </c>
      <c r="AX351" s="795">
        <f>'Title Marketing'!$O$12</f>
        <v>0</v>
      </c>
      <c r="AY351" s="795">
        <f>'Title Marketing'!$P$12</f>
        <v>0</v>
      </c>
      <c r="AZ351" s="788">
        <f>'Title Marketing'!$Q$12</f>
        <v>0</v>
      </c>
      <c r="BA351" s="786">
        <f>'Title Marketing'!$R$12</f>
        <v>0</v>
      </c>
      <c r="BB351" s="786">
        <f>'Title Marketing'!$S$12</f>
        <v>0</v>
      </c>
      <c r="BC351" s="786">
        <f>'Title Marketing'!$T$12</f>
        <v>0</v>
      </c>
      <c r="BD351" s="795">
        <f>'Title Marketing'!$U$12</f>
        <v>0</v>
      </c>
      <c r="BE351" s="795"/>
      <c r="BF351" s="795"/>
      <c r="BL351" s="788"/>
      <c r="BM351" s="795"/>
      <c r="BN351" s="795"/>
      <c r="BO351" s="795"/>
      <c r="BP351" s="795"/>
      <c r="BQ351" s="795"/>
      <c r="BR351" s="795"/>
      <c r="BS351" s="795"/>
      <c r="BT351" s="795"/>
      <c r="BU351" s="795"/>
      <c r="BV351" s="795"/>
      <c r="BW351" s="795"/>
      <c r="BX351" s="788"/>
      <c r="CJ351" s="788"/>
      <c r="CK351" s="795"/>
      <c r="CL351" s="795"/>
      <c r="CM351" s="795"/>
      <c r="CN351" s="795"/>
      <c r="CO351" s="795"/>
      <c r="CP351" s="795"/>
      <c r="CQ351" s="795"/>
      <c r="CR351" s="795"/>
      <c r="CS351" s="795"/>
      <c r="CT351" s="795"/>
      <c r="CU351" s="795"/>
      <c r="CV351" s="788"/>
      <c r="DH351" s="788"/>
      <c r="DI351" s="795"/>
      <c r="DJ351" s="795"/>
      <c r="DK351" s="795"/>
      <c r="DL351" s="795"/>
      <c r="DM351" s="795"/>
      <c r="DN351" s="795"/>
      <c r="DO351" s="795"/>
      <c r="DP351" s="795"/>
      <c r="DQ351" s="795"/>
      <c r="DR351" s="795"/>
      <c r="DS351" s="795"/>
      <c r="DT351" s="788"/>
      <c r="DX351" s="825"/>
      <c r="EF351" s="788"/>
      <c r="EG351" s="795"/>
      <c r="EH351" s="795"/>
      <c r="EI351" s="795"/>
      <c r="EJ351" s="795"/>
      <c r="EK351" s="795"/>
      <c r="EL351" s="795"/>
      <c r="EM351" s="795"/>
      <c r="EN351" s="795"/>
      <c r="EO351" s="795"/>
      <c r="EP351" s="795"/>
      <c r="EQ351" s="795"/>
      <c r="ER351" s="788"/>
      <c r="FD351" s="788"/>
      <c r="FE351" s="795"/>
      <c r="FF351" s="795"/>
      <c r="FG351" s="795"/>
      <c r="FH351" s="795"/>
      <c r="FI351" s="795"/>
      <c r="FJ351" s="795"/>
      <c r="FK351" s="795"/>
      <c r="FL351" s="795"/>
      <c r="FM351" s="795"/>
      <c r="FN351" s="795"/>
      <c r="FO351" s="795"/>
      <c r="FP351" s="788"/>
      <c r="GB351" s="788"/>
      <c r="GC351" s="795"/>
      <c r="GD351" s="795"/>
      <c r="GE351" s="795"/>
      <c r="GF351" s="795"/>
      <c r="GG351" s="795"/>
      <c r="GH351" s="795"/>
      <c r="GI351" s="795"/>
      <c r="GJ351" s="795"/>
      <c r="GK351" s="795"/>
      <c r="GL351" s="795"/>
      <c r="GM351" s="795"/>
      <c r="GN351" s="788"/>
      <c r="GO351" s="815"/>
    </row>
    <row r="352" spans="7:197" s="786" customFormat="1" ht="22" hidden="1" customHeight="1" x14ac:dyDescent="0.2">
      <c r="G352" s="834" t="str">
        <f>'Title Marketing'!$B$13</f>
        <v>Tradeshows / Events</v>
      </c>
      <c r="P352" s="788"/>
      <c r="Q352" s="795"/>
      <c r="R352" s="795"/>
      <c r="S352" s="795"/>
      <c r="T352" s="795"/>
      <c r="U352" s="795"/>
      <c r="V352" s="795"/>
      <c r="W352" s="795"/>
      <c r="X352" s="795"/>
      <c r="Y352" s="795"/>
      <c r="Z352" s="795"/>
      <c r="AA352" s="795"/>
      <c r="AB352" s="788"/>
      <c r="AF352" s="795"/>
      <c r="AG352" s="795"/>
      <c r="AH352" s="795"/>
      <c r="AL352" s="786">
        <f>'Title Marketing'!$C$13</f>
        <v>0</v>
      </c>
      <c r="AM352" s="786">
        <f>'Title Marketing'!$D$13</f>
        <v>0</v>
      </c>
      <c r="AN352" s="788">
        <f>'Title Marketing'!$E$13</f>
        <v>0</v>
      </c>
      <c r="AO352" s="795">
        <f>'Title Marketing'!$F556</f>
        <v>0</v>
      </c>
      <c r="AP352" s="795">
        <f>'Title Marketing'!$G$13</f>
        <v>0</v>
      </c>
      <c r="AQ352" s="795">
        <f>'Title Marketing'!$H$13</f>
        <v>0</v>
      </c>
      <c r="AR352" s="795">
        <f>'Title Marketing'!$I$13</f>
        <v>0</v>
      </c>
      <c r="AS352" s="795">
        <f>'Title Marketing'!$J$13</f>
        <v>-5000</v>
      </c>
      <c r="AT352" s="795">
        <f>'Title Marketing'!$K$13</f>
        <v>0</v>
      </c>
      <c r="AU352" s="795">
        <f>'Title Marketing'!$L$13</f>
        <v>0</v>
      </c>
      <c r="AV352" s="795">
        <f>'Title Marketing'!$M$13</f>
        <v>-5000</v>
      </c>
      <c r="AW352" s="795">
        <f>'Title Marketing'!$N$13</f>
        <v>0</v>
      </c>
      <c r="AX352" s="795">
        <f>'Title Marketing'!$O$13</f>
        <v>0</v>
      </c>
      <c r="AY352" s="795">
        <f>'Title Marketing'!$P$13</f>
        <v>0</v>
      </c>
      <c r="AZ352" s="788">
        <f>'Title Marketing'!$Q$13</f>
        <v>0</v>
      </c>
      <c r="BA352" s="786">
        <f>'Title Marketing'!$R$13</f>
        <v>0</v>
      </c>
      <c r="BB352" s="786">
        <f>'Title Marketing'!$S$13</f>
        <v>0</v>
      </c>
      <c r="BC352" s="786">
        <f>'Title Marketing'!$T$13</f>
        <v>0</v>
      </c>
      <c r="BD352" s="795">
        <f>'Title Marketing'!$U$13</f>
        <v>0</v>
      </c>
      <c r="BE352" s="795"/>
      <c r="BF352" s="795"/>
      <c r="BL352" s="788"/>
      <c r="BM352" s="795"/>
      <c r="BN352" s="795"/>
      <c r="BO352" s="795"/>
      <c r="BP352" s="795"/>
      <c r="BQ352" s="795"/>
      <c r="BR352" s="795"/>
      <c r="BS352" s="795"/>
      <c r="BT352" s="795"/>
      <c r="BU352" s="795"/>
      <c r="BV352" s="795"/>
      <c r="BW352" s="795"/>
      <c r="BX352" s="788"/>
      <c r="CJ352" s="788"/>
      <c r="CK352" s="795"/>
      <c r="CL352" s="795"/>
      <c r="CM352" s="795"/>
      <c r="CN352" s="795"/>
      <c r="CO352" s="795"/>
      <c r="CP352" s="795"/>
      <c r="CQ352" s="795"/>
      <c r="CR352" s="795"/>
      <c r="CS352" s="795"/>
      <c r="CT352" s="795"/>
      <c r="CU352" s="795"/>
      <c r="CV352" s="788"/>
      <c r="DH352" s="788"/>
      <c r="DI352" s="795"/>
      <c r="DJ352" s="795"/>
      <c r="DK352" s="795"/>
      <c r="DL352" s="795"/>
      <c r="DM352" s="795"/>
      <c r="DN352" s="795"/>
      <c r="DO352" s="795"/>
      <c r="DP352" s="795"/>
      <c r="DQ352" s="795"/>
      <c r="DR352" s="795"/>
      <c r="DS352" s="795"/>
      <c r="DT352" s="788"/>
      <c r="DX352" s="825"/>
      <c r="EF352" s="788"/>
      <c r="EG352" s="795"/>
      <c r="EH352" s="795"/>
      <c r="EI352" s="795"/>
      <c r="EJ352" s="795"/>
      <c r="EK352" s="795"/>
      <c r="EL352" s="795"/>
      <c r="EM352" s="795"/>
      <c r="EN352" s="795"/>
      <c r="EO352" s="795"/>
      <c r="EP352" s="795"/>
      <c r="EQ352" s="795"/>
      <c r="ER352" s="788"/>
      <c r="FD352" s="788"/>
      <c r="FE352" s="795"/>
      <c r="FF352" s="795"/>
      <c r="FG352" s="795"/>
      <c r="FH352" s="795"/>
      <c r="FI352" s="795"/>
      <c r="FJ352" s="795"/>
      <c r="FK352" s="795"/>
      <c r="FL352" s="795"/>
      <c r="FM352" s="795"/>
      <c r="FN352" s="795"/>
      <c r="FO352" s="795"/>
      <c r="FP352" s="788"/>
      <c r="GB352" s="788"/>
      <c r="GC352" s="795"/>
      <c r="GD352" s="795"/>
      <c r="GE352" s="795"/>
      <c r="GF352" s="795"/>
      <c r="GG352" s="795"/>
      <c r="GH352" s="795"/>
      <c r="GI352" s="795"/>
      <c r="GJ352" s="795"/>
      <c r="GK352" s="795"/>
      <c r="GL352" s="795"/>
      <c r="GM352" s="795"/>
      <c r="GN352" s="788"/>
      <c r="GO352" s="815"/>
    </row>
    <row r="353" spans="7:197" s="786" customFormat="1" ht="22" hidden="1" customHeight="1" x14ac:dyDescent="0.2">
      <c r="G353" s="834" t="str">
        <f>'Title Marketing'!$B$14</f>
        <v>Print Advertising</v>
      </c>
      <c r="P353" s="788"/>
      <c r="Q353" s="795"/>
      <c r="R353" s="795"/>
      <c r="S353" s="795"/>
      <c r="T353" s="795"/>
      <c r="U353" s="795"/>
      <c r="V353" s="795"/>
      <c r="W353" s="795"/>
      <c r="X353" s="795"/>
      <c r="Y353" s="795"/>
      <c r="Z353" s="795"/>
      <c r="AA353" s="795"/>
      <c r="AB353" s="788"/>
      <c r="AF353" s="795"/>
      <c r="AG353" s="795"/>
      <c r="AH353" s="795"/>
      <c r="AL353" s="786">
        <f>'Title Marketing'!$C$14</f>
        <v>0</v>
      </c>
      <c r="AM353" s="786">
        <f>'Title Marketing'!$D$14</f>
        <v>0</v>
      </c>
      <c r="AN353" s="788">
        <f>'Title Marketing'!$E$14</f>
        <v>0</v>
      </c>
      <c r="AO353" s="795">
        <f>'Title Marketing'!$F$14</f>
        <v>-2500</v>
      </c>
      <c r="AP353" s="795">
        <f>'Title Marketing'!$G$14</f>
        <v>-2500</v>
      </c>
      <c r="AQ353" s="795">
        <f>'Title Marketing'!$H$14</f>
        <v>-2500</v>
      </c>
      <c r="AR353" s="795">
        <f>'Title Marketing'!$I$14</f>
        <v>-5000</v>
      </c>
      <c r="AS353" s="795">
        <f>'Title Marketing'!$J$14</f>
        <v>-5000</v>
      </c>
      <c r="AT353" s="795">
        <f>'Title Marketing'!$K557</f>
        <v>0</v>
      </c>
      <c r="AU353" s="795">
        <f>'Title Marketing'!$L$14</f>
        <v>-2500</v>
      </c>
      <c r="AV353" s="795">
        <f>'Title Marketing'!$M$14</f>
        <v>0</v>
      </c>
      <c r="AW353" s="795">
        <f>'Title Marketing'!$N$14</f>
        <v>0</v>
      </c>
      <c r="AX353" s="795">
        <f>'Title Marketing'!$O$14</f>
        <v>0</v>
      </c>
      <c r="AY353" s="795">
        <f>'Title Marketing'!$P$14</f>
        <v>0</v>
      </c>
      <c r="AZ353" s="788">
        <f>'Title Marketing'!$Q$14</f>
        <v>0</v>
      </c>
      <c r="BA353" s="786">
        <f>'Title Marketing'!$R$14</f>
        <v>0</v>
      </c>
      <c r="BB353" s="786">
        <f>'Title Marketing'!$S$14</f>
        <v>0</v>
      </c>
      <c r="BC353" s="786">
        <f>'Title Marketing'!$T$14</f>
        <v>0</v>
      </c>
      <c r="BD353" s="795">
        <f>'Title Marketing'!$U$14</f>
        <v>0</v>
      </c>
      <c r="BE353" s="795"/>
      <c r="BF353" s="795"/>
      <c r="BL353" s="788"/>
      <c r="BM353" s="795"/>
      <c r="BN353" s="795"/>
      <c r="BO353" s="795"/>
      <c r="BP353" s="795"/>
      <c r="BQ353" s="795"/>
      <c r="BR353" s="795"/>
      <c r="BS353" s="795"/>
      <c r="BT353" s="795"/>
      <c r="BU353" s="795"/>
      <c r="BV353" s="795"/>
      <c r="BW353" s="795"/>
      <c r="BX353" s="788"/>
      <c r="CJ353" s="788"/>
      <c r="CK353" s="795"/>
      <c r="CL353" s="795"/>
      <c r="CM353" s="795"/>
      <c r="CN353" s="795"/>
      <c r="CO353" s="795"/>
      <c r="CP353" s="795"/>
      <c r="CQ353" s="795"/>
      <c r="CR353" s="795"/>
      <c r="CS353" s="795"/>
      <c r="CT353" s="795"/>
      <c r="CU353" s="795"/>
      <c r="CV353" s="788"/>
      <c r="DH353" s="788"/>
      <c r="DI353" s="795"/>
      <c r="DJ353" s="795"/>
      <c r="DK353" s="795"/>
      <c r="DL353" s="795"/>
      <c r="DM353" s="795"/>
      <c r="DN353" s="795"/>
      <c r="DO353" s="795"/>
      <c r="DP353" s="795"/>
      <c r="DQ353" s="795"/>
      <c r="DR353" s="795"/>
      <c r="DS353" s="795"/>
      <c r="DT353" s="788"/>
      <c r="DX353" s="825"/>
      <c r="EF353" s="788"/>
      <c r="EG353" s="795"/>
      <c r="EH353" s="795"/>
      <c r="EI353" s="795"/>
      <c r="EJ353" s="795"/>
      <c r="EK353" s="795"/>
      <c r="EL353" s="795"/>
      <c r="EM353" s="795"/>
      <c r="EN353" s="795"/>
      <c r="EO353" s="795"/>
      <c r="EP353" s="795"/>
      <c r="EQ353" s="795"/>
      <c r="ER353" s="788"/>
      <c r="FD353" s="788"/>
      <c r="FE353" s="795"/>
      <c r="FF353" s="795"/>
      <c r="FG353" s="795"/>
      <c r="FH353" s="795"/>
      <c r="FI353" s="795"/>
      <c r="FJ353" s="795"/>
      <c r="FK353" s="795"/>
      <c r="FL353" s="795"/>
      <c r="FM353" s="795"/>
      <c r="FN353" s="795"/>
      <c r="FO353" s="795"/>
      <c r="FP353" s="788"/>
      <c r="GB353" s="788"/>
      <c r="GC353" s="795"/>
      <c r="GD353" s="795"/>
      <c r="GE353" s="795"/>
      <c r="GF353" s="795"/>
      <c r="GG353" s="795"/>
      <c r="GH353" s="795"/>
      <c r="GI353" s="795"/>
      <c r="GJ353" s="795"/>
      <c r="GK353" s="795"/>
      <c r="GL353" s="795"/>
      <c r="GM353" s="795"/>
      <c r="GN353" s="788"/>
      <c r="GO353" s="815"/>
    </row>
    <row r="354" spans="7:197" s="786" customFormat="1" ht="22" hidden="1" customHeight="1" x14ac:dyDescent="0.2">
      <c r="G354" s="834" t="str">
        <f>'Title Marketing'!$B$15</f>
        <v>Digital Advertising</v>
      </c>
      <c r="P354" s="788"/>
      <c r="Q354" s="795"/>
      <c r="R354" s="795"/>
      <c r="S354" s="795"/>
      <c r="T354" s="795"/>
      <c r="U354" s="795"/>
      <c r="V354" s="795"/>
      <c r="W354" s="795"/>
      <c r="X354" s="795"/>
      <c r="Y354" s="795"/>
      <c r="Z354" s="795"/>
      <c r="AA354" s="795"/>
      <c r="AB354" s="788"/>
      <c r="AF354" s="795"/>
      <c r="AG354" s="795"/>
      <c r="AH354" s="795"/>
      <c r="AL354" s="786">
        <f>'Title Marketing'!$C$15</f>
        <v>0</v>
      </c>
      <c r="AM354" s="786">
        <f>'Title Marketing'!$D$15</f>
        <v>0</v>
      </c>
      <c r="AN354" s="788">
        <f>'Title Marketing'!$E$15</f>
        <v>0</v>
      </c>
      <c r="AO354" s="795">
        <f>'Title Marketing'!$F$15</f>
        <v>-2500</v>
      </c>
      <c r="AP354" s="795">
        <f>'Title Marketing'!$G$15</f>
        <v>-5000</v>
      </c>
      <c r="AQ354" s="795">
        <f>'Title Marketing'!$H$15</f>
        <v>-5000</v>
      </c>
      <c r="AR354" s="795">
        <f>'Title Marketing'!$I$15</f>
        <v>-7500</v>
      </c>
      <c r="AS354" s="795">
        <f>'Title Marketing'!$J$15</f>
        <v>-7500</v>
      </c>
      <c r="AT354" s="795">
        <f>'Title Marketing'!$K$15</f>
        <v>-5000</v>
      </c>
      <c r="AU354" s="795">
        <f>'Title Marketing'!$L$15</f>
        <v>-5000</v>
      </c>
      <c r="AV354" s="795">
        <f>'Title Marketing'!$M$15</f>
        <v>-2500</v>
      </c>
      <c r="AW354" s="795">
        <f>'Title Marketing'!$N$15</f>
        <v>-1500</v>
      </c>
      <c r="AX354" s="795">
        <f>'Title Marketing'!$O$15</f>
        <v>-500</v>
      </c>
      <c r="AY354" s="795">
        <f>'Title Marketing'!$P$15</f>
        <v>-500</v>
      </c>
      <c r="AZ354" s="788">
        <f>'Title Marketing'!$Q$15</f>
        <v>-500</v>
      </c>
      <c r="BA354" s="786">
        <f>'Title Marketing'!$R$15</f>
        <v>-500</v>
      </c>
      <c r="BB354" s="786">
        <f>'Title Marketing'!$S$15</f>
        <v>-750</v>
      </c>
      <c r="BC354" s="786">
        <f>'Title Marketing'!$T$15</f>
        <v>0</v>
      </c>
      <c r="BD354" s="795">
        <f>'Title Marketing'!$U$15</f>
        <v>0</v>
      </c>
      <c r="BE354" s="795"/>
      <c r="BF354" s="795"/>
      <c r="BL354" s="788"/>
      <c r="BM354" s="795"/>
      <c r="BN354" s="795"/>
      <c r="BO354" s="795"/>
      <c r="BP354" s="795"/>
      <c r="BQ354" s="795"/>
      <c r="BR354" s="795"/>
      <c r="BS354" s="795"/>
      <c r="BT354" s="795"/>
      <c r="BU354" s="795"/>
      <c r="BV354" s="795"/>
      <c r="BW354" s="795"/>
      <c r="BX354" s="788"/>
      <c r="CJ354" s="788"/>
      <c r="CK354" s="795"/>
      <c r="CL354" s="795"/>
      <c r="CM354" s="795"/>
      <c r="CN354" s="795"/>
      <c r="CO354" s="795"/>
      <c r="CP354" s="795"/>
      <c r="CQ354" s="795"/>
      <c r="CR354" s="795"/>
      <c r="CS354" s="795"/>
      <c r="CT354" s="795"/>
      <c r="CU354" s="795"/>
      <c r="CV354" s="788"/>
      <c r="DH354" s="788"/>
      <c r="DI354" s="795"/>
      <c r="DJ354" s="795"/>
      <c r="DK354" s="795"/>
      <c r="DL354" s="795"/>
      <c r="DM354" s="795"/>
      <c r="DN354" s="795"/>
      <c r="DO354" s="795"/>
      <c r="DP354" s="795"/>
      <c r="DQ354" s="795"/>
      <c r="DR354" s="795"/>
      <c r="DS354" s="795"/>
      <c r="DT354" s="788"/>
      <c r="DX354" s="825"/>
      <c r="EF354" s="788"/>
      <c r="EG354" s="795"/>
      <c r="EH354" s="795"/>
      <c r="EI354" s="795"/>
      <c r="EJ354" s="795"/>
      <c r="EK354" s="795"/>
      <c r="EL354" s="795"/>
      <c r="EM354" s="795"/>
      <c r="EN354" s="795"/>
      <c r="EO354" s="795"/>
      <c r="EP354" s="795"/>
      <c r="EQ354" s="795"/>
      <c r="ER354" s="788"/>
      <c r="FD354" s="788"/>
      <c r="FE354" s="795"/>
      <c r="FF354" s="795"/>
      <c r="FG354" s="795"/>
      <c r="FH354" s="795"/>
      <c r="FI354" s="795"/>
      <c r="FJ354" s="795"/>
      <c r="FK354" s="795"/>
      <c r="FL354" s="795"/>
      <c r="FM354" s="795"/>
      <c r="FN354" s="795"/>
      <c r="FO354" s="795"/>
      <c r="FP354" s="788"/>
      <c r="GB354" s="788"/>
      <c r="GC354" s="795"/>
      <c r="GD354" s="795"/>
      <c r="GE354" s="795"/>
      <c r="GF354" s="795"/>
      <c r="GG354" s="795"/>
      <c r="GH354" s="795"/>
      <c r="GI354" s="795"/>
      <c r="GJ354" s="795"/>
      <c r="GK354" s="795"/>
      <c r="GL354" s="795"/>
      <c r="GM354" s="795"/>
      <c r="GN354" s="788"/>
      <c r="GO354" s="815"/>
    </row>
    <row r="355" spans="7:197" s="786" customFormat="1" ht="22" hidden="1" customHeight="1" x14ac:dyDescent="0.2">
      <c r="G355" s="834" t="str">
        <f>'Title Marketing'!$B$16</f>
        <v>Swag</v>
      </c>
      <c r="P355" s="788"/>
      <c r="Q355" s="795"/>
      <c r="R355" s="795"/>
      <c r="S355" s="795"/>
      <c r="T355" s="795"/>
      <c r="U355" s="795"/>
      <c r="V355" s="795"/>
      <c r="W355" s="795"/>
      <c r="X355" s="795"/>
      <c r="Y355" s="795"/>
      <c r="Z355" s="795"/>
      <c r="AA355" s="795"/>
      <c r="AB355" s="788"/>
      <c r="AF355" s="795"/>
      <c r="AG355" s="795"/>
      <c r="AH355" s="795"/>
      <c r="AL355" s="786">
        <f>'Title Marketing'!$C$16</f>
        <v>0</v>
      </c>
      <c r="AM355" s="786">
        <f>'Title Marketing'!$D$16</f>
        <v>0</v>
      </c>
      <c r="AN355" s="788">
        <f>'Title Marketing'!$E$16</f>
        <v>0</v>
      </c>
      <c r="AO355" s="795">
        <f>'Title Marketing'!$F$16</f>
        <v>0</v>
      </c>
      <c r="AP355" s="795">
        <f>'Title Marketing'!$G$16</f>
        <v>0</v>
      </c>
      <c r="AQ355" s="795">
        <f>'Title Marketing'!$H$16</f>
        <v>-1200</v>
      </c>
      <c r="AR355" s="795">
        <f>'Title Marketing'!$I$16</f>
        <v>-1200</v>
      </c>
      <c r="AS355" s="795">
        <f>'Title Marketing'!$J$16</f>
        <v>-2500</v>
      </c>
      <c r="AT355" s="795">
        <f>'Title Marketing'!$K$16</f>
        <v>-2500</v>
      </c>
      <c r="AU355" s="795">
        <f>'Title Marketing'!$L$16</f>
        <v>-2500</v>
      </c>
      <c r="AV355" s="795">
        <f>'Title Marketing'!$M$16</f>
        <v>-1750</v>
      </c>
      <c r="AW355" s="795">
        <f>'Title Marketing'!$N$16</f>
        <v>-1200</v>
      </c>
      <c r="AX355" s="795">
        <f>'Title Marketing'!$O$16</f>
        <v>-600</v>
      </c>
      <c r="AY355" s="795">
        <f>'Title Marketing'!$P$16</f>
        <v>-600</v>
      </c>
      <c r="AZ355" s="788">
        <f>'Title Marketing'!$Q$16</f>
        <v>-600</v>
      </c>
      <c r="BA355" s="786">
        <f>'Title Marketing'!$R$16</f>
        <v>-300</v>
      </c>
      <c r="BB355" s="786">
        <f>'Title Marketing'!$S$16</f>
        <v>-300</v>
      </c>
      <c r="BC355" s="786">
        <f>'Title Marketing'!$T$16</f>
        <v>-300</v>
      </c>
      <c r="BD355" s="795">
        <f>'Title Marketing'!$U$16</f>
        <v>0</v>
      </c>
      <c r="BE355" s="795"/>
      <c r="BF355" s="795"/>
      <c r="BL355" s="788"/>
      <c r="BM355" s="795"/>
      <c r="BN355" s="795"/>
      <c r="BO355" s="795"/>
      <c r="BP355" s="795"/>
      <c r="BQ355" s="795"/>
      <c r="BR355" s="795"/>
      <c r="BS355" s="795"/>
      <c r="BT355" s="795"/>
      <c r="BU355" s="795"/>
      <c r="BV355" s="795"/>
      <c r="BW355" s="795"/>
      <c r="BX355" s="788"/>
      <c r="CJ355" s="788"/>
      <c r="CK355" s="795"/>
      <c r="CL355" s="795"/>
      <c r="CM355" s="795"/>
      <c r="CN355" s="795"/>
      <c r="CO355" s="795"/>
      <c r="CP355" s="795"/>
      <c r="CQ355" s="795"/>
      <c r="CR355" s="795"/>
      <c r="CS355" s="795"/>
      <c r="CT355" s="795"/>
      <c r="CU355" s="795"/>
      <c r="CV355" s="788"/>
      <c r="DH355" s="788"/>
      <c r="DI355" s="795"/>
      <c r="DJ355" s="795"/>
      <c r="DK355" s="795"/>
      <c r="DL355" s="795"/>
      <c r="DM355" s="795"/>
      <c r="DN355" s="795"/>
      <c r="DO355" s="795"/>
      <c r="DP355" s="795"/>
      <c r="DQ355" s="795"/>
      <c r="DR355" s="795"/>
      <c r="DS355" s="795"/>
      <c r="DT355" s="788"/>
      <c r="DX355" s="825"/>
      <c r="EF355" s="788"/>
      <c r="EG355" s="795"/>
      <c r="EH355" s="795"/>
      <c r="EI355" s="795"/>
      <c r="EJ355" s="795"/>
      <c r="EK355" s="795"/>
      <c r="EL355" s="795"/>
      <c r="EM355" s="795"/>
      <c r="EN355" s="795"/>
      <c r="EO355" s="795"/>
      <c r="EP355" s="795"/>
      <c r="EQ355" s="795"/>
      <c r="ER355" s="788"/>
      <c r="FD355" s="788"/>
      <c r="FE355" s="795"/>
      <c r="FF355" s="795"/>
      <c r="FG355" s="795"/>
      <c r="FH355" s="795"/>
      <c r="FI355" s="795"/>
      <c r="FJ355" s="795"/>
      <c r="FK355" s="795"/>
      <c r="FL355" s="795"/>
      <c r="FM355" s="795"/>
      <c r="FN355" s="795"/>
      <c r="FO355" s="795"/>
      <c r="FP355" s="788"/>
      <c r="GB355" s="788"/>
      <c r="GC355" s="795"/>
      <c r="GD355" s="795"/>
      <c r="GE355" s="795"/>
      <c r="GF355" s="795"/>
      <c r="GG355" s="795"/>
      <c r="GH355" s="795"/>
      <c r="GI355" s="795"/>
      <c r="GJ355" s="795"/>
      <c r="GK355" s="795"/>
      <c r="GL355" s="795"/>
      <c r="GM355" s="795"/>
      <c r="GN355" s="788"/>
      <c r="GO355" s="815"/>
    </row>
    <row r="356" spans="7:197" s="786" customFormat="1" ht="22" hidden="1" customHeight="1" x14ac:dyDescent="0.2">
      <c r="G356" s="834"/>
      <c r="P356" s="788"/>
      <c r="Q356" s="795"/>
      <c r="R356" s="795"/>
      <c r="S356" s="795"/>
      <c r="T356" s="795"/>
      <c r="U356" s="795"/>
      <c r="V356" s="795"/>
      <c r="W356" s="795"/>
      <c r="X356" s="795"/>
      <c r="Y356" s="795"/>
      <c r="Z356" s="795"/>
      <c r="AA356" s="795"/>
      <c r="AB356" s="788"/>
      <c r="AF356" s="795"/>
      <c r="AG356" s="795"/>
      <c r="AH356" s="795"/>
      <c r="AN356" s="788"/>
      <c r="AO356" s="795"/>
      <c r="AP356" s="795"/>
      <c r="AQ356" s="795"/>
      <c r="AR356" s="795"/>
      <c r="AS356" s="795"/>
      <c r="AT356" s="795"/>
      <c r="AU356" s="795"/>
      <c r="AV356" s="795"/>
      <c r="AW356" s="795"/>
      <c r="AX356" s="795"/>
      <c r="AY356" s="795"/>
      <c r="AZ356" s="788"/>
      <c r="BD356" s="795"/>
      <c r="BE356" s="795"/>
      <c r="BF356" s="795"/>
      <c r="BL356" s="788"/>
      <c r="BM356" s="795"/>
      <c r="BN356" s="795"/>
      <c r="BO356" s="795"/>
      <c r="BP356" s="795"/>
      <c r="BQ356" s="795"/>
      <c r="BR356" s="795"/>
      <c r="BS356" s="795"/>
      <c r="BT356" s="795"/>
      <c r="BU356" s="795"/>
      <c r="BV356" s="795"/>
      <c r="BW356" s="795"/>
      <c r="BX356" s="788"/>
      <c r="CJ356" s="788"/>
      <c r="CK356" s="795"/>
      <c r="CL356" s="795"/>
      <c r="CM356" s="795"/>
      <c r="CN356" s="795"/>
      <c r="CO356" s="795"/>
      <c r="CP356" s="795"/>
      <c r="CQ356" s="795"/>
      <c r="CR356" s="795"/>
      <c r="CS356" s="795"/>
      <c r="CT356" s="795"/>
      <c r="CU356" s="795"/>
      <c r="CV356" s="788"/>
      <c r="DH356" s="788"/>
      <c r="DI356" s="795"/>
      <c r="DJ356" s="795"/>
      <c r="DK356" s="795"/>
      <c r="DL356" s="795"/>
      <c r="DM356" s="795"/>
      <c r="DN356" s="795"/>
      <c r="DO356" s="795"/>
      <c r="DP356" s="795"/>
      <c r="DQ356" s="795"/>
      <c r="DR356" s="795"/>
      <c r="DS356" s="795"/>
      <c r="DT356" s="788"/>
      <c r="DX356" s="825"/>
      <c r="EF356" s="788"/>
      <c r="EG356" s="795"/>
      <c r="EH356" s="795"/>
      <c r="EI356" s="795"/>
      <c r="EJ356" s="795"/>
      <c r="EK356" s="795"/>
      <c r="EL356" s="795"/>
      <c r="EM356" s="795"/>
      <c r="EN356" s="795"/>
      <c r="EO356" s="795"/>
      <c r="EP356" s="795"/>
      <c r="EQ356" s="795"/>
      <c r="ER356" s="788"/>
      <c r="FD356" s="788"/>
      <c r="FE356" s="795"/>
      <c r="FF356" s="795"/>
      <c r="FG356" s="795"/>
      <c r="FH356" s="795"/>
      <c r="FI356" s="795"/>
      <c r="FJ356" s="795"/>
      <c r="FK356" s="795"/>
      <c r="FL356" s="795"/>
      <c r="FM356" s="795"/>
      <c r="FN356" s="795"/>
      <c r="FO356" s="795"/>
      <c r="FP356" s="788"/>
      <c r="GB356" s="788"/>
      <c r="GC356" s="795"/>
      <c r="GD356" s="795"/>
      <c r="GE356" s="795"/>
      <c r="GF356" s="795"/>
      <c r="GG356" s="795"/>
      <c r="GH356" s="795"/>
      <c r="GI356" s="795"/>
      <c r="GJ356" s="795"/>
      <c r="GK356" s="795"/>
      <c r="GL356" s="795"/>
      <c r="GM356" s="795"/>
      <c r="GN356" s="788"/>
      <c r="GO356" s="815"/>
    </row>
    <row r="357" spans="7:197" s="786" customFormat="1" ht="22" hidden="1" customHeight="1" x14ac:dyDescent="0.2">
      <c r="G357" s="833">
        <v>15</v>
      </c>
      <c r="P357" s="788"/>
      <c r="Q357" s="795"/>
      <c r="R357" s="795"/>
      <c r="S357" s="795"/>
      <c r="T357" s="795"/>
      <c r="U357" s="795"/>
      <c r="V357" s="795"/>
      <c r="W357" s="795"/>
      <c r="X357" s="795"/>
      <c r="Y357" s="795"/>
      <c r="Z357" s="795"/>
      <c r="AA357" s="795"/>
      <c r="AB357" s="788"/>
      <c r="AF357" s="795"/>
      <c r="AG357" s="795"/>
      <c r="AH357" s="795"/>
      <c r="AN357" s="788">
        <f>'Title Marketing'!$C$17</f>
        <v>-24000</v>
      </c>
      <c r="AO357" s="795">
        <f>'Title Marketing'!$D$17</f>
        <v>-24000</v>
      </c>
      <c r="AP357" s="795">
        <f>'Title Marketing'!$E$17</f>
        <v>-19000</v>
      </c>
      <c r="AQ357" s="795">
        <f>'Title Marketing'!$F$17</f>
        <v>-29000</v>
      </c>
      <c r="AR357" s="795">
        <f>'Title Marketing'!$G$17</f>
        <v>-26500</v>
      </c>
      <c r="AS357" s="795">
        <f>'Title Marketing'!$H$17</f>
        <v>-27700</v>
      </c>
      <c r="AT357" s="795">
        <f>'Title Marketing'!$I$17</f>
        <v>-32700</v>
      </c>
      <c r="AU357" s="795">
        <f>'Title Marketing'!$J$17</f>
        <v>-27000</v>
      </c>
      <c r="AV357" s="795">
        <f>'Title Marketing'!$K$17</f>
        <v>-12500</v>
      </c>
      <c r="AW357" s="795">
        <f>'Title Marketing'!$L$17</f>
        <v>-10000</v>
      </c>
      <c r="AX357" s="795">
        <f>'Title Marketing'!$M$17</f>
        <v>-9250</v>
      </c>
      <c r="AY357" s="795">
        <f>'Title Marketing'!$N$17</f>
        <v>-2700</v>
      </c>
      <c r="AZ357" s="788">
        <f>'Title Marketing'!$O$17</f>
        <v>-1100</v>
      </c>
      <c r="BA357" s="786">
        <f>'Title Marketing'!$P$17</f>
        <v>-1100</v>
      </c>
      <c r="BB357" s="786">
        <f>'Title Marketing'!$Q$17</f>
        <v>-1100</v>
      </c>
      <c r="BC357" s="786">
        <f>'Title Marketing'!$R$17</f>
        <v>-800</v>
      </c>
      <c r="BD357" s="795">
        <f>'Title Marketing'!$S$17</f>
        <v>-1050</v>
      </c>
      <c r="BE357" s="795">
        <f>'Title Marketing'!$T$17</f>
        <v>-300</v>
      </c>
      <c r="BF357" s="795">
        <f>'Title Marketing'!$U$17</f>
        <v>0</v>
      </c>
      <c r="BL357" s="788"/>
      <c r="BM357" s="795"/>
      <c r="BN357" s="795"/>
      <c r="BO357" s="795"/>
      <c r="BP357" s="795"/>
      <c r="BQ357" s="795"/>
      <c r="BR357" s="795"/>
      <c r="BS357" s="795"/>
      <c r="BT357" s="795"/>
      <c r="BU357" s="795"/>
      <c r="BV357" s="795"/>
      <c r="BW357" s="795"/>
      <c r="BX357" s="788"/>
      <c r="CJ357" s="788"/>
      <c r="CK357" s="795"/>
      <c r="CL357" s="795"/>
      <c r="CM357" s="795"/>
      <c r="CN357" s="795"/>
      <c r="CO357" s="795"/>
      <c r="CP357" s="795"/>
      <c r="CQ357" s="795"/>
      <c r="CR357" s="795"/>
      <c r="CS357" s="795"/>
      <c r="CT357" s="795"/>
      <c r="CU357" s="795"/>
      <c r="CV357" s="788"/>
      <c r="DH357" s="788"/>
      <c r="DI357" s="795"/>
      <c r="DJ357" s="795"/>
      <c r="DK357" s="795"/>
      <c r="DL357" s="795"/>
      <c r="DM357" s="795"/>
      <c r="DN357" s="795"/>
      <c r="DO357" s="795"/>
      <c r="DP357" s="795"/>
      <c r="DQ357" s="795"/>
      <c r="DR357" s="795"/>
      <c r="DS357" s="795"/>
      <c r="DT357" s="788"/>
      <c r="DX357" s="825"/>
      <c r="EF357" s="788"/>
      <c r="EG357" s="795"/>
      <c r="EH357" s="795"/>
      <c r="EI357" s="795"/>
      <c r="EJ357" s="795"/>
      <c r="EK357" s="795"/>
      <c r="EL357" s="795"/>
      <c r="EM357" s="795"/>
      <c r="EN357" s="795"/>
      <c r="EO357" s="795"/>
      <c r="EP357" s="795"/>
      <c r="EQ357" s="795"/>
      <c r="ER357" s="788"/>
      <c r="FD357" s="788"/>
      <c r="FE357" s="795"/>
      <c r="FF357" s="795"/>
      <c r="FG357" s="795"/>
      <c r="FH357" s="795"/>
      <c r="FI357" s="795"/>
      <c r="FJ357" s="795"/>
      <c r="FK357" s="795"/>
      <c r="FL357" s="795"/>
      <c r="FM357" s="795"/>
      <c r="FN357" s="795"/>
      <c r="FO357" s="795"/>
      <c r="FP357" s="788"/>
      <c r="GB357" s="788"/>
      <c r="GC357" s="795"/>
      <c r="GD357" s="795"/>
      <c r="GE357" s="795"/>
      <c r="GF357" s="795"/>
      <c r="GG357" s="795"/>
      <c r="GH357" s="795"/>
      <c r="GI357" s="795"/>
      <c r="GJ357" s="795"/>
      <c r="GK357" s="795"/>
      <c r="GL357" s="795"/>
      <c r="GM357" s="795"/>
      <c r="GN357" s="788"/>
      <c r="GO357" s="815"/>
    </row>
    <row r="358" spans="7:197" s="786" customFormat="1" ht="22" hidden="1" customHeight="1" x14ac:dyDescent="0.2">
      <c r="G358" s="834" t="str">
        <f>'Title Marketing'!$B$8</f>
        <v>Market Research</v>
      </c>
      <c r="P358" s="788"/>
      <c r="Q358" s="795"/>
      <c r="R358" s="795"/>
      <c r="S358" s="795"/>
      <c r="T358" s="795"/>
      <c r="U358" s="795"/>
      <c r="V358" s="795"/>
      <c r="W358" s="795"/>
      <c r="X358" s="795"/>
      <c r="Y358" s="795"/>
      <c r="Z358" s="795"/>
      <c r="AA358" s="795"/>
      <c r="AB358" s="788"/>
      <c r="AF358" s="795"/>
      <c r="AG358" s="795"/>
      <c r="AH358" s="795"/>
      <c r="AN358" s="788">
        <f>'Title Marketing'!$C$8</f>
        <v>-5000</v>
      </c>
      <c r="AO358" s="795">
        <f>'Title Marketing'!$D$8</f>
        <v>-5000</v>
      </c>
      <c r="AP358" s="795">
        <f>'Title Marketing'!$E$8</f>
        <v>0</v>
      </c>
      <c r="AQ358" s="795">
        <f>'Title Marketing'!$F$8</f>
        <v>0</v>
      </c>
      <c r="AR358" s="795">
        <f>'Title Marketing'!$G$8</f>
        <v>0</v>
      </c>
      <c r="AS358" s="795">
        <f>'Title Marketing'!$H$8</f>
        <v>0</v>
      </c>
      <c r="AT358" s="795">
        <f>'Title Marketing'!$I$8</f>
        <v>0</v>
      </c>
      <c r="AU358" s="795">
        <f>'Title Marketing'!$J$8</f>
        <v>0</v>
      </c>
      <c r="AV358" s="795">
        <f>'Title Marketing'!$K$8</f>
        <v>0</v>
      </c>
      <c r="AW358" s="795">
        <f>'Title Marketing'!$L$8</f>
        <v>0</v>
      </c>
      <c r="AX358" s="795">
        <f>'Title Marketing'!$M$8</f>
        <v>0</v>
      </c>
      <c r="AY358" s="795">
        <f>'Title Marketing'!$N$8</f>
        <v>0</v>
      </c>
      <c r="AZ358" s="788">
        <f>'Title Marketing'!$O$8</f>
        <v>0</v>
      </c>
      <c r="BA358" s="786">
        <f>'Title Marketing'!$P$8</f>
        <v>0</v>
      </c>
      <c r="BB358" s="786">
        <f>'Title Marketing'!$Q$8</f>
        <v>0</v>
      </c>
      <c r="BC358" s="786">
        <f>'Title Marketing'!$R$8</f>
        <v>0</v>
      </c>
      <c r="BD358" s="795">
        <f>'Title Marketing'!$S$8</f>
        <v>0</v>
      </c>
      <c r="BE358" s="795">
        <f>'Title Marketing'!$T$8</f>
        <v>0</v>
      </c>
      <c r="BF358" s="795">
        <f>'Title Marketing'!$U$8</f>
        <v>0</v>
      </c>
      <c r="BL358" s="788"/>
      <c r="BM358" s="795"/>
      <c r="BN358" s="795"/>
      <c r="BO358" s="795"/>
      <c r="BP358" s="795"/>
      <c r="BQ358" s="795"/>
      <c r="BR358" s="795"/>
      <c r="BS358" s="795"/>
      <c r="BT358" s="795"/>
      <c r="BU358" s="795"/>
      <c r="BV358" s="795"/>
      <c r="BW358" s="795"/>
      <c r="BX358" s="788"/>
      <c r="CJ358" s="788"/>
      <c r="CK358" s="795"/>
      <c r="CL358" s="795"/>
      <c r="CM358" s="795"/>
      <c r="CN358" s="795"/>
      <c r="CO358" s="795"/>
      <c r="CP358" s="795"/>
      <c r="CQ358" s="795"/>
      <c r="CR358" s="795"/>
      <c r="CS358" s="795"/>
      <c r="CT358" s="795"/>
      <c r="CU358" s="795"/>
      <c r="CV358" s="788"/>
      <c r="DH358" s="788"/>
      <c r="DI358" s="795"/>
      <c r="DJ358" s="795"/>
      <c r="DK358" s="795"/>
      <c r="DL358" s="795"/>
      <c r="DM358" s="795"/>
      <c r="DN358" s="795"/>
      <c r="DO358" s="795"/>
      <c r="DP358" s="795"/>
      <c r="DQ358" s="795"/>
      <c r="DR358" s="795"/>
      <c r="DS358" s="795"/>
      <c r="DT358" s="788"/>
      <c r="DX358" s="825"/>
      <c r="EF358" s="788"/>
      <c r="EG358" s="795"/>
      <c r="EH358" s="795"/>
      <c r="EI358" s="795"/>
      <c r="EJ358" s="795"/>
      <c r="EK358" s="795"/>
      <c r="EL358" s="795"/>
      <c r="EM358" s="795"/>
      <c r="EN358" s="795"/>
      <c r="EO358" s="795"/>
      <c r="EP358" s="795"/>
      <c r="EQ358" s="795"/>
      <c r="ER358" s="788"/>
      <c r="FD358" s="788"/>
      <c r="FE358" s="795"/>
      <c r="FF358" s="795"/>
      <c r="FG358" s="795"/>
      <c r="FH358" s="795"/>
      <c r="FI358" s="795"/>
      <c r="FJ358" s="795"/>
      <c r="FK358" s="795"/>
      <c r="FL358" s="795"/>
      <c r="FM358" s="795"/>
      <c r="FN358" s="795"/>
      <c r="FO358" s="795"/>
      <c r="FP358" s="788"/>
      <c r="GB358" s="788"/>
      <c r="GC358" s="795"/>
      <c r="GD358" s="795"/>
      <c r="GE358" s="795"/>
      <c r="GF358" s="795"/>
      <c r="GG358" s="795"/>
      <c r="GH358" s="795"/>
      <c r="GI358" s="795"/>
      <c r="GJ358" s="795"/>
      <c r="GK358" s="795"/>
      <c r="GL358" s="795"/>
      <c r="GM358" s="795"/>
      <c r="GN358" s="788"/>
      <c r="GO358" s="815"/>
    </row>
    <row r="359" spans="7:197" s="786" customFormat="1" ht="22" hidden="1" customHeight="1" x14ac:dyDescent="0.2">
      <c r="G359" s="834" t="str">
        <f>'Title Marketing'!$B$9</f>
        <v>Public Relations</v>
      </c>
      <c r="P359" s="788"/>
      <c r="Q359" s="795"/>
      <c r="R359" s="795"/>
      <c r="S359" s="795"/>
      <c r="T359" s="795"/>
      <c r="U359" s="795"/>
      <c r="V359" s="795"/>
      <c r="W359" s="795"/>
      <c r="X359" s="795"/>
      <c r="Y359" s="795"/>
      <c r="Z359" s="795"/>
      <c r="AA359" s="795"/>
      <c r="AB359" s="788"/>
      <c r="AF359" s="795"/>
      <c r="AG359" s="795"/>
      <c r="AH359" s="795"/>
      <c r="AN359" s="788">
        <f>'Title Marketing'!$C$9</f>
        <v>-2000</v>
      </c>
      <c r="AO359" s="795">
        <f>'Title Marketing'!$D$9</f>
        <v>-2000</v>
      </c>
      <c r="AP359" s="795">
        <f>'Title Marketing'!$E$9</f>
        <v>-2000</v>
      </c>
      <c r="AQ359" s="795">
        <f>'Title Marketing'!$F$9</f>
        <v>-2000</v>
      </c>
      <c r="AR359" s="795">
        <f>'Title Marketing'!$G$9</f>
        <v>-2000</v>
      </c>
      <c r="AS359" s="795">
        <f>'Title Marketing'!$H$9</f>
        <v>-2000</v>
      </c>
      <c r="AT359" s="795">
        <f>'Title Marketing'!$I$9</f>
        <v>-2000</v>
      </c>
      <c r="AU359" s="795">
        <f>'Title Marketing'!$J$9</f>
        <v>-2000</v>
      </c>
      <c r="AV359" s="795">
        <f>'Title Marketing'!$K$9</f>
        <v>0</v>
      </c>
      <c r="AW359" s="795">
        <f>'Title Marketing'!$L$9</f>
        <v>0</v>
      </c>
      <c r="AX359" s="795">
        <f>'Title Marketing'!$M$9</f>
        <v>0</v>
      </c>
      <c r="AY359" s="795">
        <f>'Title Marketing'!$N$9</f>
        <v>0</v>
      </c>
      <c r="AZ359" s="788">
        <f>'Title Marketing'!$O$9</f>
        <v>0</v>
      </c>
      <c r="BA359" s="786">
        <f>'Title Marketing'!$P$9</f>
        <v>0</v>
      </c>
      <c r="BB359" s="786">
        <f>'Title Marketing'!$Q$9</f>
        <v>0</v>
      </c>
      <c r="BC359" s="786">
        <f>'Title Marketing'!$R$9</f>
        <v>0</v>
      </c>
      <c r="BD359" s="795">
        <f>'Title Marketing'!$S$9</f>
        <v>0</v>
      </c>
      <c r="BE359" s="795">
        <f>'Title Marketing'!$T$9</f>
        <v>0</v>
      </c>
      <c r="BF359" s="795">
        <f>'Title Marketing'!$U$9</f>
        <v>0</v>
      </c>
      <c r="BL359" s="788"/>
      <c r="BM359" s="795"/>
      <c r="BN359" s="795"/>
      <c r="BO359" s="795"/>
      <c r="BP359" s="795"/>
      <c r="BQ359" s="795"/>
      <c r="BR359" s="795"/>
      <c r="BS359" s="795"/>
      <c r="BT359" s="795"/>
      <c r="BU359" s="795"/>
      <c r="BV359" s="795"/>
      <c r="BW359" s="795"/>
      <c r="BX359" s="788"/>
      <c r="CJ359" s="788"/>
      <c r="CK359" s="795"/>
      <c r="CL359" s="795"/>
      <c r="CM359" s="795"/>
      <c r="CN359" s="795"/>
      <c r="CO359" s="795"/>
      <c r="CP359" s="795"/>
      <c r="CQ359" s="795"/>
      <c r="CR359" s="795"/>
      <c r="CS359" s="795"/>
      <c r="CT359" s="795"/>
      <c r="CU359" s="795"/>
      <c r="CV359" s="788"/>
      <c r="DH359" s="788"/>
      <c r="DI359" s="795"/>
      <c r="DJ359" s="795"/>
      <c r="DK359" s="795"/>
      <c r="DL359" s="795"/>
      <c r="DM359" s="795"/>
      <c r="DN359" s="795"/>
      <c r="DO359" s="795"/>
      <c r="DP359" s="795"/>
      <c r="DQ359" s="795"/>
      <c r="DR359" s="795"/>
      <c r="DS359" s="795"/>
      <c r="DT359" s="788"/>
      <c r="DX359" s="825"/>
      <c r="EF359" s="788"/>
      <c r="EG359" s="795"/>
      <c r="EH359" s="795"/>
      <c r="EI359" s="795"/>
      <c r="EJ359" s="795"/>
      <c r="EK359" s="795"/>
      <c r="EL359" s="795"/>
      <c r="EM359" s="795"/>
      <c r="EN359" s="795"/>
      <c r="EO359" s="795"/>
      <c r="EP359" s="795"/>
      <c r="EQ359" s="795"/>
      <c r="ER359" s="788"/>
      <c r="FD359" s="788"/>
      <c r="FE359" s="795"/>
      <c r="FF359" s="795"/>
      <c r="FG359" s="795"/>
      <c r="FH359" s="795"/>
      <c r="FI359" s="795"/>
      <c r="FJ359" s="795"/>
      <c r="FK359" s="795"/>
      <c r="FL359" s="795"/>
      <c r="FM359" s="795"/>
      <c r="FN359" s="795"/>
      <c r="FO359" s="795"/>
      <c r="FP359" s="788"/>
      <c r="GB359" s="788"/>
      <c r="GC359" s="795"/>
      <c r="GD359" s="795"/>
      <c r="GE359" s="795"/>
      <c r="GF359" s="795"/>
      <c r="GG359" s="795"/>
      <c r="GH359" s="795"/>
      <c r="GI359" s="795"/>
      <c r="GJ359" s="795"/>
      <c r="GK359" s="795"/>
      <c r="GL359" s="795"/>
      <c r="GM359" s="795"/>
      <c r="GN359" s="788"/>
      <c r="GO359" s="815"/>
    </row>
    <row r="360" spans="7:197" s="786" customFormat="1" ht="22" hidden="1" customHeight="1" x14ac:dyDescent="0.2">
      <c r="G360" s="834" t="str">
        <f>'Title Marketing'!$B$10</f>
        <v>Endorsement Solicitation</v>
      </c>
      <c r="P360" s="788"/>
      <c r="Q360" s="795"/>
      <c r="R360" s="795"/>
      <c r="S360" s="795"/>
      <c r="T360" s="795"/>
      <c r="U360" s="795"/>
      <c r="V360" s="795"/>
      <c r="W360" s="795"/>
      <c r="X360" s="795"/>
      <c r="Y360" s="795"/>
      <c r="Z360" s="795"/>
      <c r="AA360" s="795"/>
      <c r="AB360" s="788"/>
      <c r="AF360" s="795"/>
      <c r="AG360" s="795"/>
      <c r="AH360" s="795"/>
      <c r="AN360" s="788">
        <f>'Title Marketing'!$C$10</f>
        <v>-5000</v>
      </c>
      <c r="AO360" s="795">
        <f>'Title Marketing'!$D$10</f>
        <v>-5000</v>
      </c>
      <c r="AP360" s="795">
        <f>'Title Marketing'!$E$10</f>
        <v>0</v>
      </c>
      <c r="AQ360" s="795">
        <f>'Title Marketing'!$F$10</f>
        <v>0</v>
      </c>
      <c r="AR360" s="795">
        <f>'Title Marketing'!$G$10</f>
        <v>0</v>
      </c>
      <c r="AS360" s="795">
        <f>'Title Marketing'!$H$10</f>
        <v>0</v>
      </c>
      <c r="AT360" s="795">
        <f>'Title Marketing'!$I$10</f>
        <v>0</v>
      </c>
      <c r="AU360" s="795">
        <f>'Title Marketing'!$J$10</f>
        <v>0</v>
      </c>
      <c r="AV360" s="795">
        <f>'Title Marketing'!$K$10</f>
        <v>0</v>
      </c>
      <c r="AW360" s="795">
        <f>'Title Marketing'!$L$10</f>
        <v>0</v>
      </c>
      <c r="AX360" s="795">
        <f>'Title Marketing'!$M$10</f>
        <v>0</v>
      </c>
      <c r="AY360" s="795">
        <f>'Title Marketing'!$N$10</f>
        <v>0</v>
      </c>
      <c r="AZ360" s="788">
        <f>'Title Marketing'!$O$10</f>
        <v>0</v>
      </c>
      <c r="BA360" s="786">
        <f>'Title Marketing'!$P$10</f>
        <v>0</v>
      </c>
      <c r="BB360" s="786">
        <f>'Title Marketing'!$Q$10</f>
        <v>0</v>
      </c>
      <c r="BC360" s="786">
        <f>'Title Marketing'!$R$10</f>
        <v>0</v>
      </c>
      <c r="BD360" s="795">
        <f>'Title Marketing'!$S$10</f>
        <v>0</v>
      </c>
      <c r="BE360" s="795">
        <f>'Title Marketing'!$T$10</f>
        <v>0</v>
      </c>
      <c r="BF360" s="795">
        <f>'Title Marketing'!$U$10</f>
        <v>0</v>
      </c>
      <c r="BL360" s="788"/>
      <c r="BM360" s="795"/>
      <c r="BN360" s="795"/>
      <c r="BO360" s="795"/>
      <c r="BP360" s="795"/>
      <c r="BQ360" s="795"/>
      <c r="BR360" s="795"/>
      <c r="BS360" s="795"/>
      <c r="BT360" s="795"/>
      <c r="BU360" s="795"/>
      <c r="BV360" s="795"/>
      <c r="BW360" s="795"/>
      <c r="BX360" s="788"/>
      <c r="CJ360" s="788"/>
      <c r="CK360" s="795"/>
      <c r="CL360" s="795"/>
      <c r="CM360" s="795"/>
      <c r="CN360" s="795"/>
      <c r="CO360" s="795"/>
      <c r="CP360" s="795"/>
      <c r="CQ360" s="795"/>
      <c r="CR360" s="795"/>
      <c r="CS360" s="795"/>
      <c r="CT360" s="795"/>
      <c r="CU360" s="795"/>
      <c r="CV360" s="788"/>
      <c r="DH360" s="788"/>
      <c r="DI360" s="795"/>
      <c r="DJ360" s="795"/>
      <c r="DK360" s="795"/>
      <c r="DL360" s="795"/>
      <c r="DM360" s="795"/>
      <c r="DN360" s="795"/>
      <c r="DO360" s="795"/>
      <c r="DP360" s="795"/>
      <c r="DQ360" s="795"/>
      <c r="DR360" s="795"/>
      <c r="DS360" s="795"/>
      <c r="DT360" s="788"/>
      <c r="DX360" s="825"/>
      <c r="EF360" s="788"/>
      <c r="EG360" s="795"/>
      <c r="EH360" s="795"/>
      <c r="EI360" s="795"/>
      <c r="EJ360" s="795"/>
      <c r="EK360" s="795"/>
      <c r="EL360" s="795"/>
      <c r="EM360" s="795"/>
      <c r="EN360" s="795"/>
      <c r="EO360" s="795"/>
      <c r="EP360" s="795"/>
      <c r="EQ360" s="795"/>
      <c r="ER360" s="788"/>
      <c r="FD360" s="788"/>
      <c r="FE360" s="795"/>
      <c r="FF360" s="795"/>
      <c r="FG360" s="795"/>
      <c r="FH360" s="795"/>
      <c r="FI360" s="795"/>
      <c r="FJ360" s="795"/>
      <c r="FK360" s="795"/>
      <c r="FL360" s="795"/>
      <c r="FM360" s="795"/>
      <c r="FN360" s="795"/>
      <c r="FO360" s="795"/>
      <c r="FP360" s="788"/>
      <c r="GB360" s="788"/>
      <c r="GC360" s="795"/>
      <c r="GD360" s="795"/>
      <c r="GE360" s="795"/>
      <c r="GF360" s="795"/>
      <c r="GG360" s="795"/>
      <c r="GH360" s="795"/>
      <c r="GI360" s="795"/>
      <c r="GJ360" s="795"/>
      <c r="GK360" s="795"/>
      <c r="GL360" s="795"/>
      <c r="GM360" s="795"/>
      <c r="GN360" s="788"/>
      <c r="GO360" s="815"/>
    </row>
    <row r="361" spans="7:197" s="786" customFormat="1" ht="22" hidden="1" customHeight="1" x14ac:dyDescent="0.2">
      <c r="G361" s="834" t="str">
        <f>'Title Marketing'!$B$11</f>
        <v>Influencer Outreach</v>
      </c>
      <c r="P361" s="788"/>
      <c r="Q361" s="795"/>
      <c r="R361" s="795"/>
      <c r="S361" s="795"/>
      <c r="T361" s="795"/>
      <c r="U361" s="795"/>
      <c r="V361" s="795"/>
      <c r="W361" s="795"/>
      <c r="X361" s="795"/>
      <c r="Y361" s="795"/>
      <c r="Z361" s="795"/>
      <c r="AA361" s="795"/>
      <c r="AB361" s="788"/>
      <c r="AF361" s="795"/>
      <c r="AG361" s="795"/>
      <c r="AH361" s="795"/>
      <c r="AN361" s="788">
        <f>'Title Marketing'!$C$11</f>
        <v>0</v>
      </c>
      <c r="AO361" s="795">
        <f>'Title Marketing'!$D$11</f>
        <v>0</v>
      </c>
      <c r="AP361" s="795">
        <f>'Title Marketing'!$E$11</f>
        <v>-5000</v>
      </c>
      <c r="AQ361" s="795">
        <f>'Title Marketing'!$F$11</f>
        <v>-5000</v>
      </c>
      <c r="AR361" s="795">
        <f>'Title Marketing'!$G$11</f>
        <v>-5000</v>
      </c>
      <c r="AS361" s="795">
        <f>'Title Marketing'!$H$11</f>
        <v>-5000</v>
      </c>
      <c r="AT361" s="795">
        <f>'Title Marketing'!$I$11</f>
        <v>-5000</v>
      </c>
      <c r="AU361" s="795">
        <f>'Title Marketing'!$J$11</f>
        <v>-5000</v>
      </c>
      <c r="AV361" s="795">
        <f>'Title Marketing'!$K$11</f>
        <v>0</v>
      </c>
      <c r="AW361" s="795">
        <f>'Title Marketing'!$L$11</f>
        <v>0</v>
      </c>
      <c r="AX361" s="795">
        <f>'Title Marketing'!$M$11</f>
        <v>0</v>
      </c>
      <c r="AY361" s="795">
        <f>'Title Marketing'!$N$11</f>
        <v>0</v>
      </c>
      <c r="AZ361" s="788">
        <f>'Title Marketing'!$O$11</f>
        <v>0</v>
      </c>
      <c r="BA361" s="786">
        <f>'Title Marketing'!$P$11</f>
        <v>0</v>
      </c>
      <c r="BB361" s="786">
        <f>'Title Marketing'!$Q$11</f>
        <v>0</v>
      </c>
      <c r="BC361" s="786">
        <f>'Title Marketing'!$R$11</f>
        <v>0</v>
      </c>
      <c r="BD361" s="795">
        <f>'Title Marketing'!$S$11</f>
        <v>0</v>
      </c>
      <c r="BE361" s="795">
        <f>'Title Marketing'!$T$11</f>
        <v>0</v>
      </c>
      <c r="BF361" s="795">
        <f>'Title Marketing'!$U$11</f>
        <v>0</v>
      </c>
      <c r="BL361" s="788"/>
      <c r="BM361" s="795"/>
      <c r="BN361" s="795"/>
      <c r="BO361" s="795"/>
      <c r="BP361" s="795"/>
      <c r="BQ361" s="795"/>
      <c r="BR361" s="795"/>
      <c r="BS361" s="795"/>
      <c r="BT361" s="795"/>
      <c r="BU361" s="795"/>
      <c r="BV361" s="795"/>
      <c r="BW361" s="795"/>
      <c r="BX361" s="788"/>
      <c r="CJ361" s="788"/>
      <c r="CK361" s="795"/>
      <c r="CL361" s="795"/>
      <c r="CM361" s="795"/>
      <c r="CN361" s="795"/>
      <c r="CO361" s="795"/>
      <c r="CP361" s="795"/>
      <c r="CQ361" s="795"/>
      <c r="CR361" s="795"/>
      <c r="CS361" s="795"/>
      <c r="CT361" s="795"/>
      <c r="CU361" s="795"/>
      <c r="CV361" s="788"/>
      <c r="DH361" s="788"/>
      <c r="DI361" s="795"/>
      <c r="DJ361" s="795"/>
      <c r="DK361" s="795"/>
      <c r="DL361" s="795"/>
      <c r="DM361" s="795"/>
      <c r="DN361" s="795"/>
      <c r="DO361" s="795"/>
      <c r="DP361" s="795"/>
      <c r="DQ361" s="795"/>
      <c r="DR361" s="795"/>
      <c r="DS361" s="795"/>
      <c r="DT361" s="788"/>
      <c r="DX361" s="825"/>
      <c r="EF361" s="788"/>
      <c r="EG361" s="795"/>
      <c r="EH361" s="795"/>
      <c r="EI361" s="795"/>
      <c r="EJ361" s="795"/>
      <c r="EK361" s="795"/>
      <c r="EL361" s="795"/>
      <c r="EM361" s="795"/>
      <c r="EN361" s="795"/>
      <c r="EO361" s="795"/>
      <c r="EP361" s="795"/>
      <c r="EQ361" s="795"/>
      <c r="ER361" s="788"/>
      <c r="FD361" s="788"/>
      <c r="FE361" s="795"/>
      <c r="FF361" s="795"/>
      <c r="FG361" s="795"/>
      <c r="FH361" s="795"/>
      <c r="FI361" s="795"/>
      <c r="FJ361" s="795"/>
      <c r="FK361" s="795"/>
      <c r="FL361" s="795"/>
      <c r="FM361" s="795"/>
      <c r="FN361" s="795"/>
      <c r="FO361" s="795"/>
      <c r="FP361" s="788"/>
      <c r="GB361" s="788"/>
      <c r="GC361" s="795"/>
      <c r="GD361" s="795"/>
      <c r="GE361" s="795"/>
      <c r="GF361" s="795"/>
      <c r="GG361" s="795"/>
      <c r="GH361" s="795"/>
      <c r="GI361" s="795"/>
      <c r="GJ361" s="795"/>
      <c r="GK361" s="795"/>
      <c r="GL361" s="795"/>
      <c r="GM361" s="795"/>
      <c r="GN361" s="788"/>
      <c r="GO361" s="815"/>
    </row>
    <row r="362" spans="7:197" s="786" customFormat="1" ht="22" hidden="1" customHeight="1" x14ac:dyDescent="0.2">
      <c r="G362" s="834" t="str">
        <f>'Title Marketing'!$B$12</f>
        <v>Blogger / Tatstemakers</v>
      </c>
      <c r="P362" s="788"/>
      <c r="Q362" s="795"/>
      <c r="R362" s="795"/>
      <c r="S362" s="795"/>
      <c r="T362" s="795"/>
      <c r="U362" s="795"/>
      <c r="V362" s="795"/>
      <c r="W362" s="795"/>
      <c r="X362" s="795"/>
      <c r="Y362" s="795"/>
      <c r="Z362" s="795"/>
      <c r="AA362" s="795"/>
      <c r="AB362" s="788"/>
      <c r="AF362" s="795"/>
      <c r="AG362" s="795"/>
      <c r="AH362" s="795"/>
      <c r="AN362" s="788">
        <f>'Title Marketing'!$C$12</f>
        <v>-12000</v>
      </c>
      <c r="AO362" s="795">
        <f>'Title Marketing'!$D$12</f>
        <v>-12000</v>
      </c>
      <c r="AP362" s="795">
        <f>'Title Marketing'!$E$12</f>
        <v>-12000</v>
      </c>
      <c r="AQ362" s="795">
        <f>'Title Marketing'!$F$12</f>
        <v>-12000</v>
      </c>
      <c r="AR362" s="795">
        <f>'Title Marketing'!$G$12</f>
        <v>-12000</v>
      </c>
      <c r="AS362" s="795">
        <f>'Title Marketing'!$H$12</f>
        <v>-12000</v>
      </c>
      <c r="AT362" s="795">
        <f>'Title Marketing'!$I$12</f>
        <v>-12000</v>
      </c>
      <c r="AU362" s="795">
        <f>'Title Marketing'!$J$12</f>
        <v>0</v>
      </c>
      <c r="AV362" s="795">
        <f>'Title Marketing'!$K$12</f>
        <v>0</v>
      </c>
      <c r="AW362" s="795">
        <f>'Title Marketing'!$L$12</f>
        <v>0</v>
      </c>
      <c r="AX362" s="795">
        <f>'Title Marketing'!$M$12</f>
        <v>0</v>
      </c>
      <c r="AY362" s="795">
        <f>'Title Marketing'!$N$12</f>
        <v>0</v>
      </c>
      <c r="AZ362" s="788">
        <f>'Title Marketing'!$O$12</f>
        <v>0</v>
      </c>
      <c r="BA362" s="786">
        <f>'Title Marketing'!$P$12</f>
        <v>0</v>
      </c>
      <c r="BB362" s="786">
        <f>'Title Marketing'!$Q$12</f>
        <v>0</v>
      </c>
      <c r="BC362" s="786">
        <f>'Title Marketing'!$R$12</f>
        <v>0</v>
      </c>
      <c r="BD362" s="795">
        <f>'Title Marketing'!$S$12</f>
        <v>0</v>
      </c>
      <c r="BE362" s="795">
        <f>'Title Marketing'!$T$12</f>
        <v>0</v>
      </c>
      <c r="BF362" s="795">
        <f>'Title Marketing'!$U$12</f>
        <v>0</v>
      </c>
      <c r="BL362" s="788"/>
      <c r="BM362" s="795"/>
      <c r="BN362" s="795"/>
      <c r="BO362" s="795"/>
      <c r="BP362" s="795"/>
      <c r="BQ362" s="795"/>
      <c r="BR362" s="795"/>
      <c r="BS362" s="795"/>
      <c r="BT362" s="795"/>
      <c r="BU362" s="795"/>
      <c r="BV362" s="795"/>
      <c r="BW362" s="795"/>
      <c r="BX362" s="788"/>
      <c r="CJ362" s="788"/>
      <c r="CK362" s="795"/>
      <c r="CL362" s="795"/>
      <c r="CM362" s="795"/>
      <c r="CN362" s="795"/>
      <c r="CO362" s="795"/>
      <c r="CP362" s="795"/>
      <c r="CQ362" s="795"/>
      <c r="CR362" s="795"/>
      <c r="CS362" s="795"/>
      <c r="CT362" s="795"/>
      <c r="CU362" s="795"/>
      <c r="CV362" s="788"/>
      <c r="DH362" s="788"/>
      <c r="DI362" s="795"/>
      <c r="DJ362" s="795"/>
      <c r="DK362" s="795"/>
      <c r="DL362" s="795"/>
      <c r="DM362" s="795"/>
      <c r="DN362" s="795"/>
      <c r="DO362" s="795"/>
      <c r="DP362" s="795"/>
      <c r="DQ362" s="795"/>
      <c r="DR362" s="795"/>
      <c r="DS362" s="795"/>
      <c r="DT362" s="788"/>
      <c r="DX362" s="825"/>
      <c r="EF362" s="788"/>
      <c r="EG362" s="795"/>
      <c r="EH362" s="795"/>
      <c r="EI362" s="795"/>
      <c r="EJ362" s="795"/>
      <c r="EK362" s="795"/>
      <c r="EL362" s="795"/>
      <c r="EM362" s="795"/>
      <c r="EN362" s="795"/>
      <c r="EO362" s="795"/>
      <c r="EP362" s="795"/>
      <c r="EQ362" s="795"/>
      <c r="ER362" s="788"/>
      <c r="FD362" s="788"/>
      <c r="FE362" s="795"/>
      <c r="FF362" s="795"/>
      <c r="FG362" s="795"/>
      <c r="FH362" s="795"/>
      <c r="FI362" s="795"/>
      <c r="FJ362" s="795"/>
      <c r="FK362" s="795"/>
      <c r="FL362" s="795"/>
      <c r="FM362" s="795"/>
      <c r="FN362" s="795"/>
      <c r="FO362" s="795"/>
      <c r="FP362" s="788"/>
      <c r="GB362" s="788"/>
      <c r="GC362" s="795"/>
      <c r="GD362" s="795"/>
      <c r="GE362" s="795"/>
      <c r="GF362" s="795"/>
      <c r="GG362" s="795"/>
      <c r="GH362" s="795"/>
      <c r="GI362" s="795"/>
      <c r="GJ362" s="795"/>
      <c r="GK362" s="795"/>
      <c r="GL362" s="795"/>
      <c r="GM362" s="795"/>
      <c r="GN362" s="788"/>
      <c r="GO362" s="815"/>
    </row>
    <row r="363" spans="7:197" s="786" customFormat="1" ht="22" hidden="1" customHeight="1" x14ac:dyDescent="0.2">
      <c r="G363" s="834" t="str">
        <f>'Title Marketing'!$B$13</f>
        <v>Tradeshows / Events</v>
      </c>
      <c r="P363" s="788"/>
      <c r="Q363" s="795"/>
      <c r="R363" s="795"/>
      <c r="S363" s="795"/>
      <c r="T363" s="795"/>
      <c r="U363" s="795"/>
      <c r="V363" s="795"/>
      <c r="W363" s="795"/>
      <c r="X363" s="795"/>
      <c r="Y363" s="795"/>
      <c r="Z363" s="795"/>
      <c r="AA363" s="795"/>
      <c r="AB363" s="788"/>
      <c r="AF363" s="795"/>
      <c r="AG363" s="795"/>
      <c r="AH363" s="795"/>
      <c r="AN363" s="788">
        <f>'Title Marketing'!$C$13</f>
        <v>0</v>
      </c>
      <c r="AO363" s="795">
        <f>'Title Marketing'!$D$13</f>
        <v>0</v>
      </c>
      <c r="AP363" s="795">
        <f>'Title Marketing'!$E$13</f>
        <v>0</v>
      </c>
      <c r="AQ363" s="795">
        <f>'Title Marketing'!$F567</f>
        <v>0</v>
      </c>
      <c r="AR363" s="795">
        <f>'Title Marketing'!$G$13</f>
        <v>0</v>
      </c>
      <c r="AS363" s="795">
        <f>'Title Marketing'!$H$13</f>
        <v>0</v>
      </c>
      <c r="AT363" s="795">
        <f>'Title Marketing'!$I$13</f>
        <v>0</v>
      </c>
      <c r="AU363" s="795">
        <f>'Title Marketing'!$J$13</f>
        <v>-5000</v>
      </c>
      <c r="AV363" s="795">
        <f>'Title Marketing'!$K$13</f>
        <v>0</v>
      </c>
      <c r="AW363" s="795">
        <f>'Title Marketing'!$L$13</f>
        <v>0</v>
      </c>
      <c r="AX363" s="795">
        <f>'Title Marketing'!$M$13</f>
        <v>-5000</v>
      </c>
      <c r="AY363" s="795">
        <f>'Title Marketing'!$N$13</f>
        <v>0</v>
      </c>
      <c r="AZ363" s="788">
        <f>'Title Marketing'!$O$13</f>
        <v>0</v>
      </c>
      <c r="BA363" s="786">
        <f>'Title Marketing'!$P$13</f>
        <v>0</v>
      </c>
      <c r="BB363" s="786">
        <f>'Title Marketing'!$Q$13</f>
        <v>0</v>
      </c>
      <c r="BC363" s="786">
        <f>'Title Marketing'!$R$13</f>
        <v>0</v>
      </c>
      <c r="BD363" s="795">
        <f>'Title Marketing'!$S$13</f>
        <v>0</v>
      </c>
      <c r="BE363" s="795">
        <f>'Title Marketing'!$T$13</f>
        <v>0</v>
      </c>
      <c r="BF363" s="795">
        <f>'Title Marketing'!$U$13</f>
        <v>0</v>
      </c>
      <c r="BL363" s="788"/>
      <c r="BM363" s="795"/>
      <c r="BN363" s="795"/>
      <c r="BO363" s="795"/>
      <c r="BP363" s="795"/>
      <c r="BQ363" s="795"/>
      <c r="BR363" s="795"/>
      <c r="BS363" s="795"/>
      <c r="BT363" s="795"/>
      <c r="BU363" s="795"/>
      <c r="BV363" s="795"/>
      <c r="BW363" s="795"/>
      <c r="BX363" s="788"/>
      <c r="CJ363" s="788"/>
      <c r="CK363" s="795"/>
      <c r="CL363" s="795"/>
      <c r="CM363" s="795"/>
      <c r="CN363" s="795"/>
      <c r="CO363" s="795"/>
      <c r="CP363" s="795"/>
      <c r="CQ363" s="795"/>
      <c r="CR363" s="795"/>
      <c r="CS363" s="795"/>
      <c r="CT363" s="795"/>
      <c r="CU363" s="795"/>
      <c r="CV363" s="788"/>
      <c r="DH363" s="788"/>
      <c r="DI363" s="795"/>
      <c r="DJ363" s="795"/>
      <c r="DK363" s="795"/>
      <c r="DL363" s="795"/>
      <c r="DM363" s="795"/>
      <c r="DN363" s="795"/>
      <c r="DO363" s="795"/>
      <c r="DP363" s="795"/>
      <c r="DQ363" s="795"/>
      <c r="DR363" s="795"/>
      <c r="DS363" s="795"/>
      <c r="DT363" s="788"/>
      <c r="DX363" s="825"/>
      <c r="EF363" s="788"/>
      <c r="EG363" s="795"/>
      <c r="EH363" s="795"/>
      <c r="EI363" s="795"/>
      <c r="EJ363" s="795"/>
      <c r="EK363" s="795"/>
      <c r="EL363" s="795"/>
      <c r="EM363" s="795"/>
      <c r="EN363" s="795"/>
      <c r="EO363" s="795"/>
      <c r="EP363" s="795"/>
      <c r="EQ363" s="795"/>
      <c r="ER363" s="788"/>
      <c r="FD363" s="788"/>
      <c r="FE363" s="795"/>
      <c r="FF363" s="795"/>
      <c r="FG363" s="795"/>
      <c r="FH363" s="795"/>
      <c r="FI363" s="795"/>
      <c r="FJ363" s="795"/>
      <c r="FK363" s="795"/>
      <c r="FL363" s="795"/>
      <c r="FM363" s="795"/>
      <c r="FN363" s="795"/>
      <c r="FO363" s="795"/>
      <c r="FP363" s="788"/>
      <c r="GB363" s="788"/>
      <c r="GC363" s="795"/>
      <c r="GD363" s="795"/>
      <c r="GE363" s="795"/>
      <c r="GF363" s="795"/>
      <c r="GG363" s="795"/>
      <c r="GH363" s="795"/>
      <c r="GI363" s="795"/>
      <c r="GJ363" s="795"/>
      <c r="GK363" s="795"/>
      <c r="GL363" s="795"/>
      <c r="GM363" s="795"/>
      <c r="GN363" s="788"/>
      <c r="GO363" s="815"/>
    </row>
    <row r="364" spans="7:197" s="786" customFormat="1" ht="22" hidden="1" customHeight="1" x14ac:dyDescent="0.2">
      <c r="G364" s="834" t="str">
        <f>'Title Marketing'!$B$14</f>
        <v>Print Advertising</v>
      </c>
      <c r="P364" s="788"/>
      <c r="Q364" s="795"/>
      <c r="R364" s="795"/>
      <c r="S364" s="795"/>
      <c r="T364" s="795"/>
      <c r="U364" s="795"/>
      <c r="V364" s="795"/>
      <c r="W364" s="795"/>
      <c r="X364" s="795"/>
      <c r="Y364" s="795"/>
      <c r="Z364" s="795"/>
      <c r="AA364" s="795"/>
      <c r="AB364" s="788"/>
      <c r="AF364" s="795"/>
      <c r="AG364" s="795"/>
      <c r="AH364" s="795"/>
      <c r="AN364" s="788">
        <f>'Title Marketing'!$C$14</f>
        <v>0</v>
      </c>
      <c r="AO364" s="795">
        <f>'Title Marketing'!$D$14</f>
        <v>0</v>
      </c>
      <c r="AP364" s="795">
        <f>'Title Marketing'!$E$14</f>
        <v>0</v>
      </c>
      <c r="AQ364" s="795">
        <f>'Title Marketing'!$F$14</f>
        <v>-2500</v>
      </c>
      <c r="AR364" s="795">
        <f>'Title Marketing'!$G$14</f>
        <v>-2500</v>
      </c>
      <c r="AS364" s="795">
        <f>'Title Marketing'!$H$14</f>
        <v>-2500</v>
      </c>
      <c r="AT364" s="795">
        <f>'Title Marketing'!$I$14</f>
        <v>-5000</v>
      </c>
      <c r="AU364" s="795">
        <f>'Title Marketing'!$J$14</f>
        <v>-5000</v>
      </c>
      <c r="AV364" s="795">
        <f>'Title Marketing'!$K568</f>
        <v>0</v>
      </c>
      <c r="AW364" s="795">
        <f>'Title Marketing'!$L$14</f>
        <v>-2500</v>
      </c>
      <c r="AX364" s="795">
        <f>'Title Marketing'!$M$14</f>
        <v>0</v>
      </c>
      <c r="AY364" s="795">
        <f>'Title Marketing'!$N$14</f>
        <v>0</v>
      </c>
      <c r="AZ364" s="788">
        <f>'Title Marketing'!$O$14</f>
        <v>0</v>
      </c>
      <c r="BA364" s="786">
        <f>'Title Marketing'!$P$14</f>
        <v>0</v>
      </c>
      <c r="BB364" s="786">
        <f>'Title Marketing'!$Q$14</f>
        <v>0</v>
      </c>
      <c r="BC364" s="786">
        <f>'Title Marketing'!$R$14</f>
        <v>0</v>
      </c>
      <c r="BD364" s="795">
        <f>'Title Marketing'!$S$14</f>
        <v>0</v>
      </c>
      <c r="BE364" s="795">
        <f>'Title Marketing'!$T$14</f>
        <v>0</v>
      </c>
      <c r="BF364" s="795">
        <f>'Title Marketing'!$U$14</f>
        <v>0</v>
      </c>
      <c r="BL364" s="788"/>
      <c r="BM364" s="795"/>
      <c r="BN364" s="795"/>
      <c r="BO364" s="795"/>
      <c r="BP364" s="795"/>
      <c r="BQ364" s="795"/>
      <c r="BR364" s="795"/>
      <c r="BS364" s="795"/>
      <c r="BT364" s="795"/>
      <c r="BU364" s="795"/>
      <c r="BV364" s="795"/>
      <c r="BW364" s="795"/>
      <c r="BX364" s="788"/>
      <c r="CJ364" s="788"/>
      <c r="CK364" s="795"/>
      <c r="CL364" s="795"/>
      <c r="CM364" s="795"/>
      <c r="CN364" s="795"/>
      <c r="CO364" s="795"/>
      <c r="CP364" s="795"/>
      <c r="CQ364" s="795"/>
      <c r="CR364" s="795"/>
      <c r="CS364" s="795"/>
      <c r="CT364" s="795"/>
      <c r="CU364" s="795"/>
      <c r="CV364" s="788"/>
      <c r="DH364" s="788"/>
      <c r="DI364" s="795"/>
      <c r="DJ364" s="795"/>
      <c r="DK364" s="795"/>
      <c r="DL364" s="795"/>
      <c r="DM364" s="795"/>
      <c r="DN364" s="795"/>
      <c r="DO364" s="795"/>
      <c r="DP364" s="795"/>
      <c r="DQ364" s="795"/>
      <c r="DR364" s="795"/>
      <c r="DS364" s="795"/>
      <c r="DT364" s="788"/>
      <c r="DX364" s="825"/>
      <c r="EF364" s="788"/>
      <c r="EG364" s="795"/>
      <c r="EH364" s="795"/>
      <c r="EI364" s="795"/>
      <c r="EJ364" s="795"/>
      <c r="EK364" s="795"/>
      <c r="EL364" s="795"/>
      <c r="EM364" s="795"/>
      <c r="EN364" s="795"/>
      <c r="EO364" s="795"/>
      <c r="EP364" s="795"/>
      <c r="EQ364" s="795"/>
      <c r="ER364" s="788"/>
      <c r="FD364" s="788"/>
      <c r="FE364" s="795"/>
      <c r="FF364" s="795"/>
      <c r="FG364" s="795"/>
      <c r="FH364" s="795"/>
      <c r="FI364" s="795"/>
      <c r="FJ364" s="795"/>
      <c r="FK364" s="795"/>
      <c r="FL364" s="795"/>
      <c r="FM364" s="795"/>
      <c r="FN364" s="795"/>
      <c r="FO364" s="795"/>
      <c r="FP364" s="788"/>
      <c r="GB364" s="788"/>
      <c r="GC364" s="795"/>
      <c r="GD364" s="795"/>
      <c r="GE364" s="795"/>
      <c r="GF364" s="795"/>
      <c r="GG364" s="795"/>
      <c r="GH364" s="795"/>
      <c r="GI364" s="795"/>
      <c r="GJ364" s="795"/>
      <c r="GK364" s="795"/>
      <c r="GL364" s="795"/>
      <c r="GM364" s="795"/>
      <c r="GN364" s="788"/>
      <c r="GO364" s="815"/>
    </row>
    <row r="365" spans="7:197" s="786" customFormat="1" ht="22" hidden="1" customHeight="1" x14ac:dyDescent="0.2">
      <c r="G365" s="834" t="str">
        <f>'Title Marketing'!$B$15</f>
        <v>Digital Advertising</v>
      </c>
      <c r="P365" s="788"/>
      <c r="Q365" s="795"/>
      <c r="R365" s="795"/>
      <c r="S365" s="795"/>
      <c r="T365" s="795"/>
      <c r="U365" s="795"/>
      <c r="V365" s="795"/>
      <c r="W365" s="795"/>
      <c r="X365" s="795"/>
      <c r="Y365" s="795"/>
      <c r="Z365" s="795"/>
      <c r="AA365" s="795"/>
      <c r="AB365" s="788"/>
      <c r="AF365" s="795"/>
      <c r="AG365" s="795"/>
      <c r="AH365" s="795"/>
      <c r="AN365" s="788">
        <f>'Title Marketing'!$C$15</f>
        <v>0</v>
      </c>
      <c r="AO365" s="795">
        <f>'Title Marketing'!$D$15</f>
        <v>0</v>
      </c>
      <c r="AP365" s="795">
        <f>'Title Marketing'!$E$15</f>
        <v>0</v>
      </c>
      <c r="AQ365" s="795">
        <f>'Title Marketing'!$F$15</f>
        <v>-2500</v>
      </c>
      <c r="AR365" s="795">
        <f>'Title Marketing'!$G$15</f>
        <v>-5000</v>
      </c>
      <c r="AS365" s="795">
        <f>'Title Marketing'!$H$15</f>
        <v>-5000</v>
      </c>
      <c r="AT365" s="795">
        <f>'Title Marketing'!$I$15</f>
        <v>-7500</v>
      </c>
      <c r="AU365" s="795">
        <f>'Title Marketing'!$J$15</f>
        <v>-7500</v>
      </c>
      <c r="AV365" s="795">
        <f>'Title Marketing'!$K$15</f>
        <v>-5000</v>
      </c>
      <c r="AW365" s="795">
        <f>'Title Marketing'!$L$15</f>
        <v>-5000</v>
      </c>
      <c r="AX365" s="795">
        <f>'Title Marketing'!$M$15</f>
        <v>-2500</v>
      </c>
      <c r="AY365" s="795">
        <f>'Title Marketing'!$N$15</f>
        <v>-1500</v>
      </c>
      <c r="AZ365" s="788">
        <f>'Title Marketing'!$O$15</f>
        <v>-500</v>
      </c>
      <c r="BA365" s="786">
        <f>'Title Marketing'!$P$15</f>
        <v>-500</v>
      </c>
      <c r="BB365" s="786">
        <f>'Title Marketing'!$Q$15</f>
        <v>-500</v>
      </c>
      <c r="BC365" s="786">
        <f>'Title Marketing'!$R$15</f>
        <v>-500</v>
      </c>
      <c r="BD365" s="795">
        <f>'Title Marketing'!$S$15</f>
        <v>-750</v>
      </c>
      <c r="BE365" s="795">
        <f>'Title Marketing'!$T$15</f>
        <v>0</v>
      </c>
      <c r="BF365" s="795">
        <f>'Title Marketing'!$U$15</f>
        <v>0</v>
      </c>
      <c r="BL365" s="788"/>
      <c r="BM365" s="795"/>
      <c r="BN365" s="795"/>
      <c r="BO365" s="795"/>
      <c r="BP365" s="795"/>
      <c r="BQ365" s="795"/>
      <c r="BR365" s="795"/>
      <c r="BS365" s="795"/>
      <c r="BT365" s="795"/>
      <c r="BU365" s="795"/>
      <c r="BV365" s="795"/>
      <c r="BW365" s="795"/>
      <c r="BX365" s="788"/>
      <c r="CJ365" s="788"/>
      <c r="CK365" s="795"/>
      <c r="CL365" s="795"/>
      <c r="CM365" s="795"/>
      <c r="CN365" s="795"/>
      <c r="CO365" s="795"/>
      <c r="CP365" s="795"/>
      <c r="CQ365" s="795"/>
      <c r="CR365" s="795"/>
      <c r="CS365" s="795"/>
      <c r="CT365" s="795"/>
      <c r="CU365" s="795"/>
      <c r="CV365" s="788"/>
      <c r="DH365" s="788"/>
      <c r="DI365" s="795"/>
      <c r="DJ365" s="795"/>
      <c r="DK365" s="795"/>
      <c r="DL365" s="795"/>
      <c r="DM365" s="795"/>
      <c r="DN365" s="795"/>
      <c r="DO365" s="795"/>
      <c r="DP365" s="795"/>
      <c r="DQ365" s="795"/>
      <c r="DR365" s="795"/>
      <c r="DS365" s="795"/>
      <c r="DT365" s="788"/>
      <c r="DX365" s="825"/>
      <c r="EF365" s="788"/>
      <c r="EG365" s="795"/>
      <c r="EH365" s="795"/>
      <c r="EI365" s="795"/>
      <c r="EJ365" s="795"/>
      <c r="EK365" s="795"/>
      <c r="EL365" s="795"/>
      <c r="EM365" s="795"/>
      <c r="EN365" s="795"/>
      <c r="EO365" s="795"/>
      <c r="EP365" s="795"/>
      <c r="EQ365" s="795"/>
      <c r="ER365" s="788"/>
      <c r="FD365" s="788"/>
      <c r="FE365" s="795"/>
      <c r="FF365" s="795"/>
      <c r="FG365" s="795"/>
      <c r="FH365" s="795"/>
      <c r="FI365" s="795"/>
      <c r="FJ365" s="795"/>
      <c r="FK365" s="795"/>
      <c r="FL365" s="795"/>
      <c r="FM365" s="795"/>
      <c r="FN365" s="795"/>
      <c r="FO365" s="795"/>
      <c r="FP365" s="788"/>
      <c r="GB365" s="788"/>
      <c r="GC365" s="795"/>
      <c r="GD365" s="795"/>
      <c r="GE365" s="795"/>
      <c r="GF365" s="795"/>
      <c r="GG365" s="795"/>
      <c r="GH365" s="795"/>
      <c r="GI365" s="795"/>
      <c r="GJ365" s="795"/>
      <c r="GK365" s="795"/>
      <c r="GL365" s="795"/>
      <c r="GM365" s="795"/>
      <c r="GN365" s="788"/>
      <c r="GO365" s="815"/>
    </row>
    <row r="366" spans="7:197" s="786" customFormat="1" ht="22" hidden="1" customHeight="1" x14ac:dyDescent="0.2">
      <c r="G366" s="834" t="str">
        <f>'Title Marketing'!$B$16</f>
        <v>Swag</v>
      </c>
      <c r="P366" s="788"/>
      <c r="Q366" s="795"/>
      <c r="R366" s="795"/>
      <c r="S366" s="795"/>
      <c r="T366" s="795"/>
      <c r="U366" s="795"/>
      <c r="V366" s="795"/>
      <c r="W366" s="795"/>
      <c r="X366" s="795"/>
      <c r="Y366" s="795"/>
      <c r="Z366" s="795"/>
      <c r="AA366" s="795"/>
      <c r="AB366" s="788"/>
      <c r="AF366" s="795"/>
      <c r="AG366" s="795"/>
      <c r="AH366" s="795"/>
      <c r="AN366" s="788">
        <f>'Title Marketing'!$C$16</f>
        <v>0</v>
      </c>
      <c r="AO366" s="795">
        <f>'Title Marketing'!$D$16</f>
        <v>0</v>
      </c>
      <c r="AP366" s="795">
        <f>'Title Marketing'!$E$16</f>
        <v>0</v>
      </c>
      <c r="AQ366" s="795">
        <f>'Title Marketing'!$F$16</f>
        <v>0</v>
      </c>
      <c r="AR366" s="795">
        <f>'Title Marketing'!$G$16</f>
        <v>0</v>
      </c>
      <c r="AS366" s="795">
        <f>'Title Marketing'!$H$16</f>
        <v>-1200</v>
      </c>
      <c r="AT366" s="795">
        <f>'Title Marketing'!$I$16</f>
        <v>-1200</v>
      </c>
      <c r="AU366" s="795">
        <f>'Title Marketing'!$J$16</f>
        <v>-2500</v>
      </c>
      <c r="AV366" s="795">
        <f>'Title Marketing'!$K$16</f>
        <v>-2500</v>
      </c>
      <c r="AW366" s="795">
        <f>'Title Marketing'!$L$16</f>
        <v>-2500</v>
      </c>
      <c r="AX366" s="795">
        <f>'Title Marketing'!$M$16</f>
        <v>-1750</v>
      </c>
      <c r="AY366" s="795">
        <f>'Title Marketing'!$N$16</f>
        <v>-1200</v>
      </c>
      <c r="AZ366" s="788">
        <f>'Title Marketing'!$O$16</f>
        <v>-600</v>
      </c>
      <c r="BA366" s="786">
        <f>'Title Marketing'!$P$16</f>
        <v>-600</v>
      </c>
      <c r="BB366" s="786">
        <f>'Title Marketing'!$Q$16</f>
        <v>-600</v>
      </c>
      <c r="BC366" s="786">
        <f>'Title Marketing'!$R$16</f>
        <v>-300</v>
      </c>
      <c r="BD366" s="795">
        <f>'Title Marketing'!$S$16</f>
        <v>-300</v>
      </c>
      <c r="BE366" s="795">
        <f>'Title Marketing'!$T$16</f>
        <v>-300</v>
      </c>
      <c r="BF366" s="795">
        <f>'Title Marketing'!$U$16</f>
        <v>0</v>
      </c>
      <c r="BL366" s="788"/>
      <c r="BM366" s="795"/>
      <c r="BN366" s="795"/>
      <c r="BO366" s="795"/>
      <c r="BP366" s="795"/>
      <c r="BQ366" s="795"/>
      <c r="BR366" s="795"/>
      <c r="BS366" s="795"/>
      <c r="BT366" s="795"/>
      <c r="BU366" s="795"/>
      <c r="BV366" s="795"/>
      <c r="BW366" s="795"/>
      <c r="BX366" s="788"/>
      <c r="CJ366" s="788"/>
      <c r="CK366" s="795"/>
      <c r="CL366" s="795"/>
      <c r="CM366" s="795"/>
      <c r="CN366" s="795"/>
      <c r="CO366" s="795"/>
      <c r="CP366" s="795"/>
      <c r="CQ366" s="795"/>
      <c r="CR366" s="795"/>
      <c r="CS366" s="795"/>
      <c r="CT366" s="795"/>
      <c r="CU366" s="795"/>
      <c r="CV366" s="788"/>
      <c r="DH366" s="788"/>
      <c r="DI366" s="795"/>
      <c r="DJ366" s="795"/>
      <c r="DK366" s="795"/>
      <c r="DL366" s="795"/>
      <c r="DM366" s="795"/>
      <c r="DN366" s="795"/>
      <c r="DO366" s="795"/>
      <c r="DP366" s="795"/>
      <c r="DQ366" s="795"/>
      <c r="DR366" s="795"/>
      <c r="DS366" s="795"/>
      <c r="DT366" s="788"/>
      <c r="DX366" s="825"/>
      <c r="EF366" s="788"/>
      <c r="EG366" s="795"/>
      <c r="EH366" s="795"/>
      <c r="EI366" s="795"/>
      <c r="EJ366" s="795"/>
      <c r="EK366" s="795"/>
      <c r="EL366" s="795"/>
      <c r="EM366" s="795"/>
      <c r="EN366" s="795"/>
      <c r="EO366" s="795"/>
      <c r="EP366" s="795"/>
      <c r="EQ366" s="795"/>
      <c r="ER366" s="788"/>
      <c r="FD366" s="788"/>
      <c r="FE366" s="795"/>
      <c r="FF366" s="795"/>
      <c r="FG366" s="795"/>
      <c r="FH366" s="795"/>
      <c r="FI366" s="795"/>
      <c r="FJ366" s="795"/>
      <c r="FK366" s="795"/>
      <c r="FL366" s="795"/>
      <c r="FM366" s="795"/>
      <c r="FN366" s="795"/>
      <c r="FO366" s="795"/>
      <c r="FP366" s="788"/>
      <c r="GB366" s="788"/>
      <c r="GC366" s="795"/>
      <c r="GD366" s="795"/>
      <c r="GE366" s="795"/>
      <c r="GF366" s="795"/>
      <c r="GG366" s="795"/>
      <c r="GH366" s="795"/>
      <c r="GI366" s="795"/>
      <c r="GJ366" s="795"/>
      <c r="GK366" s="795"/>
      <c r="GL366" s="795"/>
      <c r="GM366" s="795"/>
      <c r="GN366" s="788"/>
      <c r="GO366" s="815"/>
    </row>
    <row r="367" spans="7:197" s="786" customFormat="1" ht="22" hidden="1" customHeight="1" x14ac:dyDescent="0.2">
      <c r="G367" s="834"/>
      <c r="P367" s="788"/>
      <c r="Q367" s="795"/>
      <c r="R367" s="795"/>
      <c r="S367" s="795"/>
      <c r="T367" s="795"/>
      <c r="U367" s="795"/>
      <c r="V367" s="795"/>
      <c r="W367" s="795"/>
      <c r="X367" s="795"/>
      <c r="Y367" s="795"/>
      <c r="Z367" s="795"/>
      <c r="AA367" s="795"/>
      <c r="AB367" s="788"/>
      <c r="AF367" s="795"/>
      <c r="AG367" s="795"/>
      <c r="AH367" s="795"/>
      <c r="AN367" s="788"/>
      <c r="AO367" s="795"/>
      <c r="AP367" s="795"/>
      <c r="AQ367" s="795"/>
      <c r="AR367" s="795"/>
      <c r="AS367" s="795"/>
      <c r="AT367" s="795"/>
      <c r="AU367" s="795"/>
      <c r="AV367" s="795"/>
      <c r="AW367" s="795"/>
      <c r="AX367" s="795"/>
      <c r="AY367" s="795"/>
      <c r="AZ367" s="788"/>
      <c r="BD367" s="795"/>
      <c r="BE367" s="795"/>
      <c r="BF367" s="795"/>
      <c r="BL367" s="788"/>
      <c r="BM367" s="795"/>
      <c r="BN367" s="795"/>
      <c r="BO367" s="795"/>
      <c r="BP367" s="795"/>
      <c r="BQ367" s="795"/>
      <c r="BR367" s="795"/>
      <c r="BS367" s="795"/>
      <c r="BT367" s="795"/>
      <c r="BU367" s="795"/>
      <c r="BV367" s="795"/>
      <c r="BW367" s="795"/>
      <c r="BX367" s="788"/>
      <c r="CJ367" s="788"/>
      <c r="CK367" s="795"/>
      <c r="CL367" s="795"/>
      <c r="CM367" s="795"/>
      <c r="CN367" s="795"/>
      <c r="CO367" s="795"/>
      <c r="CP367" s="795"/>
      <c r="CQ367" s="795"/>
      <c r="CR367" s="795"/>
      <c r="CS367" s="795"/>
      <c r="CT367" s="795"/>
      <c r="CU367" s="795"/>
      <c r="CV367" s="788"/>
      <c r="DH367" s="788"/>
      <c r="DI367" s="795"/>
      <c r="DJ367" s="795"/>
      <c r="DK367" s="795"/>
      <c r="DL367" s="795"/>
      <c r="DM367" s="795"/>
      <c r="DN367" s="795"/>
      <c r="DO367" s="795"/>
      <c r="DP367" s="795"/>
      <c r="DQ367" s="795"/>
      <c r="DR367" s="795"/>
      <c r="DS367" s="795"/>
      <c r="DT367" s="788"/>
      <c r="DX367" s="825"/>
      <c r="EF367" s="788"/>
      <c r="EG367" s="795"/>
      <c r="EH367" s="795"/>
      <c r="EI367" s="795"/>
      <c r="EJ367" s="795"/>
      <c r="EK367" s="795"/>
      <c r="EL367" s="795"/>
      <c r="EM367" s="795"/>
      <c r="EN367" s="795"/>
      <c r="EO367" s="795"/>
      <c r="EP367" s="795"/>
      <c r="EQ367" s="795"/>
      <c r="ER367" s="788"/>
      <c r="FD367" s="788"/>
      <c r="FE367" s="795"/>
      <c r="FF367" s="795"/>
      <c r="FG367" s="795"/>
      <c r="FH367" s="795"/>
      <c r="FI367" s="795"/>
      <c r="FJ367" s="795"/>
      <c r="FK367" s="795"/>
      <c r="FL367" s="795"/>
      <c r="FM367" s="795"/>
      <c r="FN367" s="795"/>
      <c r="FO367" s="795"/>
      <c r="FP367" s="788"/>
      <c r="GB367" s="788"/>
      <c r="GC367" s="795"/>
      <c r="GD367" s="795"/>
      <c r="GE367" s="795"/>
      <c r="GF367" s="795"/>
      <c r="GG367" s="795"/>
      <c r="GH367" s="795"/>
      <c r="GI367" s="795"/>
      <c r="GJ367" s="795"/>
      <c r="GK367" s="795"/>
      <c r="GL367" s="795"/>
      <c r="GM367" s="795"/>
      <c r="GN367" s="788"/>
      <c r="GO367" s="815"/>
    </row>
    <row r="368" spans="7:197" s="786" customFormat="1" ht="22" hidden="1" customHeight="1" x14ac:dyDescent="0.2">
      <c r="G368" s="833">
        <v>16</v>
      </c>
      <c r="P368" s="788"/>
      <c r="Q368" s="795"/>
      <c r="R368" s="795"/>
      <c r="S368" s="795"/>
      <c r="T368" s="795"/>
      <c r="U368" s="795"/>
      <c r="V368" s="795"/>
      <c r="W368" s="795"/>
      <c r="X368" s="795"/>
      <c r="Y368" s="795"/>
      <c r="Z368" s="795"/>
      <c r="AA368" s="795"/>
      <c r="AB368" s="788"/>
      <c r="AF368" s="795"/>
      <c r="AG368" s="795"/>
      <c r="AH368" s="795"/>
      <c r="AN368" s="788"/>
      <c r="AO368" s="795">
        <f>'Title Marketing'!$C$17</f>
        <v>-24000</v>
      </c>
      <c r="AP368" s="795">
        <f>'Title Marketing'!$D$17</f>
        <v>-24000</v>
      </c>
      <c r="AQ368" s="795">
        <f>'Title Marketing'!$E$17</f>
        <v>-19000</v>
      </c>
      <c r="AR368" s="795">
        <f>'Title Marketing'!$F$17</f>
        <v>-29000</v>
      </c>
      <c r="AS368" s="795">
        <f>'Title Marketing'!$G$17</f>
        <v>-26500</v>
      </c>
      <c r="AT368" s="795">
        <f>'Title Marketing'!$H$17</f>
        <v>-27700</v>
      </c>
      <c r="AU368" s="795">
        <f>'Title Marketing'!$I$17</f>
        <v>-32700</v>
      </c>
      <c r="AV368" s="795">
        <f>'Title Marketing'!$J$17</f>
        <v>-27000</v>
      </c>
      <c r="AW368" s="795">
        <f>'Title Marketing'!$K$17</f>
        <v>-12500</v>
      </c>
      <c r="AX368" s="795">
        <f>'Title Marketing'!$L$17</f>
        <v>-10000</v>
      </c>
      <c r="AY368" s="795">
        <f>'Title Marketing'!$M$17</f>
        <v>-9250</v>
      </c>
      <c r="AZ368" s="788">
        <f>'Title Marketing'!$N$17</f>
        <v>-2700</v>
      </c>
      <c r="BA368" s="786">
        <f>'Title Marketing'!$O$17</f>
        <v>-1100</v>
      </c>
      <c r="BB368" s="786">
        <f>'Title Marketing'!$P$17</f>
        <v>-1100</v>
      </c>
      <c r="BC368" s="786">
        <f>'Title Marketing'!$Q$17</f>
        <v>-1100</v>
      </c>
      <c r="BD368" s="795">
        <f>'Title Marketing'!$R$17</f>
        <v>-800</v>
      </c>
      <c r="BE368" s="795">
        <f>'Title Marketing'!$S$17</f>
        <v>-1050</v>
      </c>
      <c r="BF368" s="795">
        <f>'Title Marketing'!$T$17</f>
        <v>-300</v>
      </c>
      <c r="BG368" s="786">
        <f>'Title Marketing'!$U$17</f>
        <v>0</v>
      </c>
      <c r="BL368" s="788"/>
      <c r="BM368" s="795"/>
      <c r="BN368" s="795"/>
      <c r="BO368" s="795"/>
      <c r="BP368" s="795"/>
      <c r="BQ368" s="795"/>
      <c r="BR368" s="795"/>
      <c r="BS368" s="795"/>
      <c r="BT368" s="795"/>
      <c r="BU368" s="795"/>
      <c r="BV368" s="795"/>
      <c r="BW368" s="795"/>
      <c r="BX368" s="788"/>
      <c r="CJ368" s="788"/>
      <c r="CK368" s="795"/>
      <c r="CL368" s="795"/>
      <c r="CM368" s="795"/>
      <c r="CN368" s="795"/>
      <c r="CO368" s="795"/>
      <c r="CP368" s="795"/>
      <c r="CQ368" s="795"/>
      <c r="CR368" s="795"/>
      <c r="CS368" s="795"/>
      <c r="CT368" s="795"/>
      <c r="CU368" s="795"/>
      <c r="CV368" s="788"/>
      <c r="DH368" s="788"/>
      <c r="DI368" s="795"/>
      <c r="DJ368" s="795"/>
      <c r="DK368" s="795"/>
      <c r="DL368" s="795"/>
      <c r="DM368" s="795"/>
      <c r="DN368" s="795"/>
      <c r="DO368" s="795"/>
      <c r="DP368" s="795"/>
      <c r="DQ368" s="795"/>
      <c r="DR368" s="795"/>
      <c r="DS368" s="795"/>
      <c r="DT368" s="788"/>
      <c r="DX368" s="825"/>
      <c r="EF368" s="788"/>
      <c r="EG368" s="795"/>
      <c r="EH368" s="795"/>
      <c r="EI368" s="795"/>
      <c r="EJ368" s="795"/>
      <c r="EK368" s="795"/>
      <c r="EL368" s="795"/>
      <c r="EM368" s="795"/>
      <c r="EN368" s="795"/>
      <c r="EO368" s="795"/>
      <c r="EP368" s="795"/>
      <c r="EQ368" s="795"/>
      <c r="ER368" s="788"/>
      <c r="FD368" s="788"/>
      <c r="FE368" s="795"/>
      <c r="FF368" s="795"/>
      <c r="FG368" s="795"/>
      <c r="FH368" s="795"/>
      <c r="FI368" s="795"/>
      <c r="FJ368" s="795"/>
      <c r="FK368" s="795"/>
      <c r="FL368" s="795"/>
      <c r="FM368" s="795"/>
      <c r="FN368" s="795"/>
      <c r="FO368" s="795"/>
      <c r="FP368" s="788"/>
      <c r="GB368" s="788"/>
      <c r="GC368" s="795"/>
      <c r="GD368" s="795"/>
      <c r="GE368" s="795"/>
      <c r="GF368" s="795"/>
      <c r="GG368" s="795"/>
      <c r="GH368" s="795"/>
      <c r="GI368" s="795"/>
      <c r="GJ368" s="795"/>
      <c r="GK368" s="795"/>
      <c r="GL368" s="795"/>
      <c r="GM368" s="795"/>
      <c r="GN368" s="788"/>
      <c r="GO368" s="815"/>
    </row>
    <row r="369" spans="7:197" s="786" customFormat="1" ht="22" hidden="1" customHeight="1" x14ac:dyDescent="0.2">
      <c r="G369" s="834" t="str">
        <f>'Title Marketing'!$B$8</f>
        <v>Market Research</v>
      </c>
      <c r="P369" s="788"/>
      <c r="Q369" s="795"/>
      <c r="R369" s="795"/>
      <c r="S369" s="795"/>
      <c r="T369" s="795"/>
      <c r="U369" s="795"/>
      <c r="V369" s="795"/>
      <c r="W369" s="795"/>
      <c r="X369" s="795"/>
      <c r="Y369" s="795"/>
      <c r="Z369" s="795"/>
      <c r="AA369" s="795"/>
      <c r="AB369" s="788"/>
      <c r="AF369" s="795"/>
      <c r="AG369" s="795"/>
      <c r="AH369" s="795"/>
      <c r="AN369" s="788"/>
      <c r="AO369" s="795">
        <f>'Title Marketing'!$C$8</f>
        <v>-5000</v>
      </c>
      <c r="AP369" s="795">
        <f>'Title Marketing'!$D$8</f>
        <v>-5000</v>
      </c>
      <c r="AQ369" s="795">
        <f>'Title Marketing'!$E$8</f>
        <v>0</v>
      </c>
      <c r="AR369" s="795">
        <f>'Title Marketing'!$F$8</f>
        <v>0</v>
      </c>
      <c r="AS369" s="795">
        <f>'Title Marketing'!$G$8</f>
        <v>0</v>
      </c>
      <c r="AT369" s="795">
        <f>'Title Marketing'!$H$8</f>
        <v>0</v>
      </c>
      <c r="AU369" s="795">
        <f>'Title Marketing'!$I$8</f>
        <v>0</v>
      </c>
      <c r="AV369" s="795">
        <f>'Title Marketing'!$J$8</f>
        <v>0</v>
      </c>
      <c r="AW369" s="795">
        <f>'Title Marketing'!$K$8</f>
        <v>0</v>
      </c>
      <c r="AX369" s="795">
        <f>'Title Marketing'!$L$8</f>
        <v>0</v>
      </c>
      <c r="AY369" s="795">
        <f>'Title Marketing'!$M$8</f>
        <v>0</v>
      </c>
      <c r="AZ369" s="788">
        <f>'Title Marketing'!$N$8</f>
        <v>0</v>
      </c>
      <c r="BA369" s="786">
        <f>'Title Marketing'!$O$8</f>
        <v>0</v>
      </c>
      <c r="BB369" s="786">
        <f>'Title Marketing'!$P$8</f>
        <v>0</v>
      </c>
      <c r="BC369" s="786">
        <f>'Title Marketing'!$Q$8</f>
        <v>0</v>
      </c>
      <c r="BD369" s="795">
        <f>'Title Marketing'!$R$8</f>
        <v>0</v>
      </c>
      <c r="BE369" s="795">
        <f>'Title Marketing'!$S$8</f>
        <v>0</v>
      </c>
      <c r="BF369" s="795">
        <f>'Title Marketing'!$T$8</f>
        <v>0</v>
      </c>
      <c r="BG369" s="786">
        <f>'Title Marketing'!$U$8</f>
        <v>0</v>
      </c>
      <c r="BL369" s="788"/>
      <c r="BM369" s="795"/>
      <c r="BN369" s="795"/>
      <c r="BO369" s="795"/>
      <c r="BP369" s="795"/>
      <c r="BQ369" s="795"/>
      <c r="BR369" s="795"/>
      <c r="BS369" s="795"/>
      <c r="BT369" s="795"/>
      <c r="BU369" s="795"/>
      <c r="BV369" s="795"/>
      <c r="BW369" s="795"/>
      <c r="BX369" s="788"/>
      <c r="CJ369" s="788"/>
      <c r="CK369" s="795"/>
      <c r="CL369" s="795"/>
      <c r="CM369" s="795"/>
      <c r="CN369" s="795"/>
      <c r="CO369" s="795"/>
      <c r="CP369" s="795"/>
      <c r="CQ369" s="795"/>
      <c r="CR369" s="795"/>
      <c r="CS369" s="795"/>
      <c r="CT369" s="795"/>
      <c r="CU369" s="795"/>
      <c r="CV369" s="788"/>
      <c r="DH369" s="788"/>
      <c r="DI369" s="795"/>
      <c r="DJ369" s="795"/>
      <c r="DK369" s="795"/>
      <c r="DL369" s="795"/>
      <c r="DM369" s="795"/>
      <c r="DN369" s="795"/>
      <c r="DO369" s="795"/>
      <c r="DP369" s="795"/>
      <c r="DQ369" s="795"/>
      <c r="DR369" s="795"/>
      <c r="DS369" s="795"/>
      <c r="DT369" s="788"/>
      <c r="DX369" s="825"/>
      <c r="EF369" s="788"/>
      <c r="EG369" s="795"/>
      <c r="EH369" s="795"/>
      <c r="EI369" s="795"/>
      <c r="EJ369" s="795"/>
      <c r="EK369" s="795"/>
      <c r="EL369" s="795"/>
      <c r="EM369" s="795"/>
      <c r="EN369" s="795"/>
      <c r="EO369" s="795"/>
      <c r="EP369" s="795"/>
      <c r="EQ369" s="795"/>
      <c r="ER369" s="788"/>
      <c r="FD369" s="788"/>
      <c r="FE369" s="795"/>
      <c r="FF369" s="795"/>
      <c r="FG369" s="795"/>
      <c r="FH369" s="795"/>
      <c r="FI369" s="795"/>
      <c r="FJ369" s="795"/>
      <c r="FK369" s="795"/>
      <c r="FL369" s="795"/>
      <c r="FM369" s="795"/>
      <c r="FN369" s="795"/>
      <c r="FO369" s="795"/>
      <c r="FP369" s="788"/>
      <c r="GB369" s="788"/>
      <c r="GC369" s="795"/>
      <c r="GD369" s="795"/>
      <c r="GE369" s="795"/>
      <c r="GF369" s="795"/>
      <c r="GG369" s="795"/>
      <c r="GH369" s="795"/>
      <c r="GI369" s="795"/>
      <c r="GJ369" s="795"/>
      <c r="GK369" s="795"/>
      <c r="GL369" s="795"/>
      <c r="GM369" s="795"/>
      <c r="GN369" s="788"/>
      <c r="GO369" s="815"/>
    </row>
    <row r="370" spans="7:197" s="786" customFormat="1" ht="22" hidden="1" customHeight="1" x14ac:dyDescent="0.2">
      <c r="G370" s="834" t="str">
        <f>'Title Marketing'!$B$9</f>
        <v>Public Relations</v>
      </c>
      <c r="P370" s="788"/>
      <c r="Q370" s="795"/>
      <c r="R370" s="795"/>
      <c r="S370" s="795"/>
      <c r="T370" s="795"/>
      <c r="U370" s="795"/>
      <c r="V370" s="795"/>
      <c r="W370" s="795"/>
      <c r="X370" s="795"/>
      <c r="Y370" s="795"/>
      <c r="Z370" s="795"/>
      <c r="AA370" s="795"/>
      <c r="AB370" s="788"/>
      <c r="AF370" s="795"/>
      <c r="AG370" s="795"/>
      <c r="AH370" s="795"/>
      <c r="AN370" s="788"/>
      <c r="AO370" s="795">
        <f>'Title Marketing'!$C$9</f>
        <v>-2000</v>
      </c>
      <c r="AP370" s="795">
        <f>'Title Marketing'!$D$9</f>
        <v>-2000</v>
      </c>
      <c r="AQ370" s="795">
        <f>'Title Marketing'!$E$9</f>
        <v>-2000</v>
      </c>
      <c r="AR370" s="795">
        <f>'Title Marketing'!$F$9</f>
        <v>-2000</v>
      </c>
      <c r="AS370" s="795">
        <f>'Title Marketing'!$G$9</f>
        <v>-2000</v>
      </c>
      <c r="AT370" s="795">
        <f>'Title Marketing'!$H$9</f>
        <v>-2000</v>
      </c>
      <c r="AU370" s="795">
        <f>'Title Marketing'!$I$9</f>
        <v>-2000</v>
      </c>
      <c r="AV370" s="795">
        <f>'Title Marketing'!$J$9</f>
        <v>-2000</v>
      </c>
      <c r="AW370" s="795">
        <f>'Title Marketing'!$K$9</f>
        <v>0</v>
      </c>
      <c r="AX370" s="795">
        <f>'Title Marketing'!$L$9</f>
        <v>0</v>
      </c>
      <c r="AY370" s="795">
        <f>'Title Marketing'!$M$9</f>
        <v>0</v>
      </c>
      <c r="AZ370" s="788">
        <f>'Title Marketing'!$N$9</f>
        <v>0</v>
      </c>
      <c r="BA370" s="786">
        <f>'Title Marketing'!$O$9</f>
        <v>0</v>
      </c>
      <c r="BB370" s="786">
        <f>'Title Marketing'!$P$9</f>
        <v>0</v>
      </c>
      <c r="BC370" s="786">
        <f>'Title Marketing'!$Q$9</f>
        <v>0</v>
      </c>
      <c r="BD370" s="795">
        <f>'Title Marketing'!$R$9</f>
        <v>0</v>
      </c>
      <c r="BE370" s="795">
        <f>'Title Marketing'!$S$9</f>
        <v>0</v>
      </c>
      <c r="BF370" s="795">
        <f>'Title Marketing'!$T$9</f>
        <v>0</v>
      </c>
      <c r="BG370" s="786">
        <f>'Title Marketing'!$U$9</f>
        <v>0</v>
      </c>
      <c r="BL370" s="788"/>
      <c r="BM370" s="795"/>
      <c r="BN370" s="795"/>
      <c r="BO370" s="795"/>
      <c r="BP370" s="795"/>
      <c r="BQ370" s="795"/>
      <c r="BR370" s="795"/>
      <c r="BS370" s="795"/>
      <c r="BT370" s="795"/>
      <c r="BU370" s="795"/>
      <c r="BV370" s="795"/>
      <c r="BW370" s="795"/>
      <c r="BX370" s="788"/>
      <c r="CJ370" s="788"/>
      <c r="CK370" s="795"/>
      <c r="CL370" s="795"/>
      <c r="CM370" s="795"/>
      <c r="CN370" s="795"/>
      <c r="CO370" s="795"/>
      <c r="CP370" s="795"/>
      <c r="CQ370" s="795"/>
      <c r="CR370" s="795"/>
      <c r="CS370" s="795"/>
      <c r="CT370" s="795"/>
      <c r="CU370" s="795"/>
      <c r="CV370" s="788"/>
      <c r="DH370" s="788"/>
      <c r="DI370" s="795"/>
      <c r="DJ370" s="795"/>
      <c r="DK370" s="795"/>
      <c r="DL370" s="795"/>
      <c r="DM370" s="795"/>
      <c r="DN370" s="795"/>
      <c r="DO370" s="795"/>
      <c r="DP370" s="795"/>
      <c r="DQ370" s="795"/>
      <c r="DR370" s="795"/>
      <c r="DS370" s="795"/>
      <c r="DT370" s="788"/>
      <c r="DX370" s="825"/>
      <c r="EF370" s="788"/>
      <c r="EG370" s="795"/>
      <c r="EH370" s="795"/>
      <c r="EI370" s="795"/>
      <c r="EJ370" s="795"/>
      <c r="EK370" s="795"/>
      <c r="EL370" s="795"/>
      <c r="EM370" s="795"/>
      <c r="EN370" s="795"/>
      <c r="EO370" s="795"/>
      <c r="EP370" s="795"/>
      <c r="EQ370" s="795"/>
      <c r="ER370" s="788"/>
      <c r="FD370" s="788"/>
      <c r="FE370" s="795"/>
      <c r="FF370" s="795"/>
      <c r="FG370" s="795"/>
      <c r="FH370" s="795"/>
      <c r="FI370" s="795"/>
      <c r="FJ370" s="795"/>
      <c r="FK370" s="795"/>
      <c r="FL370" s="795"/>
      <c r="FM370" s="795"/>
      <c r="FN370" s="795"/>
      <c r="FO370" s="795"/>
      <c r="FP370" s="788"/>
      <c r="GB370" s="788"/>
      <c r="GC370" s="795"/>
      <c r="GD370" s="795"/>
      <c r="GE370" s="795"/>
      <c r="GF370" s="795"/>
      <c r="GG370" s="795"/>
      <c r="GH370" s="795"/>
      <c r="GI370" s="795"/>
      <c r="GJ370" s="795"/>
      <c r="GK370" s="795"/>
      <c r="GL370" s="795"/>
      <c r="GM370" s="795"/>
      <c r="GN370" s="788"/>
      <c r="GO370" s="815"/>
    </row>
    <row r="371" spans="7:197" s="786" customFormat="1" ht="22" hidden="1" customHeight="1" x14ac:dyDescent="0.2">
      <c r="G371" s="834" t="str">
        <f>'Title Marketing'!$B$10</f>
        <v>Endorsement Solicitation</v>
      </c>
      <c r="P371" s="788"/>
      <c r="Q371" s="795"/>
      <c r="R371" s="795"/>
      <c r="S371" s="795"/>
      <c r="T371" s="795"/>
      <c r="U371" s="795"/>
      <c r="V371" s="795"/>
      <c r="W371" s="795"/>
      <c r="X371" s="795"/>
      <c r="Y371" s="795"/>
      <c r="Z371" s="795"/>
      <c r="AA371" s="795"/>
      <c r="AB371" s="788"/>
      <c r="AF371" s="795"/>
      <c r="AG371" s="795"/>
      <c r="AH371" s="795"/>
      <c r="AN371" s="788"/>
      <c r="AO371" s="795">
        <f>'Title Marketing'!$C$10</f>
        <v>-5000</v>
      </c>
      <c r="AP371" s="795">
        <f>'Title Marketing'!$D$10</f>
        <v>-5000</v>
      </c>
      <c r="AQ371" s="795">
        <f>'Title Marketing'!$E$10</f>
        <v>0</v>
      </c>
      <c r="AR371" s="795">
        <f>'Title Marketing'!$F$10</f>
        <v>0</v>
      </c>
      <c r="AS371" s="795">
        <f>'Title Marketing'!$G$10</f>
        <v>0</v>
      </c>
      <c r="AT371" s="795">
        <f>'Title Marketing'!$H$10</f>
        <v>0</v>
      </c>
      <c r="AU371" s="795">
        <f>'Title Marketing'!$I$10</f>
        <v>0</v>
      </c>
      <c r="AV371" s="795">
        <f>'Title Marketing'!$J$10</f>
        <v>0</v>
      </c>
      <c r="AW371" s="795">
        <f>'Title Marketing'!$K$10</f>
        <v>0</v>
      </c>
      <c r="AX371" s="795">
        <f>'Title Marketing'!$L$10</f>
        <v>0</v>
      </c>
      <c r="AY371" s="795">
        <f>'Title Marketing'!$M$10</f>
        <v>0</v>
      </c>
      <c r="AZ371" s="788">
        <f>'Title Marketing'!$N$10</f>
        <v>0</v>
      </c>
      <c r="BA371" s="786">
        <f>'Title Marketing'!$O$10</f>
        <v>0</v>
      </c>
      <c r="BB371" s="786">
        <f>'Title Marketing'!$P$10</f>
        <v>0</v>
      </c>
      <c r="BC371" s="786">
        <f>'Title Marketing'!$Q$10</f>
        <v>0</v>
      </c>
      <c r="BD371" s="795">
        <f>'Title Marketing'!$R$10</f>
        <v>0</v>
      </c>
      <c r="BE371" s="795">
        <f>'Title Marketing'!$S$10</f>
        <v>0</v>
      </c>
      <c r="BF371" s="795">
        <f>'Title Marketing'!$T$10</f>
        <v>0</v>
      </c>
      <c r="BG371" s="786">
        <f>'Title Marketing'!$U$10</f>
        <v>0</v>
      </c>
      <c r="BL371" s="788"/>
      <c r="BM371" s="795"/>
      <c r="BN371" s="795"/>
      <c r="BO371" s="795"/>
      <c r="BP371" s="795"/>
      <c r="BQ371" s="795"/>
      <c r="BR371" s="795"/>
      <c r="BS371" s="795"/>
      <c r="BT371" s="795"/>
      <c r="BU371" s="795"/>
      <c r="BV371" s="795"/>
      <c r="BW371" s="795"/>
      <c r="BX371" s="788"/>
      <c r="CJ371" s="788"/>
      <c r="CK371" s="795"/>
      <c r="CL371" s="795"/>
      <c r="CM371" s="795"/>
      <c r="CN371" s="795"/>
      <c r="CO371" s="795"/>
      <c r="CP371" s="795"/>
      <c r="CQ371" s="795"/>
      <c r="CR371" s="795"/>
      <c r="CS371" s="795"/>
      <c r="CT371" s="795"/>
      <c r="CU371" s="795"/>
      <c r="CV371" s="788"/>
      <c r="DH371" s="788"/>
      <c r="DI371" s="795"/>
      <c r="DJ371" s="795"/>
      <c r="DK371" s="795"/>
      <c r="DL371" s="795"/>
      <c r="DM371" s="795"/>
      <c r="DN371" s="795"/>
      <c r="DO371" s="795"/>
      <c r="DP371" s="795"/>
      <c r="DQ371" s="795"/>
      <c r="DR371" s="795"/>
      <c r="DS371" s="795"/>
      <c r="DT371" s="788"/>
      <c r="DX371" s="825"/>
      <c r="EF371" s="788"/>
      <c r="EG371" s="795"/>
      <c r="EH371" s="795"/>
      <c r="EI371" s="795"/>
      <c r="EJ371" s="795"/>
      <c r="EK371" s="795"/>
      <c r="EL371" s="795"/>
      <c r="EM371" s="795"/>
      <c r="EN371" s="795"/>
      <c r="EO371" s="795"/>
      <c r="EP371" s="795"/>
      <c r="EQ371" s="795"/>
      <c r="ER371" s="788"/>
      <c r="FD371" s="788"/>
      <c r="FE371" s="795"/>
      <c r="FF371" s="795"/>
      <c r="FG371" s="795"/>
      <c r="FH371" s="795"/>
      <c r="FI371" s="795"/>
      <c r="FJ371" s="795"/>
      <c r="FK371" s="795"/>
      <c r="FL371" s="795"/>
      <c r="FM371" s="795"/>
      <c r="FN371" s="795"/>
      <c r="FO371" s="795"/>
      <c r="FP371" s="788"/>
      <c r="GB371" s="788"/>
      <c r="GC371" s="795"/>
      <c r="GD371" s="795"/>
      <c r="GE371" s="795"/>
      <c r="GF371" s="795"/>
      <c r="GG371" s="795"/>
      <c r="GH371" s="795"/>
      <c r="GI371" s="795"/>
      <c r="GJ371" s="795"/>
      <c r="GK371" s="795"/>
      <c r="GL371" s="795"/>
      <c r="GM371" s="795"/>
      <c r="GN371" s="788"/>
      <c r="GO371" s="815"/>
    </row>
    <row r="372" spans="7:197" s="786" customFormat="1" ht="22" hidden="1" customHeight="1" x14ac:dyDescent="0.2">
      <c r="G372" s="834" t="str">
        <f>'Title Marketing'!$B$11</f>
        <v>Influencer Outreach</v>
      </c>
      <c r="P372" s="788"/>
      <c r="Q372" s="795"/>
      <c r="R372" s="795"/>
      <c r="S372" s="795"/>
      <c r="T372" s="795"/>
      <c r="U372" s="795"/>
      <c r="V372" s="795"/>
      <c r="W372" s="795"/>
      <c r="X372" s="795"/>
      <c r="Y372" s="795"/>
      <c r="Z372" s="795"/>
      <c r="AA372" s="795"/>
      <c r="AB372" s="788"/>
      <c r="AF372" s="795"/>
      <c r="AG372" s="795"/>
      <c r="AH372" s="795"/>
      <c r="AN372" s="788"/>
      <c r="AO372" s="795">
        <f>'Title Marketing'!$C$11</f>
        <v>0</v>
      </c>
      <c r="AP372" s="795">
        <f>'Title Marketing'!$D$11</f>
        <v>0</v>
      </c>
      <c r="AQ372" s="795">
        <f>'Title Marketing'!$E$11</f>
        <v>-5000</v>
      </c>
      <c r="AR372" s="795">
        <f>'Title Marketing'!$F$11</f>
        <v>-5000</v>
      </c>
      <c r="AS372" s="795">
        <f>'Title Marketing'!$G$11</f>
        <v>-5000</v>
      </c>
      <c r="AT372" s="795">
        <f>'Title Marketing'!$H$11</f>
        <v>-5000</v>
      </c>
      <c r="AU372" s="795">
        <f>'Title Marketing'!$I$11</f>
        <v>-5000</v>
      </c>
      <c r="AV372" s="795">
        <f>'Title Marketing'!$J$11</f>
        <v>-5000</v>
      </c>
      <c r="AW372" s="795">
        <f>'Title Marketing'!$K$11</f>
        <v>0</v>
      </c>
      <c r="AX372" s="795">
        <f>'Title Marketing'!$L$11</f>
        <v>0</v>
      </c>
      <c r="AY372" s="795">
        <f>'Title Marketing'!$M$11</f>
        <v>0</v>
      </c>
      <c r="AZ372" s="788">
        <f>'Title Marketing'!$N$11</f>
        <v>0</v>
      </c>
      <c r="BA372" s="786">
        <f>'Title Marketing'!$O$11</f>
        <v>0</v>
      </c>
      <c r="BB372" s="786">
        <f>'Title Marketing'!$P$11</f>
        <v>0</v>
      </c>
      <c r="BC372" s="786">
        <f>'Title Marketing'!$Q$11</f>
        <v>0</v>
      </c>
      <c r="BD372" s="795">
        <f>'Title Marketing'!$R$11</f>
        <v>0</v>
      </c>
      <c r="BE372" s="795">
        <f>'Title Marketing'!$S$11</f>
        <v>0</v>
      </c>
      <c r="BF372" s="795">
        <f>'Title Marketing'!$T$11</f>
        <v>0</v>
      </c>
      <c r="BG372" s="786">
        <f>'Title Marketing'!$U$11</f>
        <v>0</v>
      </c>
      <c r="BL372" s="788"/>
      <c r="BM372" s="795"/>
      <c r="BN372" s="795"/>
      <c r="BO372" s="795"/>
      <c r="BP372" s="795"/>
      <c r="BQ372" s="795"/>
      <c r="BR372" s="795"/>
      <c r="BS372" s="795"/>
      <c r="BT372" s="795"/>
      <c r="BU372" s="795"/>
      <c r="BV372" s="795"/>
      <c r="BW372" s="795"/>
      <c r="BX372" s="788"/>
      <c r="CJ372" s="788"/>
      <c r="CK372" s="795"/>
      <c r="CL372" s="795"/>
      <c r="CM372" s="795"/>
      <c r="CN372" s="795"/>
      <c r="CO372" s="795"/>
      <c r="CP372" s="795"/>
      <c r="CQ372" s="795"/>
      <c r="CR372" s="795"/>
      <c r="CS372" s="795"/>
      <c r="CT372" s="795"/>
      <c r="CU372" s="795"/>
      <c r="CV372" s="788"/>
      <c r="DH372" s="788"/>
      <c r="DI372" s="795"/>
      <c r="DJ372" s="795"/>
      <c r="DK372" s="795"/>
      <c r="DL372" s="795"/>
      <c r="DM372" s="795"/>
      <c r="DN372" s="795"/>
      <c r="DO372" s="795"/>
      <c r="DP372" s="795"/>
      <c r="DQ372" s="795"/>
      <c r="DR372" s="795"/>
      <c r="DS372" s="795"/>
      <c r="DT372" s="788"/>
      <c r="DX372" s="825"/>
      <c r="EF372" s="788"/>
      <c r="EG372" s="795"/>
      <c r="EH372" s="795"/>
      <c r="EI372" s="795"/>
      <c r="EJ372" s="795"/>
      <c r="EK372" s="795"/>
      <c r="EL372" s="795"/>
      <c r="EM372" s="795"/>
      <c r="EN372" s="795"/>
      <c r="EO372" s="795"/>
      <c r="EP372" s="795"/>
      <c r="EQ372" s="795"/>
      <c r="ER372" s="788"/>
      <c r="FD372" s="788"/>
      <c r="FE372" s="795"/>
      <c r="FF372" s="795"/>
      <c r="FG372" s="795"/>
      <c r="FH372" s="795"/>
      <c r="FI372" s="795"/>
      <c r="FJ372" s="795"/>
      <c r="FK372" s="795"/>
      <c r="FL372" s="795"/>
      <c r="FM372" s="795"/>
      <c r="FN372" s="795"/>
      <c r="FO372" s="795"/>
      <c r="FP372" s="788"/>
      <c r="GB372" s="788"/>
      <c r="GC372" s="795"/>
      <c r="GD372" s="795"/>
      <c r="GE372" s="795"/>
      <c r="GF372" s="795"/>
      <c r="GG372" s="795"/>
      <c r="GH372" s="795"/>
      <c r="GI372" s="795"/>
      <c r="GJ372" s="795"/>
      <c r="GK372" s="795"/>
      <c r="GL372" s="795"/>
      <c r="GM372" s="795"/>
      <c r="GN372" s="788"/>
      <c r="GO372" s="815"/>
    </row>
    <row r="373" spans="7:197" s="786" customFormat="1" ht="22" hidden="1" customHeight="1" x14ac:dyDescent="0.2">
      <c r="G373" s="834" t="str">
        <f>'Title Marketing'!$B$12</f>
        <v>Blogger / Tatstemakers</v>
      </c>
      <c r="P373" s="788"/>
      <c r="Q373" s="795"/>
      <c r="R373" s="795"/>
      <c r="S373" s="795"/>
      <c r="T373" s="795"/>
      <c r="U373" s="795"/>
      <c r="V373" s="795"/>
      <c r="W373" s="795"/>
      <c r="X373" s="795"/>
      <c r="Y373" s="795"/>
      <c r="Z373" s="795"/>
      <c r="AA373" s="795"/>
      <c r="AB373" s="788"/>
      <c r="AF373" s="795"/>
      <c r="AG373" s="795"/>
      <c r="AH373" s="795"/>
      <c r="AN373" s="788"/>
      <c r="AO373" s="795">
        <f>'Title Marketing'!$C$12</f>
        <v>-12000</v>
      </c>
      <c r="AP373" s="795">
        <f>'Title Marketing'!$D$12</f>
        <v>-12000</v>
      </c>
      <c r="AQ373" s="795">
        <f>'Title Marketing'!$E$12</f>
        <v>-12000</v>
      </c>
      <c r="AR373" s="795">
        <f>'Title Marketing'!$F$12</f>
        <v>-12000</v>
      </c>
      <c r="AS373" s="795">
        <f>'Title Marketing'!$G$12</f>
        <v>-12000</v>
      </c>
      <c r="AT373" s="795">
        <f>'Title Marketing'!$H$12</f>
        <v>-12000</v>
      </c>
      <c r="AU373" s="795">
        <f>'Title Marketing'!$I$12</f>
        <v>-12000</v>
      </c>
      <c r="AV373" s="795">
        <f>'Title Marketing'!$J$12</f>
        <v>0</v>
      </c>
      <c r="AW373" s="795">
        <f>'Title Marketing'!$K$12</f>
        <v>0</v>
      </c>
      <c r="AX373" s="795">
        <f>'Title Marketing'!$L$12</f>
        <v>0</v>
      </c>
      <c r="AY373" s="795">
        <f>'Title Marketing'!$M$12</f>
        <v>0</v>
      </c>
      <c r="AZ373" s="788">
        <f>'Title Marketing'!$N$12</f>
        <v>0</v>
      </c>
      <c r="BA373" s="786">
        <f>'Title Marketing'!$O$12</f>
        <v>0</v>
      </c>
      <c r="BB373" s="786">
        <f>'Title Marketing'!$P$12</f>
        <v>0</v>
      </c>
      <c r="BC373" s="786">
        <f>'Title Marketing'!$Q$12</f>
        <v>0</v>
      </c>
      <c r="BD373" s="795">
        <f>'Title Marketing'!$R$12</f>
        <v>0</v>
      </c>
      <c r="BE373" s="795">
        <f>'Title Marketing'!$S$12</f>
        <v>0</v>
      </c>
      <c r="BF373" s="795">
        <f>'Title Marketing'!$T$12</f>
        <v>0</v>
      </c>
      <c r="BG373" s="786">
        <f>'Title Marketing'!$U$12</f>
        <v>0</v>
      </c>
      <c r="BL373" s="788"/>
      <c r="BM373" s="795"/>
      <c r="BN373" s="795"/>
      <c r="BO373" s="795"/>
      <c r="BP373" s="795"/>
      <c r="BQ373" s="795"/>
      <c r="BR373" s="795"/>
      <c r="BS373" s="795"/>
      <c r="BT373" s="795"/>
      <c r="BU373" s="795"/>
      <c r="BV373" s="795"/>
      <c r="BW373" s="795"/>
      <c r="BX373" s="788"/>
      <c r="CJ373" s="788"/>
      <c r="CK373" s="795"/>
      <c r="CL373" s="795"/>
      <c r="CM373" s="795"/>
      <c r="CN373" s="795"/>
      <c r="CO373" s="795"/>
      <c r="CP373" s="795"/>
      <c r="CQ373" s="795"/>
      <c r="CR373" s="795"/>
      <c r="CS373" s="795"/>
      <c r="CT373" s="795"/>
      <c r="CU373" s="795"/>
      <c r="CV373" s="788"/>
      <c r="DH373" s="788"/>
      <c r="DI373" s="795"/>
      <c r="DJ373" s="795"/>
      <c r="DK373" s="795"/>
      <c r="DL373" s="795"/>
      <c r="DM373" s="795"/>
      <c r="DN373" s="795"/>
      <c r="DO373" s="795"/>
      <c r="DP373" s="795"/>
      <c r="DQ373" s="795"/>
      <c r="DR373" s="795"/>
      <c r="DS373" s="795"/>
      <c r="DT373" s="788"/>
      <c r="DX373" s="825"/>
      <c r="EF373" s="788"/>
      <c r="EG373" s="795"/>
      <c r="EH373" s="795"/>
      <c r="EI373" s="795"/>
      <c r="EJ373" s="795"/>
      <c r="EK373" s="795"/>
      <c r="EL373" s="795"/>
      <c r="EM373" s="795"/>
      <c r="EN373" s="795"/>
      <c r="EO373" s="795"/>
      <c r="EP373" s="795"/>
      <c r="EQ373" s="795"/>
      <c r="ER373" s="788"/>
      <c r="FD373" s="788"/>
      <c r="FE373" s="795"/>
      <c r="FF373" s="795"/>
      <c r="FG373" s="795"/>
      <c r="FH373" s="795"/>
      <c r="FI373" s="795"/>
      <c r="FJ373" s="795"/>
      <c r="FK373" s="795"/>
      <c r="FL373" s="795"/>
      <c r="FM373" s="795"/>
      <c r="FN373" s="795"/>
      <c r="FO373" s="795"/>
      <c r="FP373" s="788"/>
      <c r="GB373" s="788"/>
      <c r="GC373" s="795"/>
      <c r="GD373" s="795"/>
      <c r="GE373" s="795"/>
      <c r="GF373" s="795"/>
      <c r="GG373" s="795"/>
      <c r="GH373" s="795"/>
      <c r="GI373" s="795"/>
      <c r="GJ373" s="795"/>
      <c r="GK373" s="795"/>
      <c r="GL373" s="795"/>
      <c r="GM373" s="795"/>
      <c r="GN373" s="788"/>
      <c r="GO373" s="815"/>
    </row>
    <row r="374" spans="7:197" s="786" customFormat="1" ht="22" hidden="1" customHeight="1" x14ac:dyDescent="0.2">
      <c r="G374" s="834" t="str">
        <f>'Title Marketing'!$B$13</f>
        <v>Tradeshows / Events</v>
      </c>
      <c r="P374" s="788"/>
      <c r="Q374" s="795"/>
      <c r="R374" s="795"/>
      <c r="S374" s="795"/>
      <c r="T374" s="795"/>
      <c r="U374" s="795"/>
      <c r="V374" s="795"/>
      <c r="W374" s="795"/>
      <c r="X374" s="795"/>
      <c r="Y374" s="795"/>
      <c r="Z374" s="795"/>
      <c r="AA374" s="795"/>
      <c r="AB374" s="788"/>
      <c r="AF374" s="795"/>
      <c r="AG374" s="795"/>
      <c r="AH374" s="795"/>
      <c r="AN374" s="788"/>
      <c r="AO374" s="795">
        <f>'Title Marketing'!$C$13</f>
        <v>0</v>
      </c>
      <c r="AP374" s="795">
        <f>'Title Marketing'!$D$13</f>
        <v>0</v>
      </c>
      <c r="AQ374" s="795">
        <f>'Title Marketing'!$E$13</f>
        <v>0</v>
      </c>
      <c r="AR374" s="795">
        <f>'Title Marketing'!$F578</f>
        <v>0</v>
      </c>
      <c r="AS374" s="795">
        <f>'Title Marketing'!$G$13</f>
        <v>0</v>
      </c>
      <c r="AT374" s="795">
        <f>'Title Marketing'!$H$13</f>
        <v>0</v>
      </c>
      <c r="AU374" s="795">
        <f>'Title Marketing'!$I$13</f>
        <v>0</v>
      </c>
      <c r="AV374" s="795">
        <f>'Title Marketing'!$J$13</f>
        <v>-5000</v>
      </c>
      <c r="AW374" s="795">
        <f>'Title Marketing'!$K$13</f>
        <v>0</v>
      </c>
      <c r="AX374" s="795">
        <f>'Title Marketing'!$L$13</f>
        <v>0</v>
      </c>
      <c r="AY374" s="795">
        <f>'Title Marketing'!$M$13</f>
        <v>-5000</v>
      </c>
      <c r="AZ374" s="788">
        <f>'Title Marketing'!$N$13</f>
        <v>0</v>
      </c>
      <c r="BA374" s="786">
        <f>'Title Marketing'!$O$13</f>
        <v>0</v>
      </c>
      <c r="BB374" s="786">
        <f>'Title Marketing'!$P$13</f>
        <v>0</v>
      </c>
      <c r="BC374" s="786">
        <f>'Title Marketing'!$Q$13</f>
        <v>0</v>
      </c>
      <c r="BD374" s="795">
        <f>'Title Marketing'!$R$13</f>
        <v>0</v>
      </c>
      <c r="BE374" s="795">
        <f>'Title Marketing'!$S$13</f>
        <v>0</v>
      </c>
      <c r="BF374" s="795">
        <f>'Title Marketing'!$T$13</f>
        <v>0</v>
      </c>
      <c r="BG374" s="786">
        <f>'Title Marketing'!$U$13</f>
        <v>0</v>
      </c>
      <c r="BL374" s="788"/>
      <c r="BM374" s="795"/>
      <c r="BN374" s="795"/>
      <c r="BO374" s="795"/>
      <c r="BP374" s="795"/>
      <c r="BQ374" s="795"/>
      <c r="BR374" s="795"/>
      <c r="BS374" s="795"/>
      <c r="BT374" s="795"/>
      <c r="BU374" s="795"/>
      <c r="BV374" s="795"/>
      <c r="BW374" s="795"/>
      <c r="BX374" s="788"/>
      <c r="CJ374" s="788"/>
      <c r="CK374" s="795"/>
      <c r="CL374" s="795"/>
      <c r="CM374" s="795"/>
      <c r="CN374" s="795"/>
      <c r="CO374" s="795"/>
      <c r="CP374" s="795"/>
      <c r="CQ374" s="795"/>
      <c r="CR374" s="795"/>
      <c r="CS374" s="795"/>
      <c r="CT374" s="795"/>
      <c r="CU374" s="795"/>
      <c r="CV374" s="788"/>
      <c r="DH374" s="788"/>
      <c r="DI374" s="795"/>
      <c r="DJ374" s="795"/>
      <c r="DK374" s="795"/>
      <c r="DL374" s="795"/>
      <c r="DM374" s="795"/>
      <c r="DN374" s="795"/>
      <c r="DO374" s="795"/>
      <c r="DP374" s="795"/>
      <c r="DQ374" s="795"/>
      <c r="DR374" s="795"/>
      <c r="DS374" s="795"/>
      <c r="DT374" s="788"/>
      <c r="DX374" s="825"/>
      <c r="EF374" s="788"/>
      <c r="EG374" s="795"/>
      <c r="EH374" s="795"/>
      <c r="EI374" s="795"/>
      <c r="EJ374" s="795"/>
      <c r="EK374" s="795"/>
      <c r="EL374" s="795"/>
      <c r="EM374" s="795"/>
      <c r="EN374" s="795"/>
      <c r="EO374" s="795"/>
      <c r="EP374" s="795"/>
      <c r="EQ374" s="795"/>
      <c r="ER374" s="788"/>
      <c r="FD374" s="788"/>
      <c r="FE374" s="795"/>
      <c r="FF374" s="795"/>
      <c r="FG374" s="795"/>
      <c r="FH374" s="795"/>
      <c r="FI374" s="795"/>
      <c r="FJ374" s="795"/>
      <c r="FK374" s="795"/>
      <c r="FL374" s="795"/>
      <c r="FM374" s="795"/>
      <c r="FN374" s="795"/>
      <c r="FO374" s="795"/>
      <c r="FP374" s="788"/>
      <c r="GB374" s="788"/>
      <c r="GC374" s="795"/>
      <c r="GD374" s="795"/>
      <c r="GE374" s="795"/>
      <c r="GF374" s="795"/>
      <c r="GG374" s="795"/>
      <c r="GH374" s="795"/>
      <c r="GI374" s="795"/>
      <c r="GJ374" s="795"/>
      <c r="GK374" s="795"/>
      <c r="GL374" s="795"/>
      <c r="GM374" s="795"/>
      <c r="GN374" s="788"/>
      <c r="GO374" s="815"/>
    </row>
    <row r="375" spans="7:197" s="786" customFormat="1" ht="22" hidden="1" customHeight="1" x14ac:dyDescent="0.2">
      <c r="G375" s="834" t="str">
        <f>'Title Marketing'!$B$14</f>
        <v>Print Advertising</v>
      </c>
      <c r="P375" s="788"/>
      <c r="Q375" s="795"/>
      <c r="R375" s="795"/>
      <c r="S375" s="795"/>
      <c r="T375" s="795"/>
      <c r="U375" s="795"/>
      <c r="V375" s="795"/>
      <c r="W375" s="795"/>
      <c r="X375" s="795"/>
      <c r="Y375" s="795"/>
      <c r="Z375" s="795"/>
      <c r="AA375" s="795"/>
      <c r="AB375" s="788"/>
      <c r="AF375" s="795"/>
      <c r="AG375" s="795"/>
      <c r="AH375" s="795"/>
      <c r="AN375" s="788"/>
      <c r="AO375" s="795">
        <f>'Title Marketing'!$C$14</f>
        <v>0</v>
      </c>
      <c r="AP375" s="795">
        <f>'Title Marketing'!$D$14</f>
        <v>0</v>
      </c>
      <c r="AQ375" s="795">
        <f>'Title Marketing'!$E$14</f>
        <v>0</v>
      </c>
      <c r="AR375" s="795">
        <f>'Title Marketing'!$F$14</f>
        <v>-2500</v>
      </c>
      <c r="AS375" s="795">
        <f>'Title Marketing'!$G$14</f>
        <v>-2500</v>
      </c>
      <c r="AT375" s="795">
        <f>'Title Marketing'!$H$14</f>
        <v>-2500</v>
      </c>
      <c r="AU375" s="795">
        <f>'Title Marketing'!$I$14</f>
        <v>-5000</v>
      </c>
      <c r="AV375" s="795">
        <f>'Title Marketing'!$J$14</f>
        <v>-5000</v>
      </c>
      <c r="AW375" s="795">
        <f>'Title Marketing'!$K579</f>
        <v>0</v>
      </c>
      <c r="AX375" s="795">
        <f>'Title Marketing'!$L$14</f>
        <v>-2500</v>
      </c>
      <c r="AY375" s="795">
        <f>'Title Marketing'!$M$14</f>
        <v>0</v>
      </c>
      <c r="AZ375" s="788">
        <f>'Title Marketing'!$N$14</f>
        <v>0</v>
      </c>
      <c r="BA375" s="786">
        <f>'Title Marketing'!$O$14</f>
        <v>0</v>
      </c>
      <c r="BB375" s="786">
        <f>'Title Marketing'!$P$14</f>
        <v>0</v>
      </c>
      <c r="BC375" s="786">
        <f>'Title Marketing'!$Q$14</f>
        <v>0</v>
      </c>
      <c r="BD375" s="795">
        <f>'Title Marketing'!$R$14</f>
        <v>0</v>
      </c>
      <c r="BE375" s="795">
        <f>'Title Marketing'!$S$14</f>
        <v>0</v>
      </c>
      <c r="BF375" s="795">
        <f>'Title Marketing'!$T$14</f>
        <v>0</v>
      </c>
      <c r="BG375" s="786">
        <f>'Title Marketing'!$U$14</f>
        <v>0</v>
      </c>
      <c r="BL375" s="788"/>
      <c r="BM375" s="795"/>
      <c r="BN375" s="795"/>
      <c r="BO375" s="795"/>
      <c r="BP375" s="795"/>
      <c r="BQ375" s="795"/>
      <c r="BR375" s="795"/>
      <c r="BS375" s="795"/>
      <c r="BT375" s="795"/>
      <c r="BU375" s="795"/>
      <c r="BV375" s="795"/>
      <c r="BW375" s="795"/>
      <c r="BX375" s="788"/>
      <c r="CJ375" s="788"/>
      <c r="CK375" s="795"/>
      <c r="CL375" s="795"/>
      <c r="CM375" s="795"/>
      <c r="CN375" s="795"/>
      <c r="CO375" s="795"/>
      <c r="CP375" s="795"/>
      <c r="CQ375" s="795"/>
      <c r="CR375" s="795"/>
      <c r="CS375" s="795"/>
      <c r="CT375" s="795"/>
      <c r="CU375" s="795"/>
      <c r="CV375" s="788"/>
      <c r="DH375" s="788"/>
      <c r="DI375" s="795"/>
      <c r="DJ375" s="795"/>
      <c r="DK375" s="795"/>
      <c r="DL375" s="795"/>
      <c r="DM375" s="795"/>
      <c r="DN375" s="795"/>
      <c r="DO375" s="795"/>
      <c r="DP375" s="795"/>
      <c r="DQ375" s="795"/>
      <c r="DR375" s="795"/>
      <c r="DS375" s="795"/>
      <c r="DT375" s="788"/>
      <c r="DX375" s="825"/>
      <c r="EF375" s="788"/>
      <c r="EG375" s="795"/>
      <c r="EH375" s="795"/>
      <c r="EI375" s="795"/>
      <c r="EJ375" s="795"/>
      <c r="EK375" s="795"/>
      <c r="EL375" s="795"/>
      <c r="EM375" s="795"/>
      <c r="EN375" s="795"/>
      <c r="EO375" s="795"/>
      <c r="EP375" s="795"/>
      <c r="EQ375" s="795"/>
      <c r="ER375" s="788"/>
      <c r="FD375" s="788"/>
      <c r="FE375" s="795"/>
      <c r="FF375" s="795"/>
      <c r="FG375" s="795"/>
      <c r="FH375" s="795"/>
      <c r="FI375" s="795"/>
      <c r="FJ375" s="795"/>
      <c r="FK375" s="795"/>
      <c r="FL375" s="795"/>
      <c r="FM375" s="795"/>
      <c r="FN375" s="795"/>
      <c r="FO375" s="795"/>
      <c r="FP375" s="788"/>
      <c r="GB375" s="788"/>
      <c r="GC375" s="795"/>
      <c r="GD375" s="795"/>
      <c r="GE375" s="795"/>
      <c r="GF375" s="795"/>
      <c r="GG375" s="795"/>
      <c r="GH375" s="795"/>
      <c r="GI375" s="795"/>
      <c r="GJ375" s="795"/>
      <c r="GK375" s="795"/>
      <c r="GL375" s="795"/>
      <c r="GM375" s="795"/>
      <c r="GN375" s="788"/>
      <c r="GO375" s="815"/>
    </row>
    <row r="376" spans="7:197" s="786" customFormat="1" ht="22" hidden="1" customHeight="1" x14ac:dyDescent="0.2">
      <c r="G376" s="834" t="str">
        <f>'Title Marketing'!$B$15</f>
        <v>Digital Advertising</v>
      </c>
      <c r="P376" s="788"/>
      <c r="Q376" s="795"/>
      <c r="R376" s="795"/>
      <c r="S376" s="795"/>
      <c r="T376" s="795"/>
      <c r="U376" s="795"/>
      <c r="V376" s="795"/>
      <c r="W376" s="795"/>
      <c r="X376" s="795"/>
      <c r="Y376" s="795"/>
      <c r="Z376" s="795"/>
      <c r="AA376" s="795"/>
      <c r="AB376" s="788"/>
      <c r="AF376" s="795"/>
      <c r="AG376" s="795"/>
      <c r="AH376" s="795"/>
      <c r="AN376" s="788"/>
      <c r="AO376" s="795">
        <f>'Title Marketing'!$C$15</f>
        <v>0</v>
      </c>
      <c r="AP376" s="795">
        <f>'Title Marketing'!$D$15</f>
        <v>0</v>
      </c>
      <c r="AQ376" s="795">
        <f>'Title Marketing'!$E$15</f>
        <v>0</v>
      </c>
      <c r="AR376" s="795">
        <f>'Title Marketing'!$F$15</f>
        <v>-2500</v>
      </c>
      <c r="AS376" s="795">
        <f>'Title Marketing'!$G$15</f>
        <v>-5000</v>
      </c>
      <c r="AT376" s="795">
        <f>'Title Marketing'!$H$15</f>
        <v>-5000</v>
      </c>
      <c r="AU376" s="795">
        <f>'Title Marketing'!$I$15</f>
        <v>-7500</v>
      </c>
      <c r="AV376" s="795">
        <f>'Title Marketing'!$J$15</f>
        <v>-7500</v>
      </c>
      <c r="AW376" s="795">
        <f>'Title Marketing'!$K$15</f>
        <v>-5000</v>
      </c>
      <c r="AX376" s="795">
        <f>'Title Marketing'!$L$15</f>
        <v>-5000</v>
      </c>
      <c r="AY376" s="795">
        <f>'Title Marketing'!$M$15</f>
        <v>-2500</v>
      </c>
      <c r="AZ376" s="788">
        <f>'Title Marketing'!$N$15</f>
        <v>-1500</v>
      </c>
      <c r="BA376" s="786">
        <f>'Title Marketing'!$O$15</f>
        <v>-500</v>
      </c>
      <c r="BB376" s="786">
        <f>'Title Marketing'!$P$15</f>
        <v>-500</v>
      </c>
      <c r="BC376" s="786">
        <f>'Title Marketing'!$Q$15</f>
        <v>-500</v>
      </c>
      <c r="BD376" s="795">
        <f>'Title Marketing'!$R$15</f>
        <v>-500</v>
      </c>
      <c r="BE376" s="795">
        <f>'Title Marketing'!$S$15</f>
        <v>-750</v>
      </c>
      <c r="BF376" s="795">
        <f>'Title Marketing'!$T$15</f>
        <v>0</v>
      </c>
      <c r="BG376" s="786">
        <f>'Title Marketing'!$U$15</f>
        <v>0</v>
      </c>
      <c r="BL376" s="788"/>
      <c r="BM376" s="795"/>
      <c r="BN376" s="795"/>
      <c r="BO376" s="795"/>
      <c r="BP376" s="795"/>
      <c r="BQ376" s="795"/>
      <c r="BR376" s="795"/>
      <c r="BS376" s="795"/>
      <c r="BT376" s="795"/>
      <c r="BU376" s="795"/>
      <c r="BV376" s="795"/>
      <c r="BW376" s="795"/>
      <c r="BX376" s="788"/>
      <c r="CJ376" s="788"/>
      <c r="CK376" s="795"/>
      <c r="CL376" s="795"/>
      <c r="CM376" s="795"/>
      <c r="CN376" s="795"/>
      <c r="CO376" s="795"/>
      <c r="CP376" s="795"/>
      <c r="CQ376" s="795"/>
      <c r="CR376" s="795"/>
      <c r="CS376" s="795"/>
      <c r="CT376" s="795"/>
      <c r="CU376" s="795"/>
      <c r="CV376" s="788"/>
      <c r="DH376" s="788"/>
      <c r="DI376" s="795"/>
      <c r="DJ376" s="795"/>
      <c r="DK376" s="795"/>
      <c r="DL376" s="795"/>
      <c r="DM376" s="795"/>
      <c r="DN376" s="795"/>
      <c r="DO376" s="795"/>
      <c r="DP376" s="795"/>
      <c r="DQ376" s="795"/>
      <c r="DR376" s="795"/>
      <c r="DS376" s="795"/>
      <c r="DT376" s="788"/>
      <c r="DX376" s="825"/>
      <c r="EF376" s="788"/>
      <c r="EG376" s="795"/>
      <c r="EH376" s="795"/>
      <c r="EI376" s="795"/>
      <c r="EJ376" s="795"/>
      <c r="EK376" s="795"/>
      <c r="EL376" s="795"/>
      <c r="EM376" s="795"/>
      <c r="EN376" s="795"/>
      <c r="EO376" s="795"/>
      <c r="EP376" s="795"/>
      <c r="EQ376" s="795"/>
      <c r="ER376" s="788"/>
      <c r="FD376" s="788"/>
      <c r="FE376" s="795"/>
      <c r="FF376" s="795"/>
      <c r="FG376" s="795"/>
      <c r="FH376" s="795"/>
      <c r="FI376" s="795"/>
      <c r="FJ376" s="795"/>
      <c r="FK376" s="795"/>
      <c r="FL376" s="795"/>
      <c r="FM376" s="795"/>
      <c r="FN376" s="795"/>
      <c r="FO376" s="795"/>
      <c r="FP376" s="788"/>
      <c r="GB376" s="788"/>
      <c r="GC376" s="795"/>
      <c r="GD376" s="795"/>
      <c r="GE376" s="795"/>
      <c r="GF376" s="795"/>
      <c r="GG376" s="795"/>
      <c r="GH376" s="795"/>
      <c r="GI376" s="795"/>
      <c r="GJ376" s="795"/>
      <c r="GK376" s="795"/>
      <c r="GL376" s="795"/>
      <c r="GM376" s="795"/>
      <c r="GN376" s="788"/>
      <c r="GO376" s="815"/>
    </row>
    <row r="377" spans="7:197" s="786" customFormat="1" ht="22" hidden="1" customHeight="1" x14ac:dyDescent="0.2">
      <c r="G377" s="834" t="str">
        <f>'Title Marketing'!$B$16</f>
        <v>Swag</v>
      </c>
      <c r="P377" s="788"/>
      <c r="Q377" s="795"/>
      <c r="R377" s="795"/>
      <c r="S377" s="795"/>
      <c r="T377" s="795"/>
      <c r="U377" s="795"/>
      <c r="V377" s="795"/>
      <c r="W377" s="795"/>
      <c r="X377" s="795"/>
      <c r="Y377" s="795"/>
      <c r="Z377" s="795"/>
      <c r="AA377" s="795"/>
      <c r="AB377" s="788"/>
      <c r="AF377" s="795"/>
      <c r="AG377" s="795"/>
      <c r="AH377" s="795"/>
      <c r="AN377" s="788"/>
      <c r="AO377" s="795">
        <f>'Title Marketing'!$C$16</f>
        <v>0</v>
      </c>
      <c r="AP377" s="795">
        <f>'Title Marketing'!$D$16</f>
        <v>0</v>
      </c>
      <c r="AQ377" s="795">
        <f>'Title Marketing'!$E$16</f>
        <v>0</v>
      </c>
      <c r="AR377" s="795">
        <f>'Title Marketing'!$F$16</f>
        <v>0</v>
      </c>
      <c r="AS377" s="795">
        <f>'Title Marketing'!$G$16</f>
        <v>0</v>
      </c>
      <c r="AT377" s="795">
        <f>'Title Marketing'!$H$16</f>
        <v>-1200</v>
      </c>
      <c r="AU377" s="795">
        <f>'Title Marketing'!$I$16</f>
        <v>-1200</v>
      </c>
      <c r="AV377" s="795">
        <f>'Title Marketing'!$J$16</f>
        <v>-2500</v>
      </c>
      <c r="AW377" s="795">
        <f>'Title Marketing'!$K$16</f>
        <v>-2500</v>
      </c>
      <c r="AX377" s="795">
        <f>'Title Marketing'!$L$16</f>
        <v>-2500</v>
      </c>
      <c r="AY377" s="795">
        <f>'Title Marketing'!$M$16</f>
        <v>-1750</v>
      </c>
      <c r="AZ377" s="788">
        <f>'Title Marketing'!$N$16</f>
        <v>-1200</v>
      </c>
      <c r="BA377" s="786">
        <f>'Title Marketing'!$O$16</f>
        <v>-600</v>
      </c>
      <c r="BB377" s="786">
        <f>'Title Marketing'!$P$16</f>
        <v>-600</v>
      </c>
      <c r="BC377" s="786">
        <f>'Title Marketing'!$Q$16</f>
        <v>-600</v>
      </c>
      <c r="BD377" s="795">
        <f>'Title Marketing'!$R$16</f>
        <v>-300</v>
      </c>
      <c r="BE377" s="795">
        <f>'Title Marketing'!$S$16</f>
        <v>-300</v>
      </c>
      <c r="BF377" s="795">
        <f>'Title Marketing'!$T$16</f>
        <v>-300</v>
      </c>
      <c r="BG377" s="786">
        <f>'Title Marketing'!$U$16</f>
        <v>0</v>
      </c>
      <c r="BL377" s="788"/>
      <c r="BM377" s="795"/>
      <c r="BN377" s="795"/>
      <c r="BO377" s="795"/>
      <c r="BP377" s="795"/>
      <c r="BQ377" s="795"/>
      <c r="BR377" s="795"/>
      <c r="BS377" s="795"/>
      <c r="BT377" s="795"/>
      <c r="BU377" s="795"/>
      <c r="BV377" s="795"/>
      <c r="BW377" s="795"/>
      <c r="BX377" s="788"/>
      <c r="CJ377" s="788"/>
      <c r="CK377" s="795"/>
      <c r="CL377" s="795"/>
      <c r="CM377" s="795"/>
      <c r="CN377" s="795"/>
      <c r="CO377" s="795"/>
      <c r="CP377" s="795"/>
      <c r="CQ377" s="795"/>
      <c r="CR377" s="795"/>
      <c r="CS377" s="795"/>
      <c r="CT377" s="795"/>
      <c r="CU377" s="795"/>
      <c r="CV377" s="788"/>
      <c r="DH377" s="788"/>
      <c r="DI377" s="795"/>
      <c r="DJ377" s="795"/>
      <c r="DK377" s="795"/>
      <c r="DL377" s="795"/>
      <c r="DM377" s="795"/>
      <c r="DN377" s="795"/>
      <c r="DO377" s="795"/>
      <c r="DP377" s="795"/>
      <c r="DQ377" s="795"/>
      <c r="DR377" s="795"/>
      <c r="DS377" s="795"/>
      <c r="DT377" s="788"/>
      <c r="DX377" s="825"/>
      <c r="EF377" s="788"/>
      <c r="EG377" s="795"/>
      <c r="EH377" s="795"/>
      <c r="EI377" s="795"/>
      <c r="EJ377" s="795"/>
      <c r="EK377" s="795"/>
      <c r="EL377" s="795"/>
      <c r="EM377" s="795"/>
      <c r="EN377" s="795"/>
      <c r="EO377" s="795"/>
      <c r="EP377" s="795"/>
      <c r="EQ377" s="795"/>
      <c r="ER377" s="788"/>
      <c r="FD377" s="788"/>
      <c r="FE377" s="795"/>
      <c r="FF377" s="795"/>
      <c r="FG377" s="795"/>
      <c r="FH377" s="795"/>
      <c r="FI377" s="795"/>
      <c r="FJ377" s="795"/>
      <c r="FK377" s="795"/>
      <c r="FL377" s="795"/>
      <c r="FM377" s="795"/>
      <c r="FN377" s="795"/>
      <c r="FO377" s="795"/>
      <c r="FP377" s="788"/>
      <c r="GB377" s="788"/>
      <c r="GC377" s="795"/>
      <c r="GD377" s="795"/>
      <c r="GE377" s="795"/>
      <c r="GF377" s="795"/>
      <c r="GG377" s="795"/>
      <c r="GH377" s="795"/>
      <c r="GI377" s="795"/>
      <c r="GJ377" s="795"/>
      <c r="GK377" s="795"/>
      <c r="GL377" s="795"/>
      <c r="GM377" s="795"/>
      <c r="GN377" s="788"/>
      <c r="GO377" s="815"/>
    </row>
    <row r="378" spans="7:197" s="786" customFormat="1" ht="22" hidden="1" customHeight="1" x14ac:dyDescent="0.2">
      <c r="G378" s="834"/>
      <c r="P378" s="788"/>
      <c r="Q378" s="795"/>
      <c r="R378" s="795"/>
      <c r="S378" s="795"/>
      <c r="T378" s="795"/>
      <c r="U378" s="795"/>
      <c r="V378" s="795"/>
      <c r="W378" s="795"/>
      <c r="X378" s="795"/>
      <c r="Y378" s="795"/>
      <c r="Z378" s="795"/>
      <c r="AA378" s="795"/>
      <c r="AB378" s="788"/>
      <c r="AF378" s="795"/>
      <c r="AG378" s="795"/>
      <c r="AH378" s="795"/>
      <c r="AN378" s="788"/>
      <c r="AO378" s="795"/>
      <c r="AP378" s="795"/>
      <c r="AQ378" s="795"/>
      <c r="AR378" s="795"/>
      <c r="AS378" s="795"/>
      <c r="AT378" s="795"/>
      <c r="AU378" s="795"/>
      <c r="AV378" s="795"/>
      <c r="AW378" s="795"/>
      <c r="AX378" s="795"/>
      <c r="AY378" s="795"/>
      <c r="AZ378" s="788"/>
      <c r="BD378" s="795"/>
      <c r="BE378" s="795"/>
      <c r="BF378" s="795"/>
      <c r="BL378" s="788"/>
      <c r="BM378" s="795"/>
      <c r="BN378" s="795"/>
      <c r="BO378" s="795"/>
      <c r="BP378" s="795"/>
      <c r="BQ378" s="795"/>
      <c r="BR378" s="795"/>
      <c r="BS378" s="795"/>
      <c r="BT378" s="795"/>
      <c r="BU378" s="795"/>
      <c r="BV378" s="795"/>
      <c r="BW378" s="795"/>
      <c r="BX378" s="788"/>
      <c r="CJ378" s="788"/>
      <c r="CK378" s="795"/>
      <c r="CL378" s="795"/>
      <c r="CM378" s="795"/>
      <c r="CN378" s="795"/>
      <c r="CO378" s="795"/>
      <c r="CP378" s="795"/>
      <c r="CQ378" s="795"/>
      <c r="CR378" s="795"/>
      <c r="CS378" s="795"/>
      <c r="CT378" s="795"/>
      <c r="CU378" s="795"/>
      <c r="CV378" s="788"/>
      <c r="DH378" s="788"/>
      <c r="DI378" s="795"/>
      <c r="DJ378" s="795"/>
      <c r="DK378" s="795"/>
      <c r="DL378" s="795"/>
      <c r="DM378" s="795"/>
      <c r="DN378" s="795"/>
      <c r="DO378" s="795"/>
      <c r="DP378" s="795"/>
      <c r="DQ378" s="795"/>
      <c r="DR378" s="795"/>
      <c r="DS378" s="795"/>
      <c r="DT378" s="788"/>
      <c r="DX378" s="825"/>
      <c r="EF378" s="788"/>
      <c r="EG378" s="795"/>
      <c r="EH378" s="795"/>
      <c r="EI378" s="795"/>
      <c r="EJ378" s="795"/>
      <c r="EK378" s="795"/>
      <c r="EL378" s="795"/>
      <c r="EM378" s="795"/>
      <c r="EN378" s="795"/>
      <c r="EO378" s="795"/>
      <c r="EP378" s="795"/>
      <c r="EQ378" s="795"/>
      <c r="ER378" s="788"/>
      <c r="FD378" s="788"/>
      <c r="FE378" s="795"/>
      <c r="FF378" s="795"/>
      <c r="FG378" s="795"/>
      <c r="FH378" s="795"/>
      <c r="FI378" s="795"/>
      <c r="FJ378" s="795"/>
      <c r="FK378" s="795"/>
      <c r="FL378" s="795"/>
      <c r="FM378" s="795"/>
      <c r="FN378" s="795"/>
      <c r="FO378" s="795"/>
      <c r="FP378" s="788"/>
      <c r="GB378" s="788"/>
      <c r="GC378" s="795"/>
      <c r="GD378" s="795"/>
      <c r="GE378" s="795"/>
      <c r="GF378" s="795"/>
      <c r="GG378" s="795"/>
      <c r="GH378" s="795"/>
      <c r="GI378" s="795"/>
      <c r="GJ378" s="795"/>
      <c r="GK378" s="795"/>
      <c r="GL378" s="795"/>
      <c r="GM378" s="795"/>
      <c r="GN378" s="788"/>
      <c r="GO378" s="815"/>
    </row>
    <row r="379" spans="7:197" s="786" customFormat="1" ht="22" hidden="1" customHeight="1" x14ac:dyDescent="0.2">
      <c r="G379" s="833">
        <v>17</v>
      </c>
      <c r="P379" s="788"/>
      <c r="Q379" s="795"/>
      <c r="R379" s="795"/>
      <c r="S379" s="795"/>
      <c r="T379" s="795"/>
      <c r="U379" s="795"/>
      <c r="V379" s="795"/>
      <c r="W379" s="795"/>
      <c r="X379" s="795"/>
      <c r="Y379" s="795"/>
      <c r="Z379" s="795"/>
      <c r="AA379" s="795"/>
      <c r="AB379" s="788"/>
      <c r="AF379" s="795"/>
      <c r="AG379" s="795"/>
      <c r="AH379" s="795"/>
      <c r="AN379" s="788"/>
      <c r="AO379" s="795"/>
      <c r="AP379" s="795">
        <f>'Title Marketing'!$C$17</f>
        <v>-24000</v>
      </c>
      <c r="AQ379" s="795">
        <f>'Title Marketing'!$D$17</f>
        <v>-24000</v>
      </c>
      <c r="AR379" s="795">
        <f>'Title Marketing'!$E$17</f>
        <v>-19000</v>
      </c>
      <c r="AS379" s="795">
        <f>'Title Marketing'!$F$17</f>
        <v>-29000</v>
      </c>
      <c r="AT379" s="795">
        <f>'Title Marketing'!$G$17</f>
        <v>-26500</v>
      </c>
      <c r="AU379" s="795">
        <f>'Title Marketing'!$H$17</f>
        <v>-27700</v>
      </c>
      <c r="AV379" s="795">
        <f>'Title Marketing'!$I$17</f>
        <v>-32700</v>
      </c>
      <c r="AW379" s="795">
        <f>'Title Marketing'!$J$17</f>
        <v>-27000</v>
      </c>
      <c r="AX379" s="795">
        <f>'Title Marketing'!$K$17</f>
        <v>-12500</v>
      </c>
      <c r="AY379" s="795">
        <f>'Title Marketing'!$L$17</f>
        <v>-10000</v>
      </c>
      <c r="AZ379" s="788">
        <f>'Title Marketing'!$M$17</f>
        <v>-9250</v>
      </c>
      <c r="BA379" s="786">
        <f>'Title Marketing'!$N$17</f>
        <v>-2700</v>
      </c>
      <c r="BB379" s="786">
        <f>'Title Marketing'!$O$17</f>
        <v>-1100</v>
      </c>
      <c r="BC379" s="786">
        <f>'Title Marketing'!$P$17</f>
        <v>-1100</v>
      </c>
      <c r="BD379" s="795">
        <f>'Title Marketing'!$Q$17</f>
        <v>-1100</v>
      </c>
      <c r="BE379" s="795">
        <f>'Title Marketing'!$R$17</f>
        <v>-800</v>
      </c>
      <c r="BF379" s="795">
        <f>'Title Marketing'!$S$17</f>
        <v>-1050</v>
      </c>
      <c r="BG379" s="786">
        <f>'Title Marketing'!$T$17</f>
        <v>-300</v>
      </c>
      <c r="BH379" s="786">
        <f>'Title Marketing'!$U$17</f>
        <v>0</v>
      </c>
      <c r="BL379" s="788"/>
      <c r="BM379" s="795"/>
      <c r="BN379" s="795"/>
      <c r="BO379" s="795"/>
      <c r="BP379" s="795"/>
      <c r="BQ379" s="795"/>
      <c r="BR379" s="795"/>
      <c r="BS379" s="795"/>
      <c r="BT379" s="795"/>
      <c r="BU379" s="795"/>
      <c r="BV379" s="795"/>
      <c r="BW379" s="795"/>
      <c r="BX379" s="788"/>
      <c r="CJ379" s="788"/>
      <c r="CK379" s="795"/>
      <c r="CL379" s="795"/>
      <c r="CM379" s="795"/>
      <c r="CN379" s="795"/>
      <c r="CO379" s="795"/>
      <c r="CP379" s="795"/>
      <c r="CQ379" s="795"/>
      <c r="CR379" s="795"/>
      <c r="CS379" s="795"/>
      <c r="CT379" s="795"/>
      <c r="CU379" s="795"/>
      <c r="CV379" s="788"/>
      <c r="DH379" s="788"/>
      <c r="DI379" s="795"/>
      <c r="DJ379" s="795"/>
      <c r="DK379" s="795"/>
      <c r="DL379" s="795"/>
      <c r="DM379" s="795"/>
      <c r="DN379" s="795"/>
      <c r="DO379" s="795"/>
      <c r="DP379" s="795"/>
      <c r="DQ379" s="795"/>
      <c r="DR379" s="795"/>
      <c r="DS379" s="795"/>
      <c r="DT379" s="788"/>
      <c r="DX379" s="825"/>
      <c r="EF379" s="788"/>
      <c r="EG379" s="795"/>
      <c r="EH379" s="795"/>
      <c r="EI379" s="795"/>
      <c r="EJ379" s="795"/>
      <c r="EK379" s="795"/>
      <c r="EL379" s="795"/>
      <c r="EM379" s="795"/>
      <c r="EN379" s="795"/>
      <c r="EO379" s="795"/>
      <c r="EP379" s="795"/>
      <c r="EQ379" s="795"/>
      <c r="ER379" s="788"/>
      <c r="FD379" s="788"/>
      <c r="FE379" s="795"/>
      <c r="FF379" s="795"/>
      <c r="FG379" s="795"/>
      <c r="FH379" s="795"/>
      <c r="FI379" s="795"/>
      <c r="FJ379" s="795"/>
      <c r="FK379" s="795"/>
      <c r="FL379" s="795"/>
      <c r="FM379" s="795"/>
      <c r="FN379" s="795"/>
      <c r="FO379" s="795"/>
      <c r="FP379" s="788"/>
      <c r="GB379" s="788"/>
      <c r="GC379" s="795"/>
      <c r="GD379" s="795"/>
      <c r="GE379" s="795"/>
      <c r="GF379" s="795"/>
      <c r="GG379" s="795"/>
      <c r="GH379" s="795"/>
      <c r="GI379" s="795"/>
      <c r="GJ379" s="795"/>
      <c r="GK379" s="795"/>
      <c r="GL379" s="795"/>
      <c r="GM379" s="795"/>
      <c r="GN379" s="788"/>
      <c r="GO379" s="815"/>
    </row>
    <row r="380" spans="7:197" s="786" customFormat="1" ht="22" hidden="1" customHeight="1" x14ac:dyDescent="0.2">
      <c r="G380" s="834" t="str">
        <f>'Title Marketing'!$B$8</f>
        <v>Market Research</v>
      </c>
      <c r="P380" s="788"/>
      <c r="Q380" s="795"/>
      <c r="R380" s="795"/>
      <c r="S380" s="795"/>
      <c r="T380" s="795"/>
      <c r="U380" s="795"/>
      <c r="V380" s="795"/>
      <c r="W380" s="795"/>
      <c r="X380" s="795"/>
      <c r="Y380" s="795"/>
      <c r="Z380" s="795"/>
      <c r="AA380" s="795"/>
      <c r="AB380" s="788"/>
      <c r="AF380" s="795"/>
      <c r="AG380" s="795"/>
      <c r="AH380" s="795"/>
      <c r="AN380" s="788"/>
      <c r="AO380" s="795"/>
      <c r="AP380" s="795">
        <f>'Title Marketing'!$C$8</f>
        <v>-5000</v>
      </c>
      <c r="AQ380" s="795">
        <f>'Title Marketing'!$D$8</f>
        <v>-5000</v>
      </c>
      <c r="AR380" s="795">
        <f>'Title Marketing'!$E$8</f>
        <v>0</v>
      </c>
      <c r="AS380" s="795">
        <f>'Title Marketing'!$F$8</f>
        <v>0</v>
      </c>
      <c r="AT380" s="795">
        <f>'Title Marketing'!$G$8</f>
        <v>0</v>
      </c>
      <c r="AU380" s="795">
        <f>'Title Marketing'!$H$8</f>
        <v>0</v>
      </c>
      <c r="AV380" s="795">
        <f>'Title Marketing'!$I$8</f>
        <v>0</v>
      </c>
      <c r="AW380" s="795">
        <f>'Title Marketing'!$J$8</f>
        <v>0</v>
      </c>
      <c r="AX380" s="795">
        <f>'Title Marketing'!$K$8</f>
        <v>0</v>
      </c>
      <c r="AY380" s="795">
        <f>'Title Marketing'!$L$8</f>
        <v>0</v>
      </c>
      <c r="AZ380" s="788">
        <f>'Title Marketing'!$M$8</f>
        <v>0</v>
      </c>
      <c r="BA380" s="786">
        <f>'Title Marketing'!$N$8</f>
        <v>0</v>
      </c>
      <c r="BB380" s="786">
        <f>'Title Marketing'!$O$8</f>
        <v>0</v>
      </c>
      <c r="BC380" s="786">
        <f>'Title Marketing'!$P$8</f>
        <v>0</v>
      </c>
      <c r="BD380" s="795">
        <f>'Title Marketing'!$Q$8</f>
        <v>0</v>
      </c>
      <c r="BE380" s="795">
        <f>'Title Marketing'!$R$8</f>
        <v>0</v>
      </c>
      <c r="BF380" s="795">
        <f>'Title Marketing'!$S$8</f>
        <v>0</v>
      </c>
      <c r="BG380" s="786">
        <f>'Title Marketing'!$T$8</f>
        <v>0</v>
      </c>
      <c r="BH380" s="786">
        <f>'Title Marketing'!$U$8</f>
        <v>0</v>
      </c>
      <c r="BL380" s="788"/>
      <c r="BM380" s="795"/>
      <c r="BN380" s="795"/>
      <c r="BO380" s="795"/>
      <c r="BP380" s="795"/>
      <c r="BQ380" s="795"/>
      <c r="BR380" s="795"/>
      <c r="BS380" s="795"/>
      <c r="BT380" s="795"/>
      <c r="BU380" s="795"/>
      <c r="BV380" s="795"/>
      <c r="BW380" s="795"/>
      <c r="BX380" s="788"/>
      <c r="CJ380" s="788"/>
      <c r="CK380" s="795"/>
      <c r="CL380" s="795"/>
      <c r="CM380" s="795"/>
      <c r="CN380" s="795"/>
      <c r="CO380" s="795"/>
      <c r="CP380" s="795"/>
      <c r="CQ380" s="795"/>
      <c r="CR380" s="795"/>
      <c r="CS380" s="795"/>
      <c r="CT380" s="795"/>
      <c r="CU380" s="795"/>
      <c r="CV380" s="788"/>
      <c r="DH380" s="788"/>
      <c r="DI380" s="795"/>
      <c r="DJ380" s="795"/>
      <c r="DK380" s="795"/>
      <c r="DL380" s="795"/>
      <c r="DM380" s="795"/>
      <c r="DN380" s="795"/>
      <c r="DO380" s="795"/>
      <c r="DP380" s="795"/>
      <c r="DQ380" s="795"/>
      <c r="DR380" s="795"/>
      <c r="DS380" s="795"/>
      <c r="DT380" s="788"/>
      <c r="DX380" s="825"/>
      <c r="EF380" s="788"/>
      <c r="EG380" s="795"/>
      <c r="EH380" s="795"/>
      <c r="EI380" s="795"/>
      <c r="EJ380" s="795"/>
      <c r="EK380" s="795"/>
      <c r="EL380" s="795"/>
      <c r="EM380" s="795"/>
      <c r="EN380" s="795"/>
      <c r="EO380" s="795"/>
      <c r="EP380" s="795"/>
      <c r="EQ380" s="795"/>
      <c r="ER380" s="788"/>
      <c r="FD380" s="788"/>
      <c r="FE380" s="795"/>
      <c r="FF380" s="795"/>
      <c r="FG380" s="795"/>
      <c r="FH380" s="795"/>
      <c r="FI380" s="795"/>
      <c r="FJ380" s="795"/>
      <c r="FK380" s="795"/>
      <c r="FL380" s="795"/>
      <c r="FM380" s="795"/>
      <c r="FN380" s="795"/>
      <c r="FO380" s="795"/>
      <c r="FP380" s="788"/>
      <c r="GB380" s="788"/>
      <c r="GC380" s="795"/>
      <c r="GD380" s="795"/>
      <c r="GE380" s="795"/>
      <c r="GF380" s="795"/>
      <c r="GG380" s="795"/>
      <c r="GH380" s="795"/>
      <c r="GI380" s="795"/>
      <c r="GJ380" s="795"/>
      <c r="GK380" s="795"/>
      <c r="GL380" s="795"/>
      <c r="GM380" s="795"/>
      <c r="GN380" s="788"/>
      <c r="GO380" s="815"/>
    </row>
    <row r="381" spans="7:197" s="786" customFormat="1" ht="22" hidden="1" customHeight="1" x14ac:dyDescent="0.2">
      <c r="G381" s="834" t="str">
        <f>'Title Marketing'!$B$9</f>
        <v>Public Relations</v>
      </c>
      <c r="P381" s="788"/>
      <c r="Q381" s="795"/>
      <c r="R381" s="795"/>
      <c r="S381" s="795"/>
      <c r="T381" s="795"/>
      <c r="U381" s="795"/>
      <c r="V381" s="795"/>
      <c r="W381" s="795"/>
      <c r="X381" s="795"/>
      <c r="Y381" s="795"/>
      <c r="Z381" s="795"/>
      <c r="AA381" s="795"/>
      <c r="AB381" s="788"/>
      <c r="AF381" s="795"/>
      <c r="AG381" s="795"/>
      <c r="AH381" s="795"/>
      <c r="AN381" s="788"/>
      <c r="AO381" s="795"/>
      <c r="AP381" s="795">
        <f>'Title Marketing'!$C$9</f>
        <v>-2000</v>
      </c>
      <c r="AQ381" s="795">
        <f>'Title Marketing'!$D$9</f>
        <v>-2000</v>
      </c>
      <c r="AR381" s="795">
        <f>'Title Marketing'!$E$9</f>
        <v>-2000</v>
      </c>
      <c r="AS381" s="795">
        <f>'Title Marketing'!$F$9</f>
        <v>-2000</v>
      </c>
      <c r="AT381" s="795">
        <f>'Title Marketing'!$G$9</f>
        <v>-2000</v>
      </c>
      <c r="AU381" s="795">
        <f>'Title Marketing'!$H$9</f>
        <v>-2000</v>
      </c>
      <c r="AV381" s="795">
        <f>'Title Marketing'!$I$9</f>
        <v>-2000</v>
      </c>
      <c r="AW381" s="795">
        <f>'Title Marketing'!$J$9</f>
        <v>-2000</v>
      </c>
      <c r="AX381" s="795">
        <f>'Title Marketing'!$K$9</f>
        <v>0</v>
      </c>
      <c r="AY381" s="795">
        <f>'Title Marketing'!$L$9</f>
        <v>0</v>
      </c>
      <c r="AZ381" s="788">
        <f>'Title Marketing'!$M$9</f>
        <v>0</v>
      </c>
      <c r="BA381" s="786">
        <f>'Title Marketing'!$N$9</f>
        <v>0</v>
      </c>
      <c r="BB381" s="786">
        <f>'Title Marketing'!$O$9</f>
        <v>0</v>
      </c>
      <c r="BC381" s="786">
        <f>'Title Marketing'!$P$9</f>
        <v>0</v>
      </c>
      <c r="BD381" s="795">
        <f>'Title Marketing'!$Q$9</f>
        <v>0</v>
      </c>
      <c r="BE381" s="795">
        <f>'Title Marketing'!$R$9</f>
        <v>0</v>
      </c>
      <c r="BF381" s="795">
        <f>'Title Marketing'!$S$9</f>
        <v>0</v>
      </c>
      <c r="BG381" s="786">
        <f>'Title Marketing'!$T$9</f>
        <v>0</v>
      </c>
      <c r="BH381" s="786">
        <f>'Title Marketing'!$U$9</f>
        <v>0</v>
      </c>
      <c r="BL381" s="788"/>
      <c r="BM381" s="795"/>
      <c r="BN381" s="795"/>
      <c r="BO381" s="795"/>
      <c r="BP381" s="795"/>
      <c r="BQ381" s="795"/>
      <c r="BR381" s="795"/>
      <c r="BS381" s="795"/>
      <c r="BT381" s="795"/>
      <c r="BU381" s="795"/>
      <c r="BV381" s="795"/>
      <c r="BW381" s="795"/>
      <c r="BX381" s="788"/>
      <c r="CJ381" s="788"/>
      <c r="CK381" s="795"/>
      <c r="CL381" s="795"/>
      <c r="CM381" s="795"/>
      <c r="CN381" s="795"/>
      <c r="CO381" s="795"/>
      <c r="CP381" s="795"/>
      <c r="CQ381" s="795"/>
      <c r="CR381" s="795"/>
      <c r="CS381" s="795"/>
      <c r="CT381" s="795"/>
      <c r="CU381" s="795"/>
      <c r="CV381" s="788"/>
      <c r="DH381" s="788"/>
      <c r="DI381" s="795"/>
      <c r="DJ381" s="795"/>
      <c r="DK381" s="795"/>
      <c r="DL381" s="795"/>
      <c r="DM381" s="795"/>
      <c r="DN381" s="795"/>
      <c r="DO381" s="795"/>
      <c r="DP381" s="795"/>
      <c r="DQ381" s="795"/>
      <c r="DR381" s="795"/>
      <c r="DS381" s="795"/>
      <c r="DT381" s="788"/>
      <c r="DX381" s="825"/>
      <c r="EF381" s="788"/>
      <c r="EG381" s="795"/>
      <c r="EH381" s="795"/>
      <c r="EI381" s="795"/>
      <c r="EJ381" s="795"/>
      <c r="EK381" s="795"/>
      <c r="EL381" s="795"/>
      <c r="EM381" s="795"/>
      <c r="EN381" s="795"/>
      <c r="EO381" s="795"/>
      <c r="EP381" s="795"/>
      <c r="EQ381" s="795"/>
      <c r="ER381" s="788"/>
      <c r="FD381" s="788"/>
      <c r="FE381" s="795"/>
      <c r="FF381" s="795"/>
      <c r="FG381" s="795"/>
      <c r="FH381" s="795"/>
      <c r="FI381" s="795"/>
      <c r="FJ381" s="795"/>
      <c r="FK381" s="795"/>
      <c r="FL381" s="795"/>
      <c r="FM381" s="795"/>
      <c r="FN381" s="795"/>
      <c r="FO381" s="795"/>
      <c r="FP381" s="788"/>
      <c r="GB381" s="788"/>
      <c r="GC381" s="795"/>
      <c r="GD381" s="795"/>
      <c r="GE381" s="795"/>
      <c r="GF381" s="795"/>
      <c r="GG381" s="795"/>
      <c r="GH381" s="795"/>
      <c r="GI381" s="795"/>
      <c r="GJ381" s="795"/>
      <c r="GK381" s="795"/>
      <c r="GL381" s="795"/>
      <c r="GM381" s="795"/>
      <c r="GN381" s="788"/>
      <c r="GO381" s="815"/>
    </row>
    <row r="382" spans="7:197" s="786" customFormat="1" ht="22" hidden="1" customHeight="1" x14ac:dyDescent="0.2">
      <c r="G382" s="834" t="str">
        <f>'Title Marketing'!$B$10</f>
        <v>Endorsement Solicitation</v>
      </c>
      <c r="P382" s="788"/>
      <c r="Q382" s="795"/>
      <c r="R382" s="795"/>
      <c r="S382" s="795"/>
      <c r="T382" s="795"/>
      <c r="U382" s="795"/>
      <c r="V382" s="795"/>
      <c r="W382" s="795"/>
      <c r="X382" s="795"/>
      <c r="Y382" s="795"/>
      <c r="Z382" s="795"/>
      <c r="AA382" s="795"/>
      <c r="AB382" s="788"/>
      <c r="AF382" s="795"/>
      <c r="AG382" s="795"/>
      <c r="AH382" s="795"/>
      <c r="AN382" s="788"/>
      <c r="AO382" s="795"/>
      <c r="AP382" s="795">
        <f>'Title Marketing'!$C$10</f>
        <v>-5000</v>
      </c>
      <c r="AQ382" s="795">
        <f>'Title Marketing'!$D$10</f>
        <v>-5000</v>
      </c>
      <c r="AR382" s="795">
        <f>'Title Marketing'!$E$10</f>
        <v>0</v>
      </c>
      <c r="AS382" s="795">
        <f>'Title Marketing'!$F$10</f>
        <v>0</v>
      </c>
      <c r="AT382" s="795">
        <f>'Title Marketing'!$G$10</f>
        <v>0</v>
      </c>
      <c r="AU382" s="795">
        <f>'Title Marketing'!$H$10</f>
        <v>0</v>
      </c>
      <c r="AV382" s="795">
        <f>'Title Marketing'!$I$10</f>
        <v>0</v>
      </c>
      <c r="AW382" s="795">
        <f>'Title Marketing'!$J$10</f>
        <v>0</v>
      </c>
      <c r="AX382" s="795">
        <f>'Title Marketing'!$K$10</f>
        <v>0</v>
      </c>
      <c r="AY382" s="795">
        <f>'Title Marketing'!$L$10</f>
        <v>0</v>
      </c>
      <c r="AZ382" s="788">
        <f>'Title Marketing'!$M$10</f>
        <v>0</v>
      </c>
      <c r="BA382" s="786">
        <f>'Title Marketing'!$N$10</f>
        <v>0</v>
      </c>
      <c r="BB382" s="786">
        <f>'Title Marketing'!$O$10</f>
        <v>0</v>
      </c>
      <c r="BC382" s="786">
        <f>'Title Marketing'!$P$10</f>
        <v>0</v>
      </c>
      <c r="BD382" s="795">
        <f>'Title Marketing'!$Q$10</f>
        <v>0</v>
      </c>
      <c r="BE382" s="795">
        <f>'Title Marketing'!$R$10</f>
        <v>0</v>
      </c>
      <c r="BF382" s="795">
        <f>'Title Marketing'!$S$10</f>
        <v>0</v>
      </c>
      <c r="BG382" s="786">
        <f>'Title Marketing'!$T$10</f>
        <v>0</v>
      </c>
      <c r="BH382" s="786">
        <f>'Title Marketing'!$U$10</f>
        <v>0</v>
      </c>
      <c r="BL382" s="788"/>
      <c r="BM382" s="795"/>
      <c r="BN382" s="795"/>
      <c r="BO382" s="795"/>
      <c r="BP382" s="795"/>
      <c r="BQ382" s="795"/>
      <c r="BR382" s="795"/>
      <c r="BS382" s="795"/>
      <c r="BT382" s="795"/>
      <c r="BU382" s="795"/>
      <c r="BV382" s="795"/>
      <c r="BW382" s="795"/>
      <c r="BX382" s="788"/>
      <c r="CJ382" s="788"/>
      <c r="CK382" s="795"/>
      <c r="CL382" s="795"/>
      <c r="CM382" s="795"/>
      <c r="CN382" s="795"/>
      <c r="CO382" s="795"/>
      <c r="CP382" s="795"/>
      <c r="CQ382" s="795"/>
      <c r="CR382" s="795"/>
      <c r="CS382" s="795"/>
      <c r="CT382" s="795"/>
      <c r="CU382" s="795"/>
      <c r="CV382" s="788"/>
      <c r="DH382" s="788"/>
      <c r="DI382" s="795"/>
      <c r="DJ382" s="795"/>
      <c r="DK382" s="795"/>
      <c r="DL382" s="795"/>
      <c r="DM382" s="795"/>
      <c r="DN382" s="795"/>
      <c r="DO382" s="795"/>
      <c r="DP382" s="795"/>
      <c r="DQ382" s="795"/>
      <c r="DR382" s="795"/>
      <c r="DS382" s="795"/>
      <c r="DT382" s="788"/>
      <c r="DX382" s="825"/>
      <c r="EF382" s="788"/>
      <c r="EG382" s="795"/>
      <c r="EH382" s="795"/>
      <c r="EI382" s="795"/>
      <c r="EJ382" s="795"/>
      <c r="EK382" s="795"/>
      <c r="EL382" s="795"/>
      <c r="EM382" s="795"/>
      <c r="EN382" s="795"/>
      <c r="EO382" s="795"/>
      <c r="EP382" s="795"/>
      <c r="EQ382" s="795"/>
      <c r="ER382" s="788"/>
      <c r="FD382" s="788"/>
      <c r="FE382" s="795"/>
      <c r="FF382" s="795"/>
      <c r="FG382" s="795"/>
      <c r="FH382" s="795"/>
      <c r="FI382" s="795"/>
      <c r="FJ382" s="795"/>
      <c r="FK382" s="795"/>
      <c r="FL382" s="795"/>
      <c r="FM382" s="795"/>
      <c r="FN382" s="795"/>
      <c r="FO382" s="795"/>
      <c r="FP382" s="788"/>
      <c r="GB382" s="788"/>
      <c r="GC382" s="795"/>
      <c r="GD382" s="795"/>
      <c r="GE382" s="795"/>
      <c r="GF382" s="795"/>
      <c r="GG382" s="795"/>
      <c r="GH382" s="795"/>
      <c r="GI382" s="795"/>
      <c r="GJ382" s="795"/>
      <c r="GK382" s="795"/>
      <c r="GL382" s="795"/>
      <c r="GM382" s="795"/>
      <c r="GN382" s="788"/>
      <c r="GO382" s="815"/>
    </row>
    <row r="383" spans="7:197" s="786" customFormat="1" ht="22" hidden="1" customHeight="1" x14ac:dyDescent="0.2">
      <c r="G383" s="834" t="str">
        <f>'Title Marketing'!$B$11</f>
        <v>Influencer Outreach</v>
      </c>
      <c r="P383" s="788"/>
      <c r="Q383" s="795"/>
      <c r="R383" s="795"/>
      <c r="S383" s="795"/>
      <c r="T383" s="795"/>
      <c r="U383" s="795"/>
      <c r="V383" s="795"/>
      <c r="W383" s="795"/>
      <c r="X383" s="795"/>
      <c r="Y383" s="795"/>
      <c r="Z383" s="795"/>
      <c r="AA383" s="795"/>
      <c r="AB383" s="788"/>
      <c r="AF383" s="795"/>
      <c r="AG383" s="795"/>
      <c r="AH383" s="795"/>
      <c r="AN383" s="788"/>
      <c r="AO383" s="795"/>
      <c r="AP383" s="795">
        <f>'Title Marketing'!$C$11</f>
        <v>0</v>
      </c>
      <c r="AQ383" s="795">
        <f>'Title Marketing'!$D$11</f>
        <v>0</v>
      </c>
      <c r="AR383" s="795">
        <f>'Title Marketing'!$E$11</f>
        <v>-5000</v>
      </c>
      <c r="AS383" s="795">
        <f>'Title Marketing'!$F$11</f>
        <v>-5000</v>
      </c>
      <c r="AT383" s="795">
        <f>'Title Marketing'!$G$11</f>
        <v>-5000</v>
      </c>
      <c r="AU383" s="795">
        <f>'Title Marketing'!$H$11</f>
        <v>-5000</v>
      </c>
      <c r="AV383" s="795">
        <f>'Title Marketing'!$I$11</f>
        <v>-5000</v>
      </c>
      <c r="AW383" s="795">
        <f>'Title Marketing'!$J$11</f>
        <v>-5000</v>
      </c>
      <c r="AX383" s="795">
        <f>'Title Marketing'!$K$11</f>
        <v>0</v>
      </c>
      <c r="AY383" s="795">
        <f>'Title Marketing'!$L$11</f>
        <v>0</v>
      </c>
      <c r="AZ383" s="788">
        <f>'Title Marketing'!$M$11</f>
        <v>0</v>
      </c>
      <c r="BA383" s="786">
        <f>'Title Marketing'!$N$11</f>
        <v>0</v>
      </c>
      <c r="BB383" s="786">
        <f>'Title Marketing'!$O$11</f>
        <v>0</v>
      </c>
      <c r="BC383" s="786">
        <f>'Title Marketing'!$P$11</f>
        <v>0</v>
      </c>
      <c r="BD383" s="795">
        <f>'Title Marketing'!$Q$11</f>
        <v>0</v>
      </c>
      <c r="BE383" s="795">
        <f>'Title Marketing'!$R$11</f>
        <v>0</v>
      </c>
      <c r="BF383" s="795">
        <f>'Title Marketing'!$S$11</f>
        <v>0</v>
      </c>
      <c r="BG383" s="786">
        <f>'Title Marketing'!$T$11</f>
        <v>0</v>
      </c>
      <c r="BH383" s="786">
        <f>'Title Marketing'!$U$11</f>
        <v>0</v>
      </c>
      <c r="BL383" s="788"/>
      <c r="BM383" s="795"/>
      <c r="BN383" s="795"/>
      <c r="BO383" s="795"/>
      <c r="BP383" s="795"/>
      <c r="BQ383" s="795"/>
      <c r="BR383" s="795"/>
      <c r="BS383" s="795"/>
      <c r="BT383" s="795"/>
      <c r="BU383" s="795"/>
      <c r="BV383" s="795"/>
      <c r="BW383" s="795"/>
      <c r="BX383" s="788"/>
      <c r="CJ383" s="788"/>
      <c r="CK383" s="795"/>
      <c r="CL383" s="795"/>
      <c r="CM383" s="795"/>
      <c r="CN383" s="795"/>
      <c r="CO383" s="795"/>
      <c r="CP383" s="795"/>
      <c r="CQ383" s="795"/>
      <c r="CR383" s="795"/>
      <c r="CS383" s="795"/>
      <c r="CT383" s="795"/>
      <c r="CU383" s="795"/>
      <c r="CV383" s="788"/>
      <c r="DH383" s="788"/>
      <c r="DI383" s="795"/>
      <c r="DJ383" s="795"/>
      <c r="DK383" s="795"/>
      <c r="DL383" s="795"/>
      <c r="DM383" s="795"/>
      <c r="DN383" s="795"/>
      <c r="DO383" s="795"/>
      <c r="DP383" s="795"/>
      <c r="DQ383" s="795"/>
      <c r="DR383" s="795"/>
      <c r="DS383" s="795"/>
      <c r="DT383" s="788"/>
      <c r="DX383" s="825"/>
      <c r="EF383" s="788"/>
      <c r="EG383" s="795"/>
      <c r="EH383" s="795"/>
      <c r="EI383" s="795"/>
      <c r="EJ383" s="795"/>
      <c r="EK383" s="795"/>
      <c r="EL383" s="795"/>
      <c r="EM383" s="795"/>
      <c r="EN383" s="795"/>
      <c r="EO383" s="795"/>
      <c r="EP383" s="795"/>
      <c r="EQ383" s="795"/>
      <c r="ER383" s="788"/>
      <c r="FD383" s="788"/>
      <c r="FE383" s="795"/>
      <c r="FF383" s="795"/>
      <c r="FG383" s="795"/>
      <c r="FH383" s="795"/>
      <c r="FI383" s="795"/>
      <c r="FJ383" s="795"/>
      <c r="FK383" s="795"/>
      <c r="FL383" s="795"/>
      <c r="FM383" s="795"/>
      <c r="FN383" s="795"/>
      <c r="FO383" s="795"/>
      <c r="FP383" s="788"/>
      <c r="GB383" s="788"/>
      <c r="GC383" s="795"/>
      <c r="GD383" s="795"/>
      <c r="GE383" s="795"/>
      <c r="GF383" s="795"/>
      <c r="GG383" s="795"/>
      <c r="GH383" s="795"/>
      <c r="GI383" s="795"/>
      <c r="GJ383" s="795"/>
      <c r="GK383" s="795"/>
      <c r="GL383" s="795"/>
      <c r="GM383" s="795"/>
      <c r="GN383" s="788"/>
      <c r="GO383" s="815"/>
    </row>
    <row r="384" spans="7:197" s="786" customFormat="1" ht="22" hidden="1" customHeight="1" x14ac:dyDescent="0.2">
      <c r="G384" s="834" t="str">
        <f>'Title Marketing'!$B$12</f>
        <v>Blogger / Tatstemakers</v>
      </c>
      <c r="P384" s="788"/>
      <c r="Q384" s="795"/>
      <c r="R384" s="795"/>
      <c r="S384" s="795"/>
      <c r="T384" s="795"/>
      <c r="U384" s="795"/>
      <c r="V384" s="795"/>
      <c r="W384" s="795"/>
      <c r="X384" s="795"/>
      <c r="Y384" s="795"/>
      <c r="Z384" s="795"/>
      <c r="AA384" s="795"/>
      <c r="AB384" s="788"/>
      <c r="AF384" s="795"/>
      <c r="AG384" s="795"/>
      <c r="AH384" s="795"/>
      <c r="AN384" s="788"/>
      <c r="AO384" s="795"/>
      <c r="AP384" s="795">
        <f>'Title Marketing'!$C$12</f>
        <v>-12000</v>
      </c>
      <c r="AQ384" s="795">
        <f>'Title Marketing'!$D$12</f>
        <v>-12000</v>
      </c>
      <c r="AR384" s="795">
        <f>'Title Marketing'!$E$12</f>
        <v>-12000</v>
      </c>
      <c r="AS384" s="795">
        <f>'Title Marketing'!$F$12</f>
        <v>-12000</v>
      </c>
      <c r="AT384" s="795">
        <f>'Title Marketing'!$G$12</f>
        <v>-12000</v>
      </c>
      <c r="AU384" s="795">
        <f>'Title Marketing'!$H$12</f>
        <v>-12000</v>
      </c>
      <c r="AV384" s="795">
        <f>'Title Marketing'!$I$12</f>
        <v>-12000</v>
      </c>
      <c r="AW384" s="795">
        <f>'Title Marketing'!$J$12</f>
        <v>0</v>
      </c>
      <c r="AX384" s="795">
        <f>'Title Marketing'!$K$12</f>
        <v>0</v>
      </c>
      <c r="AY384" s="795">
        <f>'Title Marketing'!$L$12</f>
        <v>0</v>
      </c>
      <c r="AZ384" s="788">
        <f>'Title Marketing'!$M$12</f>
        <v>0</v>
      </c>
      <c r="BA384" s="786">
        <f>'Title Marketing'!$N$12</f>
        <v>0</v>
      </c>
      <c r="BB384" s="786">
        <f>'Title Marketing'!$O$12</f>
        <v>0</v>
      </c>
      <c r="BC384" s="786">
        <f>'Title Marketing'!$P$12</f>
        <v>0</v>
      </c>
      <c r="BD384" s="795">
        <f>'Title Marketing'!$Q$12</f>
        <v>0</v>
      </c>
      <c r="BE384" s="795">
        <f>'Title Marketing'!$R$12</f>
        <v>0</v>
      </c>
      <c r="BF384" s="795">
        <f>'Title Marketing'!$S$12</f>
        <v>0</v>
      </c>
      <c r="BG384" s="786">
        <f>'Title Marketing'!$T$12</f>
        <v>0</v>
      </c>
      <c r="BH384" s="786">
        <f>'Title Marketing'!$U$12</f>
        <v>0</v>
      </c>
      <c r="BL384" s="788"/>
      <c r="BM384" s="795"/>
      <c r="BN384" s="795"/>
      <c r="BO384" s="795"/>
      <c r="BP384" s="795"/>
      <c r="BQ384" s="795"/>
      <c r="BR384" s="795"/>
      <c r="BS384" s="795"/>
      <c r="BT384" s="795"/>
      <c r="BU384" s="795"/>
      <c r="BV384" s="795"/>
      <c r="BW384" s="795"/>
      <c r="BX384" s="788"/>
      <c r="CJ384" s="788"/>
      <c r="CK384" s="795"/>
      <c r="CL384" s="795"/>
      <c r="CM384" s="795"/>
      <c r="CN384" s="795"/>
      <c r="CO384" s="795"/>
      <c r="CP384" s="795"/>
      <c r="CQ384" s="795"/>
      <c r="CR384" s="795"/>
      <c r="CS384" s="795"/>
      <c r="CT384" s="795"/>
      <c r="CU384" s="795"/>
      <c r="CV384" s="788"/>
      <c r="DH384" s="788"/>
      <c r="DI384" s="795"/>
      <c r="DJ384" s="795"/>
      <c r="DK384" s="795"/>
      <c r="DL384" s="795"/>
      <c r="DM384" s="795"/>
      <c r="DN384" s="795"/>
      <c r="DO384" s="795"/>
      <c r="DP384" s="795"/>
      <c r="DQ384" s="795"/>
      <c r="DR384" s="795"/>
      <c r="DS384" s="795"/>
      <c r="DT384" s="788"/>
      <c r="DX384" s="825"/>
      <c r="EF384" s="788"/>
      <c r="EG384" s="795"/>
      <c r="EH384" s="795"/>
      <c r="EI384" s="795"/>
      <c r="EJ384" s="795"/>
      <c r="EK384" s="795"/>
      <c r="EL384" s="795"/>
      <c r="EM384" s="795"/>
      <c r="EN384" s="795"/>
      <c r="EO384" s="795"/>
      <c r="EP384" s="795"/>
      <c r="EQ384" s="795"/>
      <c r="ER384" s="788"/>
      <c r="FD384" s="788"/>
      <c r="FE384" s="795"/>
      <c r="FF384" s="795"/>
      <c r="FG384" s="795"/>
      <c r="FH384" s="795"/>
      <c r="FI384" s="795"/>
      <c r="FJ384" s="795"/>
      <c r="FK384" s="795"/>
      <c r="FL384" s="795"/>
      <c r="FM384" s="795"/>
      <c r="FN384" s="795"/>
      <c r="FO384" s="795"/>
      <c r="FP384" s="788"/>
      <c r="GB384" s="788"/>
      <c r="GC384" s="795"/>
      <c r="GD384" s="795"/>
      <c r="GE384" s="795"/>
      <c r="GF384" s="795"/>
      <c r="GG384" s="795"/>
      <c r="GH384" s="795"/>
      <c r="GI384" s="795"/>
      <c r="GJ384" s="795"/>
      <c r="GK384" s="795"/>
      <c r="GL384" s="795"/>
      <c r="GM384" s="795"/>
      <c r="GN384" s="788"/>
      <c r="GO384" s="815"/>
    </row>
    <row r="385" spans="7:197" s="786" customFormat="1" ht="22" hidden="1" customHeight="1" x14ac:dyDescent="0.2">
      <c r="G385" s="834" t="str">
        <f>'Title Marketing'!$B$13</f>
        <v>Tradeshows / Events</v>
      </c>
      <c r="P385" s="788"/>
      <c r="Q385" s="795"/>
      <c r="R385" s="795"/>
      <c r="S385" s="795"/>
      <c r="T385" s="795"/>
      <c r="U385" s="795"/>
      <c r="V385" s="795"/>
      <c r="W385" s="795"/>
      <c r="X385" s="795"/>
      <c r="Y385" s="795"/>
      <c r="Z385" s="795"/>
      <c r="AA385" s="795"/>
      <c r="AB385" s="788"/>
      <c r="AF385" s="795"/>
      <c r="AG385" s="795"/>
      <c r="AH385" s="795"/>
      <c r="AN385" s="788"/>
      <c r="AO385" s="795"/>
      <c r="AP385" s="795">
        <f>'Title Marketing'!$C$13</f>
        <v>0</v>
      </c>
      <c r="AQ385" s="795">
        <f>'Title Marketing'!$D$13</f>
        <v>0</v>
      </c>
      <c r="AR385" s="795">
        <f>'Title Marketing'!$E$13</f>
        <v>0</v>
      </c>
      <c r="AS385" s="795">
        <f>'Title Marketing'!$F589</f>
        <v>0</v>
      </c>
      <c r="AT385" s="795">
        <f>'Title Marketing'!$G$13</f>
        <v>0</v>
      </c>
      <c r="AU385" s="795">
        <f>'Title Marketing'!$H$13</f>
        <v>0</v>
      </c>
      <c r="AV385" s="795">
        <f>'Title Marketing'!$I$13</f>
        <v>0</v>
      </c>
      <c r="AW385" s="795">
        <f>'Title Marketing'!$J$13</f>
        <v>-5000</v>
      </c>
      <c r="AX385" s="795">
        <f>'Title Marketing'!$K$13</f>
        <v>0</v>
      </c>
      <c r="AY385" s="795">
        <f>'Title Marketing'!$L$13</f>
        <v>0</v>
      </c>
      <c r="AZ385" s="788">
        <f>'Title Marketing'!$M$13</f>
        <v>-5000</v>
      </c>
      <c r="BA385" s="786">
        <f>'Title Marketing'!$N$13</f>
        <v>0</v>
      </c>
      <c r="BB385" s="786">
        <f>'Title Marketing'!$O$13</f>
        <v>0</v>
      </c>
      <c r="BC385" s="786">
        <f>'Title Marketing'!$P$13</f>
        <v>0</v>
      </c>
      <c r="BD385" s="795">
        <f>'Title Marketing'!$Q$13</f>
        <v>0</v>
      </c>
      <c r="BE385" s="795">
        <f>'Title Marketing'!$R$13</f>
        <v>0</v>
      </c>
      <c r="BF385" s="795">
        <f>'Title Marketing'!$S$13</f>
        <v>0</v>
      </c>
      <c r="BG385" s="786">
        <f>'Title Marketing'!$T$13</f>
        <v>0</v>
      </c>
      <c r="BH385" s="786">
        <f>'Title Marketing'!$U$13</f>
        <v>0</v>
      </c>
      <c r="BL385" s="788"/>
      <c r="BM385" s="795"/>
      <c r="BN385" s="795"/>
      <c r="BO385" s="795"/>
      <c r="BP385" s="795"/>
      <c r="BQ385" s="795"/>
      <c r="BR385" s="795"/>
      <c r="BS385" s="795"/>
      <c r="BT385" s="795"/>
      <c r="BU385" s="795"/>
      <c r="BV385" s="795"/>
      <c r="BW385" s="795"/>
      <c r="BX385" s="788"/>
      <c r="CJ385" s="788"/>
      <c r="CK385" s="795"/>
      <c r="CL385" s="795"/>
      <c r="CM385" s="795"/>
      <c r="CN385" s="795"/>
      <c r="CO385" s="795"/>
      <c r="CP385" s="795"/>
      <c r="CQ385" s="795"/>
      <c r="CR385" s="795"/>
      <c r="CS385" s="795"/>
      <c r="CT385" s="795"/>
      <c r="CU385" s="795"/>
      <c r="CV385" s="788"/>
      <c r="DH385" s="788"/>
      <c r="DI385" s="795"/>
      <c r="DJ385" s="795"/>
      <c r="DK385" s="795"/>
      <c r="DL385" s="795"/>
      <c r="DM385" s="795"/>
      <c r="DN385" s="795"/>
      <c r="DO385" s="795"/>
      <c r="DP385" s="795"/>
      <c r="DQ385" s="795"/>
      <c r="DR385" s="795"/>
      <c r="DS385" s="795"/>
      <c r="DT385" s="788"/>
      <c r="DX385" s="825"/>
      <c r="EF385" s="788"/>
      <c r="EG385" s="795"/>
      <c r="EH385" s="795"/>
      <c r="EI385" s="795"/>
      <c r="EJ385" s="795"/>
      <c r="EK385" s="795"/>
      <c r="EL385" s="795"/>
      <c r="EM385" s="795"/>
      <c r="EN385" s="795"/>
      <c r="EO385" s="795"/>
      <c r="EP385" s="795"/>
      <c r="EQ385" s="795"/>
      <c r="ER385" s="788"/>
      <c r="FD385" s="788"/>
      <c r="FE385" s="795"/>
      <c r="FF385" s="795"/>
      <c r="FG385" s="795"/>
      <c r="FH385" s="795"/>
      <c r="FI385" s="795"/>
      <c r="FJ385" s="795"/>
      <c r="FK385" s="795"/>
      <c r="FL385" s="795"/>
      <c r="FM385" s="795"/>
      <c r="FN385" s="795"/>
      <c r="FO385" s="795"/>
      <c r="FP385" s="788"/>
      <c r="GB385" s="788"/>
      <c r="GC385" s="795"/>
      <c r="GD385" s="795"/>
      <c r="GE385" s="795"/>
      <c r="GF385" s="795"/>
      <c r="GG385" s="795"/>
      <c r="GH385" s="795"/>
      <c r="GI385" s="795"/>
      <c r="GJ385" s="795"/>
      <c r="GK385" s="795"/>
      <c r="GL385" s="795"/>
      <c r="GM385" s="795"/>
      <c r="GN385" s="788"/>
      <c r="GO385" s="815"/>
    </row>
    <row r="386" spans="7:197" s="786" customFormat="1" ht="22" hidden="1" customHeight="1" x14ac:dyDescent="0.2">
      <c r="G386" s="834" t="str">
        <f>'Title Marketing'!$B$14</f>
        <v>Print Advertising</v>
      </c>
      <c r="P386" s="788"/>
      <c r="Q386" s="795"/>
      <c r="R386" s="795"/>
      <c r="S386" s="795"/>
      <c r="T386" s="795"/>
      <c r="U386" s="795"/>
      <c r="V386" s="795"/>
      <c r="W386" s="795"/>
      <c r="X386" s="795"/>
      <c r="Y386" s="795"/>
      <c r="Z386" s="795"/>
      <c r="AA386" s="795"/>
      <c r="AB386" s="788"/>
      <c r="AF386" s="795"/>
      <c r="AG386" s="795"/>
      <c r="AH386" s="795"/>
      <c r="AN386" s="788"/>
      <c r="AO386" s="795"/>
      <c r="AP386" s="795">
        <f>'Title Marketing'!$C$14</f>
        <v>0</v>
      </c>
      <c r="AQ386" s="795">
        <f>'Title Marketing'!$D$14</f>
        <v>0</v>
      </c>
      <c r="AR386" s="795">
        <f>'Title Marketing'!$E$14</f>
        <v>0</v>
      </c>
      <c r="AS386" s="795">
        <f>'Title Marketing'!$F$14</f>
        <v>-2500</v>
      </c>
      <c r="AT386" s="795">
        <f>'Title Marketing'!$G$14</f>
        <v>-2500</v>
      </c>
      <c r="AU386" s="795">
        <f>'Title Marketing'!$H$14</f>
        <v>-2500</v>
      </c>
      <c r="AV386" s="795">
        <f>'Title Marketing'!$I$14</f>
        <v>-5000</v>
      </c>
      <c r="AW386" s="795">
        <f>'Title Marketing'!$J$14</f>
        <v>-5000</v>
      </c>
      <c r="AX386" s="795">
        <f>'Title Marketing'!$K590</f>
        <v>0</v>
      </c>
      <c r="AY386" s="795">
        <f>'Title Marketing'!$L$14</f>
        <v>-2500</v>
      </c>
      <c r="AZ386" s="788">
        <f>'Title Marketing'!$M$14</f>
        <v>0</v>
      </c>
      <c r="BA386" s="786">
        <f>'Title Marketing'!$N$14</f>
        <v>0</v>
      </c>
      <c r="BB386" s="786">
        <f>'Title Marketing'!$O$14</f>
        <v>0</v>
      </c>
      <c r="BC386" s="786">
        <f>'Title Marketing'!$P$14</f>
        <v>0</v>
      </c>
      <c r="BD386" s="795">
        <f>'Title Marketing'!$Q$14</f>
        <v>0</v>
      </c>
      <c r="BE386" s="795">
        <f>'Title Marketing'!$R$14</f>
        <v>0</v>
      </c>
      <c r="BF386" s="795">
        <f>'Title Marketing'!$S$14</f>
        <v>0</v>
      </c>
      <c r="BG386" s="786">
        <f>'Title Marketing'!$T$14</f>
        <v>0</v>
      </c>
      <c r="BH386" s="786">
        <f>'Title Marketing'!$U$14</f>
        <v>0</v>
      </c>
      <c r="BL386" s="788"/>
      <c r="BM386" s="795"/>
      <c r="BN386" s="795"/>
      <c r="BO386" s="795"/>
      <c r="BP386" s="795"/>
      <c r="BQ386" s="795"/>
      <c r="BR386" s="795"/>
      <c r="BS386" s="795"/>
      <c r="BT386" s="795"/>
      <c r="BU386" s="795"/>
      <c r="BV386" s="795"/>
      <c r="BW386" s="795"/>
      <c r="BX386" s="788"/>
      <c r="CJ386" s="788"/>
      <c r="CK386" s="795"/>
      <c r="CL386" s="795"/>
      <c r="CM386" s="795"/>
      <c r="CN386" s="795"/>
      <c r="CO386" s="795"/>
      <c r="CP386" s="795"/>
      <c r="CQ386" s="795"/>
      <c r="CR386" s="795"/>
      <c r="CS386" s="795"/>
      <c r="CT386" s="795"/>
      <c r="CU386" s="795"/>
      <c r="CV386" s="788"/>
      <c r="DH386" s="788"/>
      <c r="DI386" s="795"/>
      <c r="DJ386" s="795"/>
      <c r="DK386" s="795"/>
      <c r="DL386" s="795"/>
      <c r="DM386" s="795"/>
      <c r="DN386" s="795"/>
      <c r="DO386" s="795"/>
      <c r="DP386" s="795"/>
      <c r="DQ386" s="795"/>
      <c r="DR386" s="795"/>
      <c r="DS386" s="795"/>
      <c r="DT386" s="788"/>
      <c r="DX386" s="825"/>
      <c r="EF386" s="788"/>
      <c r="EG386" s="795"/>
      <c r="EH386" s="795"/>
      <c r="EI386" s="795"/>
      <c r="EJ386" s="795"/>
      <c r="EK386" s="795"/>
      <c r="EL386" s="795"/>
      <c r="EM386" s="795"/>
      <c r="EN386" s="795"/>
      <c r="EO386" s="795"/>
      <c r="EP386" s="795"/>
      <c r="EQ386" s="795"/>
      <c r="ER386" s="788"/>
      <c r="FD386" s="788"/>
      <c r="FE386" s="795"/>
      <c r="FF386" s="795"/>
      <c r="FG386" s="795"/>
      <c r="FH386" s="795"/>
      <c r="FI386" s="795"/>
      <c r="FJ386" s="795"/>
      <c r="FK386" s="795"/>
      <c r="FL386" s="795"/>
      <c r="FM386" s="795"/>
      <c r="FN386" s="795"/>
      <c r="FO386" s="795"/>
      <c r="FP386" s="788"/>
      <c r="GB386" s="788"/>
      <c r="GC386" s="795"/>
      <c r="GD386" s="795"/>
      <c r="GE386" s="795"/>
      <c r="GF386" s="795"/>
      <c r="GG386" s="795"/>
      <c r="GH386" s="795"/>
      <c r="GI386" s="795"/>
      <c r="GJ386" s="795"/>
      <c r="GK386" s="795"/>
      <c r="GL386" s="795"/>
      <c r="GM386" s="795"/>
      <c r="GN386" s="788"/>
      <c r="GO386" s="815"/>
    </row>
    <row r="387" spans="7:197" s="786" customFormat="1" ht="22" hidden="1" customHeight="1" x14ac:dyDescent="0.2">
      <c r="G387" s="834" t="str">
        <f>'Title Marketing'!$B$15</f>
        <v>Digital Advertising</v>
      </c>
      <c r="P387" s="788"/>
      <c r="Q387" s="795"/>
      <c r="R387" s="795"/>
      <c r="S387" s="795"/>
      <c r="T387" s="795"/>
      <c r="U387" s="795"/>
      <c r="V387" s="795"/>
      <c r="W387" s="795"/>
      <c r="X387" s="795"/>
      <c r="Y387" s="795"/>
      <c r="Z387" s="795"/>
      <c r="AA387" s="795"/>
      <c r="AB387" s="788"/>
      <c r="AF387" s="795"/>
      <c r="AG387" s="795"/>
      <c r="AH387" s="795"/>
      <c r="AN387" s="788"/>
      <c r="AO387" s="795"/>
      <c r="AP387" s="795">
        <f>'Title Marketing'!$C$15</f>
        <v>0</v>
      </c>
      <c r="AQ387" s="795">
        <f>'Title Marketing'!$D$15</f>
        <v>0</v>
      </c>
      <c r="AR387" s="795">
        <f>'Title Marketing'!$E$15</f>
        <v>0</v>
      </c>
      <c r="AS387" s="795">
        <f>'Title Marketing'!$F$15</f>
        <v>-2500</v>
      </c>
      <c r="AT387" s="795">
        <f>'Title Marketing'!$G$15</f>
        <v>-5000</v>
      </c>
      <c r="AU387" s="795">
        <f>'Title Marketing'!$H$15</f>
        <v>-5000</v>
      </c>
      <c r="AV387" s="795">
        <f>'Title Marketing'!$I$15</f>
        <v>-7500</v>
      </c>
      <c r="AW387" s="795">
        <f>'Title Marketing'!$J$15</f>
        <v>-7500</v>
      </c>
      <c r="AX387" s="795">
        <f>'Title Marketing'!$K$15</f>
        <v>-5000</v>
      </c>
      <c r="AY387" s="795">
        <f>'Title Marketing'!$L$15</f>
        <v>-5000</v>
      </c>
      <c r="AZ387" s="788">
        <f>'Title Marketing'!$M$15</f>
        <v>-2500</v>
      </c>
      <c r="BA387" s="786">
        <f>'Title Marketing'!$N$15</f>
        <v>-1500</v>
      </c>
      <c r="BB387" s="786">
        <f>'Title Marketing'!$O$15</f>
        <v>-500</v>
      </c>
      <c r="BC387" s="786">
        <f>'Title Marketing'!$P$15</f>
        <v>-500</v>
      </c>
      <c r="BD387" s="795">
        <f>'Title Marketing'!$Q$15</f>
        <v>-500</v>
      </c>
      <c r="BE387" s="795">
        <f>'Title Marketing'!$R$15</f>
        <v>-500</v>
      </c>
      <c r="BF387" s="795">
        <f>'Title Marketing'!$S$15</f>
        <v>-750</v>
      </c>
      <c r="BG387" s="786">
        <f>'Title Marketing'!$T$15</f>
        <v>0</v>
      </c>
      <c r="BH387" s="786">
        <f>'Title Marketing'!$U$15</f>
        <v>0</v>
      </c>
      <c r="BL387" s="788"/>
      <c r="BM387" s="795"/>
      <c r="BN387" s="795"/>
      <c r="BO387" s="795"/>
      <c r="BP387" s="795"/>
      <c r="BQ387" s="795"/>
      <c r="BR387" s="795"/>
      <c r="BS387" s="795"/>
      <c r="BT387" s="795"/>
      <c r="BU387" s="795"/>
      <c r="BV387" s="795"/>
      <c r="BW387" s="795"/>
      <c r="BX387" s="788"/>
      <c r="CJ387" s="788"/>
      <c r="CK387" s="795"/>
      <c r="CL387" s="795"/>
      <c r="CM387" s="795"/>
      <c r="CN387" s="795"/>
      <c r="CO387" s="795"/>
      <c r="CP387" s="795"/>
      <c r="CQ387" s="795"/>
      <c r="CR387" s="795"/>
      <c r="CS387" s="795"/>
      <c r="CT387" s="795"/>
      <c r="CU387" s="795"/>
      <c r="CV387" s="788"/>
      <c r="DH387" s="788"/>
      <c r="DI387" s="795"/>
      <c r="DJ387" s="795"/>
      <c r="DK387" s="795"/>
      <c r="DL387" s="795"/>
      <c r="DM387" s="795"/>
      <c r="DN387" s="795"/>
      <c r="DO387" s="795"/>
      <c r="DP387" s="795"/>
      <c r="DQ387" s="795"/>
      <c r="DR387" s="795"/>
      <c r="DS387" s="795"/>
      <c r="DT387" s="788"/>
      <c r="DX387" s="825"/>
      <c r="EF387" s="788"/>
      <c r="EG387" s="795"/>
      <c r="EH387" s="795"/>
      <c r="EI387" s="795"/>
      <c r="EJ387" s="795"/>
      <c r="EK387" s="795"/>
      <c r="EL387" s="795"/>
      <c r="EM387" s="795"/>
      <c r="EN387" s="795"/>
      <c r="EO387" s="795"/>
      <c r="EP387" s="795"/>
      <c r="EQ387" s="795"/>
      <c r="ER387" s="788"/>
      <c r="FD387" s="788"/>
      <c r="FE387" s="795"/>
      <c r="FF387" s="795"/>
      <c r="FG387" s="795"/>
      <c r="FH387" s="795"/>
      <c r="FI387" s="795"/>
      <c r="FJ387" s="795"/>
      <c r="FK387" s="795"/>
      <c r="FL387" s="795"/>
      <c r="FM387" s="795"/>
      <c r="FN387" s="795"/>
      <c r="FO387" s="795"/>
      <c r="FP387" s="788"/>
      <c r="GB387" s="788"/>
      <c r="GC387" s="795"/>
      <c r="GD387" s="795"/>
      <c r="GE387" s="795"/>
      <c r="GF387" s="795"/>
      <c r="GG387" s="795"/>
      <c r="GH387" s="795"/>
      <c r="GI387" s="795"/>
      <c r="GJ387" s="795"/>
      <c r="GK387" s="795"/>
      <c r="GL387" s="795"/>
      <c r="GM387" s="795"/>
      <c r="GN387" s="788"/>
      <c r="GO387" s="815"/>
    </row>
    <row r="388" spans="7:197" s="786" customFormat="1" ht="22" hidden="1" customHeight="1" x14ac:dyDescent="0.2">
      <c r="G388" s="834" t="str">
        <f>'Title Marketing'!$B$16</f>
        <v>Swag</v>
      </c>
      <c r="P388" s="788"/>
      <c r="Q388" s="795"/>
      <c r="R388" s="795"/>
      <c r="S388" s="795"/>
      <c r="T388" s="795"/>
      <c r="U388" s="795"/>
      <c r="V388" s="795"/>
      <c r="W388" s="795"/>
      <c r="X388" s="795"/>
      <c r="Y388" s="795"/>
      <c r="Z388" s="795"/>
      <c r="AA388" s="795"/>
      <c r="AB388" s="788"/>
      <c r="AF388" s="795"/>
      <c r="AG388" s="795"/>
      <c r="AH388" s="795"/>
      <c r="AN388" s="788"/>
      <c r="AO388" s="795"/>
      <c r="AP388" s="795">
        <f>'Title Marketing'!$C$16</f>
        <v>0</v>
      </c>
      <c r="AQ388" s="795">
        <f>'Title Marketing'!$D$16</f>
        <v>0</v>
      </c>
      <c r="AR388" s="795">
        <f>'Title Marketing'!$E$16</f>
        <v>0</v>
      </c>
      <c r="AS388" s="795">
        <f>'Title Marketing'!$F$16</f>
        <v>0</v>
      </c>
      <c r="AT388" s="795">
        <f>'Title Marketing'!$G$16</f>
        <v>0</v>
      </c>
      <c r="AU388" s="795">
        <f>'Title Marketing'!$H$16</f>
        <v>-1200</v>
      </c>
      <c r="AV388" s="795">
        <f>'Title Marketing'!$I$16</f>
        <v>-1200</v>
      </c>
      <c r="AW388" s="795">
        <f>'Title Marketing'!$J$16</f>
        <v>-2500</v>
      </c>
      <c r="AX388" s="795">
        <f>'Title Marketing'!$K$16</f>
        <v>-2500</v>
      </c>
      <c r="AY388" s="795">
        <f>'Title Marketing'!$L$16</f>
        <v>-2500</v>
      </c>
      <c r="AZ388" s="788">
        <f>'Title Marketing'!$M$16</f>
        <v>-1750</v>
      </c>
      <c r="BA388" s="786">
        <f>'Title Marketing'!$N$16</f>
        <v>-1200</v>
      </c>
      <c r="BB388" s="786">
        <f>'Title Marketing'!$O$16</f>
        <v>-600</v>
      </c>
      <c r="BC388" s="786">
        <f>'Title Marketing'!$P$16</f>
        <v>-600</v>
      </c>
      <c r="BD388" s="795">
        <f>'Title Marketing'!$Q$16</f>
        <v>-600</v>
      </c>
      <c r="BE388" s="795">
        <f>'Title Marketing'!$R$16</f>
        <v>-300</v>
      </c>
      <c r="BF388" s="795">
        <f>'Title Marketing'!$S$16</f>
        <v>-300</v>
      </c>
      <c r="BG388" s="786">
        <f>'Title Marketing'!$T$16</f>
        <v>-300</v>
      </c>
      <c r="BH388" s="786">
        <f>'Title Marketing'!$U$16</f>
        <v>0</v>
      </c>
      <c r="BL388" s="788"/>
      <c r="BM388" s="795"/>
      <c r="BN388" s="795"/>
      <c r="BO388" s="795"/>
      <c r="BP388" s="795"/>
      <c r="BQ388" s="795"/>
      <c r="BR388" s="795"/>
      <c r="BS388" s="795"/>
      <c r="BT388" s="795"/>
      <c r="BU388" s="795"/>
      <c r="BV388" s="795"/>
      <c r="BW388" s="795"/>
      <c r="BX388" s="788"/>
      <c r="CJ388" s="788"/>
      <c r="CK388" s="795"/>
      <c r="CL388" s="795"/>
      <c r="CM388" s="795"/>
      <c r="CN388" s="795"/>
      <c r="CO388" s="795"/>
      <c r="CP388" s="795"/>
      <c r="CQ388" s="795"/>
      <c r="CR388" s="795"/>
      <c r="CS388" s="795"/>
      <c r="CT388" s="795"/>
      <c r="CU388" s="795"/>
      <c r="CV388" s="788"/>
      <c r="DH388" s="788"/>
      <c r="DI388" s="795"/>
      <c r="DJ388" s="795"/>
      <c r="DK388" s="795"/>
      <c r="DL388" s="795"/>
      <c r="DM388" s="795"/>
      <c r="DN388" s="795"/>
      <c r="DO388" s="795"/>
      <c r="DP388" s="795"/>
      <c r="DQ388" s="795"/>
      <c r="DR388" s="795"/>
      <c r="DS388" s="795"/>
      <c r="DT388" s="788"/>
      <c r="DX388" s="825"/>
      <c r="EF388" s="788"/>
      <c r="EG388" s="795"/>
      <c r="EH388" s="795"/>
      <c r="EI388" s="795"/>
      <c r="EJ388" s="795"/>
      <c r="EK388" s="795"/>
      <c r="EL388" s="795"/>
      <c r="EM388" s="795"/>
      <c r="EN388" s="795"/>
      <c r="EO388" s="795"/>
      <c r="EP388" s="795"/>
      <c r="EQ388" s="795"/>
      <c r="ER388" s="788"/>
      <c r="FD388" s="788"/>
      <c r="FE388" s="795"/>
      <c r="FF388" s="795"/>
      <c r="FG388" s="795"/>
      <c r="FH388" s="795"/>
      <c r="FI388" s="795"/>
      <c r="FJ388" s="795"/>
      <c r="FK388" s="795"/>
      <c r="FL388" s="795"/>
      <c r="FM388" s="795"/>
      <c r="FN388" s="795"/>
      <c r="FO388" s="795"/>
      <c r="FP388" s="788"/>
      <c r="GB388" s="788"/>
      <c r="GC388" s="795"/>
      <c r="GD388" s="795"/>
      <c r="GE388" s="795"/>
      <c r="GF388" s="795"/>
      <c r="GG388" s="795"/>
      <c r="GH388" s="795"/>
      <c r="GI388" s="795"/>
      <c r="GJ388" s="795"/>
      <c r="GK388" s="795"/>
      <c r="GL388" s="795"/>
      <c r="GM388" s="795"/>
      <c r="GN388" s="788"/>
      <c r="GO388" s="815"/>
    </row>
    <row r="389" spans="7:197" s="786" customFormat="1" ht="22" hidden="1" customHeight="1" x14ac:dyDescent="0.2">
      <c r="G389" s="834"/>
      <c r="P389" s="788"/>
      <c r="Q389" s="795"/>
      <c r="R389" s="795"/>
      <c r="S389" s="795"/>
      <c r="T389" s="795"/>
      <c r="U389" s="795"/>
      <c r="V389" s="795"/>
      <c r="W389" s="795"/>
      <c r="X389" s="795"/>
      <c r="Y389" s="795"/>
      <c r="Z389" s="795"/>
      <c r="AA389" s="795"/>
      <c r="AB389" s="788"/>
      <c r="AF389" s="795"/>
      <c r="AG389" s="795"/>
      <c r="AH389" s="795"/>
      <c r="AN389" s="788"/>
      <c r="AO389" s="795"/>
      <c r="AP389" s="795"/>
      <c r="AQ389" s="795"/>
      <c r="AR389" s="795"/>
      <c r="AS389" s="795"/>
      <c r="AT389" s="795"/>
      <c r="AU389" s="795"/>
      <c r="AV389" s="795"/>
      <c r="AW389" s="795"/>
      <c r="AX389" s="795"/>
      <c r="AY389" s="795"/>
      <c r="AZ389" s="788"/>
      <c r="BD389" s="795"/>
      <c r="BE389" s="795"/>
      <c r="BF389" s="795"/>
      <c r="BL389" s="788"/>
      <c r="BM389" s="795"/>
      <c r="BN389" s="795"/>
      <c r="BO389" s="795"/>
      <c r="BP389" s="795"/>
      <c r="BQ389" s="795"/>
      <c r="BR389" s="795"/>
      <c r="BS389" s="795"/>
      <c r="BT389" s="795"/>
      <c r="BU389" s="795"/>
      <c r="BV389" s="795"/>
      <c r="BW389" s="795"/>
      <c r="BX389" s="788"/>
      <c r="CJ389" s="788"/>
      <c r="CK389" s="795"/>
      <c r="CL389" s="795"/>
      <c r="CM389" s="795"/>
      <c r="CN389" s="795"/>
      <c r="CO389" s="795"/>
      <c r="CP389" s="795"/>
      <c r="CQ389" s="795"/>
      <c r="CR389" s="795"/>
      <c r="CS389" s="795"/>
      <c r="CT389" s="795"/>
      <c r="CU389" s="795"/>
      <c r="CV389" s="788"/>
      <c r="DH389" s="788"/>
      <c r="DI389" s="795"/>
      <c r="DJ389" s="795"/>
      <c r="DK389" s="795"/>
      <c r="DL389" s="795"/>
      <c r="DM389" s="795"/>
      <c r="DN389" s="795"/>
      <c r="DO389" s="795"/>
      <c r="DP389" s="795"/>
      <c r="DQ389" s="795"/>
      <c r="DR389" s="795"/>
      <c r="DS389" s="795"/>
      <c r="DT389" s="788"/>
      <c r="DX389" s="825"/>
      <c r="EF389" s="788"/>
      <c r="EG389" s="795"/>
      <c r="EH389" s="795"/>
      <c r="EI389" s="795"/>
      <c r="EJ389" s="795"/>
      <c r="EK389" s="795"/>
      <c r="EL389" s="795"/>
      <c r="EM389" s="795"/>
      <c r="EN389" s="795"/>
      <c r="EO389" s="795"/>
      <c r="EP389" s="795"/>
      <c r="EQ389" s="795"/>
      <c r="ER389" s="788"/>
      <c r="FD389" s="788"/>
      <c r="FE389" s="795"/>
      <c r="FF389" s="795"/>
      <c r="FG389" s="795"/>
      <c r="FH389" s="795"/>
      <c r="FI389" s="795"/>
      <c r="FJ389" s="795"/>
      <c r="FK389" s="795"/>
      <c r="FL389" s="795"/>
      <c r="FM389" s="795"/>
      <c r="FN389" s="795"/>
      <c r="FO389" s="795"/>
      <c r="FP389" s="788"/>
      <c r="GB389" s="788"/>
      <c r="GC389" s="795"/>
      <c r="GD389" s="795"/>
      <c r="GE389" s="795"/>
      <c r="GF389" s="795"/>
      <c r="GG389" s="795"/>
      <c r="GH389" s="795"/>
      <c r="GI389" s="795"/>
      <c r="GJ389" s="795"/>
      <c r="GK389" s="795"/>
      <c r="GL389" s="795"/>
      <c r="GM389" s="795"/>
      <c r="GN389" s="788"/>
      <c r="GO389" s="815"/>
    </row>
    <row r="390" spans="7:197" s="786" customFormat="1" ht="22" hidden="1" customHeight="1" x14ac:dyDescent="0.2">
      <c r="G390" s="833">
        <v>18</v>
      </c>
      <c r="P390" s="788"/>
      <c r="Q390" s="795"/>
      <c r="R390" s="795"/>
      <c r="S390" s="795"/>
      <c r="T390" s="795"/>
      <c r="U390" s="795"/>
      <c r="V390" s="795"/>
      <c r="W390" s="795"/>
      <c r="X390" s="795"/>
      <c r="Y390" s="795"/>
      <c r="Z390" s="795"/>
      <c r="AA390" s="795"/>
      <c r="AB390" s="788"/>
      <c r="AF390" s="795"/>
      <c r="AG390" s="795"/>
      <c r="AH390" s="795"/>
      <c r="AN390" s="788"/>
      <c r="AO390" s="795"/>
      <c r="AP390" s="795"/>
      <c r="AQ390" s="795"/>
      <c r="AR390" s="795"/>
      <c r="AS390" s="795">
        <f>'Title Marketing'!$C$17</f>
        <v>-24000</v>
      </c>
      <c r="AT390" s="795">
        <f>'Title Marketing'!$D$17</f>
        <v>-24000</v>
      </c>
      <c r="AU390" s="795">
        <f>'Title Marketing'!$E$17</f>
        <v>-19000</v>
      </c>
      <c r="AV390" s="795">
        <f>'Title Marketing'!$F$17</f>
        <v>-29000</v>
      </c>
      <c r="AW390" s="795">
        <f>'Title Marketing'!$G$17</f>
        <v>-26500</v>
      </c>
      <c r="AX390" s="795">
        <f>'Title Marketing'!$H$17</f>
        <v>-27700</v>
      </c>
      <c r="AY390" s="795">
        <f>'Title Marketing'!$I$17</f>
        <v>-32700</v>
      </c>
      <c r="AZ390" s="788">
        <f>'Title Marketing'!$J$17</f>
        <v>-27000</v>
      </c>
      <c r="BA390" s="786">
        <f>'Title Marketing'!$K$17</f>
        <v>-12500</v>
      </c>
      <c r="BB390" s="786">
        <f>'Title Marketing'!$L$17</f>
        <v>-10000</v>
      </c>
      <c r="BC390" s="786">
        <f>'Title Marketing'!$M$17</f>
        <v>-9250</v>
      </c>
      <c r="BD390" s="795">
        <f>'Title Marketing'!$N$17</f>
        <v>-2700</v>
      </c>
      <c r="BE390" s="795">
        <f>'Title Marketing'!$O$17</f>
        <v>-1100</v>
      </c>
      <c r="BF390" s="795">
        <f>'Title Marketing'!$P$17</f>
        <v>-1100</v>
      </c>
      <c r="BG390" s="786">
        <f>'Title Marketing'!$Q$17</f>
        <v>-1100</v>
      </c>
      <c r="BH390" s="786">
        <f>'Title Marketing'!$R$17</f>
        <v>-800</v>
      </c>
      <c r="BI390" s="786">
        <f>'Title Marketing'!$S$17</f>
        <v>-1050</v>
      </c>
      <c r="BJ390" s="786">
        <f>'Title Marketing'!$T$17</f>
        <v>-300</v>
      </c>
      <c r="BK390" s="786">
        <f>'Title Marketing'!$U$17</f>
        <v>0</v>
      </c>
      <c r="BL390" s="788"/>
      <c r="BM390" s="795"/>
      <c r="BN390" s="795"/>
      <c r="BO390" s="795"/>
      <c r="BP390" s="795"/>
      <c r="BQ390" s="795"/>
      <c r="BR390" s="795"/>
      <c r="BS390" s="795"/>
      <c r="BT390" s="795"/>
      <c r="BU390" s="795"/>
      <c r="BV390" s="795"/>
      <c r="BW390" s="795"/>
      <c r="BX390" s="788"/>
      <c r="CJ390" s="788"/>
      <c r="CK390" s="795"/>
      <c r="CL390" s="795"/>
      <c r="CM390" s="795"/>
      <c r="CN390" s="795"/>
      <c r="CO390" s="795"/>
      <c r="CP390" s="795"/>
      <c r="CQ390" s="795"/>
      <c r="CR390" s="795"/>
      <c r="CS390" s="795"/>
      <c r="CT390" s="795"/>
      <c r="CU390" s="795"/>
      <c r="CV390" s="788"/>
      <c r="DH390" s="788"/>
      <c r="DI390" s="795"/>
      <c r="DJ390" s="795"/>
      <c r="DK390" s="795"/>
      <c r="DL390" s="795"/>
      <c r="DM390" s="795"/>
      <c r="DN390" s="795"/>
      <c r="DO390" s="795"/>
      <c r="DP390" s="795"/>
      <c r="DQ390" s="795"/>
      <c r="DR390" s="795"/>
      <c r="DS390" s="795"/>
      <c r="DT390" s="788"/>
      <c r="DX390" s="825"/>
      <c r="EF390" s="788"/>
      <c r="EG390" s="795"/>
      <c r="EH390" s="795"/>
      <c r="EI390" s="795"/>
      <c r="EJ390" s="795"/>
      <c r="EK390" s="795"/>
      <c r="EL390" s="795"/>
      <c r="EM390" s="795"/>
      <c r="EN390" s="795"/>
      <c r="EO390" s="795"/>
      <c r="EP390" s="795"/>
      <c r="EQ390" s="795"/>
      <c r="ER390" s="788"/>
      <c r="FD390" s="788"/>
      <c r="FE390" s="795"/>
      <c r="FF390" s="795"/>
      <c r="FG390" s="795"/>
      <c r="FH390" s="795"/>
      <c r="FI390" s="795"/>
      <c r="FJ390" s="795"/>
      <c r="FK390" s="795"/>
      <c r="FL390" s="795"/>
      <c r="FM390" s="795"/>
      <c r="FN390" s="795"/>
      <c r="FO390" s="795"/>
      <c r="FP390" s="788"/>
      <c r="GB390" s="788"/>
      <c r="GC390" s="795"/>
      <c r="GD390" s="795"/>
      <c r="GE390" s="795"/>
      <c r="GF390" s="795"/>
      <c r="GG390" s="795"/>
      <c r="GH390" s="795"/>
      <c r="GI390" s="795"/>
      <c r="GJ390" s="795"/>
      <c r="GK390" s="795"/>
      <c r="GL390" s="795"/>
      <c r="GM390" s="795"/>
      <c r="GN390" s="788"/>
      <c r="GO390" s="815"/>
    </row>
    <row r="391" spans="7:197" s="786" customFormat="1" ht="22" hidden="1" customHeight="1" x14ac:dyDescent="0.2">
      <c r="G391" s="834" t="str">
        <f>'Title Marketing'!$B$8</f>
        <v>Market Research</v>
      </c>
      <c r="P391" s="788"/>
      <c r="Q391" s="795"/>
      <c r="R391" s="795"/>
      <c r="S391" s="795"/>
      <c r="T391" s="795"/>
      <c r="U391" s="795"/>
      <c r="V391" s="795"/>
      <c r="W391" s="795"/>
      <c r="X391" s="795"/>
      <c r="Y391" s="795"/>
      <c r="Z391" s="795"/>
      <c r="AA391" s="795"/>
      <c r="AB391" s="788"/>
      <c r="AF391" s="795"/>
      <c r="AG391" s="795"/>
      <c r="AH391" s="795"/>
      <c r="AN391" s="788"/>
      <c r="AO391" s="795"/>
      <c r="AP391" s="795"/>
      <c r="AQ391" s="795"/>
      <c r="AR391" s="795"/>
      <c r="AS391" s="795">
        <f>'Title Marketing'!$C$8</f>
        <v>-5000</v>
      </c>
      <c r="AT391" s="795">
        <f>'Title Marketing'!$D$8</f>
        <v>-5000</v>
      </c>
      <c r="AU391" s="795">
        <f>'Title Marketing'!$E$8</f>
        <v>0</v>
      </c>
      <c r="AV391" s="795">
        <f>'Title Marketing'!$F$8</f>
        <v>0</v>
      </c>
      <c r="AW391" s="795">
        <f>'Title Marketing'!$G$8</f>
        <v>0</v>
      </c>
      <c r="AX391" s="795">
        <f>'Title Marketing'!$H$8</f>
        <v>0</v>
      </c>
      <c r="AY391" s="795">
        <f>'Title Marketing'!$I$8</f>
        <v>0</v>
      </c>
      <c r="AZ391" s="788">
        <f>'Title Marketing'!$J$8</f>
        <v>0</v>
      </c>
      <c r="BA391" s="786">
        <f>'Title Marketing'!$K$8</f>
        <v>0</v>
      </c>
      <c r="BB391" s="786">
        <f>'Title Marketing'!$L$8</f>
        <v>0</v>
      </c>
      <c r="BC391" s="786">
        <f>'Title Marketing'!$M$8</f>
        <v>0</v>
      </c>
      <c r="BD391" s="795">
        <f>'Title Marketing'!$N$8</f>
        <v>0</v>
      </c>
      <c r="BE391" s="795">
        <f>'Title Marketing'!$O$8</f>
        <v>0</v>
      </c>
      <c r="BF391" s="795">
        <f>'Title Marketing'!$P$8</f>
        <v>0</v>
      </c>
      <c r="BG391" s="786">
        <f>'Title Marketing'!$Q$8</f>
        <v>0</v>
      </c>
      <c r="BH391" s="786">
        <f>'Title Marketing'!$R$8</f>
        <v>0</v>
      </c>
      <c r="BI391" s="786">
        <f>'Title Marketing'!$S$8</f>
        <v>0</v>
      </c>
      <c r="BJ391" s="786">
        <f>'Title Marketing'!$T$8</f>
        <v>0</v>
      </c>
      <c r="BK391" s="786">
        <f>'Title Marketing'!$U$8</f>
        <v>0</v>
      </c>
      <c r="BL391" s="788"/>
      <c r="BM391" s="795"/>
      <c r="BN391" s="795"/>
      <c r="BO391" s="795"/>
      <c r="BP391" s="795"/>
      <c r="BQ391" s="795"/>
      <c r="BR391" s="795"/>
      <c r="BS391" s="795"/>
      <c r="BT391" s="795"/>
      <c r="BU391" s="795"/>
      <c r="BV391" s="795"/>
      <c r="BW391" s="795"/>
      <c r="BX391" s="788"/>
      <c r="CJ391" s="788"/>
      <c r="CK391" s="795"/>
      <c r="CL391" s="795"/>
      <c r="CM391" s="795"/>
      <c r="CN391" s="795"/>
      <c r="CO391" s="795"/>
      <c r="CP391" s="795"/>
      <c r="CQ391" s="795"/>
      <c r="CR391" s="795"/>
      <c r="CS391" s="795"/>
      <c r="CT391" s="795"/>
      <c r="CU391" s="795"/>
      <c r="CV391" s="788"/>
      <c r="DH391" s="788"/>
      <c r="DI391" s="795"/>
      <c r="DJ391" s="795"/>
      <c r="DK391" s="795"/>
      <c r="DL391" s="795"/>
      <c r="DM391" s="795"/>
      <c r="DN391" s="795"/>
      <c r="DO391" s="795"/>
      <c r="DP391" s="795"/>
      <c r="DQ391" s="795"/>
      <c r="DR391" s="795"/>
      <c r="DS391" s="795"/>
      <c r="DT391" s="788"/>
      <c r="DX391" s="825"/>
      <c r="EF391" s="788"/>
      <c r="EG391" s="795"/>
      <c r="EH391" s="795"/>
      <c r="EI391" s="795"/>
      <c r="EJ391" s="795"/>
      <c r="EK391" s="795"/>
      <c r="EL391" s="795"/>
      <c r="EM391" s="795"/>
      <c r="EN391" s="795"/>
      <c r="EO391" s="795"/>
      <c r="EP391" s="795"/>
      <c r="EQ391" s="795"/>
      <c r="ER391" s="788"/>
      <c r="FD391" s="788"/>
      <c r="FE391" s="795"/>
      <c r="FF391" s="795"/>
      <c r="FG391" s="795"/>
      <c r="FH391" s="795"/>
      <c r="FI391" s="795"/>
      <c r="FJ391" s="795"/>
      <c r="FK391" s="795"/>
      <c r="FL391" s="795"/>
      <c r="FM391" s="795"/>
      <c r="FN391" s="795"/>
      <c r="FO391" s="795"/>
      <c r="FP391" s="788"/>
      <c r="GB391" s="788"/>
      <c r="GC391" s="795"/>
      <c r="GD391" s="795"/>
      <c r="GE391" s="795"/>
      <c r="GF391" s="795"/>
      <c r="GG391" s="795"/>
      <c r="GH391" s="795"/>
      <c r="GI391" s="795"/>
      <c r="GJ391" s="795"/>
      <c r="GK391" s="795"/>
      <c r="GL391" s="795"/>
      <c r="GM391" s="795"/>
      <c r="GN391" s="788"/>
      <c r="GO391" s="815"/>
    </row>
    <row r="392" spans="7:197" s="786" customFormat="1" ht="22" hidden="1" customHeight="1" x14ac:dyDescent="0.2">
      <c r="G392" s="834" t="str">
        <f>'Title Marketing'!$B$9</f>
        <v>Public Relations</v>
      </c>
      <c r="P392" s="788"/>
      <c r="Q392" s="795"/>
      <c r="R392" s="795"/>
      <c r="S392" s="795"/>
      <c r="T392" s="795"/>
      <c r="U392" s="795"/>
      <c r="V392" s="795"/>
      <c r="W392" s="795"/>
      <c r="X392" s="795"/>
      <c r="Y392" s="795"/>
      <c r="Z392" s="795"/>
      <c r="AA392" s="795"/>
      <c r="AB392" s="788"/>
      <c r="AF392" s="795"/>
      <c r="AG392" s="795"/>
      <c r="AH392" s="795"/>
      <c r="AN392" s="788"/>
      <c r="AO392" s="795"/>
      <c r="AP392" s="795"/>
      <c r="AQ392" s="795"/>
      <c r="AR392" s="795"/>
      <c r="AS392" s="795">
        <f>'Title Marketing'!$C$9</f>
        <v>-2000</v>
      </c>
      <c r="AT392" s="795">
        <f>'Title Marketing'!$D$9</f>
        <v>-2000</v>
      </c>
      <c r="AU392" s="795">
        <f>'Title Marketing'!$E$9</f>
        <v>-2000</v>
      </c>
      <c r="AV392" s="795">
        <f>'Title Marketing'!$F$9</f>
        <v>-2000</v>
      </c>
      <c r="AW392" s="795">
        <f>'Title Marketing'!$G$9</f>
        <v>-2000</v>
      </c>
      <c r="AX392" s="795">
        <f>'Title Marketing'!$H$9</f>
        <v>-2000</v>
      </c>
      <c r="AY392" s="795">
        <f>'Title Marketing'!$I$9</f>
        <v>-2000</v>
      </c>
      <c r="AZ392" s="788">
        <f>'Title Marketing'!$J$9</f>
        <v>-2000</v>
      </c>
      <c r="BA392" s="786">
        <f>'Title Marketing'!$K$9</f>
        <v>0</v>
      </c>
      <c r="BB392" s="786">
        <f>'Title Marketing'!$L$9</f>
        <v>0</v>
      </c>
      <c r="BC392" s="786">
        <f>'Title Marketing'!$M$9</f>
        <v>0</v>
      </c>
      <c r="BD392" s="795">
        <f>'Title Marketing'!$N$9</f>
        <v>0</v>
      </c>
      <c r="BE392" s="795">
        <f>'Title Marketing'!$O$9</f>
        <v>0</v>
      </c>
      <c r="BF392" s="795">
        <f>'Title Marketing'!$P$9</f>
        <v>0</v>
      </c>
      <c r="BG392" s="786">
        <f>'Title Marketing'!$Q$9</f>
        <v>0</v>
      </c>
      <c r="BH392" s="786">
        <f>'Title Marketing'!$R$9</f>
        <v>0</v>
      </c>
      <c r="BI392" s="786">
        <f>'Title Marketing'!$S$9</f>
        <v>0</v>
      </c>
      <c r="BJ392" s="786">
        <f>'Title Marketing'!$T$9</f>
        <v>0</v>
      </c>
      <c r="BK392" s="786">
        <f>'Title Marketing'!$U$9</f>
        <v>0</v>
      </c>
      <c r="BL392" s="788"/>
      <c r="BM392" s="795"/>
      <c r="BN392" s="795"/>
      <c r="BO392" s="795"/>
      <c r="BP392" s="795"/>
      <c r="BQ392" s="795"/>
      <c r="BR392" s="795"/>
      <c r="BS392" s="795"/>
      <c r="BT392" s="795"/>
      <c r="BU392" s="795"/>
      <c r="BV392" s="795"/>
      <c r="BW392" s="795"/>
      <c r="BX392" s="788"/>
      <c r="CJ392" s="788"/>
      <c r="CK392" s="795"/>
      <c r="CL392" s="795"/>
      <c r="CM392" s="795"/>
      <c r="CN392" s="795"/>
      <c r="CO392" s="795"/>
      <c r="CP392" s="795"/>
      <c r="CQ392" s="795"/>
      <c r="CR392" s="795"/>
      <c r="CS392" s="795"/>
      <c r="CT392" s="795"/>
      <c r="CU392" s="795"/>
      <c r="CV392" s="788"/>
      <c r="DH392" s="788"/>
      <c r="DI392" s="795"/>
      <c r="DJ392" s="795"/>
      <c r="DK392" s="795"/>
      <c r="DL392" s="795"/>
      <c r="DM392" s="795"/>
      <c r="DN392" s="795"/>
      <c r="DO392" s="795"/>
      <c r="DP392" s="795"/>
      <c r="DQ392" s="795"/>
      <c r="DR392" s="795"/>
      <c r="DS392" s="795"/>
      <c r="DT392" s="788"/>
      <c r="DX392" s="825"/>
      <c r="EF392" s="788"/>
      <c r="EG392" s="795"/>
      <c r="EH392" s="795"/>
      <c r="EI392" s="795"/>
      <c r="EJ392" s="795"/>
      <c r="EK392" s="795"/>
      <c r="EL392" s="795"/>
      <c r="EM392" s="795"/>
      <c r="EN392" s="795"/>
      <c r="EO392" s="795"/>
      <c r="EP392" s="795"/>
      <c r="EQ392" s="795"/>
      <c r="ER392" s="788"/>
      <c r="FD392" s="788"/>
      <c r="FE392" s="795"/>
      <c r="FF392" s="795"/>
      <c r="FG392" s="795"/>
      <c r="FH392" s="795"/>
      <c r="FI392" s="795"/>
      <c r="FJ392" s="795"/>
      <c r="FK392" s="795"/>
      <c r="FL392" s="795"/>
      <c r="FM392" s="795"/>
      <c r="FN392" s="795"/>
      <c r="FO392" s="795"/>
      <c r="FP392" s="788"/>
      <c r="GB392" s="788"/>
      <c r="GC392" s="795"/>
      <c r="GD392" s="795"/>
      <c r="GE392" s="795"/>
      <c r="GF392" s="795"/>
      <c r="GG392" s="795"/>
      <c r="GH392" s="795"/>
      <c r="GI392" s="795"/>
      <c r="GJ392" s="795"/>
      <c r="GK392" s="795"/>
      <c r="GL392" s="795"/>
      <c r="GM392" s="795"/>
      <c r="GN392" s="788"/>
      <c r="GO392" s="815"/>
    </row>
    <row r="393" spans="7:197" s="786" customFormat="1" ht="22" hidden="1" customHeight="1" x14ac:dyDescent="0.2">
      <c r="G393" s="834" t="str">
        <f>'Title Marketing'!$B$10</f>
        <v>Endorsement Solicitation</v>
      </c>
      <c r="P393" s="788"/>
      <c r="Q393" s="795"/>
      <c r="R393" s="795"/>
      <c r="S393" s="795"/>
      <c r="T393" s="795"/>
      <c r="U393" s="795"/>
      <c r="V393" s="795"/>
      <c r="W393" s="795"/>
      <c r="X393" s="795"/>
      <c r="Y393" s="795"/>
      <c r="Z393" s="795"/>
      <c r="AA393" s="795"/>
      <c r="AB393" s="788"/>
      <c r="AF393" s="795"/>
      <c r="AG393" s="795"/>
      <c r="AH393" s="795"/>
      <c r="AN393" s="788"/>
      <c r="AO393" s="795"/>
      <c r="AP393" s="795"/>
      <c r="AQ393" s="795"/>
      <c r="AR393" s="795"/>
      <c r="AS393" s="795">
        <f>'Title Marketing'!$C$10</f>
        <v>-5000</v>
      </c>
      <c r="AT393" s="795">
        <f>'Title Marketing'!$D$10</f>
        <v>-5000</v>
      </c>
      <c r="AU393" s="795">
        <f>'Title Marketing'!$E$10</f>
        <v>0</v>
      </c>
      <c r="AV393" s="795">
        <f>'Title Marketing'!$F$10</f>
        <v>0</v>
      </c>
      <c r="AW393" s="795">
        <f>'Title Marketing'!$G$10</f>
        <v>0</v>
      </c>
      <c r="AX393" s="795">
        <f>'Title Marketing'!$H$10</f>
        <v>0</v>
      </c>
      <c r="AY393" s="795">
        <f>'Title Marketing'!$I$10</f>
        <v>0</v>
      </c>
      <c r="AZ393" s="788">
        <f>'Title Marketing'!$J$10</f>
        <v>0</v>
      </c>
      <c r="BA393" s="786">
        <f>'Title Marketing'!$K$10</f>
        <v>0</v>
      </c>
      <c r="BB393" s="786">
        <f>'Title Marketing'!$L$10</f>
        <v>0</v>
      </c>
      <c r="BC393" s="786">
        <f>'Title Marketing'!$M$10</f>
        <v>0</v>
      </c>
      <c r="BD393" s="795">
        <f>'Title Marketing'!$N$10</f>
        <v>0</v>
      </c>
      <c r="BE393" s="795">
        <f>'Title Marketing'!$O$10</f>
        <v>0</v>
      </c>
      <c r="BF393" s="795">
        <f>'Title Marketing'!$P$10</f>
        <v>0</v>
      </c>
      <c r="BG393" s="786">
        <f>'Title Marketing'!$Q$10</f>
        <v>0</v>
      </c>
      <c r="BH393" s="786">
        <f>'Title Marketing'!$R$10</f>
        <v>0</v>
      </c>
      <c r="BI393" s="786">
        <f>'Title Marketing'!$S$10</f>
        <v>0</v>
      </c>
      <c r="BJ393" s="786">
        <f>'Title Marketing'!$T$10</f>
        <v>0</v>
      </c>
      <c r="BK393" s="786">
        <f>'Title Marketing'!$U$10</f>
        <v>0</v>
      </c>
      <c r="BL393" s="788"/>
      <c r="BM393" s="795"/>
      <c r="BN393" s="795"/>
      <c r="BO393" s="795"/>
      <c r="BP393" s="795"/>
      <c r="BQ393" s="795"/>
      <c r="BR393" s="795"/>
      <c r="BS393" s="795"/>
      <c r="BT393" s="795"/>
      <c r="BU393" s="795"/>
      <c r="BV393" s="795"/>
      <c r="BW393" s="795"/>
      <c r="BX393" s="788"/>
      <c r="CJ393" s="788"/>
      <c r="CK393" s="795"/>
      <c r="CL393" s="795"/>
      <c r="CM393" s="795"/>
      <c r="CN393" s="795"/>
      <c r="CO393" s="795"/>
      <c r="CP393" s="795"/>
      <c r="CQ393" s="795"/>
      <c r="CR393" s="795"/>
      <c r="CS393" s="795"/>
      <c r="CT393" s="795"/>
      <c r="CU393" s="795"/>
      <c r="CV393" s="788"/>
      <c r="DH393" s="788"/>
      <c r="DI393" s="795"/>
      <c r="DJ393" s="795"/>
      <c r="DK393" s="795"/>
      <c r="DL393" s="795"/>
      <c r="DM393" s="795"/>
      <c r="DN393" s="795"/>
      <c r="DO393" s="795"/>
      <c r="DP393" s="795"/>
      <c r="DQ393" s="795"/>
      <c r="DR393" s="795"/>
      <c r="DS393" s="795"/>
      <c r="DT393" s="788"/>
      <c r="DX393" s="825"/>
      <c r="EF393" s="788"/>
      <c r="EG393" s="795"/>
      <c r="EH393" s="795"/>
      <c r="EI393" s="795"/>
      <c r="EJ393" s="795"/>
      <c r="EK393" s="795"/>
      <c r="EL393" s="795"/>
      <c r="EM393" s="795"/>
      <c r="EN393" s="795"/>
      <c r="EO393" s="795"/>
      <c r="EP393" s="795"/>
      <c r="EQ393" s="795"/>
      <c r="ER393" s="788"/>
      <c r="FD393" s="788"/>
      <c r="FE393" s="795"/>
      <c r="FF393" s="795"/>
      <c r="FG393" s="795"/>
      <c r="FH393" s="795"/>
      <c r="FI393" s="795"/>
      <c r="FJ393" s="795"/>
      <c r="FK393" s="795"/>
      <c r="FL393" s="795"/>
      <c r="FM393" s="795"/>
      <c r="FN393" s="795"/>
      <c r="FO393" s="795"/>
      <c r="FP393" s="788"/>
      <c r="GB393" s="788"/>
      <c r="GC393" s="795"/>
      <c r="GD393" s="795"/>
      <c r="GE393" s="795"/>
      <c r="GF393" s="795"/>
      <c r="GG393" s="795"/>
      <c r="GH393" s="795"/>
      <c r="GI393" s="795"/>
      <c r="GJ393" s="795"/>
      <c r="GK393" s="795"/>
      <c r="GL393" s="795"/>
      <c r="GM393" s="795"/>
      <c r="GN393" s="788"/>
      <c r="GO393" s="815"/>
    </row>
    <row r="394" spans="7:197" s="786" customFormat="1" ht="22" hidden="1" customHeight="1" x14ac:dyDescent="0.2">
      <c r="G394" s="834" t="str">
        <f>'Title Marketing'!$B$11</f>
        <v>Influencer Outreach</v>
      </c>
      <c r="P394" s="788"/>
      <c r="Q394" s="795"/>
      <c r="R394" s="795"/>
      <c r="S394" s="795"/>
      <c r="T394" s="795"/>
      <c r="U394" s="795"/>
      <c r="V394" s="795"/>
      <c r="W394" s="795"/>
      <c r="X394" s="795"/>
      <c r="Y394" s="795"/>
      <c r="Z394" s="795"/>
      <c r="AA394" s="795"/>
      <c r="AB394" s="788"/>
      <c r="AF394" s="795"/>
      <c r="AG394" s="795"/>
      <c r="AH394" s="795"/>
      <c r="AN394" s="788"/>
      <c r="AO394" s="795"/>
      <c r="AP394" s="795"/>
      <c r="AQ394" s="795"/>
      <c r="AR394" s="795"/>
      <c r="AS394" s="795">
        <f>'Title Marketing'!$C$11</f>
        <v>0</v>
      </c>
      <c r="AT394" s="795">
        <f>'Title Marketing'!$D$11</f>
        <v>0</v>
      </c>
      <c r="AU394" s="795">
        <f>'Title Marketing'!$E$11</f>
        <v>-5000</v>
      </c>
      <c r="AV394" s="795">
        <f>'Title Marketing'!$F$11</f>
        <v>-5000</v>
      </c>
      <c r="AW394" s="795">
        <f>'Title Marketing'!$G$11</f>
        <v>-5000</v>
      </c>
      <c r="AX394" s="795">
        <f>'Title Marketing'!$H$11</f>
        <v>-5000</v>
      </c>
      <c r="AY394" s="795">
        <f>'Title Marketing'!$I$11</f>
        <v>-5000</v>
      </c>
      <c r="AZ394" s="788">
        <f>'Title Marketing'!$J$11</f>
        <v>-5000</v>
      </c>
      <c r="BA394" s="786">
        <f>'Title Marketing'!$K$11</f>
        <v>0</v>
      </c>
      <c r="BB394" s="786">
        <f>'Title Marketing'!$L$11</f>
        <v>0</v>
      </c>
      <c r="BC394" s="786">
        <f>'Title Marketing'!$M$11</f>
        <v>0</v>
      </c>
      <c r="BD394" s="795">
        <f>'Title Marketing'!$N$11</f>
        <v>0</v>
      </c>
      <c r="BE394" s="795">
        <f>'Title Marketing'!$O$11</f>
        <v>0</v>
      </c>
      <c r="BF394" s="795">
        <f>'Title Marketing'!$P$11</f>
        <v>0</v>
      </c>
      <c r="BG394" s="786">
        <f>'Title Marketing'!$Q$11</f>
        <v>0</v>
      </c>
      <c r="BH394" s="786">
        <f>'Title Marketing'!$R$11</f>
        <v>0</v>
      </c>
      <c r="BI394" s="786">
        <f>'Title Marketing'!$S$11</f>
        <v>0</v>
      </c>
      <c r="BJ394" s="786">
        <f>'Title Marketing'!$T$11</f>
        <v>0</v>
      </c>
      <c r="BK394" s="786">
        <f>'Title Marketing'!$U$11</f>
        <v>0</v>
      </c>
      <c r="BL394" s="788"/>
      <c r="BM394" s="795"/>
      <c r="BN394" s="795"/>
      <c r="BO394" s="795"/>
      <c r="BP394" s="795"/>
      <c r="BQ394" s="795"/>
      <c r="BR394" s="795"/>
      <c r="BS394" s="795"/>
      <c r="BT394" s="795"/>
      <c r="BU394" s="795"/>
      <c r="BV394" s="795"/>
      <c r="BW394" s="795"/>
      <c r="BX394" s="788"/>
      <c r="CJ394" s="788"/>
      <c r="CK394" s="795"/>
      <c r="CL394" s="795"/>
      <c r="CM394" s="795"/>
      <c r="CN394" s="795"/>
      <c r="CO394" s="795"/>
      <c r="CP394" s="795"/>
      <c r="CQ394" s="795"/>
      <c r="CR394" s="795"/>
      <c r="CS394" s="795"/>
      <c r="CT394" s="795"/>
      <c r="CU394" s="795"/>
      <c r="CV394" s="788"/>
      <c r="DH394" s="788"/>
      <c r="DI394" s="795"/>
      <c r="DJ394" s="795"/>
      <c r="DK394" s="795"/>
      <c r="DL394" s="795"/>
      <c r="DM394" s="795"/>
      <c r="DN394" s="795"/>
      <c r="DO394" s="795"/>
      <c r="DP394" s="795"/>
      <c r="DQ394" s="795"/>
      <c r="DR394" s="795"/>
      <c r="DS394" s="795"/>
      <c r="DT394" s="788"/>
      <c r="DX394" s="825"/>
      <c r="EF394" s="788"/>
      <c r="EG394" s="795"/>
      <c r="EH394" s="795"/>
      <c r="EI394" s="795"/>
      <c r="EJ394" s="795"/>
      <c r="EK394" s="795"/>
      <c r="EL394" s="795"/>
      <c r="EM394" s="795"/>
      <c r="EN394" s="795"/>
      <c r="EO394" s="795"/>
      <c r="EP394" s="795"/>
      <c r="EQ394" s="795"/>
      <c r="ER394" s="788"/>
      <c r="FD394" s="788"/>
      <c r="FE394" s="795"/>
      <c r="FF394" s="795"/>
      <c r="FG394" s="795"/>
      <c r="FH394" s="795"/>
      <c r="FI394" s="795"/>
      <c r="FJ394" s="795"/>
      <c r="FK394" s="795"/>
      <c r="FL394" s="795"/>
      <c r="FM394" s="795"/>
      <c r="FN394" s="795"/>
      <c r="FO394" s="795"/>
      <c r="FP394" s="788"/>
      <c r="GB394" s="788"/>
      <c r="GC394" s="795"/>
      <c r="GD394" s="795"/>
      <c r="GE394" s="795"/>
      <c r="GF394" s="795"/>
      <c r="GG394" s="795"/>
      <c r="GH394" s="795"/>
      <c r="GI394" s="795"/>
      <c r="GJ394" s="795"/>
      <c r="GK394" s="795"/>
      <c r="GL394" s="795"/>
      <c r="GM394" s="795"/>
      <c r="GN394" s="788"/>
      <c r="GO394" s="815"/>
    </row>
    <row r="395" spans="7:197" s="786" customFormat="1" ht="22" hidden="1" customHeight="1" x14ac:dyDescent="0.2">
      <c r="G395" s="834" t="str">
        <f>'Title Marketing'!$B$12</f>
        <v>Blogger / Tatstemakers</v>
      </c>
      <c r="P395" s="788"/>
      <c r="Q395" s="795"/>
      <c r="R395" s="795"/>
      <c r="S395" s="795"/>
      <c r="T395" s="795"/>
      <c r="U395" s="795"/>
      <c r="V395" s="795"/>
      <c r="W395" s="795"/>
      <c r="X395" s="795"/>
      <c r="Y395" s="795"/>
      <c r="Z395" s="795"/>
      <c r="AA395" s="795"/>
      <c r="AB395" s="788"/>
      <c r="AF395" s="795"/>
      <c r="AG395" s="795"/>
      <c r="AH395" s="795"/>
      <c r="AN395" s="788"/>
      <c r="AO395" s="795"/>
      <c r="AP395" s="795"/>
      <c r="AQ395" s="795"/>
      <c r="AR395" s="795"/>
      <c r="AS395" s="795">
        <f>'Title Marketing'!$C$12</f>
        <v>-12000</v>
      </c>
      <c r="AT395" s="795">
        <f>'Title Marketing'!$D$12</f>
        <v>-12000</v>
      </c>
      <c r="AU395" s="795">
        <f>'Title Marketing'!$E$12</f>
        <v>-12000</v>
      </c>
      <c r="AV395" s="795">
        <f>'Title Marketing'!$F$12</f>
        <v>-12000</v>
      </c>
      <c r="AW395" s="795">
        <f>'Title Marketing'!$G$12</f>
        <v>-12000</v>
      </c>
      <c r="AX395" s="795">
        <f>'Title Marketing'!$H$12</f>
        <v>-12000</v>
      </c>
      <c r="AY395" s="795">
        <f>'Title Marketing'!$I$12</f>
        <v>-12000</v>
      </c>
      <c r="AZ395" s="788">
        <f>'Title Marketing'!$J$12</f>
        <v>0</v>
      </c>
      <c r="BA395" s="786">
        <f>'Title Marketing'!$K$12</f>
        <v>0</v>
      </c>
      <c r="BB395" s="786">
        <f>'Title Marketing'!$L$12</f>
        <v>0</v>
      </c>
      <c r="BC395" s="786">
        <f>'Title Marketing'!$M$12</f>
        <v>0</v>
      </c>
      <c r="BD395" s="795">
        <f>'Title Marketing'!$N$12</f>
        <v>0</v>
      </c>
      <c r="BE395" s="795">
        <f>'Title Marketing'!$O$12</f>
        <v>0</v>
      </c>
      <c r="BF395" s="795">
        <f>'Title Marketing'!$P$12</f>
        <v>0</v>
      </c>
      <c r="BG395" s="786">
        <f>'Title Marketing'!$Q$12</f>
        <v>0</v>
      </c>
      <c r="BH395" s="786">
        <f>'Title Marketing'!$R$12</f>
        <v>0</v>
      </c>
      <c r="BI395" s="786">
        <f>'Title Marketing'!$S$12</f>
        <v>0</v>
      </c>
      <c r="BJ395" s="786">
        <f>'Title Marketing'!$T$12</f>
        <v>0</v>
      </c>
      <c r="BK395" s="786">
        <f>'Title Marketing'!$U$12</f>
        <v>0</v>
      </c>
      <c r="BL395" s="788"/>
      <c r="BM395" s="795"/>
      <c r="BN395" s="795"/>
      <c r="BO395" s="795"/>
      <c r="BP395" s="795"/>
      <c r="BQ395" s="795"/>
      <c r="BR395" s="795"/>
      <c r="BS395" s="795"/>
      <c r="BT395" s="795"/>
      <c r="BU395" s="795"/>
      <c r="BV395" s="795"/>
      <c r="BW395" s="795"/>
      <c r="BX395" s="788"/>
      <c r="CJ395" s="788"/>
      <c r="CK395" s="795"/>
      <c r="CL395" s="795"/>
      <c r="CM395" s="795"/>
      <c r="CN395" s="795"/>
      <c r="CO395" s="795"/>
      <c r="CP395" s="795"/>
      <c r="CQ395" s="795"/>
      <c r="CR395" s="795"/>
      <c r="CS395" s="795"/>
      <c r="CT395" s="795"/>
      <c r="CU395" s="795"/>
      <c r="CV395" s="788"/>
      <c r="DH395" s="788"/>
      <c r="DI395" s="795"/>
      <c r="DJ395" s="795"/>
      <c r="DK395" s="795"/>
      <c r="DL395" s="795"/>
      <c r="DM395" s="795"/>
      <c r="DN395" s="795"/>
      <c r="DO395" s="795"/>
      <c r="DP395" s="795"/>
      <c r="DQ395" s="795"/>
      <c r="DR395" s="795"/>
      <c r="DS395" s="795"/>
      <c r="DT395" s="788"/>
      <c r="DX395" s="825"/>
      <c r="EF395" s="788"/>
      <c r="EG395" s="795"/>
      <c r="EH395" s="795"/>
      <c r="EI395" s="795"/>
      <c r="EJ395" s="795"/>
      <c r="EK395" s="795"/>
      <c r="EL395" s="795"/>
      <c r="EM395" s="795"/>
      <c r="EN395" s="795"/>
      <c r="EO395" s="795"/>
      <c r="EP395" s="795"/>
      <c r="EQ395" s="795"/>
      <c r="ER395" s="788"/>
      <c r="FD395" s="788"/>
      <c r="FE395" s="795"/>
      <c r="FF395" s="795"/>
      <c r="FG395" s="795"/>
      <c r="FH395" s="795"/>
      <c r="FI395" s="795"/>
      <c r="FJ395" s="795"/>
      <c r="FK395" s="795"/>
      <c r="FL395" s="795"/>
      <c r="FM395" s="795"/>
      <c r="FN395" s="795"/>
      <c r="FO395" s="795"/>
      <c r="FP395" s="788"/>
      <c r="GB395" s="788"/>
      <c r="GC395" s="795"/>
      <c r="GD395" s="795"/>
      <c r="GE395" s="795"/>
      <c r="GF395" s="795"/>
      <c r="GG395" s="795"/>
      <c r="GH395" s="795"/>
      <c r="GI395" s="795"/>
      <c r="GJ395" s="795"/>
      <c r="GK395" s="795"/>
      <c r="GL395" s="795"/>
      <c r="GM395" s="795"/>
      <c r="GN395" s="788"/>
      <c r="GO395" s="815"/>
    </row>
    <row r="396" spans="7:197" s="786" customFormat="1" ht="22" hidden="1" customHeight="1" x14ac:dyDescent="0.2">
      <c r="G396" s="834" t="str">
        <f>'Title Marketing'!$B$13</f>
        <v>Tradeshows / Events</v>
      </c>
      <c r="P396" s="788"/>
      <c r="Q396" s="795"/>
      <c r="R396" s="795"/>
      <c r="S396" s="795"/>
      <c r="T396" s="795"/>
      <c r="U396" s="795"/>
      <c r="V396" s="795"/>
      <c r="W396" s="795"/>
      <c r="X396" s="795"/>
      <c r="Y396" s="795"/>
      <c r="Z396" s="795"/>
      <c r="AA396" s="795"/>
      <c r="AB396" s="788"/>
      <c r="AF396" s="795"/>
      <c r="AG396" s="795"/>
      <c r="AH396" s="795"/>
      <c r="AN396" s="788"/>
      <c r="AO396" s="795"/>
      <c r="AP396" s="795"/>
      <c r="AQ396" s="795"/>
      <c r="AR396" s="795"/>
      <c r="AS396" s="795">
        <f>'Title Marketing'!$C$13</f>
        <v>0</v>
      </c>
      <c r="AT396" s="795">
        <f>'Title Marketing'!$D$13</f>
        <v>0</v>
      </c>
      <c r="AU396" s="795">
        <f>'Title Marketing'!$E$13</f>
        <v>0</v>
      </c>
      <c r="AV396" s="795">
        <f>'Title Marketing'!$F599</f>
        <v>0</v>
      </c>
      <c r="AW396" s="795">
        <f>'Title Marketing'!$G$13</f>
        <v>0</v>
      </c>
      <c r="AX396" s="795">
        <f>'Title Marketing'!$H$13</f>
        <v>0</v>
      </c>
      <c r="AY396" s="795">
        <f>'Title Marketing'!$I$13</f>
        <v>0</v>
      </c>
      <c r="AZ396" s="788">
        <f>'Title Marketing'!$J$13</f>
        <v>-5000</v>
      </c>
      <c r="BA396" s="786">
        <f>'Title Marketing'!$K$13</f>
        <v>0</v>
      </c>
      <c r="BB396" s="786">
        <f>'Title Marketing'!$L$13</f>
        <v>0</v>
      </c>
      <c r="BC396" s="786">
        <f>'Title Marketing'!$M$13</f>
        <v>-5000</v>
      </c>
      <c r="BD396" s="795">
        <f>'Title Marketing'!$N$13</f>
        <v>0</v>
      </c>
      <c r="BE396" s="795">
        <f>'Title Marketing'!$O$13</f>
        <v>0</v>
      </c>
      <c r="BF396" s="795">
        <f>'Title Marketing'!$P$13</f>
        <v>0</v>
      </c>
      <c r="BG396" s="786">
        <f>'Title Marketing'!$Q$13</f>
        <v>0</v>
      </c>
      <c r="BH396" s="786">
        <f>'Title Marketing'!$R$13</f>
        <v>0</v>
      </c>
      <c r="BI396" s="786">
        <f>'Title Marketing'!$S$13</f>
        <v>0</v>
      </c>
      <c r="BJ396" s="786">
        <f>'Title Marketing'!$T$13</f>
        <v>0</v>
      </c>
      <c r="BK396" s="786">
        <f>'Title Marketing'!$U$13</f>
        <v>0</v>
      </c>
      <c r="BL396" s="788"/>
      <c r="BM396" s="795"/>
      <c r="BN396" s="795"/>
      <c r="BO396" s="795"/>
      <c r="BP396" s="795"/>
      <c r="BQ396" s="795"/>
      <c r="BR396" s="795"/>
      <c r="BS396" s="795"/>
      <c r="BT396" s="795"/>
      <c r="BU396" s="795"/>
      <c r="BV396" s="795"/>
      <c r="BW396" s="795"/>
      <c r="BX396" s="788"/>
      <c r="CJ396" s="788"/>
      <c r="CK396" s="795"/>
      <c r="CL396" s="795"/>
      <c r="CM396" s="795"/>
      <c r="CN396" s="795"/>
      <c r="CO396" s="795"/>
      <c r="CP396" s="795"/>
      <c r="CQ396" s="795"/>
      <c r="CR396" s="795"/>
      <c r="CS396" s="795"/>
      <c r="CT396" s="795"/>
      <c r="CU396" s="795"/>
      <c r="CV396" s="788"/>
      <c r="DH396" s="788"/>
      <c r="DI396" s="795"/>
      <c r="DJ396" s="795"/>
      <c r="DK396" s="795"/>
      <c r="DL396" s="795"/>
      <c r="DM396" s="795"/>
      <c r="DN396" s="795"/>
      <c r="DO396" s="795"/>
      <c r="DP396" s="795"/>
      <c r="DQ396" s="795"/>
      <c r="DR396" s="795"/>
      <c r="DS396" s="795"/>
      <c r="DT396" s="788"/>
      <c r="DX396" s="825"/>
      <c r="EF396" s="788"/>
      <c r="EG396" s="795"/>
      <c r="EH396" s="795"/>
      <c r="EI396" s="795"/>
      <c r="EJ396" s="795"/>
      <c r="EK396" s="795"/>
      <c r="EL396" s="795"/>
      <c r="EM396" s="795"/>
      <c r="EN396" s="795"/>
      <c r="EO396" s="795"/>
      <c r="EP396" s="795"/>
      <c r="EQ396" s="795"/>
      <c r="ER396" s="788"/>
      <c r="FD396" s="788"/>
      <c r="FE396" s="795"/>
      <c r="FF396" s="795"/>
      <c r="FG396" s="795"/>
      <c r="FH396" s="795"/>
      <c r="FI396" s="795"/>
      <c r="FJ396" s="795"/>
      <c r="FK396" s="795"/>
      <c r="FL396" s="795"/>
      <c r="FM396" s="795"/>
      <c r="FN396" s="795"/>
      <c r="FO396" s="795"/>
      <c r="FP396" s="788"/>
      <c r="GB396" s="788"/>
      <c r="GC396" s="795"/>
      <c r="GD396" s="795"/>
      <c r="GE396" s="795"/>
      <c r="GF396" s="795"/>
      <c r="GG396" s="795"/>
      <c r="GH396" s="795"/>
      <c r="GI396" s="795"/>
      <c r="GJ396" s="795"/>
      <c r="GK396" s="795"/>
      <c r="GL396" s="795"/>
      <c r="GM396" s="795"/>
      <c r="GN396" s="788"/>
      <c r="GO396" s="815"/>
    </row>
    <row r="397" spans="7:197" s="786" customFormat="1" ht="22" hidden="1" customHeight="1" x14ac:dyDescent="0.2">
      <c r="G397" s="834" t="str">
        <f>'Title Marketing'!$B$14</f>
        <v>Print Advertising</v>
      </c>
      <c r="P397" s="788"/>
      <c r="Q397" s="795"/>
      <c r="R397" s="795"/>
      <c r="S397" s="795"/>
      <c r="T397" s="795"/>
      <c r="U397" s="795"/>
      <c r="V397" s="795"/>
      <c r="W397" s="795"/>
      <c r="X397" s="795"/>
      <c r="Y397" s="795"/>
      <c r="Z397" s="795"/>
      <c r="AA397" s="795"/>
      <c r="AB397" s="788"/>
      <c r="AF397" s="795"/>
      <c r="AG397" s="795"/>
      <c r="AH397" s="795"/>
      <c r="AN397" s="788"/>
      <c r="AO397" s="795"/>
      <c r="AP397" s="795"/>
      <c r="AQ397" s="795"/>
      <c r="AR397" s="795"/>
      <c r="AS397" s="795">
        <f>'Title Marketing'!$C$14</f>
        <v>0</v>
      </c>
      <c r="AT397" s="795">
        <f>'Title Marketing'!$D$14</f>
        <v>0</v>
      </c>
      <c r="AU397" s="795">
        <f>'Title Marketing'!$E$14</f>
        <v>0</v>
      </c>
      <c r="AV397" s="795">
        <f>'Title Marketing'!$F$14</f>
        <v>-2500</v>
      </c>
      <c r="AW397" s="795">
        <f>'Title Marketing'!$G$14</f>
        <v>-2500</v>
      </c>
      <c r="AX397" s="795">
        <f>'Title Marketing'!$H$14</f>
        <v>-2500</v>
      </c>
      <c r="AY397" s="795">
        <f>'Title Marketing'!$I$14</f>
        <v>-5000</v>
      </c>
      <c r="AZ397" s="788">
        <f>'Title Marketing'!$J$14</f>
        <v>-5000</v>
      </c>
      <c r="BA397" s="786">
        <f>'Title Marketing'!$K600</f>
        <v>0</v>
      </c>
      <c r="BB397" s="786">
        <f>'Title Marketing'!$L$14</f>
        <v>-2500</v>
      </c>
      <c r="BC397" s="786">
        <f>'Title Marketing'!$M$14</f>
        <v>0</v>
      </c>
      <c r="BD397" s="795">
        <f>'Title Marketing'!$N$14</f>
        <v>0</v>
      </c>
      <c r="BE397" s="795">
        <f>'Title Marketing'!$O$14</f>
        <v>0</v>
      </c>
      <c r="BF397" s="795">
        <f>'Title Marketing'!$P$14</f>
        <v>0</v>
      </c>
      <c r="BG397" s="786">
        <f>'Title Marketing'!$Q$14</f>
        <v>0</v>
      </c>
      <c r="BH397" s="786">
        <f>'Title Marketing'!$R$14</f>
        <v>0</v>
      </c>
      <c r="BI397" s="786">
        <f>'Title Marketing'!$S$14</f>
        <v>0</v>
      </c>
      <c r="BJ397" s="786">
        <f>'Title Marketing'!$T$14</f>
        <v>0</v>
      </c>
      <c r="BK397" s="786">
        <f>'Title Marketing'!$U$14</f>
        <v>0</v>
      </c>
      <c r="BL397" s="788"/>
      <c r="BM397" s="795"/>
      <c r="BN397" s="795"/>
      <c r="BO397" s="795"/>
      <c r="BP397" s="795"/>
      <c r="BQ397" s="795"/>
      <c r="BR397" s="795"/>
      <c r="BS397" s="795"/>
      <c r="BT397" s="795"/>
      <c r="BU397" s="795"/>
      <c r="BV397" s="795"/>
      <c r="BW397" s="795"/>
      <c r="BX397" s="788"/>
      <c r="CJ397" s="788"/>
      <c r="CK397" s="795"/>
      <c r="CL397" s="795"/>
      <c r="CM397" s="795"/>
      <c r="CN397" s="795"/>
      <c r="CO397" s="795"/>
      <c r="CP397" s="795"/>
      <c r="CQ397" s="795"/>
      <c r="CR397" s="795"/>
      <c r="CS397" s="795"/>
      <c r="CT397" s="795"/>
      <c r="CU397" s="795"/>
      <c r="CV397" s="788"/>
      <c r="DH397" s="788"/>
      <c r="DI397" s="795"/>
      <c r="DJ397" s="795"/>
      <c r="DK397" s="795"/>
      <c r="DL397" s="795"/>
      <c r="DM397" s="795"/>
      <c r="DN397" s="795"/>
      <c r="DO397" s="795"/>
      <c r="DP397" s="795"/>
      <c r="DQ397" s="795"/>
      <c r="DR397" s="795"/>
      <c r="DS397" s="795"/>
      <c r="DT397" s="788"/>
      <c r="DX397" s="825"/>
      <c r="EF397" s="788"/>
      <c r="EG397" s="795"/>
      <c r="EH397" s="795"/>
      <c r="EI397" s="795"/>
      <c r="EJ397" s="795"/>
      <c r="EK397" s="795"/>
      <c r="EL397" s="795"/>
      <c r="EM397" s="795"/>
      <c r="EN397" s="795"/>
      <c r="EO397" s="795"/>
      <c r="EP397" s="795"/>
      <c r="EQ397" s="795"/>
      <c r="ER397" s="788"/>
      <c r="FD397" s="788"/>
      <c r="FE397" s="795"/>
      <c r="FF397" s="795"/>
      <c r="FG397" s="795"/>
      <c r="FH397" s="795"/>
      <c r="FI397" s="795"/>
      <c r="FJ397" s="795"/>
      <c r="FK397" s="795"/>
      <c r="FL397" s="795"/>
      <c r="FM397" s="795"/>
      <c r="FN397" s="795"/>
      <c r="FO397" s="795"/>
      <c r="FP397" s="788"/>
      <c r="GB397" s="788"/>
      <c r="GC397" s="795"/>
      <c r="GD397" s="795"/>
      <c r="GE397" s="795"/>
      <c r="GF397" s="795"/>
      <c r="GG397" s="795"/>
      <c r="GH397" s="795"/>
      <c r="GI397" s="795"/>
      <c r="GJ397" s="795"/>
      <c r="GK397" s="795"/>
      <c r="GL397" s="795"/>
      <c r="GM397" s="795"/>
      <c r="GN397" s="788"/>
      <c r="GO397" s="815"/>
    </row>
    <row r="398" spans="7:197" s="786" customFormat="1" ht="22" hidden="1" customHeight="1" x14ac:dyDescent="0.2">
      <c r="G398" s="834" t="str">
        <f>'Title Marketing'!$B$15</f>
        <v>Digital Advertising</v>
      </c>
      <c r="P398" s="788"/>
      <c r="Q398" s="795"/>
      <c r="R398" s="795"/>
      <c r="S398" s="795"/>
      <c r="T398" s="795"/>
      <c r="U398" s="795"/>
      <c r="V398" s="795"/>
      <c r="W398" s="795"/>
      <c r="X398" s="795"/>
      <c r="Y398" s="795"/>
      <c r="Z398" s="795"/>
      <c r="AA398" s="795"/>
      <c r="AB398" s="788"/>
      <c r="AF398" s="795"/>
      <c r="AG398" s="795"/>
      <c r="AH398" s="795"/>
      <c r="AN398" s="788"/>
      <c r="AO398" s="795"/>
      <c r="AP398" s="795"/>
      <c r="AQ398" s="795"/>
      <c r="AR398" s="795"/>
      <c r="AS398" s="795">
        <f>'Title Marketing'!$C$15</f>
        <v>0</v>
      </c>
      <c r="AT398" s="795">
        <f>'Title Marketing'!$D$15</f>
        <v>0</v>
      </c>
      <c r="AU398" s="795">
        <f>'Title Marketing'!$E$15</f>
        <v>0</v>
      </c>
      <c r="AV398" s="795">
        <f>'Title Marketing'!$F$15</f>
        <v>-2500</v>
      </c>
      <c r="AW398" s="795">
        <f>'Title Marketing'!$G$15</f>
        <v>-5000</v>
      </c>
      <c r="AX398" s="795">
        <f>'Title Marketing'!$H$15</f>
        <v>-5000</v>
      </c>
      <c r="AY398" s="795">
        <f>'Title Marketing'!$I$15</f>
        <v>-7500</v>
      </c>
      <c r="AZ398" s="788">
        <f>'Title Marketing'!$J$15</f>
        <v>-7500</v>
      </c>
      <c r="BA398" s="786">
        <f>'Title Marketing'!$K$15</f>
        <v>-5000</v>
      </c>
      <c r="BB398" s="786">
        <f>'Title Marketing'!$L$15</f>
        <v>-5000</v>
      </c>
      <c r="BC398" s="786">
        <f>'Title Marketing'!$M$15</f>
        <v>-2500</v>
      </c>
      <c r="BD398" s="795">
        <f>'Title Marketing'!$N$15</f>
        <v>-1500</v>
      </c>
      <c r="BE398" s="795">
        <f>'Title Marketing'!$O$15</f>
        <v>-500</v>
      </c>
      <c r="BF398" s="795">
        <f>'Title Marketing'!$P$15</f>
        <v>-500</v>
      </c>
      <c r="BG398" s="786">
        <f>'Title Marketing'!$Q$15</f>
        <v>-500</v>
      </c>
      <c r="BH398" s="786">
        <f>'Title Marketing'!$R$15</f>
        <v>-500</v>
      </c>
      <c r="BI398" s="786">
        <f>'Title Marketing'!$S$15</f>
        <v>-750</v>
      </c>
      <c r="BJ398" s="786">
        <f>'Title Marketing'!$T$15</f>
        <v>0</v>
      </c>
      <c r="BK398" s="786">
        <f>'Title Marketing'!$U$15</f>
        <v>0</v>
      </c>
      <c r="BL398" s="788"/>
      <c r="BM398" s="795"/>
      <c r="BN398" s="795"/>
      <c r="BO398" s="795"/>
      <c r="BP398" s="795"/>
      <c r="BQ398" s="795"/>
      <c r="BR398" s="795"/>
      <c r="BS398" s="795"/>
      <c r="BT398" s="795"/>
      <c r="BU398" s="795"/>
      <c r="BV398" s="795"/>
      <c r="BW398" s="795"/>
      <c r="BX398" s="788"/>
      <c r="CJ398" s="788"/>
      <c r="CK398" s="795"/>
      <c r="CL398" s="795"/>
      <c r="CM398" s="795"/>
      <c r="CN398" s="795"/>
      <c r="CO398" s="795"/>
      <c r="CP398" s="795"/>
      <c r="CQ398" s="795"/>
      <c r="CR398" s="795"/>
      <c r="CS398" s="795"/>
      <c r="CT398" s="795"/>
      <c r="CU398" s="795"/>
      <c r="CV398" s="788"/>
      <c r="DH398" s="788"/>
      <c r="DI398" s="795"/>
      <c r="DJ398" s="795"/>
      <c r="DK398" s="795"/>
      <c r="DL398" s="795"/>
      <c r="DM398" s="795"/>
      <c r="DN398" s="795"/>
      <c r="DO398" s="795"/>
      <c r="DP398" s="795"/>
      <c r="DQ398" s="795"/>
      <c r="DR398" s="795"/>
      <c r="DS398" s="795"/>
      <c r="DT398" s="788"/>
      <c r="DX398" s="825"/>
      <c r="EF398" s="788"/>
      <c r="EG398" s="795"/>
      <c r="EH398" s="795"/>
      <c r="EI398" s="795"/>
      <c r="EJ398" s="795"/>
      <c r="EK398" s="795"/>
      <c r="EL398" s="795"/>
      <c r="EM398" s="795"/>
      <c r="EN398" s="795"/>
      <c r="EO398" s="795"/>
      <c r="EP398" s="795"/>
      <c r="EQ398" s="795"/>
      <c r="ER398" s="788"/>
      <c r="FD398" s="788"/>
      <c r="FE398" s="795"/>
      <c r="FF398" s="795"/>
      <c r="FG398" s="795"/>
      <c r="FH398" s="795"/>
      <c r="FI398" s="795"/>
      <c r="FJ398" s="795"/>
      <c r="FK398" s="795"/>
      <c r="FL398" s="795"/>
      <c r="FM398" s="795"/>
      <c r="FN398" s="795"/>
      <c r="FO398" s="795"/>
      <c r="FP398" s="788"/>
      <c r="GB398" s="788"/>
      <c r="GC398" s="795"/>
      <c r="GD398" s="795"/>
      <c r="GE398" s="795"/>
      <c r="GF398" s="795"/>
      <c r="GG398" s="795"/>
      <c r="GH398" s="795"/>
      <c r="GI398" s="795"/>
      <c r="GJ398" s="795"/>
      <c r="GK398" s="795"/>
      <c r="GL398" s="795"/>
      <c r="GM398" s="795"/>
      <c r="GN398" s="788"/>
      <c r="GO398" s="815"/>
    </row>
    <row r="399" spans="7:197" s="786" customFormat="1" ht="22" hidden="1" customHeight="1" x14ac:dyDescent="0.2">
      <c r="G399" s="834" t="str">
        <f>'Title Marketing'!$B$16</f>
        <v>Swag</v>
      </c>
      <c r="P399" s="788"/>
      <c r="Q399" s="795"/>
      <c r="R399" s="795"/>
      <c r="S399" s="795"/>
      <c r="T399" s="795"/>
      <c r="U399" s="795"/>
      <c r="V399" s="795"/>
      <c r="W399" s="795"/>
      <c r="X399" s="795"/>
      <c r="Y399" s="795"/>
      <c r="Z399" s="795"/>
      <c r="AA399" s="795"/>
      <c r="AB399" s="788"/>
      <c r="AF399" s="795"/>
      <c r="AG399" s="795"/>
      <c r="AH399" s="795"/>
      <c r="AN399" s="788"/>
      <c r="AO399" s="795"/>
      <c r="AP399" s="795"/>
      <c r="AQ399" s="795"/>
      <c r="AR399" s="795"/>
      <c r="AS399" s="795">
        <f>'Title Marketing'!$C$16</f>
        <v>0</v>
      </c>
      <c r="AT399" s="795">
        <f>'Title Marketing'!$D$16</f>
        <v>0</v>
      </c>
      <c r="AU399" s="795">
        <f>'Title Marketing'!$E$16</f>
        <v>0</v>
      </c>
      <c r="AV399" s="795">
        <f>'Title Marketing'!$F$16</f>
        <v>0</v>
      </c>
      <c r="AW399" s="795">
        <f>'Title Marketing'!$G$16</f>
        <v>0</v>
      </c>
      <c r="AX399" s="795">
        <f>'Title Marketing'!$H$16</f>
        <v>-1200</v>
      </c>
      <c r="AY399" s="795">
        <f>'Title Marketing'!$I$16</f>
        <v>-1200</v>
      </c>
      <c r="AZ399" s="788">
        <f>'Title Marketing'!$J$16</f>
        <v>-2500</v>
      </c>
      <c r="BA399" s="786">
        <f>'Title Marketing'!$K$16</f>
        <v>-2500</v>
      </c>
      <c r="BB399" s="786">
        <f>'Title Marketing'!$L$16</f>
        <v>-2500</v>
      </c>
      <c r="BC399" s="786">
        <f>'Title Marketing'!$M$16</f>
        <v>-1750</v>
      </c>
      <c r="BD399" s="795">
        <f>'Title Marketing'!$N$16</f>
        <v>-1200</v>
      </c>
      <c r="BE399" s="795">
        <f>'Title Marketing'!$O$16</f>
        <v>-600</v>
      </c>
      <c r="BF399" s="795">
        <f>'Title Marketing'!$P$16</f>
        <v>-600</v>
      </c>
      <c r="BG399" s="786">
        <f>'Title Marketing'!$Q$16</f>
        <v>-600</v>
      </c>
      <c r="BH399" s="786">
        <f>'Title Marketing'!$R$16</f>
        <v>-300</v>
      </c>
      <c r="BI399" s="786">
        <f>'Title Marketing'!$S$16</f>
        <v>-300</v>
      </c>
      <c r="BJ399" s="786">
        <f>'Title Marketing'!$T$16</f>
        <v>-300</v>
      </c>
      <c r="BK399" s="786">
        <f>'Title Marketing'!$U$16</f>
        <v>0</v>
      </c>
      <c r="BL399" s="788"/>
      <c r="BM399" s="795"/>
      <c r="BN399" s="795"/>
      <c r="BO399" s="795"/>
      <c r="BP399" s="795"/>
      <c r="BQ399" s="795"/>
      <c r="BR399" s="795"/>
      <c r="BS399" s="795"/>
      <c r="BT399" s="795"/>
      <c r="BU399" s="795"/>
      <c r="BV399" s="795"/>
      <c r="BW399" s="795"/>
      <c r="BX399" s="788"/>
      <c r="CJ399" s="788"/>
      <c r="CK399" s="795"/>
      <c r="CL399" s="795"/>
      <c r="CM399" s="795"/>
      <c r="CN399" s="795"/>
      <c r="CO399" s="795"/>
      <c r="CP399" s="795"/>
      <c r="CQ399" s="795"/>
      <c r="CR399" s="795"/>
      <c r="CS399" s="795"/>
      <c r="CT399" s="795"/>
      <c r="CU399" s="795"/>
      <c r="CV399" s="788"/>
      <c r="DH399" s="788"/>
      <c r="DI399" s="795"/>
      <c r="DJ399" s="795"/>
      <c r="DK399" s="795"/>
      <c r="DL399" s="795"/>
      <c r="DM399" s="795"/>
      <c r="DN399" s="795"/>
      <c r="DO399" s="795"/>
      <c r="DP399" s="795"/>
      <c r="DQ399" s="795"/>
      <c r="DR399" s="795"/>
      <c r="DS399" s="795"/>
      <c r="DT399" s="788"/>
      <c r="DX399" s="825"/>
      <c r="EF399" s="788"/>
      <c r="EG399" s="795"/>
      <c r="EH399" s="795"/>
      <c r="EI399" s="795"/>
      <c r="EJ399" s="795"/>
      <c r="EK399" s="795"/>
      <c r="EL399" s="795"/>
      <c r="EM399" s="795"/>
      <c r="EN399" s="795"/>
      <c r="EO399" s="795"/>
      <c r="EP399" s="795"/>
      <c r="EQ399" s="795"/>
      <c r="ER399" s="788"/>
      <c r="FD399" s="788"/>
      <c r="FE399" s="795"/>
      <c r="FF399" s="795"/>
      <c r="FG399" s="795"/>
      <c r="FH399" s="795"/>
      <c r="FI399" s="795"/>
      <c r="FJ399" s="795"/>
      <c r="FK399" s="795"/>
      <c r="FL399" s="795"/>
      <c r="FM399" s="795"/>
      <c r="FN399" s="795"/>
      <c r="FO399" s="795"/>
      <c r="FP399" s="788"/>
      <c r="GB399" s="788"/>
      <c r="GC399" s="795"/>
      <c r="GD399" s="795"/>
      <c r="GE399" s="795"/>
      <c r="GF399" s="795"/>
      <c r="GG399" s="795"/>
      <c r="GH399" s="795"/>
      <c r="GI399" s="795"/>
      <c r="GJ399" s="795"/>
      <c r="GK399" s="795"/>
      <c r="GL399" s="795"/>
      <c r="GM399" s="795"/>
      <c r="GN399" s="788"/>
      <c r="GO399" s="815"/>
    </row>
    <row r="400" spans="7:197" s="795" customFormat="1" ht="22" hidden="1" customHeight="1" x14ac:dyDescent="0.2">
      <c r="P400" s="788"/>
      <c r="AB400" s="788"/>
      <c r="AN400" s="788"/>
      <c r="AZ400" s="788"/>
      <c r="BL400" s="788"/>
      <c r="BX400" s="788"/>
      <c r="CJ400" s="788"/>
      <c r="CV400" s="788"/>
      <c r="DH400" s="788"/>
      <c r="DT400" s="788"/>
      <c r="DX400" s="826"/>
      <c r="EF400" s="788"/>
      <c r="ER400" s="788"/>
      <c r="FD400" s="788"/>
      <c r="FP400" s="788"/>
      <c r="GB400" s="788"/>
      <c r="GN400" s="788"/>
      <c r="GO400" s="815"/>
    </row>
    <row r="401" spans="2:197" s="786" customFormat="1" ht="22" customHeight="1" x14ac:dyDescent="0.2">
      <c r="B401" s="786" t="s">
        <v>519</v>
      </c>
      <c r="P401" s="788"/>
      <c r="Q401" s="795"/>
      <c r="R401" s="795"/>
      <c r="S401" s="795"/>
      <c r="T401" s="795"/>
      <c r="U401" s="795"/>
      <c r="V401" s="795"/>
      <c r="W401" s="795"/>
      <c r="X401" s="795"/>
      <c r="Y401" s="795"/>
      <c r="Z401" s="795"/>
      <c r="AA401" s="795"/>
      <c r="AB401" s="788"/>
      <c r="AF401" s="795"/>
      <c r="AG401" s="795"/>
      <c r="AH401" s="795"/>
      <c r="AN401" s="788"/>
      <c r="AO401" s="795"/>
      <c r="AP401" s="795"/>
      <c r="AQ401" s="795"/>
      <c r="AR401" s="795"/>
      <c r="AS401" s="795"/>
      <c r="AT401" s="795"/>
      <c r="AU401" s="795"/>
      <c r="AV401" s="795"/>
      <c r="AW401" s="795"/>
      <c r="AX401" s="795"/>
      <c r="AY401" s="795"/>
      <c r="AZ401" s="788"/>
      <c r="BD401" s="795"/>
      <c r="BE401" s="795"/>
      <c r="BF401" s="795"/>
      <c r="BL401" s="788"/>
      <c r="BM401" s="795"/>
      <c r="BN401" s="795"/>
      <c r="BO401" s="795"/>
      <c r="BP401" s="795"/>
      <c r="BQ401" s="795"/>
      <c r="BR401" s="795"/>
      <c r="BS401" s="795"/>
      <c r="BT401" s="795"/>
      <c r="BU401" s="795"/>
      <c r="BV401" s="795"/>
      <c r="BW401" s="795"/>
      <c r="BX401" s="788"/>
      <c r="CJ401" s="788"/>
      <c r="CK401" s="795"/>
      <c r="CL401" s="795"/>
      <c r="CM401" s="795"/>
      <c r="CN401" s="795"/>
      <c r="CO401" s="795"/>
      <c r="CP401" s="795"/>
      <c r="CQ401" s="795"/>
      <c r="CR401" s="795"/>
      <c r="CS401" s="795"/>
      <c r="CT401" s="795"/>
      <c r="CU401" s="795"/>
      <c r="CV401" s="788"/>
      <c r="DH401" s="788"/>
      <c r="DI401" s="795"/>
      <c r="DJ401" s="795"/>
      <c r="DK401" s="795"/>
      <c r="DL401" s="795"/>
      <c r="DM401" s="795"/>
      <c r="DN401" s="795"/>
      <c r="DO401" s="795"/>
      <c r="DP401" s="795"/>
      <c r="DQ401" s="795"/>
      <c r="DR401" s="795"/>
      <c r="DS401" s="795"/>
      <c r="DT401" s="788"/>
      <c r="DX401" s="825"/>
      <c r="EF401" s="788"/>
      <c r="EG401" s="795"/>
      <c r="EH401" s="795"/>
      <c r="EI401" s="795"/>
      <c r="EJ401" s="795"/>
      <c r="EK401" s="795"/>
      <c r="EL401" s="795"/>
      <c r="EM401" s="795"/>
      <c r="EN401" s="795"/>
      <c r="EO401" s="795"/>
      <c r="EP401" s="795"/>
      <c r="EQ401" s="795"/>
      <c r="ER401" s="788"/>
      <c r="FD401" s="788"/>
      <c r="FE401" s="795"/>
      <c r="FF401" s="795"/>
      <c r="FG401" s="795"/>
      <c r="FH401" s="795"/>
      <c r="FI401" s="795"/>
      <c r="FJ401" s="795"/>
      <c r="FK401" s="795"/>
      <c r="FL401" s="795"/>
      <c r="FM401" s="795"/>
      <c r="FN401" s="795"/>
      <c r="FO401" s="795"/>
      <c r="FP401" s="788"/>
      <c r="GB401" s="788"/>
      <c r="GC401" s="795"/>
      <c r="GD401" s="795"/>
      <c r="GE401" s="795"/>
      <c r="GF401" s="795"/>
      <c r="GG401" s="795"/>
      <c r="GH401" s="795"/>
      <c r="GI401" s="795"/>
      <c r="GJ401" s="795"/>
      <c r="GK401" s="795"/>
      <c r="GL401" s="795"/>
      <c r="GM401" s="795"/>
      <c r="GN401" s="788"/>
      <c r="GO401" s="815"/>
    </row>
    <row r="402" spans="2:197" s="786" customFormat="1" ht="22" hidden="1" customHeight="1" x14ac:dyDescent="0.2">
      <c r="G402" s="827" t="str">
        <f>'Title Marketing'!$B$8</f>
        <v>Market Research</v>
      </c>
      <c r="J402" s="786">
        <f t="shared" ref="J402:AO402" si="912">J204+J215+J226+J237+J248+J259+J270+J281+J292+J303+J314+J325+J336+J347+J358+J369+J380+J391</f>
        <v>-5000</v>
      </c>
      <c r="K402" s="786">
        <f t="shared" si="912"/>
        <v>-5000</v>
      </c>
      <c r="L402" s="786">
        <f t="shared" si="912"/>
        <v>-5000</v>
      </c>
      <c r="M402" s="786">
        <f t="shared" si="912"/>
        <v>-5000</v>
      </c>
      <c r="N402" s="786">
        <f t="shared" si="912"/>
        <v>0</v>
      </c>
      <c r="O402" s="786">
        <f t="shared" si="912"/>
        <v>-5000</v>
      </c>
      <c r="P402" s="788">
        <f t="shared" si="912"/>
        <v>-5000</v>
      </c>
      <c r="Q402" s="795">
        <f t="shared" si="912"/>
        <v>-5000</v>
      </c>
      <c r="R402" s="795">
        <f t="shared" si="912"/>
        <v>-5000</v>
      </c>
      <c r="S402" s="795">
        <f t="shared" si="912"/>
        <v>0</v>
      </c>
      <c r="T402" s="795">
        <f t="shared" si="912"/>
        <v>0</v>
      </c>
      <c r="U402" s="795">
        <f t="shared" si="912"/>
        <v>-5000</v>
      </c>
      <c r="V402" s="795">
        <f t="shared" si="912"/>
        <v>-5000</v>
      </c>
      <c r="W402" s="795">
        <f t="shared" si="912"/>
        <v>-5000</v>
      </c>
      <c r="X402" s="795">
        <f t="shared" si="912"/>
        <v>-5000</v>
      </c>
      <c r="Y402" s="795">
        <f t="shared" si="912"/>
        <v>-5000</v>
      </c>
      <c r="Z402" s="795">
        <f t="shared" si="912"/>
        <v>-10000</v>
      </c>
      <c r="AA402" s="795">
        <f t="shared" si="912"/>
        <v>-5000</v>
      </c>
      <c r="AB402" s="788">
        <f t="shared" si="912"/>
        <v>0</v>
      </c>
      <c r="AC402" s="786">
        <f t="shared" si="912"/>
        <v>-5000</v>
      </c>
      <c r="AD402" s="786">
        <f t="shared" si="912"/>
        <v>-10000</v>
      </c>
      <c r="AE402" s="786">
        <f t="shared" si="912"/>
        <v>-5000</v>
      </c>
      <c r="AF402" s="795">
        <f t="shared" si="912"/>
        <v>0</v>
      </c>
      <c r="AG402" s="795">
        <f t="shared" si="912"/>
        <v>-5000</v>
      </c>
      <c r="AH402" s="795">
        <f t="shared" si="912"/>
        <v>-10000</v>
      </c>
      <c r="AI402" s="786">
        <f t="shared" si="912"/>
        <v>-5000</v>
      </c>
      <c r="AJ402" s="786">
        <f t="shared" si="912"/>
        <v>0</v>
      </c>
      <c r="AK402" s="786">
        <f t="shared" si="912"/>
        <v>-5000</v>
      </c>
      <c r="AL402" s="786">
        <f t="shared" si="912"/>
        <v>-10000</v>
      </c>
      <c r="AM402" s="786">
        <f t="shared" si="912"/>
        <v>-5000</v>
      </c>
      <c r="AN402" s="788">
        <f t="shared" si="912"/>
        <v>-5000</v>
      </c>
      <c r="AO402" s="795">
        <f t="shared" si="912"/>
        <v>-10000</v>
      </c>
      <c r="AP402" s="795">
        <f t="shared" ref="AP402:BK402" si="913">AP204+AP215+AP226+AP237+AP248+AP259+AP270+AP281+AP292+AP303+AP314+AP325+AP336+AP347+AP358+AP369+AP380+AP391</f>
        <v>-10000</v>
      </c>
      <c r="AQ402" s="795">
        <f t="shared" si="913"/>
        <v>-5000</v>
      </c>
      <c r="AR402" s="795">
        <f t="shared" si="913"/>
        <v>0</v>
      </c>
      <c r="AS402" s="795">
        <f t="shared" si="913"/>
        <v>-5000</v>
      </c>
      <c r="AT402" s="795">
        <f t="shared" si="913"/>
        <v>-5000</v>
      </c>
      <c r="AU402" s="795">
        <f t="shared" si="913"/>
        <v>0</v>
      </c>
      <c r="AV402" s="795">
        <f t="shared" si="913"/>
        <v>0</v>
      </c>
      <c r="AW402" s="795">
        <f t="shared" si="913"/>
        <v>0</v>
      </c>
      <c r="AX402" s="795">
        <f t="shared" si="913"/>
        <v>0</v>
      </c>
      <c r="AY402" s="795">
        <f t="shared" si="913"/>
        <v>0</v>
      </c>
      <c r="AZ402" s="788">
        <f t="shared" si="913"/>
        <v>0</v>
      </c>
      <c r="BA402" s="786">
        <f t="shared" si="913"/>
        <v>0</v>
      </c>
      <c r="BB402" s="786">
        <f t="shared" si="913"/>
        <v>0</v>
      </c>
      <c r="BC402" s="786">
        <f t="shared" si="913"/>
        <v>0</v>
      </c>
      <c r="BD402" s="795">
        <f t="shared" si="913"/>
        <v>0</v>
      </c>
      <c r="BE402" s="795">
        <f t="shared" si="913"/>
        <v>0</v>
      </c>
      <c r="BF402" s="795">
        <f t="shared" si="913"/>
        <v>0</v>
      </c>
      <c r="BG402" s="786">
        <f t="shared" si="913"/>
        <v>0</v>
      </c>
      <c r="BH402" s="786">
        <f t="shared" si="913"/>
        <v>0</v>
      </c>
      <c r="BI402" s="786">
        <f t="shared" si="913"/>
        <v>0</v>
      </c>
      <c r="BJ402" s="786">
        <f t="shared" si="913"/>
        <v>0</v>
      </c>
      <c r="BK402" s="786">
        <f t="shared" si="913"/>
        <v>0</v>
      </c>
      <c r="BL402" s="788"/>
      <c r="BM402" s="795"/>
      <c r="BN402" s="795"/>
      <c r="BO402" s="795"/>
      <c r="BP402" s="795"/>
      <c r="BQ402" s="795"/>
      <c r="BR402" s="795"/>
      <c r="BS402" s="795"/>
      <c r="BT402" s="795"/>
      <c r="BU402" s="795"/>
      <c r="BV402" s="795"/>
      <c r="BW402" s="795"/>
      <c r="BX402" s="788"/>
      <c r="CJ402" s="788"/>
      <c r="CK402" s="795"/>
      <c r="CL402" s="795"/>
      <c r="CM402" s="795"/>
      <c r="CN402" s="795"/>
      <c r="CO402" s="795"/>
      <c r="CP402" s="795"/>
      <c r="CQ402" s="795"/>
      <c r="CR402" s="795"/>
      <c r="CS402" s="795"/>
      <c r="CT402" s="795"/>
      <c r="CU402" s="795"/>
      <c r="CV402" s="788"/>
      <c r="DH402" s="788"/>
      <c r="DI402" s="795"/>
      <c r="DJ402" s="795"/>
      <c r="DK402" s="795"/>
      <c r="DL402" s="795"/>
      <c r="DM402" s="795"/>
      <c r="DN402" s="795"/>
      <c r="DO402" s="795"/>
      <c r="DP402" s="795"/>
      <c r="DQ402" s="795"/>
      <c r="DR402" s="795"/>
      <c r="DS402" s="795"/>
      <c r="DT402" s="788"/>
      <c r="DX402" s="825"/>
      <c r="EF402" s="788"/>
      <c r="EG402" s="795"/>
      <c r="EH402" s="795"/>
      <c r="EI402" s="795"/>
      <c r="EJ402" s="795"/>
      <c r="EK402" s="795"/>
      <c r="EL402" s="795"/>
      <c r="EM402" s="795"/>
      <c r="EN402" s="795"/>
      <c r="EO402" s="795"/>
      <c r="EP402" s="795"/>
      <c r="EQ402" s="795"/>
      <c r="ER402" s="788"/>
      <c r="FD402" s="788"/>
      <c r="FE402" s="795"/>
      <c r="FF402" s="795"/>
      <c r="FG402" s="795"/>
      <c r="FH402" s="795"/>
      <c r="FI402" s="795"/>
      <c r="FJ402" s="795"/>
      <c r="FK402" s="795"/>
      <c r="FL402" s="795"/>
      <c r="FM402" s="795"/>
      <c r="FN402" s="795"/>
      <c r="FO402" s="795"/>
      <c r="FP402" s="788"/>
      <c r="GB402" s="788"/>
      <c r="GC402" s="795"/>
      <c r="GD402" s="795"/>
      <c r="GE402" s="795"/>
      <c r="GF402" s="795"/>
      <c r="GG402" s="795"/>
      <c r="GH402" s="795"/>
      <c r="GI402" s="795"/>
      <c r="GJ402" s="795"/>
      <c r="GK402" s="795"/>
      <c r="GL402" s="795"/>
      <c r="GM402" s="795"/>
      <c r="GN402" s="788"/>
      <c r="GO402" s="815"/>
    </row>
    <row r="403" spans="2:197" s="786" customFormat="1" ht="22" hidden="1" customHeight="1" x14ac:dyDescent="0.2">
      <c r="G403" s="828" t="s">
        <v>19</v>
      </c>
      <c r="H403" s="820"/>
      <c r="I403" s="820"/>
      <c r="J403" s="820">
        <f>J402</f>
        <v>-5000</v>
      </c>
      <c r="K403" s="820">
        <f>J403+K402</f>
        <v>-10000</v>
      </c>
      <c r="L403" s="820">
        <f t="shared" ref="L403:BB403" si="914">K403+L402</f>
        <v>-15000</v>
      </c>
      <c r="M403" s="820">
        <f t="shared" si="914"/>
        <v>-20000</v>
      </c>
      <c r="N403" s="820">
        <f t="shared" si="914"/>
        <v>-20000</v>
      </c>
      <c r="O403" s="820">
        <f t="shared" si="914"/>
        <v>-25000</v>
      </c>
      <c r="P403" s="821">
        <f t="shared" si="914"/>
        <v>-30000</v>
      </c>
      <c r="Q403" s="820">
        <f t="shared" si="914"/>
        <v>-35000</v>
      </c>
      <c r="R403" s="820">
        <f t="shared" si="914"/>
        <v>-40000</v>
      </c>
      <c r="S403" s="820">
        <f t="shared" si="914"/>
        <v>-40000</v>
      </c>
      <c r="T403" s="820">
        <f t="shared" si="914"/>
        <v>-40000</v>
      </c>
      <c r="U403" s="820">
        <f t="shared" si="914"/>
        <v>-45000</v>
      </c>
      <c r="V403" s="820">
        <f t="shared" si="914"/>
        <v>-50000</v>
      </c>
      <c r="W403" s="820">
        <f t="shared" si="914"/>
        <v>-55000</v>
      </c>
      <c r="X403" s="820">
        <f t="shared" si="914"/>
        <v>-60000</v>
      </c>
      <c r="Y403" s="820">
        <f t="shared" si="914"/>
        <v>-65000</v>
      </c>
      <c r="Z403" s="820">
        <f t="shared" si="914"/>
        <v>-75000</v>
      </c>
      <c r="AA403" s="820">
        <f t="shared" si="914"/>
        <v>-80000</v>
      </c>
      <c r="AB403" s="821">
        <f t="shared" si="914"/>
        <v>-80000</v>
      </c>
      <c r="AC403" s="820">
        <f t="shared" si="914"/>
        <v>-85000</v>
      </c>
      <c r="AD403" s="820">
        <f t="shared" si="914"/>
        <v>-95000</v>
      </c>
      <c r="AE403" s="820">
        <f t="shared" si="914"/>
        <v>-100000</v>
      </c>
      <c r="AF403" s="820">
        <f t="shared" si="914"/>
        <v>-100000</v>
      </c>
      <c r="AG403" s="820">
        <f t="shared" si="914"/>
        <v>-105000</v>
      </c>
      <c r="AH403" s="820">
        <f t="shared" si="914"/>
        <v>-115000</v>
      </c>
      <c r="AI403" s="820">
        <f t="shared" si="914"/>
        <v>-120000</v>
      </c>
      <c r="AJ403" s="820">
        <f t="shared" si="914"/>
        <v>-120000</v>
      </c>
      <c r="AK403" s="820">
        <f t="shared" si="914"/>
        <v>-125000</v>
      </c>
      <c r="AL403" s="820">
        <f t="shared" si="914"/>
        <v>-135000</v>
      </c>
      <c r="AM403" s="820">
        <f t="shared" si="914"/>
        <v>-140000</v>
      </c>
      <c r="AN403" s="821">
        <f t="shared" si="914"/>
        <v>-145000</v>
      </c>
      <c r="AO403" s="820">
        <f t="shared" si="914"/>
        <v>-155000</v>
      </c>
      <c r="AP403" s="820">
        <f t="shared" si="914"/>
        <v>-165000</v>
      </c>
      <c r="AQ403" s="820">
        <f t="shared" si="914"/>
        <v>-170000</v>
      </c>
      <c r="AR403" s="820">
        <f t="shared" si="914"/>
        <v>-170000</v>
      </c>
      <c r="AS403" s="820">
        <f t="shared" si="914"/>
        <v>-175000</v>
      </c>
      <c r="AT403" s="820">
        <f t="shared" si="914"/>
        <v>-180000</v>
      </c>
      <c r="AU403" s="820">
        <f t="shared" si="914"/>
        <v>-180000</v>
      </c>
      <c r="AV403" s="820">
        <f t="shared" si="914"/>
        <v>-180000</v>
      </c>
      <c r="AW403" s="820">
        <f t="shared" si="914"/>
        <v>-180000</v>
      </c>
      <c r="AX403" s="820">
        <f t="shared" si="914"/>
        <v>-180000</v>
      </c>
      <c r="AY403" s="820">
        <f t="shared" si="914"/>
        <v>-180000</v>
      </c>
      <c r="AZ403" s="821">
        <f t="shared" si="914"/>
        <v>-180000</v>
      </c>
      <c r="BA403" s="820">
        <f t="shared" si="914"/>
        <v>-180000</v>
      </c>
      <c r="BB403" s="820">
        <f t="shared" si="914"/>
        <v>-180000</v>
      </c>
      <c r="BC403" s="820">
        <f t="shared" ref="BC403" si="915">BB403+BC402</f>
        <v>-180000</v>
      </c>
      <c r="BD403" s="820">
        <f t="shared" ref="BD403" si="916">BC403+BD402</f>
        <v>-180000</v>
      </c>
      <c r="BE403" s="820">
        <f t="shared" ref="BE403" si="917">BD403+BE402</f>
        <v>-180000</v>
      </c>
      <c r="BF403" s="820">
        <f t="shared" ref="BF403" si="918">BE403+BF402</f>
        <v>-180000</v>
      </c>
      <c r="BG403" s="820">
        <f t="shared" ref="BG403" si="919">BF403+BG402</f>
        <v>-180000</v>
      </c>
      <c r="BH403" s="820">
        <f t="shared" ref="BH403" si="920">BG403+BH402</f>
        <v>-180000</v>
      </c>
      <c r="BI403" s="820">
        <f t="shared" ref="BI403" si="921">BH403+BI402</f>
        <v>-180000</v>
      </c>
      <c r="BJ403" s="820">
        <f t="shared" ref="BJ403" si="922">BI403+BJ402</f>
        <v>-180000</v>
      </c>
      <c r="BK403" s="820">
        <f t="shared" ref="BK403" si="923">BJ403+BK402</f>
        <v>-180000</v>
      </c>
      <c r="BL403" s="788"/>
      <c r="BM403" s="795"/>
      <c r="BN403" s="795"/>
      <c r="BO403" s="795"/>
      <c r="BP403" s="795"/>
      <c r="BQ403" s="795"/>
      <c r="BR403" s="795"/>
      <c r="BS403" s="795"/>
      <c r="BT403" s="795"/>
      <c r="BU403" s="795"/>
      <c r="BV403" s="795"/>
      <c r="BW403" s="795"/>
      <c r="BX403" s="788"/>
      <c r="CJ403" s="788"/>
      <c r="CK403" s="795"/>
      <c r="CL403" s="795"/>
      <c r="CM403" s="795"/>
      <c r="CN403" s="795"/>
      <c r="CO403" s="795"/>
      <c r="CP403" s="795"/>
      <c r="CQ403" s="795"/>
      <c r="CR403" s="795"/>
      <c r="CS403" s="795"/>
      <c r="CT403" s="795"/>
      <c r="CU403" s="795"/>
      <c r="CV403" s="788"/>
      <c r="DH403" s="788"/>
      <c r="DI403" s="795"/>
      <c r="DJ403" s="795"/>
      <c r="DK403" s="795"/>
      <c r="DL403" s="795"/>
      <c r="DM403" s="795"/>
      <c r="DN403" s="795"/>
      <c r="DO403" s="795"/>
      <c r="DP403" s="795"/>
      <c r="DQ403" s="795"/>
      <c r="DR403" s="795"/>
      <c r="DS403" s="795"/>
      <c r="DT403" s="788"/>
      <c r="DX403" s="825"/>
      <c r="EF403" s="788"/>
      <c r="EG403" s="795"/>
      <c r="EH403" s="795"/>
      <c r="EI403" s="795"/>
      <c r="EJ403" s="795"/>
      <c r="EK403" s="795"/>
      <c r="EL403" s="795"/>
      <c r="EM403" s="795"/>
      <c r="EN403" s="795"/>
      <c r="EO403" s="795"/>
      <c r="EP403" s="795"/>
      <c r="EQ403" s="795"/>
      <c r="ER403" s="788"/>
      <c r="FD403" s="788"/>
      <c r="FE403" s="795"/>
      <c r="FF403" s="795"/>
      <c r="FG403" s="795"/>
      <c r="FH403" s="795"/>
      <c r="FI403" s="795"/>
      <c r="FJ403" s="795"/>
      <c r="FK403" s="795"/>
      <c r="FL403" s="795"/>
      <c r="FM403" s="795"/>
      <c r="FN403" s="795"/>
      <c r="FO403" s="795"/>
      <c r="FP403" s="788"/>
      <c r="GB403" s="788"/>
      <c r="GC403" s="795"/>
      <c r="GD403" s="795"/>
      <c r="GE403" s="795"/>
      <c r="GF403" s="795"/>
      <c r="GG403" s="795"/>
      <c r="GH403" s="795"/>
      <c r="GI403" s="795"/>
      <c r="GJ403" s="795"/>
      <c r="GK403" s="795"/>
      <c r="GL403" s="795"/>
      <c r="GM403" s="795"/>
      <c r="GN403" s="788"/>
      <c r="GO403" s="815"/>
    </row>
    <row r="404" spans="2:197" s="786" customFormat="1" ht="22" hidden="1" customHeight="1" x14ac:dyDescent="0.2">
      <c r="G404" s="827"/>
      <c r="P404" s="788"/>
      <c r="Q404" s="795"/>
      <c r="R404" s="795"/>
      <c r="S404" s="795"/>
      <c r="T404" s="795"/>
      <c r="U404" s="795"/>
      <c r="V404" s="795"/>
      <c r="W404" s="795"/>
      <c r="X404" s="795"/>
      <c r="Y404" s="795"/>
      <c r="Z404" s="795"/>
      <c r="AA404" s="795"/>
      <c r="AB404" s="788"/>
      <c r="AF404" s="795"/>
      <c r="AG404" s="795"/>
      <c r="AH404" s="795"/>
      <c r="AN404" s="788"/>
      <c r="AO404" s="795"/>
      <c r="AP404" s="795"/>
      <c r="AQ404" s="795"/>
      <c r="AR404" s="795"/>
      <c r="AS404" s="795"/>
      <c r="AT404" s="795"/>
      <c r="AU404" s="795"/>
      <c r="AV404" s="795"/>
      <c r="AW404" s="795"/>
      <c r="AX404" s="795"/>
      <c r="AY404" s="795"/>
      <c r="AZ404" s="788"/>
      <c r="BD404" s="795"/>
      <c r="BE404" s="795"/>
      <c r="BF404" s="795"/>
      <c r="BL404" s="788"/>
      <c r="BM404" s="795"/>
      <c r="BN404" s="795"/>
      <c r="BO404" s="795"/>
      <c r="BP404" s="795"/>
      <c r="BQ404" s="795"/>
      <c r="BR404" s="795"/>
      <c r="BS404" s="795"/>
      <c r="BT404" s="795"/>
      <c r="BU404" s="795"/>
      <c r="BV404" s="795"/>
      <c r="BW404" s="795"/>
      <c r="BX404" s="788"/>
      <c r="CJ404" s="788"/>
      <c r="CK404" s="795"/>
      <c r="CL404" s="795"/>
      <c r="CM404" s="795"/>
      <c r="CN404" s="795"/>
      <c r="CO404" s="795"/>
      <c r="CP404" s="795"/>
      <c r="CQ404" s="795"/>
      <c r="CR404" s="795"/>
      <c r="CS404" s="795"/>
      <c r="CT404" s="795"/>
      <c r="CU404" s="795"/>
      <c r="CV404" s="788"/>
      <c r="DH404" s="788"/>
      <c r="DI404" s="795"/>
      <c r="DJ404" s="795"/>
      <c r="DK404" s="795"/>
      <c r="DL404" s="795"/>
      <c r="DM404" s="795"/>
      <c r="DN404" s="795"/>
      <c r="DO404" s="795"/>
      <c r="DP404" s="795"/>
      <c r="DQ404" s="795"/>
      <c r="DR404" s="795"/>
      <c r="DS404" s="795"/>
      <c r="DT404" s="788"/>
      <c r="DX404" s="825"/>
      <c r="EF404" s="788"/>
      <c r="EG404" s="795"/>
      <c r="EH404" s="795"/>
      <c r="EI404" s="795"/>
      <c r="EJ404" s="795"/>
      <c r="EK404" s="795"/>
      <c r="EL404" s="795"/>
      <c r="EM404" s="795"/>
      <c r="EN404" s="795"/>
      <c r="EO404" s="795"/>
      <c r="EP404" s="795"/>
      <c r="EQ404" s="795"/>
      <c r="ER404" s="788"/>
      <c r="FD404" s="788"/>
      <c r="FE404" s="795"/>
      <c r="FF404" s="795"/>
      <c r="FG404" s="795"/>
      <c r="FH404" s="795"/>
      <c r="FI404" s="795"/>
      <c r="FJ404" s="795"/>
      <c r="FK404" s="795"/>
      <c r="FL404" s="795"/>
      <c r="FM404" s="795"/>
      <c r="FN404" s="795"/>
      <c r="FO404" s="795"/>
      <c r="FP404" s="788"/>
      <c r="GB404" s="788"/>
      <c r="GC404" s="795"/>
      <c r="GD404" s="795"/>
      <c r="GE404" s="795"/>
      <c r="GF404" s="795"/>
      <c r="GG404" s="795"/>
      <c r="GH404" s="795"/>
      <c r="GI404" s="795"/>
      <c r="GJ404" s="795"/>
      <c r="GK404" s="795"/>
      <c r="GL404" s="795"/>
      <c r="GM404" s="795"/>
      <c r="GN404" s="788"/>
      <c r="GO404" s="815"/>
    </row>
    <row r="405" spans="2:197" s="786" customFormat="1" ht="22" hidden="1" customHeight="1" x14ac:dyDescent="0.2">
      <c r="G405" s="827" t="str">
        <f>'Title Marketing'!$B$9</f>
        <v>Public Relations</v>
      </c>
      <c r="J405" s="786">
        <f t="shared" ref="J405:AO405" si="924">J205+J216+J227+J238+J249+J260+J271+J282+J293+J304+J315+J326+J337+J348+J359+J370+J381+J392</f>
        <v>-2000</v>
      </c>
      <c r="K405" s="786">
        <f t="shared" si="924"/>
        <v>-2000</v>
      </c>
      <c r="L405" s="786">
        <f t="shared" si="924"/>
        <v>-4000</v>
      </c>
      <c r="M405" s="786">
        <f t="shared" si="924"/>
        <v>-4000</v>
      </c>
      <c r="N405" s="786">
        <f t="shared" si="924"/>
        <v>-4000</v>
      </c>
      <c r="O405" s="786">
        <f t="shared" si="924"/>
        <v>-6000</v>
      </c>
      <c r="P405" s="788">
        <f t="shared" si="924"/>
        <v>-6000</v>
      </c>
      <c r="Q405" s="795">
        <f t="shared" si="924"/>
        <v>-8000</v>
      </c>
      <c r="R405" s="795">
        <f t="shared" si="924"/>
        <v>-6000</v>
      </c>
      <c r="S405" s="795">
        <f t="shared" si="924"/>
        <v>-6000</v>
      </c>
      <c r="T405" s="795">
        <f t="shared" si="924"/>
        <v>-4000</v>
      </c>
      <c r="U405" s="795">
        <f t="shared" si="924"/>
        <v>-6000</v>
      </c>
      <c r="V405" s="795">
        <f t="shared" si="924"/>
        <v>-6000</v>
      </c>
      <c r="W405" s="795">
        <f t="shared" si="924"/>
        <v>-6000</v>
      </c>
      <c r="X405" s="795">
        <f t="shared" si="924"/>
        <v>-6000</v>
      </c>
      <c r="Y405" s="795">
        <f t="shared" si="924"/>
        <v>-6000</v>
      </c>
      <c r="Z405" s="795">
        <f t="shared" si="924"/>
        <v>-8000</v>
      </c>
      <c r="AA405" s="795">
        <f t="shared" si="924"/>
        <v>-8000</v>
      </c>
      <c r="AB405" s="788">
        <f t="shared" si="924"/>
        <v>-8000</v>
      </c>
      <c r="AC405" s="786">
        <f t="shared" si="924"/>
        <v>-8000</v>
      </c>
      <c r="AD405" s="786">
        <f t="shared" si="924"/>
        <v>-10000</v>
      </c>
      <c r="AE405" s="786">
        <f t="shared" si="924"/>
        <v>-8000</v>
      </c>
      <c r="AF405" s="795">
        <f t="shared" si="924"/>
        <v>-8000</v>
      </c>
      <c r="AG405" s="795">
        <f t="shared" si="924"/>
        <v>-8000</v>
      </c>
      <c r="AH405" s="795">
        <f t="shared" si="924"/>
        <v>-8000</v>
      </c>
      <c r="AI405" s="786">
        <f t="shared" si="924"/>
        <v>-8000</v>
      </c>
      <c r="AJ405" s="786">
        <f t="shared" si="924"/>
        <v>-8000</v>
      </c>
      <c r="AK405" s="786">
        <f t="shared" si="924"/>
        <v>-8000</v>
      </c>
      <c r="AL405" s="786">
        <f t="shared" si="924"/>
        <v>-8000</v>
      </c>
      <c r="AM405" s="786">
        <f t="shared" si="924"/>
        <v>-8000</v>
      </c>
      <c r="AN405" s="788">
        <f t="shared" si="924"/>
        <v>-10000</v>
      </c>
      <c r="AO405" s="795">
        <f t="shared" si="924"/>
        <v>-10000</v>
      </c>
      <c r="AP405" s="795">
        <f t="shared" ref="AP405:BK405" si="925">AP205+AP216+AP227+AP238+AP249+AP260+AP271+AP282+AP293+AP304+AP315+AP326+AP337+AP348+AP359+AP370+AP381+AP392</f>
        <v>-10000</v>
      </c>
      <c r="AQ405" s="795">
        <f t="shared" si="925"/>
        <v>-10000</v>
      </c>
      <c r="AR405" s="795">
        <f t="shared" si="925"/>
        <v>-10000</v>
      </c>
      <c r="AS405" s="795">
        <f t="shared" si="925"/>
        <v>-10000</v>
      </c>
      <c r="AT405" s="795">
        <f t="shared" si="925"/>
        <v>-8000</v>
      </c>
      <c r="AU405" s="795">
        <f t="shared" si="925"/>
        <v>-8000</v>
      </c>
      <c r="AV405" s="795">
        <f t="shared" si="925"/>
        <v>-6000</v>
      </c>
      <c r="AW405" s="795">
        <f t="shared" si="925"/>
        <v>-4000</v>
      </c>
      <c r="AX405" s="795">
        <f t="shared" si="925"/>
        <v>-2000</v>
      </c>
      <c r="AY405" s="795">
        <f t="shared" si="925"/>
        <v>-2000</v>
      </c>
      <c r="AZ405" s="788">
        <f t="shared" si="925"/>
        <v>-2000</v>
      </c>
      <c r="BA405" s="786">
        <f t="shared" si="925"/>
        <v>0</v>
      </c>
      <c r="BB405" s="786">
        <f t="shared" si="925"/>
        <v>0</v>
      </c>
      <c r="BC405" s="786">
        <f t="shared" si="925"/>
        <v>0</v>
      </c>
      <c r="BD405" s="795">
        <f t="shared" si="925"/>
        <v>0</v>
      </c>
      <c r="BE405" s="795">
        <f t="shared" si="925"/>
        <v>0</v>
      </c>
      <c r="BF405" s="795">
        <f t="shared" si="925"/>
        <v>0</v>
      </c>
      <c r="BG405" s="786">
        <f t="shared" si="925"/>
        <v>0</v>
      </c>
      <c r="BH405" s="786">
        <f t="shared" si="925"/>
        <v>0</v>
      </c>
      <c r="BI405" s="786">
        <f t="shared" si="925"/>
        <v>0</v>
      </c>
      <c r="BJ405" s="786">
        <f t="shared" si="925"/>
        <v>0</v>
      </c>
      <c r="BK405" s="786">
        <f t="shared" si="925"/>
        <v>0</v>
      </c>
      <c r="BL405" s="788"/>
      <c r="BM405" s="795"/>
      <c r="BN405" s="795"/>
      <c r="BO405" s="795"/>
      <c r="BP405" s="795"/>
      <c r="BQ405" s="795"/>
      <c r="BR405" s="795"/>
      <c r="BS405" s="795"/>
      <c r="BT405" s="795"/>
      <c r="BU405" s="795"/>
      <c r="BV405" s="795"/>
      <c r="BW405" s="795"/>
      <c r="BX405" s="788"/>
      <c r="CJ405" s="788"/>
      <c r="CK405" s="795"/>
      <c r="CL405" s="795"/>
      <c r="CM405" s="795"/>
      <c r="CN405" s="795"/>
      <c r="CO405" s="795"/>
      <c r="CP405" s="795"/>
      <c r="CQ405" s="795"/>
      <c r="CR405" s="795"/>
      <c r="CS405" s="795"/>
      <c r="CT405" s="795"/>
      <c r="CU405" s="795"/>
      <c r="CV405" s="788"/>
      <c r="DH405" s="788"/>
      <c r="DI405" s="795"/>
      <c r="DJ405" s="795"/>
      <c r="DK405" s="795"/>
      <c r="DL405" s="795"/>
      <c r="DM405" s="795"/>
      <c r="DN405" s="795"/>
      <c r="DO405" s="795"/>
      <c r="DP405" s="795"/>
      <c r="DQ405" s="795"/>
      <c r="DR405" s="795"/>
      <c r="DS405" s="795"/>
      <c r="DT405" s="788"/>
      <c r="DX405" s="825"/>
      <c r="EF405" s="788"/>
      <c r="EG405" s="795"/>
      <c r="EH405" s="795"/>
      <c r="EI405" s="795"/>
      <c r="EJ405" s="795"/>
      <c r="EK405" s="795"/>
      <c r="EL405" s="795"/>
      <c r="EM405" s="795"/>
      <c r="EN405" s="795"/>
      <c r="EO405" s="795"/>
      <c r="EP405" s="795"/>
      <c r="EQ405" s="795"/>
      <c r="ER405" s="788"/>
      <c r="FD405" s="788"/>
      <c r="FE405" s="795"/>
      <c r="FF405" s="795"/>
      <c r="FG405" s="795"/>
      <c r="FH405" s="795"/>
      <c r="FI405" s="795"/>
      <c r="FJ405" s="795"/>
      <c r="FK405" s="795"/>
      <c r="FL405" s="795"/>
      <c r="FM405" s="795"/>
      <c r="FN405" s="795"/>
      <c r="FO405" s="795"/>
      <c r="FP405" s="788"/>
      <c r="GB405" s="788"/>
      <c r="GC405" s="795"/>
      <c r="GD405" s="795"/>
      <c r="GE405" s="795"/>
      <c r="GF405" s="795"/>
      <c r="GG405" s="795"/>
      <c r="GH405" s="795"/>
      <c r="GI405" s="795"/>
      <c r="GJ405" s="795"/>
      <c r="GK405" s="795"/>
      <c r="GL405" s="795"/>
      <c r="GM405" s="795"/>
      <c r="GN405" s="788"/>
      <c r="GO405" s="815"/>
    </row>
    <row r="406" spans="2:197" s="786" customFormat="1" ht="22" hidden="1" customHeight="1" x14ac:dyDescent="0.2">
      <c r="G406" s="828" t="s">
        <v>19</v>
      </c>
      <c r="H406" s="820"/>
      <c r="I406" s="820"/>
      <c r="J406" s="820">
        <f>J405</f>
        <v>-2000</v>
      </c>
      <c r="K406" s="820">
        <f>J406+K405</f>
        <v>-4000</v>
      </c>
      <c r="L406" s="820">
        <f t="shared" ref="L406" si="926">K406+L405</f>
        <v>-8000</v>
      </c>
      <c r="M406" s="820">
        <f t="shared" ref="M406" si="927">L406+M405</f>
        <v>-12000</v>
      </c>
      <c r="N406" s="820">
        <f t="shared" ref="N406" si="928">M406+N405</f>
        <v>-16000</v>
      </c>
      <c r="O406" s="820">
        <f t="shared" ref="O406" si="929">N406+O405</f>
        <v>-22000</v>
      </c>
      <c r="P406" s="821">
        <f t="shared" ref="P406" si="930">O406+P405</f>
        <v>-28000</v>
      </c>
      <c r="Q406" s="820">
        <f t="shared" ref="Q406" si="931">P406+Q405</f>
        <v>-36000</v>
      </c>
      <c r="R406" s="820">
        <f t="shared" ref="R406" si="932">Q406+R405</f>
        <v>-42000</v>
      </c>
      <c r="S406" s="820">
        <f t="shared" ref="S406" si="933">R406+S405</f>
        <v>-48000</v>
      </c>
      <c r="T406" s="820">
        <f t="shared" ref="T406" si="934">S406+T405</f>
        <v>-52000</v>
      </c>
      <c r="U406" s="820">
        <f t="shared" ref="U406" si="935">T406+U405</f>
        <v>-58000</v>
      </c>
      <c r="V406" s="820">
        <f t="shared" ref="V406" si="936">U406+V405</f>
        <v>-64000</v>
      </c>
      <c r="W406" s="820">
        <f t="shared" ref="W406" si="937">V406+W405</f>
        <v>-70000</v>
      </c>
      <c r="X406" s="820">
        <f t="shared" ref="X406" si="938">W406+X405</f>
        <v>-76000</v>
      </c>
      <c r="Y406" s="820">
        <f t="shared" ref="Y406" si="939">X406+Y405</f>
        <v>-82000</v>
      </c>
      <c r="Z406" s="820">
        <f t="shared" ref="Z406" si="940">Y406+Z405</f>
        <v>-90000</v>
      </c>
      <c r="AA406" s="820">
        <f t="shared" ref="AA406" si="941">Z406+AA405</f>
        <v>-98000</v>
      </c>
      <c r="AB406" s="821">
        <f t="shared" ref="AB406" si="942">AA406+AB405</f>
        <v>-106000</v>
      </c>
      <c r="AC406" s="820">
        <f t="shared" ref="AC406" si="943">AB406+AC405</f>
        <v>-114000</v>
      </c>
      <c r="AD406" s="820">
        <f t="shared" ref="AD406" si="944">AC406+AD405</f>
        <v>-124000</v>
      </c>
      <c r="AE406" s="820">
        <f t="shared" ref="AE406" si="945">AD406+AE405</f>
        <v>-132000</v>
      </c>
      <c r="AF406" s="820">
        <f t="shared" ref="AF406" si="946">AE406+AF405</f>
        <v>-140000</v>
      </c>
      <c r="AG406" s="820">
        <f t="shared" ref="AG406" si="947">AF406+AG405</f>
        <v>-148000</v>
      </c>
      <c r="AH406" s="820">
        <f t="shared" ref="AH406" si="948">AG406+AH405</f>
        <v>-156000</v>
      </c>
      <c r="AI406" s="820">
        <f t="shared" ref="AI406" si="949">AH406+AI405</f>
        <v>-164000</v>
      </c>
      <c r="AJ406" s="820">
        <f t="shared" ref="AJ406" si="950">AI406+AJ405</f>
        <v>-172000</v>
      </c>
      <c r="AK406" s="820">
        <f t="shared" ref="AK406" si="951">AJ406+AK405</f>
        <v>-180000</v>
      </c>
      <c r="AL406" s="820">
        <f t="shared" ref="AL406" si="952">AK406+AL405</f>
        <v>-188000</v>
      </c>
      <c r="AM406" s="820">
        <f t="shared" ref="AM406" si="953">AL406+AM405</f>
        <v>-196000</v>
      </c>
      <c r="AN406" s="821">
        <f t="shared" ref="AN406" si="954">AM406+AN405</f>
        <v>-206000</v>
      </c>
      <c r="AO406" s="820">
        <f t="shared" ref="AO406" si="955">AN406+AO405</f>
        <v>-216000</v>
      </c>
      <c r="AP406" s="820">
        <f t="shared" ref="AP406" si="956">AO406+AP405</f>
        <v>-226000</v>
      </c>
      <c r="AQ406" s="820">
        <f t="shared" ref="AQ406" si="957">AP406+AQ405</f>
        <v>-236000</v>
      </c>
      <c r="AR406" s="820">
        <f t="shared" ref="AR406" si="958">AQ406+AR405</f>
        <v>-246000</v>
      </c>
      <c r="AS406" s="820">
        <f t="shared" ref="AS406" si="959">AR406+AS405</f>
        <v>-256000</v>
      </c>
      <c r="AT406" s="820">
        <f t="shared" ref="AT406" si="960">AS406+AT405</f>
        <v>-264000</v>
      </c>
      <c r="AU406" s="820">
        <f t="shared" ref="AU406" si="961">AT406+AU405</f>
        <v>-272000</v>
      </c>
      <c r="AV406" s="820">
        <f t="shared" ref="AV406" si="962">AU406+AV405</f>
        <v>-278000</v>
      </c>
      <c r="AW406" s="820">
        <f t="shared" ref="AW406" si="963">AV406+AW405</f>
        <v>-282000</v>
      </c>
      <c r="AX406" s="820">
        <f t="shared" ref="AX406" si="964">AW406+AX405</f>
        <v>-284000</v>
      </c>
      <c r="AY406" s="820">
        <f t="shared" ref="AY406" si="965">AX406+AY405</f>
        <v>-286000</v>
      </c>
      <c r="AZ406" s="821">
        <f t="shared" ref="AZ406" si="966">AY406+AZ405</f>
        <v>-288000</v>
      </c>
      <c r="BA406" s="820">
        <f t="shared" ref="BA406" si="967">AZ406+BA405</f>
        <v>-288000</v>
      </c>
      <c r="BB406" s="820">
        <f t="shared" ref="BB406" si="968">BA406+BB405</f>
        <v>-288000</v>
      </c>
      <c r="BC406" s="820">
        <f t="shared" ref="BC406" si="969">BB406+BC405</f>
        <v>-288000</v>
      </c>
      <c r="BD406" s="820">
        <f t="shared" ref="BD406" si="970">BC406+BD405</f>
        <v>-288000</v>
      </c>
      <c r="BE406" s="820">
        <f t="shared" ref="BE406" si="971">BD406+BE405</f>
        <v>-288000</v>
      </c>
      <c r="BF406" s="820">
        <f t="shared" ref="BF406" si="972">BE406+BF405</f>
        <v>-288000</v>
      </c>
      <c r="BG406" s="820">
        <f t="shared" ref="BG406" si="973">BF406+BG405</f>
        <v>-288000</v>
      </c>
      <c r="BH406" s="820">
        <f t="shared" ref="BH406" si="974">BG406+BH405</f>
        <v>-288000</v>
      </c>
      <c r="BI406" s="820">
        <f t="shared" ref="BI406" si="975">BH406+BI405</f>
        <v>-288000</v>
      </c>
      <c r="BJ406" s="820">
        <f t="shared" ref="BJ406" si="976">BI406+BJ405</f>
        <v>-288000</v>
      </c>
      <c r="BK406" s="820">
        <f t="shared" ref="BK406" si="977">BJ406+BK405</f>
        <v>-288000</v>
      </c>
      <c r="BL406" s="788"/>
      <c r="BM406" s="795"/>
      <c r="BN406" s="795"/>
      <c r="BO406" s="795"/>
      <c r="BP406" s="795"/>
      <c r="BQ406" s="795"/>
      <c r="BR406" s="795"/>
      <c r="BS406" s="795"/>
      <c r="BT406" s="795"/>
      <c r="BU406" s="795"/>
      <c r="BV406" s="795"/>
      <c r="BW406" s="795"/>
      <c r="BX406" s="788"/>
      <c r="CJ406" s="788"/>
      <c r="CK406" s="795"/>
      <c r="CL406" s="795"/>
      <c r="CM406" s="795"/>
      <c r="CN406" s="795"/>
      <c r="CO406" s="795"/>
      <c r="CP406" s="795"/>
      <c r="CQ406" s="795"/>
      <c r="CR406" s="795"/>
      <c r="CS406" s="795"/>
      <c r="CT406" s="795"/>
      <c r="CU406" s="795"/>
      <c r="CV406" s="788"/>
      <c r="DH406" s="788"/>
      <c r="DI406" s="795"/>
      <c r="DJ406" s="795"/>
      <c r="DK406" s="795"/>
      <c r="DL406" s="795"/>
      <c r="DM406" s="795"/>
      <c r="DN406" s="795"/>
      <c r="DO406" s="795"/>
      <c r="DP406" s="795"/>
      <c r="DQ406" s="795"/>
      <c r="DR406" s="795"/>
      <c r="DS406" s="795"/>
      <c r="DT406" s="788"/>
      <c r="DX406" s="825"/>
      <c r="EF406" s="788"/>
      <c r="EG406" s="795"/>
      <c r="EH406" s="795"/>
      <c r="EI406" s="795"/>
      <c r="EJ406" s="795"/>
      <c r="EK406" s="795"/>
      <c r="EL406" s="795"/>
      <c r="EM406" s="795"/>
      <c r="EN406" s="795"/>
      <c r="EO406" s="795"/>
      <c r="EP406" s="795"/>
      <c r="EQ406" s="795"/>
      <c r="ER406" s="788"/>
      <c r="FD406" s="788"/>
      <c r="FE406" s="795"/>
      <c r="FF406" s="795"/>
      <c r="FG406" s="795"/>
      <c r="FH406" s="795"/>
      <c r="FI406" s="795"/>
      <c r="FJ406" s="795"/>
      <c r="FK406" s="795"/>
      <c r="FL406" s="795"/>
      <c r="FM406" s="795"/>
      <c r="FN406" s="795"/>
      <c r="FO406" s="795"/>
      <c r="FP406" s="788"/>
      <c r="GB406" s="788"/>
      <c r="GC406" s="795"/>
      <c r="GD406" s="795"/>
      <c r="GE406" s="795"/>
      <c r="GF406" s="795"/>
      <c r="GG406" s="795"/>
      <c r="GH406" s="795"/>
      <c r="GI406" s="795"/>
      <c r="GJ406" s="795"/>
      <c r="GK406" s="795"/>
      <c r="GL406" s="795"/>
      <c r="GM406" s="795"/>
      <c r="GN406" s="788"/>
      <c r="GO406" s="815"/>
    </row>
    <row r="407" spans="2:197" s="786" customFormat="1" ht="22" hidden="1" customHeight="1" x14ac:dyDescent="0.2">
      <c r="G407" s="827"/>
      <c r="P407" s="788"/>
      <c r="Q407" s="795"/>
      <c r="R407" s="795"/>
      <c r="S407" s="795"/>
      <c r="T407" s="795"/>
      <c r="U407" s="795"/>
      <c r="V407" s="795"/>
      <c r="W407" s="795"/>
      <c r="X407" s="795"/>
      <c r="Y407" s="795"/>
      <c r="Z407" s="795"/>
      <c r="AA407" s="795"/>
      <c r="AB407" s="788"/>
      <c r="AF407" s="795"/>
      <c r="AG407" s="795"/>
      <c r="AH407" s="795"/>
      <c r="AN407" s="788"/>
      <c r="AO407" s="795"/>
      <c r="AP407" s="795"/>
      <c r="AQ407" s="795"/>
      <c r="AR407" s="795"/>
      <c r="AS407" s="795"/>
      <c r="AT407" s="795"/>
      <c r="AU407" s="795"/>
      <c r="AV407" s="795"/>
      <c r="AW407" s="795"/>
      <c r="AX407" s="795"/>
      <c r="AY407" s="795"/>
      <c r="AZ407" s="788"/>
      <c r="BD407" s="795"/>
      <c r="BE407" s="795"/>
      <c r="BF407" s="795"/>
      <c r="BL407" s="788"/>
      <c r="BM407" s="795"/>
      <c r="BN407" s="795"/>
      <c r="BO407" s="795"/>
      <c r="BP407" s="795"/>
      <c r="BQ407" s="795"/>
      <c r="BR407" s="795"/>
      <c r="BS407" s="795"/>
      <c r="BT407" s="795"/>
      <c r="BU407" s="795"/>
      <c r="BV407" s="795"/>
      <c r="BW407" s="795"/>
      <c r="BX407" s="788"/>
      <c r="CJ407" s="788"/>
      <c r="CK407" s="795"/>
      <c r="CL407" s="795"/>
      <c r="CM407" s="795"/>
      <c r="CN407" s="795"/>
      <c r="CO407" s="795"/>
      <c r="CP407" s="795"/>
      <c r="CQ407" s="795"/>
      <c r="CR407" s="795"/>
      <c r="CS407" s="795"/>
      <c r="CT407" s="795"/>
      <c r="CU407" s="795"/>
      <c r="CV407" s="788"/>
      <c r="DH407" s="788"/>
      <c r="DI407" s="795"/>
      <c r="DJ407" s="795"/>
      <c r="DK407" s="795"/>
      <c r="DL407" s="795"/>
      <c r="DM407" s="795"/>
      <c r="DN407" s="795"/>
      <c r="DO407" s="795"/>
      <c r="DP407" s="795"/>
      <c r="DQ407" s="795"/>
      <c r="DR407" s="795"/>
      <c r="DS407" s="795"/>
      <c r="DT407" s="788"/>
      <c r="DX407" s="825"/>
      <c r="EF407" s="788"/>
      <c r="EG407" s="795"/>
      <c r="EH407" s="795"/>
      <c r="EI407" s="795"/>
      <c r="EJ407" s="795"/>
      <c r="EK407" s="795"/>
      <c r="EL407" s="795"/>
      <c r="EM407" s="795"/>
      <c r="EN407" s="795"/>
      <c r="EO407" s="795"/>
      <c r="EP407" s="795"/>
      <c r="EQ407" s="795"/>
      <c r="ER407" s="788"/>
      <c r="FD407" s="788"/>
      <c r="FE407" s="795"/>
      <c r="FF407" s="795"/>
      <c r="FG407" s="795"/>
      <c r="FH407" s="795"/>
      <c r="FI407" s="795"/>
      <c r="FJ407" s="795"/>
      <c r="FK407" s="795"/>
      <c r="FL407" s="795"/>
      <c r="FM407" s="795"/>
      <c r="FN407" s="795"/>
      <c r="FO407" s="795"/>
      <c r="FP407" s="788"/>
      <c r="GB407" s="788"/>
      <c r="GC407" s="795"/>
      <c r="GD407" s="795"/>
      <c r="GE407" s="795"/>
      <c r="GF407" s="795"/>
      <c r="GG407" s="795"/>
      <c r="GH407" s="795"/>
      <c r="GI407" s="795"/>
      <c r="GJ407" s="795"/>
      <c r="GK407" s="795"/>
      <c r="GL407" s="795"/>
      <c r="GM407" s="795"/>
      <c r="GN407" s="788"/>
      <c r="GO407" s="815"/>
    </row>
    <row r="408" spans="2:197" s="786" customFormat="1" ht="22" hidden="1" customHeight="1" x14ac:dyDescent="0.2">
      <c r="G408" s="829" t="str">
        <f>'Title Marketing'!$B$10</f>
        <v>Endorsement Solicitation</v>
      </c>
      <c r="H408" s="818"/>
      <c r="I408" s="818"/>
      <c r="J408" s="786">
        <f t="shared" ref="J408:AO408" si="978">J206+J217+J228+J239+J250+J261+J272+J283+J294+J305+J316+J327+J338+J349+J360+J371+J382+J393</f>
        <v>-5000</v>
      </c>
      <c r="K408" s="786">
        <f t="shared" si="978"/>
        <v>-5000</v>
      </c>
      <c r="L408" s="786">
        <f t="shared" si="978"/>
        <v>-5000</v>
      </c>
      <c r="M408" s="786">
        <f t="shared" si="978"/>
        <v>-5000</v>
      </c>
      <c r="N408" s="786">
        <f t="shared" si="978"/>
        <v>0</v>
      </c>
      <c r="O408" s="786">
        <f t="shared" si="978"/>
        <v>-5000</v>
      </c>
      <c r="P408" s="788">
        <f t="shared" si="978"/>
        <v>-5000</v>
      </c>
      <c r="Q408" s="795">
        <f t="shared" si="978"/>
        <v>-5000</v>
      </c>
      <c r="R408" s="795">
        <f t="shared" si="978"/>
        <v>-5000</v>
      </c>
      <c r="S408" s="795">
        <f t="shared" si="978"/>
        <v>0</v>
      </c>
      <c r="T408" s="795">
        <f t="shared" si="978"/>
        <v>0</v>
      </c>
      <c r="U408" s="795">
        <f t="shared" si="978"/>
        <v>-5000</v>
      </c>
      <c r="V408" s="795">
        <f t="shared" si="978"/>
        <v>-5000</v>
      </c>
      <c r="W408" s="795">
        <f t="shared" si="978"/>
        <v>-5000</v>
      </c>
      <c r="X408" s="795">
        <f t="shared" si="978"/>
        <v>-5000</v>
      </c>
      <c r="Y408" s="795">
        <f t="shared" si="978"/>
        <v>-5000</v>
      </c>
      <c r="Z408" s="795">
        <f t="shared" si="978"/>
        <v>-10000</v>
      </c>
      <c r="AA408" s="795">
        <f t="shared" si="978"/>
        <v>-5000</v>
      </c>
      <c r="AB408" s="788">
        <f t="shared" si="978"/>
        <v>0</v>
      </c>
      <c r="AC408" s="786">
        <f t="shared" si="978"/>
        <v>-5000</v>
      </c>
      <c r="AD408" s="786">
        <f t="shared" si="978"/>
        <v>-10000</v>
      </c>
      <c r="AE408" s="786">
        <f t="shared" si="978"/>
        <v>-5000</v>
      </c>
      <c r="AF408" s="795">
        <f t="shared" si="978"/>
        <v>0</v>
      </c>
      <c r="AG408" s="795">
        <f t="shared" si="978"/>
        <v>-5000</v>
      </c>
      <c r="AH408" s="795">
        <f t="shared" si="978"/>
        <v>-10000</v>
      </c>
      <c r="AI408" s="786">
        <f t="shared" si="978"/>
        <v>-5000</v>
      </c>
      <c r="AJ408" s="786">
        <f t="shared" si="978"/>
        <v>0</v>
      </c>
      <c r="AK408" s="786">
        <f t="shared" si="978"/>
        <v>-5000</v>
      </c>
      <c r="AL408" s="786">
        <f t="shared" si="978"/>
        <v>-10000</v>
      </c>
      <c r="AM408" s="786">
        <f t="shared" si="978"/>
        <v>-5000</v>
      </c>
      <c r="AN408" s="788">
        <f t="shared" si="978"/>
        <v>-5000</v>
      </c>
      <c r="AO408" s="795">
        <f t="shared" si="978"/>
        <v>-10000</v>
      </c>
      <c r="AP408" s="795">
        <f t="shared" ref="AP408:BK408" si="979">AP206+AP217+AP228+AP239+AP250+AP261+AP272+AP283+AP294+AP305+AP316+AP327+AP338+AP349+AP360+AP371+AP382+AP393</f>
        <v>-10000</v>
      </c>
      <c r="AQ408" s="795">
        <f t="shared" si="979"/>
        <v>-5000</v>
      </c>
      <c r="AR408" s="795">
        <f t="shared" si="979"/>
        <v>0</v>
      </c>
      <c r="AS408" s="795">
        <f t="shared" si="979"/>
        <v>-5000</v>
      </c>
      <c r="AT408" s="795">
        <f t="shared" si="979"/>
        <v>-5000</v>
      </c>
      <c r="AU408" s="795">
        <f t="shared" si="979"/>
        <v>0</v>
      </c>
      <c r="AV408" s="795">
        <f t="shared" si="979"/>
        <v>0</v>
      </c>
      <c r="AW408" s="795">
        <f t="shared" si="979"/>
        <v>0</v>
      </c>
      <c r="AX408" s="795">
        <f t="shared" si="979"/>
        <v>0</v>
      </c>
      <c r="AY408" s="795">
        <f t="shared" si="979"/>
        <v>0</v>
      </c>
      <c r="AZ408" s="788">
        <f t="shared" si="979"/>
        <v>0</v>
      </c>
      <c r="BA408" s="786">
        <f t="shared" si="979"/>
        <v>0</v>
      </c>
      <c r="BB408" s="786">
        <f t="shared" si="979"/>
        <v>0</v>
      </c>
      <c r="BC408" s="786">
        <f t="shared" si="979"/>
        <v>0</v>
      </c>
      <c r="BD408" s="795">
        <f t="shared" si="979"/>
        <v>0</v>
      </c>
      <c r="BE408" s="795">
        <f t="shared" si="979"/>
        <v>0</v>
      </c>
      <c r="BF408" s="795">
        <f t="shared" si="979"/>
        <v>0</v>
      </c>
      <c r="BG408" s="786">
        <f t="shared" si="979"/>
        <v>0</v>
      </c>
      <c r="BH408" s="786">
        <f t="shared" si="979"/>
        <v>0</v>
      </c>
      <c r="BI408" s="786">
        <f t="shared" si="979"/>
        <v>0</v>
      </c>
      <c r="BJ408" s="786">
        <f t="shared" si="979"/>
        <v>0</v>
      </c>
      <c r="BK408" s="786">
        <f t="shared" si="979"/>
        <v>0</v>
      </c>
      <c r="BL408" s="788"/>
      <c r="BM408" s="795"/>
      <c r="BN408" s="795"/>
      <c r="BO408" s="795"/>
      <c r="BP408" s="795"/>
      <c r="BQ408" s="795"/>
      <c r="BR408" s="795"/>
      <c r="BS408" s="795"/>
      <c r="BT408" s="795"/>
      <c r="BU408" s="795"/>
      <c r="BV408" s="795"/>
      <c r="BW408" s="795"/>
      <c r="BX408" s="788"/>
      <c r="CJ408" s="788"/>
      <c r="CK408" s="795"/>
      <c r="CL408" s="795"/>
      <c r="CM408" s="795"/>
      <c r="CN408" s="795"/>
      <c r="CO408" s="795"/>
      <c r="CP408" s="795"/>
      <c r="CQ408" s="795"/>
      <c r="CR408" s="795"/>
      <c r="CS408" s="795"/>
      <c r="CT408" s="795"/>
      <c r="CU408" s="795"/>
      <c r="CV408" s="788"/>
      <c r="DH408" s="788"/>
      <c r="DI408" s="795"/>
      <c r="DJ408" s="795"/>
      <c r="DK408" s="795"/>
      <c r="DL408" s="795"/>
      <c r="DM408" s="795"/>
      <c r="DN408" s="795"/>
      <c r="DO408" s="795"/>
      <c r="DP408" s="795"/>
      <c r="DQ408" s="795"/>
      <c r="DR408" s="795"/>
      <c r="DS408" s="795"/>
      <c r="DT408" s="788"/>
      <c r="DX408" s="825"/>
      <c r="EF408" s="788"/>
      <c r="EG408" s="795"/>
      <c r="EH408" s="795"/>
      <c r="EI408" s="795"/>
      <c r="EJ408" s="795"/>
      <c r="EK408" s="795"/>
      <c r="EL408" s="795"/>
      <c r="EM408" s="795"/>
      <c r="EN408" s="795"/>
      <c r="EO408" s="795"/>
      <c r="EP408" s="795"/>
      <c r="EQ408" s="795"/>
      <c r="ER408" s="788"/>
      <c r="FD408" s="788"/>
      <c r="FE408" s="795"/>
      <c r="FF408" s="795"/>
      <c r="FG408" s="795"/>
      <c r="FH408" s="795"/>
      <c r="FI408" s="795"/>
      <c r="FJ408" s="795"/>
      <c r="FK408" s="795"/>
      <c r="FL408" s="795"/>
      <c r="FM408" s="795"/>
      <c r="FN408" s="795"/>
      <c r="FO408" s="795"/>
      <c r="FP408" s="788"/>
      <c r="GB408" s="788"/>
      <c r="GC408" s="795"/>
      <c r="GD408" s="795"/>
      <c r="GE408" s="795"/>
      <c r="GF408" s="795"/>
      <c r="GG408" s="795"/>
      <c r="GH408" s="795"/>
      <c r="GI408" s="795"/>
      <c r="GJ408" s="795"/>
      <c r="GK408" s="795"/>
      <c r="GL408" s="795"/>
      <c r="GM408" s="795"/>
      <c r="GN408" s="788"/>
      <c r="GO408" s="815"/>
    </row>
    <row r="409" spans="2:197" s="786" customFormat="1" ht="22" hidden="1" customHeight="1" x14ac:dyDescent="0.2">
      <c r="G409" s="828" t="s">
        <v>19</v>
      </c>
      <c r="J409" s="820">
        <f>J408</f>
        <v>-5000</v>
      </c>
      <c r="K409" s="820">
        <f>J409+K408</f>
        <v>-10000</v>
      </c>
      <c r="L409" s="820">
        <f t="shared" ref="L409" si="980">K409+L408</f>
        <v>-15000</v>
      </c>
      <c r="M409" s="820">
        <f t="shared" ref="M409" si="981">L409+M408</f>
        <v>-20000</v>
      </c>
      <c r="N409" s="820">
        <f t="shared" ref="N409" si="982">M409+N408</f>
        <v>-20000</v>
      </c>
      <c r="O409" s="820">
        <f t="shared" ref="O409" si="983">N409+O408</f>
        <v>-25000</v>
      </c>
      <c r="P409" s="821">
        <f t="shared" ref="P409" si="984">O409+P408</f>
        <v>-30000</v>
      </c>
      <c r="Q409" s="820">
        <f t="shared" ref="Q409" si="985">P409+Q408</f>
        <v>-35000</v>
      </c>
      <c r="R409" s="820">
        <f t="shared" ref="R409" si="986">Q409+R408</f>
        <v>-40000</v>
      </c>
      <c r="S409" s="820">
        <f t="shared" ref="S409" si="987">R409+S408</f>
        <v>-40000</v>
      </c>
      <c r="T409" s="820">
        <f t="shared" ref="T409" si="988">S409+T408</f>
        <v>-40000</v>
      </c>
      <c r="U409" s="820">
        <f t="shared" ref="U409" si="989">T409+U408</f>
        <v>-45000</v>
      </c>
      <c r="V409" s="820">
        <f t="shared" ref="V409" si="990">U409+V408</f>
        <v>-50000</v>
      </c>
      <c r="W409" s="820">
        <f t="shared" ref="W409" si="991">V409+W408</f>
        <v>-55000</v>
      </c>
      <c r="X409" s="820">
        <f t="shared" ref="X409" si="992">W409+X408</f>
        <v>-60000</v>
      </c>
      <c r="Y409" s="820">
        <f t="shared" ref="Y409" si="993">X409+Y408</f>
        <v>-65000</v>
      </c>
      <c r="Z409" s="820">
        <f t="shared" ref="Z409" si="994">Y409+Z408</f>
        <v>-75000</v>
      </c>
      <c r="AA409" s="820">
        <f t="shared" ref="AA409" si="995">Z409+AA408</f>
        <v>-80000</v>
      </c>
      <c r="AB409" s="821">
        <f t="shared" ref="AB409" si="996">AA409+AB408</f>
        <v>-80000</v>
      </c>
      <c r="AC409" s="820">
        <f t="shared" ref="AC409" si="997">AB409+AC408</f>
        <v>-85000</v>
      </c>
      <c r="AD409" s="820">
        <f t="shared" ref="AD409" si="998">AC409+AD408</f>
        <v>-95000</v>
      </c>
      <c r="AE409" s="820">
        <f t="shared" ref="AE409" si="999">AD409+AE408</f>
        <v>-100000</v>
      </c>
      <c r="AF409" s="820">
        <f t="shared" ref="AF409" si="1000">AE409+AF408</f>
        <v>-100000</v>
      </c>
      <c r="AG409" s="820">
        <f t="shared" ref="AG409" si="1001">AF409+AG408</f>
        <v>-105000</v>
      </c>
      <c r="AH409" s="820">
        <f t="shared" ref="AH409" si="1002">AG409+AH408</f>
        <v>-115000</v>
      </c>
      <c r="AI409" s="820">
        <f t="shared" ref="AI409" si="1003">AH409+AI408</f>
        <v>-120000</v>
      </c>
      <c r="AJ409" s="820">
        <f t="shared" ref="AJ409" si="1004">AI409+AJ408</f>
        <v>-120000</v>
      </c>
      <c r="AK409" s="820">
        <f t="shared" ref="AK409" si="1005">AJ409+AK408</f>
        <v>-125000</v>
      </c>
      <c r="AL409" s="820">
        <f t="shared" ref="AL409" si="1006">AK409+AL408</f>
        <v>-135000</v>
      </c>
      <c r="AM409" s="820">
        <f t="shared" ref="AM409" si="1007">AL409+AM408</f>
        <v>-140000</v>
      </c>
      <c r="AN409" s="821">
        <f t="shared" ref="AN409" si="1008">AM409+AN408</f>
        <v>-145000</v>
      </c>
      <c r="AO409" s="820">
        <f t="shared" ref="AO409" si="1009">AN409+AO408</f>
        <v>-155000</v>
      </c>
      <c r="AP409" s="820">
        <f t="shared" ref="AP409" si="1010">AO409+AP408</f>
        <v>-165000</v>
      </c>
      <c r="AQ409" s="820">
        <f t="shared" ref="AQ409" si="1011">AP409+AQ408</f>
        <v>-170000</v>
      </c>
      <c r="AR409" s="820">
        <f t="shared" ref="AR409" si="1012">AQ409+AR408</f>
        <v>-170000</v>
      </c>
      <c r="AS409" s="820">
        <f t="shared" ref="AS409" si="1013">AR409+AS408</f>
        <v>-175000</v>
      </c>
      <c r="AT409" s="820">
        <f t="shared" ref="AT409" si="1014">AS409+AT408</f>
        <v>-180000</v>
      </c>
      <c r="AU409" s="820">
        <f t="shared" ref="AU409" si="1015">AT409+AU408</f>
        <v>-180000</v>
      </c>
      <c r="AV409" s="820">
        <f t="shared" ref="AV409" si="1016">AU409+AV408</f>
        <v>-180000</v>
      </c>
      <c r="AW409" s="820">
        <f t="shared" ref="AW409" si="1017">AV409+AW408</f>
        <v>-180000</v>
      </c>
      <c r="AX409" s="820">
        <f t="shared" ref="AX409" si="1018">AW409+AX408</f>
        <v>-180000</v>
      </c>
      <c r="AY409" s="820">
        <f t="shared" ref="AY409" si="1019">AX409+AY408</f>
        <v>-180000</v>
      </c>
      <c r="AZ409" s="821">
        <f t="shared" ref="AZ409" si="1020">AY409+AZ408</f>
        <v>-180000</v>
      </c>
      <c r="BA409" s="820">
        <f t="shared" ref="BA409" si="1021">AZ409+BA408</f>
        <v>-180000</v>
      </c>
      <c r="BB409" s="820">
        <f t="shared" ref="BB409" si="1022">BA409+BB408</f>
        <v>-180000</v>
      </c>
      <c r="BC409" s="820">
        <f t="shared" ref="BC409" si="1023">BB409+BC408</f>
        <v>-180000</v>
      </c>
      <c r="BD409" s="820">
        <f t="shared" ref="BD409" si="1024">BC409+BD408</f>
        <v>-180000</v>
      </c>
      <c r="BE409" s="820">
        <f t="shared" ref="BE409" si="1025">BD409+BE408</f>
        <v>-180000</v>
      </c>
      <c r="BF409" s="820">
        <f t="shared" ref="BF409" si="1026">BE409+BF408</f>
        <v>-180000</v>
      </c>
      <c r="BG409" s="820">
        <f t="shared" ref="BG409" si="1027">BF409+BG408</f>
        <v>-180000</v>
      </c>
      <c r="BH409" s="820">
        <f t="shared" ref="BH409" si="1028">BG409+BH408</f>
        <v>-180000</v>
      </c>
      <c r="BI409" s="820">
        <f t="shared" ref="BI409" si="1029">BH409+BI408</f>
        <v>-180000</v>
      </c>
      <c r="BJ409" s="820">
        <f t="shared" ref="BJ409" si="1030">BI409+BJ408</f>
        <v>-180000</v>
      </c>
      <c r="BK409" s="820">
        <f t="shared" ref="BK409" si="1031">BJ409+BK408</f>
        <v>-180000</v>
      </c>
      <c r="BL409" s="788"/>
      <c r="BM409" s="795"/>
      <c r="BN409" s="795"/>
      <c r="BO409" s="795"/>
      <c r="BP409" s="795"/>
      <c r="BQ409" s="795"/>
      <c r="BR409" s="795"/>
      <c r="BS409" s="795"/>
      <c r="BT409" s="795"/>
      <c r="BU409" s="795"/>
      <c r="BV409" s="795"/>
      <c r="BW409" s="795"/>
      <c r="BX409" s="788"/>
      <c r="CJ409" s="788"/>
      <c r="CK409" s="795"/>
      <c r="CL409" s="795"/>
      <c r="CM409" s="795"/>
      <c r="CN409" s="795"/>
      <c r="CO409" s="795"/>
      <c r="CP409" s="795"/>
      <c r="CQ409" s="795"/>
      <c r="CR409" s="795"/>
      <c r="CS409" s="795"/>
      <c r="CT409" s="795"/>
      <c r="CU409" s="795"/>
      <c r="CV409" s="788"/>
      <c r="DH409" s="788"/>
      <c r="DI409" s="795"/>
      <c r="DJ409" s="795"/>
      <c r="DK409" s="795"/>
      <c r="DL409" s="795"/>
      <c r="DM409" s="795"/>
      <c r="DN409" s="795"/>
      <c r="DO409" s="795"/>
      <c r="DP409" s="795"/>
      <c r="DQ409" s="795"/>
      <c r="DR409" s="795"/>
      <c r="DS409" s="795"/>
      <c r="DT409" s="788"/>
      <c r="DX409" s="825"/>
      <c r="EF409" s="788"/>
      <c r="EG409" s="795"/>
      <c r="EH409" s="795"/>
      <c r="EI409" s="795"/>
      <c r="EJ409" s="795"/>
      <c r="EK409" s="795"/>
      <c r="EL409" s="795"/>
      <c r="EM409" s="795"/>
      <c r="EN409" s="795"/>
      <c r="EO409" s="795"/>
      <c r="EP409" s="795"/>
      <c r="EQ409" s="795"/>
      <c r="ER409" s="788"/>
      <c r="FD409" s="788"/>
      <c r="FE409" s="795"/>
      <c r="FF409" s="795"/>
      <c r="FG409" s="795"/>
      <c r="FH409" s="795"/>
      <c r="FI409" s="795"/>
      <c r="FJ409" s="795"/>
      <c r="FK409" s="795"/>
      <c r="FL409" s="795"/>
      <c r="FM409" s="795"/>
      <c r="FN409" s="795"/>
      <c r="FO409" s="795"/>
      <c r="FP409" s="788"/>
      <c r="GB409" s="788"/>
      <c r="GC409" s="795"/>
      <c r="GD409" s="795"/>
      <c r="GE409" s="795"/>
      <c r="GF409" s="795"/>
      <c r="GG409" s="795"/>
      <c r="GH409" s="795"/>
      <c r="GI409" s="795"/>
      <c r="GJ409" s="795"/>
      <c r="GK409" s="795"/>
      <c r="GL409" s="795"/>
      <c r="GM409" s="795"/>
      <c r="GN409" s="788"/>
      <c r="GO409" s="815"/>
    </row>
    <row r="410" spans="2:197" s="786" customFormat="1" ht="22" hidden="1" customHeight="1" x14ac:dyDescent="0.2">
      <c r="G410" s="827"/>
      <c r="P410" s="788"/>
      <c r="Q410" s="795"/>
      <c r="R410" s="795"/>
      <c r="S410" s="795"/>
      <c r="T410" s="795"/>
      <c r="U410" s="795"/>
      <c r="V410" s="795"/>
      <c r="W410" s="795"/>
      <c r="X410" s="795"/>
      <c r="Y410" s="795"/>
      <c r="Z410" s="795"/>
      <c r="AA410" s="795"/>
      <c r="AB410" s="788"/>
      <c r="AF410" s="795"/>
      <c r="AG410" s="795"/>
      <c r="AH410" s="795"/>
      <c r="AN410" s="788"/>
      <c r="AO410" s="795"/>
      <c r="AP410" s="795"/>
      <c r="AQ410" s="795"/>
      <c r="AR410" s="795"/>
      <c r="AS410" s="795"/>
      <c r="AT410" s="795"/>
      <c r="AU410" s="795"/>
      <c r="AV410" s="795"/>
      <c r="AW410" s="795"/>
      <c r="AX410" s="795"/>
      <c r="AY410" s="795"/>
      <c r="AZ410" s="788"/>
      <c r="BD410" s="795"/>
      <c r="BE410" s="795"/>
      <c r="BF410" s="795"/>
      <c r="BL410" s="788"/>
      <c r="BM410" s="795"/>
      <c r="BN410" s="795"/>
      <c r="BO410" s="795"/>
      <c r="BP410" s="795"/>
      <c r="BQ410" s="795"/>
      <c r="BR410" s="795"/>
      <c r="BS410" s="795"/>
      <c r="BT410" s="795"/>
      <c r="BU410" s="795"/>
      <c r="BV410" s="795"/>
      <c r="BW410" s="795"/>
      <c r="BX410" s="788"/>
      <c r="CJ410" s="788"/>
      <c r="CK410" s="795"/>
      <c r="CL410" s="795"/>
      <c r="CM410" s="795"/>
      <c r="CN410" s="795"/>
      <c r="CO410" s="795"/>
      <c r="CP410" s="795"/>
      <c r="CQ410" s="795"/>
      <c r="CR410" s="795"/>
      <c r="CS410" s="795"/>
      <c r="CT410" s="795"/>
      <c r="CU410" s="795"/>
      <c r="CV410" s="788"/>
      <c r="DH410" s="788"/>
      <c r="DI410" s="795"/>
      <c r="DJ410" s="795"/>
      <c r="DK410" s="795"/>
      <c r="DL410" s="795"/>
      <c r="DM410" s="795"/>
      <c r="DN410" s="795"/>
      <c r="DO410" s="795"/>
      <c r="DP410" s="795"/>
      <c r="DQ410" s="795"/>
      <c r="DR410" s="795"/>
      <c r="DS410" s="795"/>
      <c r="DT410" s="788"/>
      <c r="DX410" s="825"/>
      <c r="EF410" s="788"/>
      <c r="EG410" s="795"/>
      <c r="EH410" s="795"/>
      <c r="EI410" s="795"/>
      <c r="EJ410" s="795"/>
      <c r="EK410" s="795"/>
      <c r="EL410" s="795"/>
      <c r="EM410" s="795"/>
      <c r="EN410" s="795"/>
      <c r="EO410" s="795"/>
      <c r="EP410" s="795"/>
      <c r="EQ410" s="795"/>
      <c r="ER410" s="788"/>
      <c r="FD410" s="788"/>
      <c r="FE410" s="795"/>
      <c r="FF410" s="795"/>
      <c r="FG410" s="795"/>
      <c r="FH410" s="795"/>
      <c r="FI410" s="795"/>
      <c r="FJ410" s="795"/>
      <c r="FK410" s="795"/>
      <c r="FL410" s="795"/>
      <c r="FM410" s="795"/>
      <c r="FN410" s="795"/>
      <c r="FO410" s="795"/>
      <c r="FP410" s="788"/>
      <c r="GB410" s="788"/>
      <c r="GC410" s="795"/>
      <c r="GD410" s="795"/>
      <c r="GE410" s="795"/>
      <c r="GF410" s="795"/>
      <c r="GG410" s="795"/>
      <c r="GH410" s="795"/>
      <c r="GI410" s="795"/>
      <c r="GJ410" s="795"/>
      <c r="GK410" s="795"/>
      <c r="GL410" s="795"/>
      <c r="GM410" s="795"/>
      <c r="GN410" s="788"/>
      <c r="GO410" s="815"/>
    </row>
    <row r="411" spans="2:197" s="786" customFormat="1" ht="22" hidden="1" customHeight="1" x14ac:dyDescent="0.2">
      <c r="G411" s="829" t="str">
        <f>'Title Marketing'!$B$11</f>
        <v>Influencer Outreach</v>
      </c>
      <c r="H411" s="818"/>
      <c r="I411" s="818"/>
      <c r="J411" s="786">
        <f t="shared" ref="J411:AO411" si="1032">J207+J218+J229+J240+J251+J262+J273+J284+J295+J306+J317+J328+J339+J350+J361+J372+J383+J394</f>
        <v>0</v>
      </c>
      <c r="K411" s="786">
        <f t="shared" si="1032"/>
        <v>0</v>
      </c>
      <c r="L411" s="786">
        <f t="shared" si="1032"/>
        <v>-5000</v>
      </c>
      <c r="M411" s="786">
        <f t="shared" si="1032"/>
        <v>-5000</v>
      </c>
      <c r="N411" s="786">
        <f t="shared" si="1032"/>
        <v>-10000</v>
      </c>
      <c r="O411" s="786">
        <f t="shared" si="1032"/>
        <v>-10000</v>
      </c>
      <c r="P411" s="788">
        <f t="shared" si="1032"/>
        <v>-10000</v>
      </c>
      <c r="Q411" s="795">
        <f t="shared" si="1032"/>
        <v>-15000</v>
      </c>
      <c r="R411" s="795">
        <f t="shared" si="1032"/>
        <v>-10000</v>
      </c>
      <c r="S411" s="795">
        <f t="shared" si="1032"/>
        <v>-15000</v>
      </c>
      <c r="T411" s="795">
        <f t="shared" si="1032"/>
        <v>-10000</v>
      </c>
      <c r="U411" s="795">
        <f t="shared" si="1032"/>
        <v>-10000</v>
      </c>
      <c r="V411" s="795">
        <f t="shared" si="1032"/>
        <v>-10000</v>
      </c>
      <c r="W411" s="795">
        <f t="shared" si="1032"/>
        <v>-10000</v>
      </c>
      <c r="X411" s="795">
        <f t="shared" si="1032"/>
        <v>-10000</v>
      </c>
      <c r="Y411" s="795">
        <f t="shared" si="1032"/>
        <v>-10000</v>
      </c>
      <c r="Z411" s="795">
        <f t="shared" si="1032"/>
        <v>-10000</v>
      </c>
      <c r="AA411" s="795">
        <f t="shared" si="1032"/>
        <v>-15000</v>
      </c>
      <c r="AB411" s="788">
        <f t="shared" si="1032"/>
        <v>-20000</v>
      </c>
      <c r="AC411" s="786">
        <f t="shared" si="1032"/>
        <v>-15000</v>
      </c>
      <c r="AD411" s="786">
        <f t="shared" si="1032"/>
        <v>-15000</v>
      </c>
      <c r="AE411" s="786">
        <f t="shared" si="1032"/>
        <v>-15000</v>
      </c>
      <c r="AF411" s="795">
        <f t="shared" si="1032"/>
        <v>-20000</v>
      </c>
      <c r="AG411" s="795">
        <f t="shared" si="1032"/>
        <v>-15000</v>
      </c>
      <c r="AH411" s="795">
        <f t="shared" si="1032"/>
        <v>-10000</v>
      </c>
      <c r="AI411" s="786">
        <f t="shared" si="1032"/>
        <v>-15000</v>
      </c>
      <c r="AJ411" s="786">
        <f t="shared" si="1032"/>
        <v>-20000</v>
      </c>
      <c r="AK411" s="786">
        <f t="shared" si="1032"/>
        <v>-15000</v>
      </c>
      <c r="AL411" s="786">
        <f t="shared" si="1032"/>
        <v>-10000</v>
      </c>
      <c r="AM411" s="786">
        <f t="shared" si="1032"/>
        <v>-15000</v>
      </c>
      <c r="AN411" s="788">
        <f t="shared" si="1032"/>
        <v>-20000</v>
      </c>
      <c r="AO411" s="795">
        <f t="shared" si="1032"/>
        <v>-15000</v>
      </c>
      <c r="AP411" s="795">
        <f t="shared" ref="AP411:BK411" si="1033">AP207+AP218+AP229+AP240+AP251+AP262+AP273+AP284+AP295+AP306+AP317+AP328+AP339+AP350+AP361+AP372+AP383+AP394</f>
        <v>-15000</v>
      </c>
      <c r="AQ411" s="795">
        <f t="shared" si="1033"/>
        <v>-20000</v>
      </c>
      <c r="AR411" s="795">
        <f t="shared" si="1033"/>
        <v>-25000</v>
      </c>
      <c r="AS411" s="795">
        <f t="shared" si="1033"/>
        <v>-20000</v>
      </c>
      <c r="AT411" s="795">
        <f t="shared" si="1033"/>
        <v>-15000</v>
      </c>
      <c r="AU411" s="795">
        <f t="shared" si="1033"/>
        <v>-20000</v>
      </c>
      <c r="AV411" s="795">
        <f t="shared" si="1033"/>
        <v>-15000</v>
      </c>
      <c r="AW411" s="795">
        <f t="shared" si="1033"/>
        <v>-10000</v>
      </c>
      <c r="AX411" s="795">
        <f t="shared" si="1033"/>
        <v>-5000</v>
      </c>
      <c r="AY411" s="795">
        <f t="shared" si="1033"/>
        <v>-5000</v>
      </c>
      <c r="AZ411" s="788">
        <f t="shared" si="1033"/>
        <v>-5000</v>
      </c>
      <c r="BA411" s="786">
        <f t="shared" si="1033"/>
        <v>0</v>
      </c>
      <c r="BB411" s="786">
        <f t="shared" si="1033"/>
        <v>0</v>
      </c>
      <c r="BC411" s="786">
        <f t="shared" si="1033"/>
        <v>0</v>
      </c>
      <c r="BD411" s="795">
        <f t="shared" si="1033"/>
        <v>0</v>
      </c>
      <c r="BE411" s="795">
        <f t="shared" si="1033"/>
        <v>0</v>
      </c>
      <c r="BF411" s="795">
        <f t="shared" si="1033"/>
        <v>0</v>
      </c>
      <c r="BG411" s="786">
        <f t="shared" si="1033"/>
        <v>0</v>
      </c>
      <c r="BH411" s="786">
        <f t="shared" si="1033"/>
        <v>0</v>
      </c>
      <c r="BI411" s="786">
        <f t="shared" si="1033"/>
        <v>0</v>
      </c>
      <c r="BJ411" s="786">
        <f t="shared" si="1033"/>
        <v>0</v>
      </c>
      <c r="BK411" s="786">
        <f t="shared" si="1033"/>
        <v>0</v>
      </c>
      <c r="BL411" s="788"/>
      <c r="BM411" s="795"/>
      <c r="BN411" s="795"/>
      <c r="BO411" s="795"/>
      <c r="BP411" s="795"/>
      <c r="BQ411" s="795"/>
      <c r="BR411" s="795"/>
      <c r="BS411" s="795"/>
      <c r="BT411" s="795"/>
      <c r="BU411" s="795"/>
      <c r="BV411" s="795"/>
      <c r="BW411" s="795"/>
      <c r="BX411" s="788"/>
      <c r="CJ411" s="788"/>
      <c r="CK411" s="795"/>
      <c r="CL411" s="795"/>
      <c r="CM411" s="795"/>
      <c r="CN411" s="795"/>
      <c r="CO411" s="795"/>
      <c r="CP411" s="795"/>
      <c r="CQ411" s="795"/>
      <c r="CR411" s="795"/>
      <c r="CS411" s="795"/>
      <c r="CT411" s="795"/>
      <c r="CU411" s="795"/>
      <c r="CV411" s="788"/>
      <c r="DH411" s="788"/>
      <c r="DI411" s="795"/>
      <c r="DJ411" s="795"/>
      <c r="DK411" s="795"/>
      <c r="DL411" s="795"/>
      <c r="DM411" s="795"/>
      <c r="DN411" s="795"/>
      <c r="DO411" s="795"/>
      <c r="DP411" s="795"/>
      <c r="DQ411" s="795"/>
      <c r="DR411" s="795"/>
      <c r="DS411" s="795"/>
      <c r="DT411" s="788"/>
      <c r="DX411" s="825"/>
      <c r="EF411" s="788"/>
      <c r="EG411" s="795"/>
      <c r="EH411" s="795"/>
      <c r="EI411" s="795"/>
      <c r="EJ411" s="795"/>
      <c r="EK411" s="795"/>
      <c r="EL411" s="795"/>
      <c r="EM411" s="795"/>
      <c r="EN411" s="795"/>
      <c r="EO411" s="795"/>
      <c r="EP411" s="795"/>
      <c r="EQ411" s="795"/>
      <c r="ER411" s="788"/>
      <c r="FD411" s="788"/>
      <c r="FE411" s="795"/>
      <c r="FF411" s="795"/>
      <c r="FG411" s="795"/>
      <c r="FH411" s="795"/>
      <c r="FI411" s="795"/>
      <c r="FJ411" s="795"/>
      <c r="FK411" s="795"/>
      <c r="FL411" s="795"/>
      <c r="FM411" s="795"/>
      <c r="FN411" s="795"/>
      <c r="FO411" s="795"/>
      <c r="FP411" s="788"/>
      <c r="GB411" s="788"/>
      <c r="GC411" s="795"/>
      <c r="GD411" s="795"/>
      <c r="GE411" s="795"/>
      <c r="GF411" s="795"/>
      <c r="GG411" s="795"/>
      <c r="GH411" s="795"/>
      <c r="GI411" s="795"/>
      <c r="GJ411" s="795"/>
      <c r="GK411" s="795"/>
      <c r="GL411" s="795"/>
      <c r="GM411" s="795"/>
      <c r="GN411" s="788"/>
      <c r="GO411" s="815"/>
    </row>
    <row r="412" spans="2:197" s="786" customFormat="1" ht="22" hidden="1" customHeight="1" x14ac:dyDescent="0.2">
      <c r="G412" s="828" t="s">
        <v>19</v>
      </c>
      <c r="J412" s="820">
        <f>J411</f>
        <v>0</v>
      </c>
      <c r="K412" s="820">
        <f>J412+K411</f>
        <v>0</v>
      </c>
      <c r="L412" s="820">
        <f t="shared" ref="L412" si="1034">K412+L411</f>
        <v>-5000</v>
      </c>
      <c r="M412" s="820">
        <f t="shared" ref="M412" si="1035">L412+M411</f>
        <v>-10000</v>
      </c>
      <c r="N412" s="820">
        <f t="shared" ref="N412" si="1036">M412+N411</f>
        <v>-20000</v>
      </c>
      <c r="O412" s="820">
        <f t="shared" ref="O412" si="1037">N412+O411</f>
        <v>-30000</v>
      </c>
      <c r="P412" s="821">
        <f t="shared" ref="P412" si="1038">O412+P411</f>
        <v>-40000</v>
      </c>
      <c r="Q412" s="820">
        <f t="shared" ref="Q412" si="1039">P412+Q411</f>
        <v>-55000</v>
      </c>
      <c r="R412" s="820">
        <f t="shared" ref="R412" si="1040">Q412+R411</f>
        <v>-65000</v>
      </c>
      <c r="S412" s="820">
        <f t="shared" ref="S412" si="1041">R412+S411</f>
        <v>-80000</v>
      </c>
      <c r="T412" s="820">
        <f t="shared" ref="T412" si="1042">S412+T411</f>
        <v>-90000</v>
      </c>
      <c r="U412" s="820">
        <f t="shared" ref="U412" si="1043">T412+U411</f>
        <v>-100000</v>
      </c>
      <c r="V412" s="820">
        <f t="shared" ref="V412" si="1044">U412+V411</f>
        <v>-110000</v>
      </c>
      <c r="W412" s="820">
        <f t="shared" ref="W412" si="1045">V412+W411</f>
        <v>-120000</v>
      </c>
      <c r="X412" s="820">
        <f t="shared" ref="X412" si="1046">W412+X411</f>
        <v>-130000</v>
      </c>
      <c r="Y412" s="820">
        <f t="shared" ref="Y412" si="1047">X412+Y411</f>
        <v>-140000</v>
      </c>
      <c r="Z412" s="820">
        <f t="shared" ref="Z412" si="1048">Y412+Z411</f>
        <v>-150000</v>
      </c>
      <c r="AA412" s="820">
        <f t="shared" ref="AA412" si="1049">Z412+AA411</f>
        <v>-165000</v>
      </c>
      <c r="AB412" s="821">
        <f t="shared" ref="AB412" si="1050">AA412+AB411</f>
        <v>-185000</v>
      </c>
      <c r="AC412" s="820">
        <f t="shared" ref="AC412" si="1051">AB412+AC411</f>
        <v>-200000</v>
      </c>
      <c r="AD412" s="820">
        <f t="shared" ref="AD412" si="1052">AC412+AD411</f>
        <v>-215000</v>
      </c>
      <c r="AE412" s="820">
        <f t="shared" ref="AE412" si="1053">AD412+AE411</f>
        <v>-230000</v>
      </c>
      <c r="AF412" s="820">
        <f t="shared" ref="AF412" si="1054">AE412+AF411</f>
        <v>-250000</v>
      </c>
      <c r="AG412" s="820">
        <f t="shared" ref="AG412" si="1055">AF412+AG411</f>
        <v>-265000</v>
      </c>
      <c r="AH412" s="820">
        <f t="shared" ref="AH412" si="1056">AG412+AH411</f>
        <v>-275000</v>
      </c>
      <c r="AI412" s="820">
        <f t="shared" ref="AI412" si="1057">AH412+AI411</f>
        <v>-290000</v>
      </c>
      <c r="AJ412" s="820">
        <f t="shared" ref="AJ412" si="1058">AI412+AJ411</f>
        <v>-310000</v>
      </c>
      <c r="AK412" s="820">
        <f t="shared" ref="AK412" si="1059">AJ412+AK411</f>
        <v>-325000</v>
      </c>
      <c r="AL412" s="820">
        <f t="shared" ref="AL412" si="1060">AK412+AL411</f>
        <v>-335000</v>
      </c>
      <c r="AM412" s="820">
        <f t="shared" ref="AM412" si="1061">AL412+AM411</f>
        <v>-350000</v>
      </c>
      <c r="AN412" s="821">
        <f t="shared" ref="AN412" si="1062">AM412+AN411</f>
        <v>-370000</v>
      </c>
      <c r="AO412" s="820">
        <f t="shared" ref="AO412" si="1063">AN412+AO411</f>
        <v>-385000</v>
      </c>
      <c r="AP412" s="820">
        <f t="shared" ref="AP412" si="1064">AO412+AP411</f>
        <v>-400000</v>
      </c>
      <c r="AQ412" s="820">
        <f t="shared" ref="AQ412" si="1065">AP412+AQ411</f>
        <v>-420000</v>
      </c>
      <c r="AR412" s="820">
        <f t="shared" ref="AR412" si="1066">AQ412+AR411</f>
        <v>-445000</v>
      </c>
      <c r="AS412" s="820">
        <f t="shared" ref="AS412" si="1067">AR412+AS411</f>
        <v>-465000</v>
      </c>
      <c r="AT412" s="820">
        <f t="shared" ref="AT412" si="1068">AS412+AT411</f>
        <v>-480000</v>
      </c>
      <c r="AU412" s="820">
        <f t="shared" ref="AU412" si="1069">AT412+AU411</f>
        <v>-500000</v>
      </c>
      <c r="AV412" s="820">
        <f t="shared" ref="AV412" si="1070">AU412+AV411</f>
        <v>-515000</v>
      </c>
      <c r="AW412" s="820">
        <f t="shared" ref="AW412" si="1071">AV412+AW411</f>
        <v>-525000</v>
      </c>
      <c r="AX412" s="820">
        <f t="shared" ref="AX412" si="1072">AW412+AX411</f>
        <v>-530000</v>
      </c>
      <c r="AY412" s="820">
        <f t="shared" ref="AY412" si="1073">AX412+AY411</f>
        <v>-535000</v>
      </c>
      <c r="AZ412" s="821">
        <f t="shared" ref="AZ412" si="1074">AY412+AZ411</f>
        <v>-540000</v>
      </c>
      <c r="BA412" s="820">
        <f t="shared" ref="BA412" si="1075">AZ412+BA411</f>
        <v>-540000</v>
      </c>
      <c r="BB412" s="820">
        <f t="shared" ref="BB412" si="1076">BA412+BB411</f>
        <v>-540000</v>
      </c>
      <c r="BC412" s="820">
        <f t="shared" ref="BC412" si="1077">BB412+BC411</f>
        <v>-540000</v>
      </c>
      <c r="BD412" s="820">
        <f t="shared" ref="BD412" si="1078">BC412+BD411</f>
        <v>-540000</v>
      </c>
      <c r="BE412" s="820">
        <f t="shared" ref="BE412" si="1079">BD412+BE411</f>
        <v>-540000</v>
      </c>
      <c r="BF412" s="820">
        <f t="shared" ref="BF412" si="1080">BE412+BF411</f>
        <v>-540000</v>
      </c>
      <c r="BG412" s="820">
        <f t="shared" ref="BG412" si="1081">BF412+BG411</f>
        <v>-540000</v>
      </c>
      <c r="BH412" s="820">
        <f t="shared" ref="BH412" si="1082">BG412+BH411</f>
        <v>-540000</v>
      </c>
      <c r="BI412" s="820">
        <f t="shared" ref="BI412" si="1083">BH412+BI411</f>
        <v>-540000</v>
      </c>
      <c r="BJ412" s="820">
        <f t="shared" ref="BJ412" si="1084">BI412+BJ411</f>
        <v>-540000</v>
      </c>
      <c r="BK412" s="820">
        <f t="shared" ref="BK412" si="1085">BJ412+BK411</f>
        <v>-540000</v>
      </c>
      <c r="BL412" s="788"/>
      <c r="BM412" s="795"/>
      <c r="BN412" s="795"/>
      <c r="BO412" s="795"/>
      <c r="BP412" s="795"/>
      <c r="BQ412" s="795"/>
      <c r="BR412" s="795"/>
      <c r="BS412" s="795"/>
      <c r="BT412" s="795"/>
      <c r="BU412" s="795"/>
      <c r="BV412" s="795"/>
      <c r="BW412" s="795"/>
      <c r="BX412" s="788"/>
      <c r="CJ412" s="788"/>
      <c r="CK412" s="795"/>
      <c r="CL412" s="795"/>
      <c r="CM412" s="795"/>
      <c r="CN412" s="795"/>
      <c r="CO412" s="795"/>
      <c r="CP412" s="795"/>
      <c r="CQ412" s="795"/>
      <c r="CR412" s="795"/>
      <c r="CS412" s="795"/>
      <c r="CT412" s="795"/>
      <c r="CU412" s="795"/>
      <c r="CV412" s="788"/>
      <c r="DH412" s="788"/>
      <c r="DI412" s="795"/>
      <c r="DJ412" s="795"/>
      <c r="DK412" s="795"/>
      <c r="DL412" s="795"/>
      <c r="DM412" s="795"/>
      <c r="DN412" s="795"/>
      <c r="DO412" s="795"/>
      <c r="DP412" s="795"/>
      <c r="DQ412" s="795"/>
      <c r="DR412" s="795"/>
      <c r="DS412" s="795"/>
      <c r="DT412" s="788"/>
      <c r="DX412" s="825"/>
      <c r="EF412" s="788"/>
      <c r="EG412" s="795"/>
      <c r="EH412" s="795"/>
      <c r="EI412" s="795"/>
      <c r="EJ412" s="795"/>
      <c r="EK412" s="795"/>
      <c r="EL412" s="795"/>
      <c r="EM412" s="795"/>
      <c r="EN412" s="795"/>
      <c r="EO412" s="795"/>
      <c r="EP412" s="795"/>
      <c r="EQ412" s="795"/>
      <c r="ER412" s="788"/>
      <c r="FD412" s="788"/>
      <c r="FE412" s="795"/>
      <c r="FF412" s="795"/>
      <c r="FG412" s="795"/>
      <c r="FH412" s="795"/>
      <c r="FI412" s="795"/>
      <c r="FJ412" s="795"/>
      <c r="FK412" s="795"/>
      <c r="FL412" s="795"/>
      <c r="FM412" s="795"/>
      <c r="FN412" s="795"/>
      <c r="FO412" s="795"/>
      <c r="FP412" s="788"/>
      <c r="GB412" s="788"/>
      <c r="GC412" s="795"/>
      <c r="GD412" s="795"/>
      <c r="GE412" s="795"/>
      <c r="GF412" s="795"/>
      <c r="GG412" s="795"/>
      <c r="GH412" s="795"/>
      <c r="GI412" s="795"/>
      <c r="GJ412" s="795"/>
      <c r="GK412" s="795"/>
      <c r="GL412" s="795"/>
      <c r="GM412" s="795"/>
      <c r="GN412" s="788"/>
      <c r="GO412" s="815"/>
    </row>
    <row r="413" spans="2:197" s="786" customFormat="1" ht="22" hidden="1" customHeight="1" x14ac:dyDescent="0.2">
      <c r="G413" s="827"/>
      <c r="P413" s="788"/>
      <c r="Q413" s="795"/>
      <c r="R413" s="795"/>
      <c r="S413" s="795"/>
      <c r="T413" s="795"/>
      <c r="U413" s="795"/>
      <c r="V413" s="795"/>
      <c r="W413" s="795"/>
      <c r="X413" s="795"/>
      <c r="Y413" s="795"/>
      <c r="Z413" s="795"/>
      <c r="AA413" s="795"/>
      <c r="AB413" s="788"/>
      <c r="AF413" s="795"/>
      <c r="AG413" s="795"/>
      <c r="AH413" s="795"/>
      <c r="AN413" s="788"/>
      <c r="AO413" s="795"/>
      <c r="AP413" s="795"/>
      <c r="AQ413" s="795"/>
      <c r="AR413" s="795"/>
      <c r="AS413" s="795"/>
      <c r="AT413" s="795"/>
      <c r="AU413" s="795"/>
      <c r="AV413" s="795"/>
      <c r="AW413" s="795"/>
      <c r="AX413" s="795"/>
      <c r="AY413" s="795"/>
      <c r="AZ413" s="788"/>
      <c r="BD413" s="795"/>
      <c r="BE413" s="795"/>
      <c r="BF413" s="795"/>
      <c r="BL413" s="788"/>
      <c r="BM413" s="795"/>
      <c r="BN413" s="795"/>
      <c r="BO413" s="795"/>
      <c r="BP413" s="795"/>
      <c r="BQ413" s="795"/>
      <c r="BR413" s="795"/>
      <c r="BS413" s="795"/>
      <c r="BT413" s="795"/>
      <c r="BU413" s="795"/>
      <c r="BV413" s="795"/>
      <c r="BW413" s="795"/>
      <c r="BX413" s="788"/>
      <c r="CJ413" s="788"/>
      <c r="CK413" s="795"/>
      <c r="CL413" s="795"/>
      <c r="CM413" s="795"/>
      <c r="CN413" s="795"/>
      <c r="CO413" s="795"/>
      <c r="CP413" s="795"/>
      <c r="CQ413" s="795"/>
      <c r="CR413" s="795"/>
      <c r="CS413" s="795"/>
      <c r="CT413" s="795"/>
      <c r="CU413" s="795"/>
      <c r="CV413" s="788"/>
      <c r="DH413" s="788"/>
      <c r="DI413" s="795"/>
      <c r="DJ413" s="795"/>
      <c r="DK413" s="795"/>
      <c r="DL413" s="795"/>
      <c r="DM413" s="795"/>
      <c r="DN413" s="795"/>
      <c r="DO413" s="795"/>
      <c r="DP413" s="795"/>
      <c r="DQ413" s="795"/>
      <c r="DR413" s="795"/>
      <c r="DS413" s="795"/>
      <c r="DT413" s="788"/>
      <c r="DX413" s="825"/>
      <c r="EF413" s="788"/>
      <c r="EG413" s="795"/>
      <c r="EH413" s="795"/>
      <c r="EI413" s="795"/>
      <c r="EJ413" s="795"/>
      <c r="EK413" s="795"/>
      <c r="EL413" s="795"/>
      <c r="EM413" s="795"/>
      <c r="EN413" s="795"/>
      <c r="EO413" s="795"/>
      <c r="EP413" s="795"/>
      <c r="EQ413" s="795"/>
      <c r="ER413" s="788"/>
      <c r="FD413" s="788"/>
      <c r="FE413" s="795"/>
      <c r="FF413" s="795"/>
      <c r="FG413" s="795"/>
      <c r="FH413" s="795"/>
      <c r="FI413" s="795"/>
      <c r="FJ413" s="795"/>
      <c r="FK413" s="795"/>
      <c r="FL413" s="795"/>
      <c r="FM413" s="795"/>
      <c r="FN413" s="795"/>
      <c r="FO413" s="795"/>
      <c r="FP413" s="788"/>
      <c r="GB413" s="788"/>
      <c r="GC413" s="795"/>
      <c r="GD413" s="795"/>
      <c r="GE413" s="795"/>
      <c r="GF413" s="795"/>
      <c r="GG413" s="795"/>
      <c r="GH413" s="795"/>
      <c r="GI413" s="795"/>
      <c r="GJ413" s="795"/>
      <c r="GK413" s="795"/>
      <c r="GL413" s="795"/>
      <c r="GM413" s="795"/>
      <c r="GN413" s="788"/>
      <c r="GO413" s="815"/>
    </row>
    <row r="414" spans="2:197" s="786" customFormat="1" ht="22" hidden="1" customHeight="1" x14ac:dyDescent="0.2">
      <c r="G414" s="827" t="str">
        <f>'Title Marketing'!$B$12</f>
        <v>Blogger / Tatstemakers</v>
      </c>
      <c r="J414" s="786">
        <f t="shared" ref="J414:AO414" si="1086">J208+J219+J230+J241+J252+J263+J274+J285+J296+J307+J318+J329+J340+J351+J362+J373+J384+J395</f>
        <v>-12000</v>
      </c>
      <c r="K414" s="786">
        <f t="shared" si="1086"/>
        <v>-12000</v>
      </c>
      <c r="L414" s="786">
        <f t="shared" si="1086"/>
        <v>-24000</v>
      </c>
      <c r="M414" s="786">
        <f t="shared" si="1086"/>
        <v>-24000</v>
      </c>
      <c r="N414" s="786">
        <f t="shared" si="1086"/>
        <v>-24000</v>
      </c>
      <c r="O414" s="786">
        <f t="shared" si="1086"/>
        <v>-36000</v>
      </c>
      <c r="P414" s="788">
        <f t="shared" si="1086"/>
        <v>-36000</v>
      </c>
      <c r="Q414" s="795">
        <f t="shared" si="1086"/>
        <v>-36000</v>
      </c>
      <c r="R414" s="795">
        <f t="shared" si="1086"/>
        <v>-36000</v>
      </c>
      <c r="S414" s="795">
        <f t="shared" si="1086"/>
        <v>-24000</v>
      </c>
      <c r="T414" s="795">
        <f t="shared" si="1086"/>
        <v>-24000</v>
      </c>
      <c r="U414" s="795">
        <f t="shared" si="1086"/>
        <v>-36000</v>
      </c>
      <c r="V414" s="795">
        <f t="shared" si="1086"/>
        <v>-24000</v>
      </c>
      <c r="W414" s="795">
        <f t="shared" si="1086"/>
        <v>-36000</v>
      </c>
      <c r="X414" s="795">
        <f t="shared" si="1086"/>
        <v>-24000</v>
      </c>
      <c r="Y414" s="795">
        <f t="shared" si="1086"/>
        <v>-36000</v>
      </c>
      <c r="Z414" s="795">
        <f t="shared" si="1086"/>
        <v>-48000</v>
      </c>
      <c r="AA414" s="795">
        <f t="shared" si="1086"/>
        <v>-48000</v>
      </c>
      <c r="AB414" s="788">
        <f t="shared" si="1086"/>
        <v>-36000</v>
      </c>
      <c r="AC414" s="786">
        <f t="shared" si="1086"/>
        <v>-48000</v>
      </c>
      <c r="AD414" s="786">
        <f t="shared" si="1086"/>
        <v>-48000</v>
      </c>
      <c r="AE414" s="786">
        <f t="shared" si="1086"/>
        <v>-48000</v>
      </c>
      <c r="AF414" s="795">
        <f t="shared" si="1086"/>
        <v>-36000</v>
      </c>
      <c r="AG414" s="795">
        <f t="shared" si="1086"/>
        <v>-36000</v>
      </c>
      <c r="AH414" s="795">
        <f t="shared" si="1086"/>
        <v>-48000</v>
      </c>
      <c r="AI414" s="786">
        <f t="shared" si="1086"/>
        <v>-48000</v>
      </c>
      <c r="AJ414" s="786">
        <f t="shared" si="1086"/>
        <v>-36000</v>
      </c>
      <c r="AK414" s="786">
        <f t="shared" si="1086"/>
        <v>-36000</v>
      </c>
      <c r="AL414" s="786">
        <f t="shared" si="1086"/>
        <v>-48000</v>
      </c>
      <c r="AM414" s="786">
        <f t="shared" si="1086"/>
        <v>-48000</v>
      </c>
      <c r="AN414" s="788">
        <f t="shared" si="1086"/>
        <v>-48000</v>
      </c>
      <c r="AO414" s="795">
        <f t="shared" si="1086"/>
        <v>-48000</v>
      </c>
      <c r="AP414" s="795">
        <f t="shared" ref="AP414:BK414" si="1087">AP208+AP219+AP230+AP241+AP252+AP263+AP274+AP285+AP296+AP307+AP318+AP329+AP340+AP351+AP362+AP373+AP384+AP395</f>
        <v>-60000</v>
      </c>
      <c r="AQ414" s="795">
        <f t="shared" si="1087"/>
        <v>-60000</v>
      </c>
      <c r="AR414" s="795">
        <f t="shared" si="1087"/>
        <v>-48000</v>
      </c>
      <c r="AS414" s="795">
        <f t="shared" si="1087"/>
        <v>-48000</v>
      </c>
      <c r="AT414" s="795">
        <f t="shared" si="1087"/>
        <v>-48000</v>
      </c>
      <c r="AU414" s="795">
        <f t="shared" si="1087"/>
        <v>-36000</v>
      </c>
      <c r="AV414" s="795">
        <f t="shared" si="1087"/>
        <v>-24000</v>
      </c>
      <c r="AW414" s="795">
        <f t="shared" si="1087"/>
        <v>-12000</v>
      </c>
      <c r="AX414" s="795">
        <f t="shared" si="1087"/>
        <v>-12000</v>
      </c>
      <c r="AY414" s="795">
        <f t="shared" si="1087"/>
        <v>-12000</v>
      </c>
      <c r="AZ414" s="788">
        <f t="shared" si="1087"/>
        <v>0</v>
      </c>
      <c r="BA414" s="786">
        <f t="shared" si="1087"/>
        <v>0</v>
      </c>
      <c r="BB414" s="786">
        <f t="shared" si="1087"/>
        <v>0</v>
      </c>
      <c r="BC414" s="786">
        <f t="shared" si="1087"/>
        <v>0</v>
      </c>
      <c r="BD414" s="795">
        <f t="shared" si="1087"/>
        <v>0</v>
      </c>
      <c r="BE414" s="795">
        <f t="shared" si="1087"/>
        <v>0</v>
      </c>
      <c r="BF414" s="795">
        <f t="shared" si="1087"/>
        <v>0</v>
      </c>
      <c r="BG414" s="786">
        <f t="shared" si="1087"/>
        <v>0</v>
      </c>
      <c r="BH414" s="786">
        <f t="shared" si="1087"/>
        <v>0</v>
      </c>
      <c r="BI414" s="786">
        <f t="shared" si="1087"/>
        <v>0</v>
      </c>
      <c r="BJ414" s="786">
        <f t="shared" si="1087"/>
        <v>0</v>
      </c>
      <c r="BK414" s="786">
        <f t="shared" si="1087"/>
        <v>0</v>
      </c>
      <c r="BL414" s="788"/>
      <c r="BM414" s="795"/>
      <c r="BN414" s="795"/>
      <c r="BO414" s="795"/>
      <c r="BP414" s="795"/>
      <c r="BQ414" s="795"/>
      <c r="BR414" s="795"/>
      <c r="BS414" s="795"/>
      <c r="BT414" s="795"/>
      <c r="BU414" s="795"/>
      <c r="BV414" s="795"/>
      <c r="BW414" s="795"/>
      <c r="BX414" s="788"/>
      <c r="CJ414" s="788"/>
      <c r="CK414" s="795"/>
      <c r="CL414" s="795"/>
      <c r="CM414" s="795"/>
      <c r="CN414" s="795"/>
      <c r="CO414" s="795"/>
      <c r="CP414" s="795"/>
      <c r="CQ414" s="795"/>
      <c r="CR414" s="795"/>
      <c r="CS414" s="795"/>
      <c r="CT414" s="795"/>
      <c r="CU414" s="795"/>
      <c r="CV414" s="788"/>
      <c r="DH414" s="788"/>
      <c r="DI414" s="795"/>
      <c r="DJ414" s="795"/>
      <c r="DK414" s="795"/>
      <c r="DL414" s="795"/>
      <c r="DM414" s="795"/>
      <c r="DN414" s="795"/>
      <c r="DO414" s="795"/>
      <c r="DP414" s="795"/>
      <c r="DQ414" s="795"/>
      <c r="DR414" s="795"/>
      <c r="DS414" s="795"/>
      <c r="DT414" s="788"/>
      <c r="DX414" s="825"/>
      <c r="EF414" s="788"/>
      <c r="EG414" s="795"/>
      <c r="EH414" s="795"/>
      <c r="EI414" s="795"/>
      <c r="EJ414" s="795"/>
      <c r="EK414" s="795"/>
      <c r="EL414" s="795"/>
      <c r="EM414" s="795"/>
      <c r="EN414" s="795"/>
      <c r="EO414" s="795"/>
      <c r="EP414" s="795"/>
      <c r="EQ414" s="795"/>
      <c r="ER414" s="788"/>
      <c r="FD414" s="788"/>
      <c r="FE414" s="795"/>
      <c r="FF414" s="795"/>
      <c r="FG414" s="795"/>
      <c r="FH414" s="795"/>
      <c r="FI414" s="795"/>
      <c r="FJ414" s="795"/>
      <c r="FK414" s="795"/>
      <c r="FL414" s="795"/>
      <c r="FM414" s="795"/>
      <c r="FN414" s="795"/>
      <c r="FO414" s="795"/>
      <c r="FP414" s="788"/>
      <c r="GB414" s="788"/>
      <c r="GC414" s="795"/>
      <c r="GD414" s="795"/>
      <c r="GE414" s="795"/>
      <c r="GF414" s="795"/>
      <c r="GG414" s="795"/>
      <c r="GH414" s="795"/>
      <c r="GI414" s="795"/>
      <c r="GJ414" s="795"/>
      <c r="GK414" s="795"/>
      <c r="GL414" s="795"/>
      <c r="GM414" s="795"/>
      <c r="GN414" s="788"/>
      <c r="GO414" s="815"/>
    </row>
    <row r="415" spans="2:197" s="786" customFormat="1" ht="22" hidden="1" customHeight="1" x14ac:dyDescent="0.2">
      <c r="G415" s="828" t="s">
        <v>19</v>
      </c>
      <c r="H415" s="820"/>
      <c r="I415" s="820"/>
      <c r="J415" s="820">
        <f>J414</f>
        <v>-12000</v>
      </c>
      <c r="K415" s="820">
        <f>J415+K414</f>
        <v>-24000</v>
      </c>
      <c r="L415" s="820">
        <f t="shared" ref="L415" si="1088">K415+L414</f>
        <v>-48000</v>
      </c>
      <c r="M415" s="820">
        <f t="shared" ref="M415" si="1089">L415+M414</f>
        <v>-72000</v>
      </c>
      <c r="N415" s="820">
        <f t="shared" ref="N415" si="1090">M415+N414</f>
        <v>-96000</v>
      </c>
      <c r="O415" s="820">
        <f t="shared" ref="O415" si="1091">N415+O414</f>
        <v>-132000</v>
      </c>
      <c r="P415" s="821">
        <f t="shared" ref="P415" si="1092">O415+P414</f>
        <v>-168000</v>
      </c>
      <c r="Q415" s="820">
        <f t="shared" ref="Q415" si="1093">P415+Q414</f>
        <v>-204000</v>
      </c>
      <c r="R415" s="820">
        <f t="shared" ref="R415" si="1094">Q415+R414</f>
        <v>-240000</v>
      </c>
      <c r="S415" s="820">
        <f t="shared" ref="S415" si="1095">R415+S414</f>
        <v>-264000</v>
      </c>
      <c r="T415" s="820">
        <f t="shared" ref="T415" si="1096">S415+T414</f>
        <v>-288000</v>
      </c>
      <c r="U415" s="820">
        <f t="shared" ref="U415" si="1097">T415+U414</f>
        <v>-324000</v>
      </c>
      <c r="V415" s="820">
        <f t="shared" ref="V415" si="1098">U415+V414</f>
        <v>-348000</v>
      </c>
      <c r="W415" s="820">
        <f t="shared" ref="W415" si="1099">V415+W414</f>
        <v>-384000</v>
      </c>
      <c r="X415" s="820">
        <f t="shared" ref="X415" si="1100">W415+X414</f>
        <v>-408000</v>
      </c>
      <c r="Y415" s="820">
        <f t="shared" ref="Y415" si="1101">X415+Y414</f>
        <v>-444000</v>
      </c>
      <c r="Z415" s="820">
        <f t="shared" ref="Z415" si="1102">Y415+Z414</f>
        <v>-492000</v>
      </c>
      <c r="AA415" s="820">
        <f t="shared" ref="AA415" si="1103">Z415+AA414</f>
        <v>-540000</v>
      </c>
      <c r="AB415" s="821">
        <f t="shared" ref="AB415" si="1104">AA415+AB414</f>
        <v>-576000</v>
      </c>
      <c r="AC415" s="820">
        <f t="shared" ref="AC415" si="1105">AB415+AC414</f>
        <v>-624000</v>
      </c>
      <c r="AD415" s="820">
        <f t="shared" ref="AD415" si="1106">AC415+AD414</f>
        <v>-672000</v>
      </c>
      <c r="AE415" s="820">
        <f t="shared" ref="AE415" si="1107">AD415+AE414</f>
        <v>-720000</v>
      </c>
      <c r="AF415" s="820">
        <f t="shared" ref="AF415" si="1108">AE415+AF414</f>
        <v>-756000</v>
      </c>
      <c r="AG415" s="820">
        <f t="shared" ref="AG415" si="1109">AF415+AG414</f>
        <v>-792000</v>
      </c>
      <c r="AH415" s="820">
        <f t="shared" ref="AH415" si="1110">AG415+AH414</f>
        <v>-840000</v>
      </c>
      <c r="AI415" s="820">
        <f t="shared" ref="AI415" si="1111">AH415+AI414</f>
        <v>-888000</v>
      </c>
      <c r="AJ415" s="820">
        <f t="shared" ref="AJ415" si="1112">AI415+AJ414</f>
        <v>-924000</v>
      </c>
      <c r="AK415" s="820">
        <f t="shared" ref="AK415" si="1113">AJ415+AK414</f>
        <v>-960000</v>
      </c>
      <c r="AL415" s="820">
        <f t="shared" ref="AL415" si="1114">AK415+AL414</f>
        <v>-1008000</v>
      </c>
      <c r="AM415" s="820">
        <f t="shared" ref="AM415" si="1115">AL415+AM414</f>
        <v>-1056000</v>
      </c>
      <c r="AN415" s="821">
        <f t="shared" ref="AN415" si="1116">AM415+AN414</f>
        <v>-1104000</v>
      </c>
      <c r="AO415" s="820">
        <f t="shared" ref="AO415" si="1117">AN415+AO414</f>
        <v>-1152000</v>
      </c>
      <c r="AP415" s="820">
        <f t="shared" ref="AP415" si="1118">AO415+AP414</f>
        <v>-1212000</v>
      </c>
      <c r="AQ415" s="820">
        <f t="shared" ref="AQ415" si="1119">AP415+AQ414</f>
        <v>-1272000</v>
      </c>
      <c r="AR415" s="820">
        <f t="shared" ref="AR415" si="1120">AQ415+AR414</f>
        <v>-1320000</v>
      </c>
      <c r="AS415" s="820">
        <f t="shared" ref="AS415" si="1121">AR415+AS414</f>
        <v>-1368000</v>
      </c>
      <c r="AT415" s="820">
        <f t="shared" ref="AT415" si="1122">AS415+AT414</f>
        <v>-1416000</v>
      </c>
      <c r="AU415" s="820">
        <f t="shared" ref="AU415" si="1123">AT415+AU414</f>
        <v>-1452000</v>
      </c>
      <c r="AV415" s="820">
        <f t="shared" ref="AV415" si="1124">AU415+AV414</f>
        <v>-1476000</v>
      </c>
      <c r="AW415" s="820">
        <f t="shared" ref="AW415" si="1125">AV415+AW414</f>
        <v>-1488000</v>
      </c>
      <c r="AX415" s="820">
        <f t="shared" ref="AX415" si="1126">AW415+AX414</f>
        <v>-1500000</v>
      </c>
      <c r="AY415" s="820">
        <f t="shared" ref="AY415" si="1127">AX415+AY414</f>
        <v>-1512000</v>
      </c>
      <c r="AZ415" s="821">
        <f t="shared" ref="AZ415" si="1128">AY415+AZ414</f>
        <v>-1512000</v>
      </c>
      <c r="BA415" s="820">
        <f t="shared" ref="BA415" si="1129">AZ415+BA414</f>
        <v>-1512000</v>
      </c>
      <c r="BB415" s="820">
        <f t="shared" ref="BB415" si="1130">BA415+BB414</f>
        <v>-1512000</v>
      </c>
      <c r="BC415" s="820">
        <f t="shared" ref="BC415" si="1131">BB415+BC414</f>
        <v>-1512000</v>
      </c>
      <c r="BD415" s="820">
        <f t="shared" ref="BD415" si="1132">BC415+BD414</f>
        <v>-1512000</v>
      </c>
      <c r="BE415" s="820">
        <f t="shared" ref="BE415" si="1133">BD415+BE414</f>
        <v>-1512000</v>
      </c>
      <c r="BF415" s="820">
        <f t="shared" ref="BF415" si="1134">BE415+BF414</f>
        <v>-1512000</v>
      </c>
      <c r="BG415" s="820">
        <f t="shared" ref="BG415" si="1135">BF415+BG414</f>
        <v>-1512000</v>
      </c>
      <c r="BH415" s="820">
        <f t="shared" ref="BH415" si="1136">BG415+BH414</f>
        <v>-1512000</v>
      </c>
      <c r="BI415" s="820">
        <f t="shared" ref="BI415" si="1137">BH415+BI414</f>
        <v>-1512000</v>
      </c>
      <c r="BJ415" s="820">
        <f t="shared" ref="BJ415" si="1138">BI415+BJ414</f>
        <v>-1512000</v>
      </c>
      <c r="BK415" s="820">
        <f t="shared" ref="BK415" si="1139">BJ415+BK414</f>
        <v>-1512000</v>
      </c>
      <c r="BL415" s="788"/>
      <c r="BM415" s="795"/>
      <c r="BN415" s="795"/>
      <c r="BO415" s="795"/>
      <c r="BP415" s="795"/>
      <c r="BQ415" s="795"/>
      <c r="BR415" s="795"/>
      <c r="BS415" s="795"/>
      <c r="BT415" s="795"/>
      <c r="BU415" s="795"/>
      <c r="BV415" s="795"/>
      <c r="BW415" s="795"/>
      <c r="BX415" s="788"/>
      <c r="CJ415" s="788"/>
      <c r="CK415" s="795"/>
      <c r="CL415" s="795"/>
      <c r="CM415" s="795"/>
      <c r="CN415" s="795"/>
      <c r="CO415" s="795"/>
      <c r="CP415" s="795"/>
      <c r="CQ415" s="795"/>
      <c r="CR415" s="795"/>
      <c r="CS415" s="795"/>
      <c r="CT415" s="795"/>
      <c r="CU415" s="795"/>
      <c r="CV415" s="788"/>
      <c r="DH415" s="788"/>
      <c r="DI415" s="795"/>
      <c r="DJ415" s="795"/>
      <c r="DK415" s="795"/>
      <c r="DL415" s="795"/>
      <c r="DM415" s="795"/>
      <c r="DN415" s="795"/>
      <c r="DO415" s="795"/>
      <c r="DP415" s="795"/>
      <c r="DQ415" s="795"/>
      <c r="DR415" s="795"/>
      <c r="DS415" s="795"/>
      <c r="DT415" s="788"/>
      <c r="DX415" s="825"/>
      <c r="EF415" s="788"/>
      <c r="EG415" s="795"/>
      <c r="EH415" s="795"/>
      <c r="EI415" s="795"/>
      <c r="EJ415" s="795"/>
      <c r="EK415" s="795"/>
      <c r="EL415" s="795"/>
      <c r="EM415" s="795"/>
      <c r="EN415" s="795"/>
      <c r="EO415" s="795"/>
      <c r="EP415" s="795"/>
      <c r="EQ415" s="795"/>
      <c r="ER415" s="788"/>
      <c r="FD415" s="788"/>
      <c r="FE415" s="795"/>
      <c r="FF415" s="795"/>
      <c r="FG415" s="795"/>
      <c r="FH415" s="795"/>
      <c r="FI415" s="795"/>
      <c r="FJ415" s="795"/>
      <c r="FK415" s="795"/>
      <c r="FL415" s="795"/>
      <c r="FM415" s="795"/>
      <c r="FN415" s="795"/>
      <c r="FO415" s="795"/>
      <c r="FP415" s="788"/>
      <c r="GB415" s="788"/>
      <c r="GC415" s="795"/>
      <c r="GD415" s="795"/>
      <c r="GE415" s="795"/>
      <c r="GF415" s="795"/>
      <c r="GG415" s="795"/>
      <c r="GH415" s="795"/>
      <c r="GI415" s="795"/>
      <c r="GJ415" s="795"/>
      <c r="GK415" s="795"/>
      <c r="GL415" s="795"/>
      <c r="GM415" s="795"/>
      <c r="GN415" s="788"/>
      <c r="GO415" s="815"/>
    </row>
    <row r="416" spans="2:197" s="786" customFormat="1" ht="22" hidden="1" customHeight="1" x14ac:dyDescent="0.2">
      <c r="G416" s="827"/>
      <c r="P416" s="788"/>
      <c r="Q416" s="795"/>
      <c r="R416" s="795"/>
      <c r="S416" s="795"/>
      <c r="T416" s="795"/>
      <c r="U416" s="795"/>
      <c r="V416" s="795"/>
      <c r="W416" s="795"/>
      <c r="X416" s="795"/>
      <c r="Y416" s="795"/>
      <c r="Z416" s="795"/>
      <c r="AA416" s="795"/>
      <c r="AB416" s="788"/>
      <c r="AF416" s="795"/>
      <c r="AG416" s="795"/>
      <c r="AH416" s="795"/>
      <c r="AN416" s="788"/>
      <c r="AO416" s="795"/>
      <c r="AP416" s="795"/>
      <c r="AQ416" s="795"/>
      <c r="AR416" s="795"/>
      <c r="AS416" s="795"/>
      <c r="AT416" s="795"/>
      <c r="AU416" s="795"/>
      <c r="AV416" s="795"/>
      <c r="AW416" s="795"/>
      <c r="AX416" s="795"/>
      <c r="AY416" s="795"/>
      <c r="AZ416" s="788"/>
      <c r="BD416" s="795"/>
      <c r="BE416" s="795"/>
      <c r="BF416" s="795"/>
      <c r="BL416" s="788"/>
      <c r="BM416" s="795"/>
      <c r="BN416" s="795"/>
      <c r="BO416" s="795"/>
      <c r="BP416" s="795"/>
      <c r="BQ416" s="795"/>
      <c r="BR416" s="795"/>
      <c r="BS416" s="795"/>
      <c r="BT416" s="795"/>
      <c r="BU416" s="795"/>
      <c r="BV416" s="795"/>
      <c r="BW416" s="795"/>
      <c r="BX416" s="788"/>
      <c r="CJ416" s="788"/>
      <c r="CK416" s="795"/>
      <c r="CL416" s="795"/>
      <c r="CM416" s="795"/>
      <c r="CN416" s="795"/>
      <c r="CO416" s="795"/>
      <c r="CP416" s="795"/>
      <c r="CQ416" s="795"/>
      <c r="CR416" s="795"/>
      <c r="CS416" s="795"/>
      <c r="CT416" s="795"/>
      <c r="CU416" s="795"/>
      <c r="CV416" s="788"/>
      <c r="DH416" s="788"/>
      <c r="DI416" s="795"/>
      <c r="DJ416" s="795"/>
      <c r="DK416" s="795"/>
      <c r="DL416" s="795"/>
      <c r="DM416" s="795"/>
      <c r="DN416" s="795"/>
      <c r="DO416" s="795"/>
      <c r="DP416" s="795"/>
      <c r="DQ416" s="795"/>
      <c r="DR416" s="795"/>
      <c r="DS416" s="795"/>
      <c r="DT416" s="788"/>
      <c r="DX416" s="825"/>
      <c r="EF416" s="788"/>
      <c r="EG416" s="795"/>
      <c r="EH416" s="795"/>
      <c r="EI416" s="795"/>
      <c r="EJ416" s="795"/>
      <c r="EK416" s="795"/>
      <c r="EL416" s="795"/>
      <c r="EM416" s="795"/>
      <c r="EN416" s="795"/>
      <c r="EO416" s="795"/>
      <c r="EP416" s="795"/>
      <c r="EQ416" s="795"/>
      <c r="ER416" s="788"/>
      <c r="FD416" s="788"/>
      <c r="FE416" s="795"/>
      <c r="FF416" s="795"/>
      <c r="FG416" s="795"/>
      <c r="FH416" s="795"/>
      <c r="FI416" s="795"/>
      <c r="FJ416" s="795"/>
      <c r="FK416" s="795"/>
      <c r="FL416" s="795"/>
      <c r="FM416" s="795"/>
      <c r="FN416" s="795"/>
      <c r="FO416" s="795"/>
      <c r="FP416" s="788"/>
      <c r="GB416" s="788"/>
      <c r="GC416" s="795"/>
      <c r="GD416" s="795"/>
      <c r="GE416" s="795"/>
      <c r="GF416" s="795"/>
      <c r="GG416" s="795"/>
      <c r="GH416" s="795"/>
      <c r="GI416" s="795"/>
      <c r="GJ416" s="795"/>
      <c r="GK416" s="795"/>
      <c r="GL416" s="795"/>
      <c r="GM416" s="795"/>
      <c r="GN416" s="788"/>
      <c r="GO416" s="815"/>
    </row>
    <row r="417" spans="1:197" s="786" customFormat="1" ht="22" hidden="1" customHeight="1" x14ac:dyDescent="0.2">
      <c r="G417" s="827" t="str">
        <f>'Title Marketing'!$B$13</f>
        <v>Tradeshows / Events</v>
      </c>
      <c r="J417" s="786">
        <f t="shared" ref="J417:AO417" si="1140">J209+J220+J231+J242+J253+J264+J275+J286+J297+J308+J319+J330+J341+J352+J363+J374+J385+J396</f>
        <v>0</v>
      </c>
      <c r="K417" s="786">
        <f t="shared" si="1140"/>
        <v>0</v>
      </c>
      <c r="L417" s="786">
        <f t="shared" si="1140"/>
        <v>0</v>
      </c>
      <c r="M417" s="786">
        <f t="shared" si="1140"/>
        <v>0</v>
      </c>
      <c r="N417" s="786">
        <f t="shared" si="1140"/>
        <v>0</v>
      </c>
      <c r="O417" s="786">
        <f t="shared" si="1140"/>
        <v>0</v>
      </c>
      <c r="P417" s="788">
        <f t="shared" si="1140"/>
        <v>0</v>
      </c>
      <c r="Q417" s="795">
        <f t="shared" si="1140"/>
        <v>-5000</v>
      </c>
      <c r="R417" s="795">
        <f t="shared" si="1140"/>
        <v>0</v>
      </c>
      <c r="S417" s="795">
        <f t="shared" si="1140"/>
        <v>-5000</v>
      </c>
      <c r="T417" s="795">
        <f t="shared" si="1140"/>
        <v>-5000</v>
      </c>
      <c r="U417" s="795">
        <f t="shared" si="1140"/>
        <v>0</v>
      </c>
      <c r="V417" s="795">
        <f t="shared" si="1140"/>
        <v>-10000</v>
      </c>
      <c r="W417" s="795">
        <f t="shared" si="1140"/>
        <v>0</v>
      </c>
      <c r="X417" s="795">
        <f t="shared" si="1140"/>
        <v>-5000</v>
      </c>
      <c r="Y417" s="795">
        <f t="shared" si="1140"/>
        <v>-5000</v>
      </c>
      <c r="Z417" s="795">
        <f t="shared" si="1140"/>
        <v>0</v>
      </c>
      <c r="AA417" s="795">
        <f t="shared" si="1140"/>
        <v>-5000</v>
      </c>
      <c r="AB417" s="788">
        <f t="shared" si="1140"/>
        <v>-5000</v>
      </c>
      <c r="AC417" s="786">
        <f t="shared" si="1140"/>
        <v>0</v>
      </c>
      <c r="AD417" s="786">
        <f t="shared" si="1140"/>
        <v>-5000</v>
      </c>
      <c r="AE417" s="786">
        <f t="shared" si="1140"/>
        <v>-5000</v>
      </c>
      <c r="AF417" s="795">
        <f t="shared" si="1140"/>
        <v>-5000</v>
      </c>
      <c r="AG417" s="795">
        <f t="shared" si="1140"/>
        <v>-10000</v>
      </c>
      <c r="AH417" s="795">
        <f t="shared" si="1140"/>
        <v>0</v>
      </c>
      <c r="AI417" s="786">
        <f t="shared" si="1140"/>
        <v>-5000</v>
      </c>
      <c r="AJ417" s="786">
        <f t="shared" si="1140"/>
        <v>-10000</v>
      </c>
      <c r="AK417" s="786">
        <f t="shared" si="1140"/>
        <v>-5000</v>
      </c>
      <c r="AL417" s="786">
        <f t="shared" si="1140"/>
        <v>0</v>
      </c>
      <c r="AM417" s="786">
        <f t="shared" si="1140"/>
        <v>-5000</v>
      </c>
      <c r="AN417" s="788">
        <f t="shared" si="1140"/>
        <v>-10000</v>
      </c>
      <c r="AO417" s="795">
        <f t="shared" si="1140"/>
        <v>-5000</v>
      </c>
      <c r="AP417" s="795">
        <f t="shared" ref="AP417:BK417" si="1141">AP209+AP220+AP231+AP242+AP253+AP264+AP275+AP286+AP297+AP308+AP319+AP330+AP341+AP352+AP363+AP374+AP385+AP396</f>
        <v>0</v>
      </c>
      <c r="AQ417" s="795">
        <f t="shared" si="1141"/>
        <v>-5000</v>
      </c>
      <c r="AR417" s="795">
        <f t="shared" si="1141"/>
        <v>-10000</v>
      </c>
      <c r="AS417" s="795">
        <f t="shared" si="1141"/>
        <v>-5000</v>
      </c>
      <c r="AT417" s="795">
        <f t="shared" si="1141"/>
        <v>0</v>
      </c>
      <c r="AU417" s="795">
        <f t="shared" si="1141"/>
        <v>-10000</v>
      </c>
      <c r="AV417" s="795">
        <f t="shared" si="1141"/>
        <v>-10000</v>
      </c>
      <c r="AW417" s="795">
        <f t="shared" si="1141"/>
        <v>-5000</v>
      </c>
      <c r="AX417" s="795">
        <f t="shared" si="1141"/>
        <v>-5000</v>
      </c>
      <c r="AY417" s="795">
        <f t="shared" si="1141"/>
        <v>-5000</v>
      </c>
      <c r="AZ417" s="788">
        <f t="shared" si="1141"/>
        <v>-10000</v>
      </c>
      <c r="BA417" s="786">
        <f t="shared" si="1141"/>
        <v>0</v>
      </c>
      <c r="BB417" s="786">
        <f t="shared" si="1141"/>
        <v>0</v>
      </c>
      <c r="BC417" s="786">
        <f t="shared" si="1141"/>
        <v>-5000</v>
      </c>
      <c r="BD417" s="795">
        <f t="shared" si="1141"/>
        <v>0</v>
      </c>
      <c r="BE417" s="795">
        <f t="shared" si="1141"/>
        <v>0</v>
      </c>
      <c r="BF417" s="795">
        <f t="shared" si="1141"/>
        <v>0</v>
      </c>
      <c r="BG417" s="786">
        <f t="shared" si="1141"/>
        <v>0</v>
      </c>
      <c r="BH417" s="786">
        <f t="shared" si="1141"/>
        <v>0</v>
      </c>
      <c r="BI417" s="786">
        <f t="shared" si="1141"/>
        <v>0</v>
      </c>
      <c r="BJ417" s="786">
        <f t="shared" si="1141"/>
        <v>0</v>
      </c>
      <c r="BK417" s="786">
        <f t="shared" si="1141"/>
        <v>0</v>
      </c>
      <c r="BL417" s="788"/>
      <c r="BM417" s="795"/>
      <c r="BN417" s="795"/>
      <c r="BO417" s="795"/>
      <c r="BP417" s="795"/>
      <c r="BQ417" s="795"/>
      <c r="BR417" s="795"/>
      <c r="BS417" s="795"/>
      <c r="BT417" s="795"/>
      <c r="BU417" s="795"/>
      <c r="BV417" s="795"/>
      <c r="BW417" s="795"/>
      <c r="BX417" s="788"/>
      <c r="CJ417" s="788"/>
      <c r="CK417" s="795"/>
      <c r="CL417" s="795"/>
      <c r="CM417" s="795"/>
      <c r="CN417" s="795"/>
      <c r="CO417" s="795"/>
      <c r="CP417" s="795"/>
      <c r="CQ417" s="795"/>
      <c r="CR417" s="795"/>
      <c r="CS417" s="795"/>
      <c r="CT417" s="795"/>
      <c r="CU417" s="795"/>
      <c r="CV417" s="788"/>
      <c r="DH417" s="788"/>
      <c r="DI417" s="795"/>
      <c r="DJ417" s="795"/>
      <c r="DK417" s="795"/>
      <c r="DL417" s="795"/>
      <c r="DM417" s="795"/>
      <c r="DN417" s="795"/>
      <c r="DO417" s="795"/>
      <c r="DP417" s="795"/>
      <c r="DQ417" s="795"/>
      <c r="DR417" s="795"/>
      <c r="DS417" s="795"/>
      <c r="DT417" s="788"/>
      <c r="DX417" s="825"/>
      <c r="EF417" s="788"/>
      <c r="EG417" s="795"/>
      <c r="EH417" s="795"/>
      <c r="EI417" s="795"/>
      <c r="EJ417" s="795"/>
      <c r="EK417" s="795"/>
      <c r="EL417" s="795"/>
      <c r="EM417" s="795"/>
      <c r="EN417" s="795"/>
      <c r="EO417" s="795"/>
      <c r="EP417" s="795"/>
      <c r="EQ417" s="795"/>
      <c r="ER417" s="788"/>
      <c r="FD417" s="788"/>
      <c r="FE417" s="795"/>
      <c r="FF417" s="795"/>
      <c r="FG417" s="795"/>
      <c r="FH417" s="795"/>
      <c r="FI417" s="795"/>
      <c r="FJ417" s="795"/>
      <c r="FK417" s="795"/>
      <c r="FL417" s="795"/>
      <c r="FM417" s="795"/>
      <c r="FN417" s="795"/>
      <c r="FO417" s="795"/>
      <c r="FP417" s="788"/>
      <c r="GB417" s="788"/>
      <c r="GC417" s="795"/>
      <c r="GD417" s="795"/>
      <c r="GE417" s="795"/>
      <c r="GF417" s="795"/>
      <c r="GG417" s="795"/>
      <c r="GH417" s="795"/>
      <c r="GI417" s="795"/>
      <c r="GJ417" s="795"/>
      <c r="GK417" s="795"/>
      <c r="GL417" s="795"/>
      <c r="GM417" s="795"/>
      <c r="GN417" s="788"/>
      <c r="GO417" s="815"/>
    </row>
    <row r="418" spans="1:197" s="786" customFormat="1" ht="22" hidden="1" customHeight="1" x14ac:dyDescent="0.2">
      <c r="G418" s="828" t="s">
        <v>19</v>
      </c>
      <c r="H418" s="820"/>
      <c r="I418" s="820"/>
      <c r="J418" s="820">
        <f>J417</f>
        <v>0</v>
      </c>
      <c r="K418" s="820">
        <f>J418+K417</f>
        <v>0</v>
      </c>
      <c r="L418" s="820">
        <f t="shared" ref="L418" si="1142">K418+L417</f>
        <v>0</v>
      </c>
      <c r="M418" s="820">
        <f t="shared" ref="M418" si="1143">L418+M417</f>
        <v>0</v>
      </c>
      <c r="N418" s="820">
        <f t="shared" ref="N418" si="1144">M418+N417</f>
        <v>0</v>
      </c>
      <c r="O418" s="820">
        <f t="shared" ref="O418" si="1145">N418+O417</f>
        <v>0</v>
      </c>
      <c r="P418" s="821">
        <f t="shared" ref="P418" si="1146">O418+P417</f>
        <v>0</v>
      </c>
      <c r="Q418" s="820">
        <f t="shared" ref="Q418" si="1147">P418+Q417</f>
        <v>-5000</v>
      </c>
      <c r="R418" s="820">
        <f t="shared" ref="R418" si="1148">Q418+R417</f>
        <v>-5000</v>
      </c>
      <c r="S418" s="820">
        <f t="shared" ref="S418" si="1149">R418+S417</f>
        <v>-10000</v>
      </c>
      <c r="T418" s="820">
        <f t="shared" ref="T418" si="1150">S418+T417</f>
        <v>-15000</v>
      </c>
      <c r="U418" s="820">
        <f t="shared" ref="U418" si="1151">T418+U417</f>
        <v>-15000</v>
      </c>
      <c r="V418" s="820">
        <f t="shared" ref="V418" si="1152">U418+V417</f>
        <v>-25000</v>
      </c>
      <c r="W418" s="820">
        <f t="shared" ref="W418" si="1153">V418+W417</f>
        <v>-25000</v>
      </c>
      <c r="X418" s="820">
        <f t="shared" ref="X418" si="1154">W418+X417</f>
        <v>-30000</v>
      </c>
      <c r="Y418" s="820">
        <f t="shared" ref="Y418" si="1155">X418+Y417</f>
        <v>-35000</v>
      </c>
      <c r="Z418" s="820">
        <f t="shared" ref="Z418" si="1156">Y418+Z417</f>
        <v>-35000</v>
      </c>
      <c r="AA418" s="820">
        <f t="shared" ref="AA418" si="1157">Z418+AA417</f>
        <v>-40000</v>
      </c>
      <c r="AB418" s="821">
        <f t="shared" ref="AB418" si="1158">AA418+AB417</f>
        <v>-45000</v>
      </c>
      <c r="AC418" s="820">
        <f t="shared" ref="AC418" si="1159">AB418+AC417</f>
        <v>-45000</v>
      </c>
      <c r="AD418" s="820">
        <f t="shared" ref="AD418" si="1160">AC418+AD417</f>
        <v>-50000</v>
      </c>
      <c r="AE418" s="820">
        <f t="shared" ref="AE418" si="1161">AD418+AE417</f>
        <v>-55000</v>
      </c>
      <c r="AF418" s="820">
        <f t="shared" ref="AF418" si="1162">AE418+AF417</f>
        <v>-60000</v>
      </c>
      <c r="AG418" s="820">
        <f t="shared" ref="AG418" si="1163">AF418+AG417</f>
        <v>-70000</v>
      </c>
      <c r="AH418" s="820">
        <f t="shared" ref="AH418" si="1164">AG418+AH417</f>
        <v>-70000</v>
      </c>
      <c r="AI418" s="820">
        <f t="shared" ref="AI418" si="1165">AH418+AI417</f>
        <v>-75000</v>
      </c>
      <c r="AJ418" s="820">
        <f t="shared" ref="AJ418" si="1166">AI418+AJ417</f>
        <v>-85000</v>
      </c>
      <c r="AK418" s="820">
        <f t="shared" ref="AK418" si="1167">AJ418+AK417</f>
        <v>-90000</v>
      </c>
      <c r="AL418" s="820">
        <f t="shared" ref="AL418" si="1168">AK418+AL417</f>
        <v>-90000</v>
      </c>
      <c r="AM418" s="820">
        <f t="shared" ref="AM418" si="1169">AL418+AM417</f>
        <v>-95000</v>
      </c>
      <c r="AN418" s="821">
        <f t="shared" ref="AN418" si="1170">AM418+AN417</f>
        <v>-105000</v>
      </c>
      <c r="AO418" s="820">
        <f t="shared" ref="AO418" si="1171">AN418+AO417</f>
        <v>-110000</v>
      </c>
      <c r="AP418" s="820">
        <f t="shared" ref="AP418" si="1172">AO418+AP417</f>
        <v>-110000</v>
      </c>
      <c r="AQ418" s="820">
        <f t="shared" ref="AQ418" si="1173">AP418+AQ417</f>
        <v>-115000</v>
      </c>
      <c r="AR418" s="820">
        <f t="shared" ref="AR418" si="1174">AQ418+AR417</f>
        <v>-125000</v>
      </c>
      <c r="AS418" s="820">
        <f t="shared" ref="AS418" si="1175">AR418+AS417</f>
        <v>-130000</v>
      </c>
      <c r="AT418" s="820">
        <f t="shared" ref="AT418" si="1176">AS418+AT417</f>
        <v>-130000</v>
      </c>
      <c r="AU418" s="820">
        <f t="shared" ref="AU418" si="1177">AT418+AU417</f>
        <v>-140000</v>
      </c>
      <c r="AV418" s="820">
        <f t="shared" ref="AV418" si="1178">AU418+AV417</f>
        <v>-150000</v>
      </c>
      <c r="AW418" s="820">
        <f t="shared" ref="AW418" si="1179">AV418+AW417</f>
        <v>-155000</v>
      </c>
      <c r="AX418" s="820">
        <f t="shared" ref="AX418" si="1180">AW418+AX417</f>
        <v>-160000</v>
      </c>
      <c r="AY418" s="820">
        <f t="shared" ref="AY418" si="1181">AX418+AY417</f>
        <v>-165000</v>
      </c>
      <c r="AZ418" s="821">
        <f t="shared" ref="AZ418" si="1182">AY418+AZ417</f>
        <v>-175000</v>
      </c>
      <c r="BA418" s="820">
        <f t="shared" ref="BA418" si="1183">AZ418+BA417</f>
        <v>-175000</v>
      </c>
      <c r="BB418" s="820">
        <f t="shared" ref="BB418" si="1184">BA418+BB417</f>
        <v>-175000</v>
      </c>
      <c r="BC418" s="820">
        <f t="shared" ref="BC418" si="1185">BB418+BC417</f>
        <v>-180000</v>
      </c>
      <c r="BD418" s="820">
        <f t="shared" ref="BD418" si="1186">BC418+BD417</f>
        <v>-180000</v>
      </c>
      <c r="BE418" s="820">
        <f t="shared" ref="BE418" si="1187">BD418+BE417</f>
        <v>-180000</v>
      </c>
      <c r="BF418" s="820">
        <f t="shared" ref="BF418" si="1188">BE418+BF417</f>
        <v>-180000</v>
      </c>
      <c r="BG418" s="820">
        <f t="shared" ref="BG418" si="1189">BF418+BG417</f>
        <v>-180000</v>
      </c>
      <c r="BH418" s="820">
        <f t="shared" ref="BH418" si="1190">BG418+BH417</f>
        <v>-180000</v>
      </c>
      <c r="BI418" s="820">
        <f t="shared" ref="BI418" si="1191">BH418+BI417</f>
        <v>-180000</v>
      </c>
      <c r="BJ418" s="820">
        <f t="shared" ref="BJ418" si="1192">BI418+BJ417</f>
        <v>-180000</v>
      </c>
      <c r="BK418" s="820">
        <f t="shared" ref="BK418" si="1193">BJ418+BK417</f>
        <v>-180000</v>
      </c>
      <c r="BL418" s="788"/>
      <c r="BM418" s="795"/>
      <c r="BN418" s="795"/>
      <c r="BO418" s="795"/>
      <c r="BP418" s="795"/>
      <c r="BQ418" s="795"/>
      <c r="BR418" s="795"/>
      <c r="BS418" s="795"/>
      <c r="BT418" s="795"/>
      <c r="BU418" s="795"/>
      <c r="BV418" s="795"/>
      <c r="BW418" s="795"/>
      <c r="BX418" s="788"/>
      <c r="CJ418" s="788"/>
      <c r="CK418" s="795"/>
      <c r="CL418" s="795"/>
      <c r="CM418" s="795"/>
      <c r="CN418" s="795"/>
      <c r="CO418" s="795"/>
      <c r="CP418" s="795"/>
      <c r="CQ418" s="795"/>
      <c r="CR418" s="795"/>
      <c r="CS418" s="795"/>
      <c r="CT418" s="795"/>
      <c r="CU418" s="795"/>
      <c r="CV418" s="788"/>
      <c r="DH418" s="788"/>
      <c r="DI418" s="795"/>
      <c r="DJ418" s="795"/>
      <c r="DK418" s="795"/>
      <c r="DL418" s="795"/>
      <c r="DM418" s="795"/>
      <c r="DN418" s="795"/>
      <c r="DO418" s="795"/>
      <c r="DP418" s="795"/>
      <c r="DQ418" s="795"/>
      <c r="DR418" s="795"/>
      <c r="DS418" s="795"/>
      <c r="DT418" s="788"/>
      <c r="DX418" s="825"/>
      <c r="EF418" s="788"/>
      <c r="EG418" s="795"/>
      <c r="EH418" s="795"/>
      <c r="EI418" s="795"/>
      <c r="EJ418" s="795"/>
      <c r="EK418" s="795"/>
      <c r="EL418" s="795"/>
      <c r="EM418" s="795"/>
      <c r="EN418" s="795"/>
      <c r="EO418" s="795"/>
      <c r="EP418" s="795"/>
      <c r="EQ418" s="795"/>
      <c r="ER418" s="788"/>
      <c r="FD418" s="788"/>
      <c r="FE418" s="795"/>
      <c r="FF418" s="795"/>
      <c r="FG418" s="795"/>
      <c r="FH418" s="795"/>
      <c r="FI418" s="795"/>
      <c r="FJ418" s="795"/>
      <c r="FK418" s="795"/>
      <c r="FL418" s="795"/>
      <c r="FM418" s="795"/>
      <c r="FN418" s="795"/>
      <c r="FO418" s="795"/>
      <c r="FP418" s="788"/>
      <c r="GB418" s="788"/>
      <c r="GC418" s="795"/>
      <c r="GD418" s="795"/>
      <c r="GE418" s="795"/>
      <c r="GF418" s="795"/>
      <c r="GG418" s="795"/>
      <c r="GH418" s="795"/>
      <c r="GI418" s="795"/>
      <c r="GJ418" s="795"/>
      <c r="GK418" s="795"/>
      <c r="GL418" s="795"/>
      <c r="GM418" s="795"/>
      <c r="GN418" s="788"/>
      <c r="GO418" s="815"/>
    </row>
    <row r="419" spans="1:197" s="786" customFormat="1" ht="22" hidden="1" customHeight="1" x14ac:dyDescent="0.2">
      <c r="G419" s="827"/>
      <c r="P419" s="788"/>
      <c r="Q419" s="795"/>
      <c r="R419" s="795"/>
      <c r="S419" s="795"/>
      <c r="T419" s="795"/>
      <c r="U419" s="795"/>
      <c r="V419" s="795"/>
      <c r="W419" s="795"/>
      <c r="X419" s="795"/>
      <c r="Y419" s="795"/>
      <c r="Z419" s="795"/>
      <c r="AA419" s="795"/>
      <c r="AB419" s="788"/>
      <c r="AF419" s="795"/>
      <c r="AG419" s="795"/>
      <c r="AH419" s="795"/>
      <c r="AN419" s="788"/>
      <c r="AO419" s="795"/>
      <c r="AP419" s="795"/>
      <c r="AQ419" s="795"/>
      <c r="AR419" s="795"/>
      <c r="AS419" s="795"/>
      <c r="AT419" s="795"/>
      <c r="AU419" s="795"/>
      <c r="AV419" s="795"/>
      <c r="AW419" s="795"/>
      <c r="AX419" s="795"/>
      <c r="AY419" s="795"/>
      <c r="AZ419" s="788"/>
      <c r="BD419" s="795"/>
      <c r="BE419" s="795"/>
      <c r="BF419" s="795"/>
      <c r="BL419" s="788"/>
      <c r="BM419" s="795"/>
      <c r="BN419" s="795"/>
      <c r="BO419" s="795"/>
      <c r="BP419" s="795"/>
      <c r="BQ419" s="795"/>
      <c r="BR419" s="795"/>
      <c r="BS419" s="795"/>
      <c r="BT419" s="795"/>
      <c r="BU419" s="795"/>
      <c r="BV419" s="795"/>
      <c r="BW419" s="795"/>
      <c r="BX419" s="788"/>
      <c r="CJ419" s="788"/>
      <c r="CK419" s="795"/>
      <c r="CL419" s="795"/>
      <c r="CM419" s="795"/>
      <c r="CN419" s="795"/>
      <c r="CO419" s="795"/>
      <c r="CP419" s="795"/>
      <c r="CQ419" s="795"/>
      <c r="CR419" s="795"/>
      <c r="CS419" s="795"/>
      <c r="CT419" s="795"/>
      <c r="CU419" s="795"/>
      <c r="CV419" s="788"/>
      <c r="DH419" s="788"/>
      <c r="DI419" s="795"/>
      <c r="DJ419" s="795"/>
      <c r="DK419" s="795"/>
      <c r="DL419" s="795"/>
      <c r="DM419" s="795"/>
      <c r="DN419" s="795"/>
      <c r="DO419" s="795"/>
      <c r="DP419" s="795"/>
      <c r="DQ419" s="795"/>
      <c r="DR419" s="795"/>
      <c r="DS419" s="795"/>
      <c r="DT419" s="788"/>
      <c r="DX419" s="825"/>
      <c r="EF419" s="788"/>
      <c r="EG419" s="795"/>
      <c r="EH419" s="795"/>
      <c r="EI419" s="795"/>
      <c r="EJ419" s="795"/>
      <c r="EK419" s="795"/>
      <c r="EL419" s="795"/>
      <c r="EM419" s="795"/>
      <c r="EN419" s="795"/>
      <c r="EO419" s="795"/>
      <c r="EP419" s="795"/>
      <c r="EQ419" s="795"/>
      <c r="ER419" s="788"/>
      <c r="FD419" s="788"/>
      <c r="FE419" s="795"/>
      <c r="FF419" s="795"/>
      <c r="FG419" s="795"/>
      <c r="FH419" s="795"/>
      <c r="FI419" s="795"/>
      <c r="FJ419" s="795"/>
      <c r="FK419" s="795"/>
      <c r="FL419" s="795"/>
      <c r="FM419" s="795"/>
      <c r="FN419" s="795"/>
      <c r="FO419" s="795"/>
      <c r="FP419" s="788"/>
      <c r="GB419" s="788"/>
      <c r="GC419" s="795"/>
      <c r="GD419" s="795"/>
      <c r="GE419" s="795"/>
      <c r="GF419" s="795"/>
      <c r="GG419" s="795"/>
      <c r="GH419" s="795"/>
      <c r="GI419" s="795"/>
      <c r="GJ419" s="795"/>
      <c r="GK419" s="795"/>
      <c r="GL419" s="795"/>
      <c r="GM419" s="795"/>
      <c r="GN419" s="788"/>
      <c r="GO419" s="815"/>
    </row>
    <row r="420" spans="1:197" s="786" customFormat="1" ht="22" hidden="1" customHeight="1" x14ac:dyDescent="0.2">
      <c r="G420" s="827" t="str">
        <f>'Title Marketing'!$B$14</f>
        <v>Print Advertising</v>
      </c>
      <c r="J420" s="786">
        <f t="shared" ref="J420:AO420" si="1194">J210+J221+J232+J243+J254+J265+J276+J287+J298+J309+J320+J331+J342+J353+J364+J375+J386+J397</f>
        <v>0</v>
      </c>
      <c r="K420" s="786">
        <f t="shared" si="1194"/>
        <v>0</v>
      </c>
      <c r="L420" s="786">
        <f t="shared" si="1194"/>
        <v>0</v>
      </c>
      <c r="M420" s="786">
        <f t="shared" si="1194"/>
        <v>-2500</v>
      </c>
      <c r="N420" s="786">
        <f t="shared" si="1194"/>
        <v>-2500</v>
      </c>
      <c r="O420" s="786">
        <f t="shared" si="1194"/>
        <v>-5000</v>
      </c>
      <c r="P420" s="788">
        <f t="shared" si="1194"/>
        <v>-7500</v>
      </c>
      <c r="Q420" s="795">
        <f t="shared" si="1194"/>
        <v>-7500</v>
      </c>
      <c r="R420" s="795">
        <f t="shared" si="1194"/>
        <v>-7500</v>
      </c>
      <c r="S420" s="795">
        <f t="shared" si="1194"/>
        <v>-10000</v>
      </c>
      <c r="T420" s="795">
        <f t="shared" si="1194"/>
        <v>-5000</v>
      </c>
      <c r="U420" s="795">
        <f t="shared" si="1194"/>
        <v>-10000</v>
      </c>
      <c r="V420" s="795">
        <f t="shared" si="1194"/>
        <v>-7500</v>
      </c>
      <c r="W420" s="795">
        <f t="shared" si="1194"/>
        <v>-5000</v>
      </c>
      <c r="X420" s="795">
        <f t="shared" si="1194"/>
        <v>-10000</v>
      </c>
      <c r="Y420" s="795">
        <f t="shared" si="1194"/>
        <v>-2500</v>
      </c>
      <c r="Z420" s="795">
        <f t="shared" si="1194"/>
        <v>-7500</v>
      </c>
      <c r="AA420" s="795">
        <f t="shared" si="1194"/>
        <v>-7500</v>
      </c>
      <c r="AB420" s="788">
        <f t="shared" si="1194"/>
        <v>-10000</v>
      </c>
      <c r="AC420" s="786">
        <f t="shared" si="1194"/>
        <v>-10000</v>
      </c>
      <c r="AD420" s="786">
        <f t="shared" si="1194"/>
        <v>-12500</v>
      </c>
      <c r="AE420" s="786">
        <f t="shared" si="1194"/>
        <v>-7500</v>
      </c>
      <c r="AF420" s="795">
        <f t="shared" si="1194"/>
        <v>-15000</v>
      </c>
      <c r="AG420" s="795">
        <f t="shared" si="1194"/>
        <v>-10000</v>
      </c>
      <c r="AH420" s="795">
        <f t="shared" si="1194"/>
        <v>-7500</v>
      </c>
      <c r="AI420" s="786">
        <f t="shared" si="1194"/>
        <v>-10000</v>
      </c>
      <c r="AJ420" s="786">
        <f t="shared" si="1194"/>
        <v>-12500</v>
      </c>
      <c r="AK420" s="786">
        <f t="shared" si="1194"/>
        <v>-10000</v>
      </c>
      <c r="AL420" s="786">
        <f t="shared" si="1194"/>
        <v>-7500</v>
      </c>
      <c r="AM420" s="786">
        <f t="shared" si="1194"/>
        <v>-10000</v>
      </c>
      <c r="AN420" s="788">
        <f t="shared" si="1194"/>
        <v>-12500</v>
      </c>
      <c r="AO420" s="795">
        <f t="shared" si="1194"/>
        <v>-10000</v>
      </c>
      <c r="AP420" s="795">
        <f t="shared" ref="AP420:BK420" si="1195">AP210+AP221+AP232+AP243+AP254+AP265+AP276+AP287+AP298+AP309+AP320+AP331+AP342+AP353+AP364+AP375+AP386+AP397</f>
        <v>-7500</v>
      </c>
      <c r="AQ420" s="795">
        <f t="shared" si="1195"/>
        <v>-12500</v>
      </c>
      <c r="AR420" s="795">
        <f t="shared" si="1195"/>
        <v>-15000</v>
      </c>
      <c r="AS420" s="795">
        <f t="shared" si="1195"/>
        <v>-12500</v>
      </c>
      <c r="AT420" s="795">
        <f t="shared" si="1195"/>
        <v>-12500</v>
      </c>
      <c r="AU420" s="795">
        <f t="shared" si="1195"/>
        <v>-15000</v>
      </c>
      <c r="AV420" s="795">
        <f t="shared" si="1195"/>
        <v>-12500</v>
      </c>
      <c r="AW420" s="795">
        <f t="shared" si="1195"/>
        <v>-10000</v>
      </c>
      <c r="AX420" s="795">
        <f t="shared" si="1195"/>
        <v>-5000</v>
      </c>
      <c r="AY420" s="795">
        <f t="shared" si="1195"/>
        <v>-7500</v>
      </c>
      <c r="AZ420" s="788">
        <f t="shared" si="1195"/>
        <v>-5000</v>
      </c>
      <c r="BA420" s="786">
        <f t="shared" si="1195"/>
        <v>0</v>
      </c>
      <c r="BB420" s="786">
        <f t="shared" si="1195"/>
        <v>-2500</v>
      </c>
      <c r="BC420" s="786">
        <f t="shared" si="1195"/>
        <v>0</v>
      </c>
      <c r="BD420" s="795">
        <f t="shared" si="1195"/>
        <v>0</v>
      </c>
      <c r="BE420" s="795">
        <f t="shared" si="1195"/>
        <v>0</v>
      </c>
      <c r="BF420" s="795">
        <f t="shared" si="1195"/>
        <v>0</v>
      </c>
      <c r="BG420" s="786">
        <f t="shared" si="1195"/>
        <v>0</v>
      </c>
      <c r="BH420" s="786">
        <f t="shared" si="1195"/>
        <v>0</v>
      </c>
      <c r="BI420" s="786">
        <f t="shared" si="1195"/>
        <v>0</v>
      </c>
      <c r="BJ420" s="786">
        <f t="shared" si="1195"/>
        <v>0</v>
      </c>
      <c r="BK420" s="786">
        <f t="shared" si="1195"/>
        <v>0</v>
      </c>
      <c r="BL420" s="788"/>
      <c r="BM420" s="795"/>
      <c r="BN420" s="795"/>
      <c r="BO420" s="795"/>
      <c r="BP420" s="795"/>
      <c r="BQ420" s="795"/>
      <c r="BR420" s="795"/>
      <c r="BS420" s="795"/>
      <c r="BT420" s="795"/>
      <c r="BU420" s="795"/>
      <c r="BV420" s="795"/>
      <c r="BW420" s="795"/>
      <c r="BX420" s="788"/>
      <c r="CJ420" s="788"/>
      <c r="CK420" s="795"/>
      <c r="CL420" s="795"/>
      <c r="CM420" s="795"/>
      <c r="CN420" s="795"/>
      <c r="CO420" s="795"/>
      <c r="CP420" s="795"/>
      <c r="CQ420" s="795"/>
      <c r="CR420" s="795"/>
      <c r="CS420" s="795"/>
      <c r="CT420" s="795"/>
      <c r="CU420" s="795"/>
      <c r="CV420" s="788"/>
      <c r="DH420" s="788"/>
      <c r="DI420" s="795"/>
      <c r="DJ420" s="795"/>
      <c r="DK420" s="795"/>
      <c r="DL420" s="795"/>
      <c r="DM420" s="795"/>
      <c r="DN420" s="795"/>
      <c r="DO420" s="795"/>
      <c r="DP420" s="795"/>
      <c r="DQ420" s="795"/>
      <c r="DR420" s="795"/>
      <c r="DS420" s="795"/>
      <c r="DT420" s="788"/>
      <c r="DX420" s="825"/>
      <c r="EF420" s="788"/>
      <c r="EG420" s="795"/>
      <c r="EH420" s="795"/>
      <c r="EI420" s="795"/>
      <c r="EJ420" s="795"/>
      <c r="EK420" s="795"/>
      <c r="EL420" s="795"/>
      <c r="EM420" s="795"/>
      <c r="EN420" s="795"/>
      <c r="EO420" s="795"/>
      <c r="EP420" s="795"/>
      <c r="EQ420" s="795"/>
      <c r="ER420" s="788"/>
      <c r="FD420" s="788"/>
      <c r="FE420" s="795"/>
      <c r="FF420" s="795"/>
      <c r="FG420" s="795"/>
      <c r="FH420" s="795"/>
      <c r="FI420" s="795"/>
      <c r="FJ420" s="795"/>
      <c r="FK420" s="795"/>
      <c r="FL420" s="795"/>
      <c r="FM420" s="795"/>
      <c r="FN420" s="795"/>
      <c r="FO420" s="795"/>
      <c r="FP420" s="788"/>
      <c r="GB420" s="788"/>
      <c r="GC420" s="795"/>
      <c r="GD420" s="795"/>
      <c r="GE420" s="795"/>
      <c r="GF420" s="795"/>
      <c r="GG420" s="795"/>
      <c r="GH420" s="795"/>
      <c r="GI420" s="795"/>
      <c r="GJ420" s="795"/>
      <c r="GK420" s="795"/>
      <c r="GL420" s="795"/>
      <c r="GM420" s="795"/>
      <c r="GN420" s="788"/>
      <c r="GO420" s="815"/>
    </row>
    <row r="421" spans="1:197" s="786" customFormat="1" ht="22" hidden="1" customHeight="1" x14ac:dyDescent="0.2">
      <c r="G421" s="828" t="s">
        <v>19</v>
      </c>
      <c r="H421" s="820"/>
      <c r="I421" s="820"/>
      <c r="J421" s="820">
        <f>J420</f>
        <v>0</v>
      </c>
      <c r="K421" s="820">
        <f>J421+K420</f>
        <v>0</v>
      </c>
      <c r="L421" s="820">
        <f t="shared" ref="L421" si="1196">K421+L420</f>
        <v>0</v>
      </c>
      <c r="M421" s="820">
        <f t="shared" ref="M421" si="1197">L421+M420</f>
        <v>-2500</v>
      </c>
      <c r="N421" s="820">
        <f t="shared" ref="N421" si="1198">M421+N420</f>
        <v>-5000</v>
      </c>
      <c r="O421" s="820">
        <f t="shared" ref="O421" si="1199">N421+O420</f>
        <v>-10000</v>
      </c>
      <c r="P421" s="821">
        <f t="shared" ref="P421" si="1200">O421+P420</f>
        <v>-17500</v>
      </c>
      <c r="Q421" s="820">
        <f t="shared" ref="Q421" si="1201">P421+Q420</f>
        <v>-25000</v>
      </c>
      <c r="R421" s="820">
        <f t="shared" ref="R421" si="1202">Q421+R420</f>
        <v>-32500</v>
      </c>
      <c r="S421" s="820">
        <f t="shared" ref="S421" si="1203">R421+S420</f>
        <v>-42500</v>
      </c>
      <c r="T421" s="820">
        <f t="shared" ref="T421" si="1204">S421+T420</f>
        <v>-47500</v>
      </c>
      <c r="U421" s="820">
        <f t="shared" ref="U421" si="1205">T421+U420</f>
        <v>-57500</v>
      </c>
      <c r="V421" s="820">
        <f t="shared" ref="V421" si="1206">U421+V420</f>
        <v>-65000</v>
      </c>
      <c r="W421" s="820">
        <f t="shared" ref="W421" si="1207">V421+W420</f>
        <v>-70000</v>
      </c>
      <c r="X421" s="820">
        <f t="shared" ref="X421" si="1208">W421+X420</f>
        <v>-80000</v>
      </c>
      <c r="Y421" s="820">
        <f t="shared" ref="Y421" si="1209">X421+Y420</f>
        <v>-82500</v>
      </c>
      <c r="Z421" s="820">
        <f t="shared" ref="Z421" si="1210">Y421+Z420</f>
        <v>-90000</v>
      </c>
      <c r="AA421" s="820">
        <f t="shared" ref="AA421" si="1211">Z421+AA420</f>
        <v>-97500</v>
      </c>
      <c r="AB421" s="821">
        <f t="shared" ref="AB421" si="1212">AA421+AB420</f>
        <v>-107500</v>
      </c>
      <c r="AC421" s="820">
        <f t="shared" ref="AC421" si="1213">AB421+AC420</f>
        <v>-117500</v>
      </c>
      <c r="AD421" s="820">
        <f t="shared" ref="AD421" si="1214">AC421+AD420</f>
        <v>-130000</v>
      </c>
      <c r="AE421" s="820">
        <f t="shared" ref="AE421" si="1215">AD421+AE420</f>
        <v>-137500</v>
      </c>
      <c r="AF421" s="820">
        <f t="shared" ref="AF421" si="1216">AE421+AF420</f>
        <v>-152500</v>
      </c>
      <c r="AG421" s="820">
        <f t="shared" ref="AG421" si="1217">AF421+AG420</f>
        <v>-162500</v>
      </c>
      <c r="AH421" s="820">
        <f t="shared" ref="AH421" si="1218">AG421+AH420</f>
        <v>-170000</v>
      </c>
      <c r="AI421" s="820">
        <f t="shared" ref="AI421" si="1219">AH421+AI420</f>
        <v>-180000</v>
      </c>
      <c r="AJ421" s="820">
        <f t="shared" ref="AJ421" si="1220">AI421+AJ420</f>
        <v>-192500</v>
      </c>
      <c r="AK421" s="820">
        <f t="shared" ref="AK421" si="1221">AJ421+AK420</f>
        <v>-202500</v>
      </c>
      <c r="AL421" s="820">
        <f t="shared" ref="AL421" si="1222">AK421+AL420</f>
        <v>-210000</v>
      </c>
      <c r="AM421" s="820">
        <f t="shared" ref="AM421" si="1223">AL421+AM420</f>
        <v>-220000</v>
      </c>
      <c r="AN421" s="821">
        <f t="shared" ref="AN421" si="1224">AM421+AN420</f>
        <v>-232500</v>
      </c>
      <c r="AO421" s="820">
        <f t="shared" ref="AO421" si="1225">AN421+AO420</f>
        <v>-242500</v>
      </c>
      <c r="AP421" s="820">
        <f t="shared" ref="AP421" si="1226">AO421+AP420</f>
        <v>-250000</v>
      </c>
      <c r="AQ421" s="820">
        <f t="shared" ref="AQ421" si="1227">AP421+AQ420</f>
        <v>-262500</v>
      </c>
      <c r="AR421" s="820">
        <f t="shared" ref="AR421" si="1228">AQ421+AR420</f>
        <v>-277500</v>
      </c>
      <c r="AS421" s="820">
        <f t="shared" ref="AS421" si="1229">AR421+AS420</f>
        <v>-290000</v>
      </c>
      <c r="AT421" s="820">
        <f t="shared" ref="AT421" si="1230">AS421+AT420</f>
        <v>-302500</v>
      </c>
      <c r="AU421" s="820">
        <f t="shared" ref="AU421" si="1231">AT421+AU420</f>
        <v>-317500</v>
      </c>
      <c r="AV421" s="820">
        <f t="shared" ref="AV421" si="1232">AU421+AV420</f>
        <v>-330000</v>
      </c>
      <c r="AW421" s="820">
        <f t="shared" ref="AW421" si="1233">AV421+AW420</f>
        <v>-340000</v>
      </c>
      <c r="AX421" s="820">
        <f t="shared" ref="AX421" si="1234">AW421+AX420</f>
        <v>-345000</v>
      </c>
      <c r="AY421" s="820">
        <f t="shared" ref="AY421" si="1235">AX421+AY420</f>
        <v>-352500</v>
      </c>
      <c r="AZ421" s="821">
        <f t="shared" ref="AZ421" si="1236">AY421+AZ420</f>
        <v>-357500</v>
      </c>
      <c r="BA421" s="820">
        <f t="shared" ref="BA421" si="1237">AZ421+BA420</f>
        <v>-357500</v>
      </c>
      <c r="BB421" s="820">
        <f t="shared" ref="BB421" si="1238">BA421+BB420</f>
        <v>-360000</v>
      </c>
      <c r="BC421" s="820">
        <f t="shared" ref="BC421" si="1239">BB421+BC420</f>
        <v>-360000</v>
      </c>
      <c r="BD421" s="820">
        <f t="shared" ref="BD421" si="1240">BC421+BD420</f>
        <v>-360000</v>
      </c>
      <c r="BE421" s="820">
        <f t="shared" ref="BE421" si="1241">BD421+BE420</f>
        <v>-360000</v>
      </c>
      <c r="BF421" s="820">
        <f t="shared" ref="BF421" si="1242">BE421+BF420</f>
        <v>-360000</v>
      </c>
      <c r="BG421" s="820">
        <f t="shared" ref="BG421" si="1243">BF421+BG420</f>
        <v>-360000</v>
      </c>
      <c r="BH421" s="820">
        <f t="shared" ref="BH421" si="1244">BG421+BH420</f>
        <v>-360000</v>
      </c>
      <c r="BI421" s="820">
        <f t="shared" ref="BI421" si="1245">BH421+BI420</f>
        <v>-360000</v>
      </c>
      <c r="BJ421" s="820">
        <f t="shared" ref="BJ421" si="1246">BI421+BJ420</f>
        <v>-360000</v>
      </c>
      <c r="BK421" s="820">
        <f t="shared" ref="BK421" si="1247">BJ421+BK420</f>
        <v>-360000</v>
      </c>
      <c r="BL421" s="788"/>
      <c r="BM421" s="795"/>
      <c r="BN421" s="795"/>
      <c r="BO421" s="795"/>
      <c r="BP421" s="795"/>
      <c r="BQ421" s="795"/>
      <c r="BR421" s="795"/>
      <c r="BS421" s="795"/>
      <c r="BT421" s="795"/>
      <c r="BU421" s="795"/>
      <c r="BV421" s="795"/>
      <c r="BW421" s="795"/>
      <c r="BX421" s="788"/>
      <c r="CJ421" s="788"/>
      <c r="CK421" s="795"/>
      <c r="CL421" s="795"/>
      <c r="CM421" s="795"/>
      <c r="CN421" s="795"/>
      <c r="CO421" s="795"/>
      <c r="CP421" s="795"/>
      <c r="CQ421" s="795"/>
      <c r="CR421" s="795"/>
      <c r="CS421" s="795"/>
      <c r="CT421" s="795"/>
      <c r="CU421" s="795"/>
      <c r="CV421" s="788"/>
      <c r="DH421" s="788"/>
      <c r="DI421" s="795"/>
      <c r="DJ421" s="795"/>
      <c r="DK421" s="795"/>
      <c r="DL421" s="795"/>
      <c r="DM421" s="795"/>
      <c r="DN421" s="795"/>
      <c r="DO421" s="795"/>
      <c r="DP421" s="795"/>
      <c r="DQ421" s="795"/>
      <c r="DR421" s="795"/>
      <c r="DS421" s="795"/>
      <c r="DT421" s="788"/>
      <c r="DX421" s="825"/>
      <c r="EF421" s="788"/>
      <c r="EG421" s="795"/>
      <c r="EH421" s="795"/>
      <c r="EI421" s="795"/>
      <c r="EJ421" s="795"/>
      <c r="EK421" s="795"/>
      <c r="EL421" s="795"/>
      <c r="EM421" s="795"/>
      <c r="EN421" s="795"/>
      <c r="EO421" s="795"/>
      <c r="EP421" s="795"/>
      <c r="EQ421" s="795"/>
      <c r="ER421" s="788"/>
      <c r="FD421" s="788"/>
      <c r="FE421" s="795"/>
      <c r="FF421" s="795"/>
      <c r="FG421" s="795"/>
      <c r="FH421" s="795"/>
      <c r="FI421" s="795"/>
      <c r="FJ421" s="795"/>
      <c r="FK421" s="795"/>
      <c r="FL421" s="795"/>
      <c r="FM421" s="795"/>
      <c r="FN421" s="795"/>
      <c r="FO421" s="795"/>
      <c r="FP421" s="788"/>
      <c r="GB421" s="788"/>
      <c r="GC421" s="795"/>
      <c r="GD421" s="795"/>
      <c r="GE421" s="795"/>
      <c r="GF421" s="795"/>
      <c r="GG421" s="795"/>
      <c r="GH421" s="795"/>
      <c r="GI421" s="795"/>
      <c r="GJ421" s="795"/>
      <c r="GK421" s="795"/>
      <c r="GL421" s="795"/>
      <c r="GM421" s="795"/>
      <c r="GN421" s="788"/>
      <c r="GO421" s="815"/>
    </row>
    <row r="422" spans="1:197" s="786" customFormat="1" ht="22" hidden="1" customHeight="1" x14ac:dyDescent="0.2">
      <c r="G422" s="827"/>
      <c r="P422" s="788"/>
      <c r="Q422" s="795"/>
      <c r="R422" s="795"/>
      <c r="S422" s="795"/>
      <c r="T422" s="795"/>
      <c r="U422" s="795"/>
      <c r="V422" s="795"/>
      <c r="W422" s="795"/>
      <c r="X422" s="795"/>
      <c r="Y422" s="795"/>
      <c r="Z422" s="795"/>
      <c r="AA422" s="795"/>
      <c r="AB422" s="788"/>
      <c r="AF422" s="795"/>
      <c r="AG422" s="795"/>
      <c r="AH422" s="795"/>
      <c r="AN422" s="788"/>
      <c r="AO422" s="795"/>
      <c r="AP422" s="795"/>
      <c r="AQ422" s="795"/>
      <c r="AR422" s="795"/>
      <c r="AS422" s="795"/>
      <c r="AT422" s="795"/>
      <c r="AU422" s="795"/>
      <c r="AV422" s="795"/>
      <c r="AW422" s="795"/>
      <c r="AX422" s="795"/>
      <c r="AY422" s="795"/>
      <c r="AZ422" s="788"/>
      <c r="BD422" s="795"/>
      <c r="BE422" s="795"/>
      <c r="BF422" s="795"/>
      <c r="BL422" s="788"/>
      <c r="BM422" s="795"/>
      <c r="BN422" s="795"/>
      <c r="BO422" s="795"/>
      <c r="BP422" s="795"/>
      <c r="BQ422" s="795"/>
      <c r="BR422" s="795"/>
      <c r="BS422" s="795"/>
      <c r="BT422" s="795"/>
      <c r="BU422" s="795"/>
      <c r="BV422" s="795"/>
      <c r="BW422" s="795"/>
      <c r="BX422" s="788"/>
      <c r="CJ422" s="788"/>
      <c r="CK422" s="795"/>
      <c r="CL422" s="795"/>
      <c r="CM422" s="795"/>
      <c r="CN422" s="795"/>
      <c r="CO422" s="795"/>
      <c r="CP422" s="795"/>
      <c r="CQ422" s="795"/>
      <c r="CR422" s="795"/>
      <c r="CS422" s="795"/>
      <c r="CT422" s="795"/>
      <c r="CU422" s="795"/>
      <c r="CV422" s="788"/>
      <c r="DH422" s="788"/>
      <c r="DI422" s="795"/>
      <c r="DJ422" s="795"/>
      <c r="DK422" s="795"/>
      <c r="DL422" s="795"/>
      <c r="DM422" s="795"/>
      <c r="DN422" s="795"/>
      <c r="DO422" s="795"/>
      <c r="DP422" s="795"/>
      <c r="DQ422" s="795"/>
      <c r="DR422" s="795"/>
      <c r="DS422" s="795"/>
      <c r="DT422" s="788"/>
      <c r="DX422" s="825"/>
      <c r="EF422" s="788"/>
      <c r="EG422" s="795"/>
      <c r="EH422" s="795"/>
      <c r="EI422" s="795"/>
      <c r="EJ422" s="795"/>
      <c r="EK422" s="795"/>
      <c r="EL422" s="795"/>
      <c r="EM422" s="795"/>
      <c r="EN422" s="795"/>
      <c r="EO422" s="795"/>
      <c r="EP422" s="795"/>
      <c r="EQ422" s="795"/>
      <c r="ER422" s="788"/>
      <c r="FD422" s="788"/>
      <c r="FE422" s="795"/>
      <c r="FF422" s="795"/>
      <c r="FG422" s="795"/>
      <c r="FH422" s="795"/>
      <c r="FI422" s="795"/>
      <c r="FJ422" s="795"/>
      <c r="FK422" s="795"/>
      <c r="FL422" s="795"/>
      <c r="FM422" s="795"/>
      <c r="FN422" s="795"/>
      <c r="FO422" s="795"/>
      <c r="FP422" s="788"/>
      <c r="GB422" s="788"/>
      <c r="GC422" s="795"/>
      <c r="GD422" s="795"/>
      <c r="GE422" s="795"/>
      <c r="GF422" s="795"/>
      <c r="GG422" s="795"/>
      <c r="GH422" s="795"/>
      <c r="GI422" s="795"/>
      <c r="GJ422" s="795"/>
      <c r="GK422" s="795"/>
      <c r="GL422" s="795"/>
      <c r="GM422" s="795"/>
      <c r="GN422" s="788"/>
      <c r="GO422" s="815"/>
    </row>
    <row r="423" spans="1:197" s="786" customFormat="1" ht="22" hidden="1" customHeight="1" x14ac:dyDescent="0.2">
      <c r="G423" s="827" t="str">
        <f>'Title Marketing'!$B$15</f>
        <v>Digital Advertising</v>
      </c>
      <c r="J423" s="786">
        <f t="shared" ref="J423:AO423" si="1248">J211+J222+J233+J244+J255+J266+J277+J288+J299+J310+J321+J332+J343+J354+J365+J376+J387+J398</f>
        <v>0</v>
      </c>
      <c r="K423" s="786">
        <f t="shared" si="1248"/>
        <v>0</v>
      </c>
      <c r="L423" s="786">
        <f t="shared" si="1248"/>
        <v>0</v>
      </c>
      <c r="M423" s="786">
        <f t="shared" si="1248"/>
        <v>-2500</v>
      </c>
      <c r="N423" s="786">
        <f t="shared" si="1248"/>
        <v>-5000</v>
      </c>
      <c r="O423" s="786">
        <f t="shared" si="1248"/>
        <v>-7500</v>
      </c>
      <c r="P423" s="788">
        <f t="shared" si="1248"/>
        <v>-12500</v>
      </c>
      <c r="Q423" s="795">
        <f t="shared" si="1248"/>
        <v>-12500</v>
      </c>
      <c r="R423" s="795">
        <f t="shared" si="1248"/>
        <v>-15000</v>
      </c>
      <c r="S423" s="795">
        <f t="shared" si="1248"/>
        <v>-17500</v>
      </c>
      <c r="T423" s="795">
        <f t="shared" si="1248"/>
        <v>-15000</v>
      </c>
      <c r="U423" s="795">
        <f t="shared" si="1248"/>
        <v>-19000</v>
      </c>
      <c r="V423" s="795">
        <f t="shared" si="1248"/>
        <v>-15500</v>
      </c>
      <c r="W423" s="795">
        <f t="shared" si="1248"/>
        <v>-14500</v>
      </c>
      <c r="X423" s="795">
        <f t="shared" si="1248"/>
        <v>-16000</v>
      </c>
      <c r="Y423" s="795">
        <f t="shared" si="1248"/>
        <v>-13500</v>
      </c>
      <c r="Z423" s="795">
        <f t="shared" si="1248"/>
        <v>-15250</v>
      </c>
      <c r="AA423" s="795">
        <f t="shared" si="1248"/>
        <v>-16000</v>
      </c>
      <c r="AB423" s="788">
        <f t="shared" si="1248"/>
        <v>-17750</v>
      </c>
      <c r="AC423" s="786">
        <f t="shared" si="1248"/>
        <v>-21000</v>
      </c>
      <c r="AD423" s="786">
        <f t="shared" si="1248"/>
        <v>-23500</v>
      </c>
      <c r="AE423" s="786">
        <f t="shared" si="1248"/>
        <v>-21250</v>
      </c>
      <c r="AF423" s="795">
        <f t="shared" si="1248"/>
        <v>-24500</v>
      </c>
      <c r="AG423" s="795">
        <f t="shared" si="1248"/>
        <v>-23750</v>
      </c>
      <c r="AH423" s="795">
        <f t="shared" si="1248"/>
        <v>-22000</v>
      </c>
      <c r="AI423" s="786">
        <f t="shared" si="1248"/>
        <v>-21000</v>
      </c>
      <c r="AJ423" s="786">
        <f t="shared" si="1248"/>
        <v>-22500</v>
      </c>
      <c r="AK423" s="786">
        <f t="shared" si="1248"/>
        <v>-23250</v>
      </c>
      <c r="AL423" s="786">
        <f t="shared" si="1248"/>
        <v>-21500</v>
      </c>
      <c r="AM423" s="786">
        <f t="shared" si="1248"/>
        <v>-21750</v>
      </c>
      <c r="AN423" s="788">
        <f t="shared" si="1248"/>
        <v>-22500</v>
      </c>
      <c r="AO423" s="795">
        <f t="shared" si="1248"/>
        <v>-23250</v>
      </c>
      <c r="AP423" s="795">
        <f t="shared" ref="AP423:BK423" si="1249">AP211+AP222+AP233+AP244+AP255+AP266+AP277+AP288+AP299+AP310+AP321+AP332+AP343+AP354+AP365+AP376+AP387+AP398</f>
        <v>-21750</v>
      </c>
      <c r="AQ423" s="795">
        <f t="shared" si="1249"/>
        <v>-23500</v>
      </c>
      <c r="AR423" s="795">
        <f t="shared" si="1249"/>
        <v>-27500</v>
      </c>
      <c r="AS423" s="795">
        <f t="shared" si="1249"/>
        <v>-28250</v>
      </c>
      <c r="AT423" s="795">
        <f t="shared" si="1249"/>
        <v>-29250</v>
      </c>
      <c r="AU423" s="795">
        <f t="shared" si="1249"/>
        <v>-28500</v>
      </c>
      <c r="AV423" s="795">
        <f t="shared" si="1249"/>
        <v>-27500</v>
      </c>
      <c r="AW423" s="795">
        <f t="shared" si="1249"/>
        <v>-25750</v>
      </c>
      <c r="AX423" s="795">
        <f t="shared" si="1249"/>
        <v>-19250</v>
      </c>
      <c r="AY423" s="795">
        <f t="shared" si="1249"/>
        <v>-17500</v>
      </c>
      <c r="AZ423" s="788">
        <f t="shared" si="1249"/>
        <v>-13000</v>
      </c>
      <c r="BA423" s="786">
        <f t="shared" si="1249"/>
        <v>-8750</v>
      </c>
      <c r="BB423" s="786">
        <f t="shared" si="1249"/>
        <v>-7250</v>
      </c>
      <c r="BC423" s="786">
        <f t="shared" si="1249"/>
        <v>-4000</v>
      </c>
      <c r="BD423" s="795">
        <f t="shared" si="1249"/>
        <v>-3250</v>
      </c>
      <c r="BE423" s="795">
        <f t="shared" si="1249"/>
        <v>-1750</v>
      </c>
      <c r="BF423" s="795">
        <f t="shared" si="1249"/>
        <v>-1250</v>
      </c>
      <c r="BG423" s="786">
        <f t="shared" si="1249"/>
        <v>-500</v>
      </c>
      <c r="BH423" s="786">
        <f t="shared" si="1249"/>
        <v>-500</v>
      </c>
      <c r="BI423" s="786">
        <f t="shared" si="1249"/>
        <v>-750</v>
      </c>
      <c r="BJ423" s="786">
        <f t="shared" si="1249"/>
        <v>0</v>
      </c>
      <c r="BK423" s="786">
        <f t="shared" si="1249"/>
        <v>0</v>
      </c>
      <c r="BL423" s="788"/>
      <c r="BM423" s="795"/>
      <c r="BN423" s="795"/>
      <c r="BO423" s="795"/>
      <c r="BP423" s="795"/>
      <c r="BQ423" s="795"/>
      <c r="BR423" s="795"/>
      <c r="BS423" s="795"/>
      <c r="BT423" s="795"/>
      <c r="BU423" s="795"/>
      <c r="BV423" s="795"/>
      <c r="BW423" s="795"/>
      <c r="BX423" s="788"/>
      <c r="CJ423" s="788"/>
      <c r="CK423" s="795"/>
      <c r="CL423" s="795"/>
      <c r="CM423" s="795"/>
      <c r="CN423" s="795"/>
      <c r="CO423" s="795"/>
      <c r="CP423" s="795"/>
      <c r="CQ423" s="795"/>
      <c r="CR423" s="795"/>
      <c r="CS423" s="795"/>
      <c r="CT423" s="795"/>
      <c r="CU423" s="795"/>
      <c r="CV423" s="788"/>
      <c r="DH423" s="788"/>
      <c r="DI423" s="795"/>
      <c r="DJ423" s="795"/>
      <c r="DK423" s="795"/>
      <c r="DL423" s="795"/>
      <c r="DM423" s="795"/>
      <c r="DN423" s="795"/>
      <c r="DO423" s="795"/>
      <c r="DP423" s="795"/>
      <c r="DQ423" s="795"/>
      <c r="DR423" s="795"/>
      <c r="DS423" s="795"/>
      <c r="DT423" s="788"/>
      <c r="DX423" s="825"/>
      <c r="EF423" s="788"/>
      <c r="EG423" s="795"/>
      <c r="EH423" s="795"/>
      <c r="EI423" s="795"/>
      <c r="EJ423" s="795"/>
      <c r="EK423" s="795"/>
      <c r="EL423" s="795"/>
      <c r="EM423" s="795"/>
      <c r="EN423" s="795"/>
      <c r="EO423" s="795"/>
      <c r="EP423" s="795"/>
      <c r="EQ423" s="795"/>
      <c r="ER423" s="788"/>
      <c r="FD423" s="788"/>
      <c r="FE423" s="795"/>
      <c r="FF423" s="795"/>
      <c r="FG423" s="795"/>
      <c r="FH423" s="795"/>
      <c r="FI423" s="795"/>
      <c r="FJ423" s="795"/>
      <c r="FK423" s="795"/>
      <c r="FL423" s="795"/>
      <c r="FM423" s="795"/>
      <c r="FN423" s="795"/>
      <c r="FO423" s="795"/>
      <c r="FP423" s="788"/>
      <c r="GB423" s="788"/>
      <c r="GC423" s="795"/>
      <c r="GD423" s="795"/>
      <c r="GE423" s="795"/>
      <c r="GF423" s="795"/>
      <c r="GG423" s="795"/>
      <c r="GH423" s="795"/>
      <c r="GI423" s="795"/>
      <c r="GJ423" s="795"/>
      <c r="GK423" s="795"/>
      <c r="GL423" s="795"/>
      <c r="GM423" s="795"/>
      <c r="GN423" s="788"/>
      <c r="GO423" s="815"/>
    </row>
    <row r="424" spans="1:197" s="786" customFormat="1" ht="22" hidden="1" customHeight="1" x14ac:dyDescent="0.2">
      <c r="G424" s="828" t="s">
        <v>19</v>
      </c>
      <c r="H424" s="820"/>
      <c r="I424" s="820"/>
      <c r="J424" s="820">
        <f>J423</f>
        <v>0</v>
      </c>
      <c r="K424" s="820">
        <f>J424+K423</f>
        <v>0</v>
      </c>
      <c r="L424" s="820">
        <f t="shared" ref="L424" si="1250">K424+L423</f>
        <v>0</v>
      </c>
      <c r="M424" s="820">
        <f t="shared" ref="M424" si="1251">L424+M423</f>
        <v>-2500</v>
      </c>
      <c r="N424" s="820">
        <f t="shared" ref="N424" si="1252">M424+N423</f>
        <v>-7500</v>
      </c>
      <c r="O424" s="820">
        <f t="shared" ref="O424" si="1253">N424+O423</f>
        <v>-15000</v>
      </c>
      <c r="P424" s="821">
        <f t="shared" ref="P424" si="1254">O424+P423</f>
        <v>-27500</v>
      </c>
      <c r="Q424" s="820">
        <f t="shared" ref="Q424" si="1255">P424+Q423</f>
        <v>-40000</v>
      </c>
      <c r="R424" s="820">
        <f t="shared" ref="R424" si="1256">Q424+R423</f>
        <v>-55000</v>
      </c>
      <c r="S424" s="820">
        <f t="shared" ref="S424" si="1257">R424+S423</f>
        <v>-72500</v>
      </c>
      <c r="T424" s="820">
        <f t="shared" ref="T424" si="1258">S424+T423</f>
        <v>-87500</v>
      </c>
      <c r="U424" s="820">
        <f t="shared" ref="U424" si="1259">T424+U423</f>
        <v>-106500</v>
      </c>
      <c r="V424" s="820">
        <f t="shared" ref="V424" si="1260">U424+V423</f>
        <v>-122000</v>
      </c>
      <c r="W424" s="820">
        <f t="shared" ref="W424" si="1261">V424+W423</f>
        <v>-136500</v>
      </c>
      <c r="X424" s="820">
        <f t="shared" ref="X424" si="1262">W424+X423</f>
        <v>-152500</v>
      </c>
      <c r="Y424" s="820">
        <f t="shared" ref="Y424" si="1263">X424+Y423</f>
        <v>-166000</v>
      </c>
      <c r="Z424" s="820">
        <f t="shared" ref="Z424" si="1264">Y424+Z423</f>
        <v>-181250</v>
      </c>
      <c r="AA424" s="820">
        <f t="shared" ref="AA424" si="1265">Z424+AA423</f>
        <v>-197250</v>
      </c>
      <c r="AB424" s="821">
        <f t="shared" ref="AB424" si="1266">AA424+AB423</f>
        <v>-215000</v>
      </c>
      <c r="AC424" s="820">
        <f t="shared" ref="AC424" si="1267">AB424+AC423</f>
        <v>-236000</v>
      </c>
      <c r="AD424" s="820">
        <f t="shared" ref="AD424" si="1268">AC424+AD423</f>
        <v>-259500</v>
      </c>
      <c r="AE424" s="820">
        <f t="shared" ref="AE424" si="1269">AD424+AE423</f>
        <v>-280750</v>
      </c>
      <c r="AF424" s="820">
        <f t="shared" ref="AF424" si="1270">AE424+AF423</f>
        <v>-305250</v>
      </c>
      <c r="AG424" s="820">
        <f t="shared" ref="AG424" si="1271">AF424+AG423</f>
        <v>-329000</v>
      </c>
      <c r="AH424" s="820">
        <f t="shared" ref="AH424" si="1272">AG424+AH423</f>
        <v>-351000</v>
      </c>
      <c r="AI424" s="820">
        <f t="shared" ref="AI424" si="1273">AH424+AI423</f>
        <v>-372000</v>
      </c>
      <c r="AJ424" s="820">
        <f t="shared" ref="AJ424" si="1274">AI424+AJ423</f>
        <v>-394500</v>
      </c>
      <c r="AK424" s="820">
        <f t="shared" ref="AK424" si="1275">AJ424+AK423</f>
        <v>-417750</v>
      </c>
      <c r="AL424" s="820">
        <f t="shared" ref="AL424" si="1276">AK424+AL423</f>
        <v>-439250</v>
      </c>
      <c r="AM424" s="820">
        <f t="shared" ref="AM424" si="1277">AL424+AM423</f>
        <v>-461000</v>
      </c>
      <c r="AN424" s="821">
        <f t="shared" ref="AN424" si="1278">AM424+AN423</f>
        <v>-483500</v>
      </c>
      <c r="AO424" s="820">
        <f t="shared" ref="AO424" si="1279">AN424+AO423</f>
        <v>-506750</v>
      </c>
      <c r="AP424" s="820">
        <f t="shared" ref="AP424" si="1280">AO424+AP423</f>
        <v>-528500</v>
      </c>
      <c r="AQ424" s="820">
        <f t="shared" ref="AQ424" si="1281">AP424+AQ423</f>
        <v>-552000</v>
      </c>
      <c r="AR424" s="820">
        <f t="shared" ref="AR424" si="1282">AQ424+AR423</f>
        <v>-579500</v>
      </c>
      <c r="AS424" s="820">
        <f t="shared" ref="AS424" si="1283">AR424+AS423</f>
        <v>-607750</v>
      </c>
      <c r="AT424" s="820">
        <f t="shared" ref="AT424" si="1284">AS424+AT423</f>
        <v>-637000</v>
      </c>
      <c r="AU424" s="820">
        <f t="shared" ref="AU424" si="1285">AT424+AU423</f>
        <v>-665500</v>
      </c>
      <c r="AV424" s="820">
        <f t="shared" ref="AV424" si="1286">AU424+AV423</f>
        <v>-693000</v>
      </c>
      <c r="AW424" s="820">
        <f t="shared" ref="AW424" si="1287">AV424+AW423</f>
        <v>-718750</v>
      </c>
      <c r="AX424" s="820">
        <f t="shared" ref="AX424" si="1288">AW424+AX423</f>
        <v>-738000</v>
      </c>
      <c r="AY424" s="820">
        <f t="shared" ref="AY424" si="1289">AX424+AY423</f>
        <v>-755500</v>
      </c>
      <c r="AZ424" s="821">
        <f t="shared" ref="AZ424" si="1290">AY424+AZ423</f>
        <v>-768500</v>
      </c>
      <c r="BA424" s="820">
        <f t="shared" ref="BA424" si="1291">AZ424+BA423</f>
        <v>-777250</v>
      </c>
      <c r="BB424" s="820">
        <f t="shared" ref="BB424" si="1292">BA424+BB423</f>
        <v>-784500</v>
      </c>
      <c r="BC424" s="820">
        <f t="shared" ref="BC424" si="1293">BB424+BC423</f>
        <v>-788500</v>
      </c>
      <c r="BD424" s="820">
        <f t="shared" ref="BD424" si="1294">BC424+BD423</f>
        <v>-791750</v>
      </c>
      <c r="BE424" s="820">
        <f t="shared" ref="BE424" si="1295">BD424+BE423</f>
        <v>-793500</v>
      </c>
      <c r="BF424" s="820">
        <f t="shared" ref="BF424" si="1296">BE424+BF423</f>
        <v>-794750</v>
      </c>
      <c r="BG424" s="820">
        <f t="shared" ref="BG424" si="1297">BF424+BG423</f>
        <v>-795250</v>
      </c>
      <c r="BH424" s="820">
        <f t="shared" ref="BH424" si="1298">BG424+BH423</f>
        <v>-795750</v>
      </c>
      <c r="BI424" s="820">
        <f t="shared" ref="BI424" si="1299">BH424+BI423</f>
        <v>-796500</v>
      </c>
      <c r="BJ424" s="820">
        <f t="shared" ref="BJ424" si="1300">BI424+BJ423</f>
        <v>-796500</v>
      </c>
      <c r="BK424" s="820">
        <f t="shared" ref="BK424" si="1301">BJ424+BK423</f>
        <v>-796500</v>
      </c>
      <c r="BL424" s="788"/>
      <c r="BM424" s="795"/>
      <c r="BN424" s="795"/>
      <c r="BO424" s="795"/>
      <c r="BP424" s="795"/>
      <c r="BQ424" s="795"/>
      <c r="BR424" s="795"/>
      <c r="BS424" s="795"/>
      <c r="BT424" s="795"/>
      <c r="BU424" s="795"/>
      <c r="BV424" s="795"/>
      <c r="BW424" s="795"/>
      <c r="BX424" s="788"/>
      <c r="CJ424" s="788"/>
      <c r="CK424" s="795"/>
      <c r="CL424" s="795"/>
      <c r="CM424" s="795"/>
      <c r="CN424" s="795"/>
      <c r="CO424" s="795"/>
      <c r="CP424" s="795"/>
      <c r="CQ424" s="795"/>
      <c r="CR424" s="795"/>
      <c r="CS424" s="795"/>
      <c r="CT424" s="795"/>
      <c r="CU424" s="795"/>
      <c r="CV424" s="788"/>
      <c r="DH424" s="788"/>
      <c r="DI424" s="795"/>
      <c r="DJ424" s="795"/>
      <c r="DK424" s="795"/>
      <c r="DL424" s="795"/>
      <c r="DM424" s="795"/>
      <c r="DN424" s="795"/>
      <c r="DO424" s="795"/>
      <c r="DP424" s="795"/>
      <c r="DQ424" s="795"/>
      <c r="DR424" s="795"/>
      <c r="DS424" s="795"/>
      <c r="DT424" s="788"/>
      <c r="DX424" s="825"/>
      <c r="EF424" s="788"/>
      <c r="EG424" s="795"/>
      <c r="EH424" s="795"/>
      <c r="EI424" s="795"/>
      <c r="EJ424" s="795"/>
      <c r="EK424" s="795"/>
      <c r="EL424" s="795"/>
      <c r="EM424" s="795"/>
      <c r="EN424" s="795"/>
      <c r="EO424" s="795"/>
      <c r="EP424" s="795"/>
      <c r="EQ424" s="795"/>
      <c r="ER424" s="788"/>
      <c r="FD424" s="788"/>
      <c r="FE424" s="795"/>
      <c r="FF424" s="795"/>
      <c r="FG424" s="795"/>
      <c r="FH424" s="795"/>
      <c r="FI424" s="795"/>
      <c r="FJ424" s="795"/>
      <c r="FK424" s="795"/>
      <c r="FL424" s="795"/>
      <c r="FM424" s="795"/>
      <c r="FN424" s="795"/>
      <c r="FO424" s="795"/>
      <c r="FP424" s="788"/>
      <c r="GB424" s="788"/>
      <c r="GC424" s="795"/>
      <c r="GD424" s="795"/>
      <c r="GE424" s="795"/>
      <c r="GF424" s="795"/>
      <c r="GG424" s="795"/>
      <c r="GH424" s="795"/>
      <c r="GI424" s="795"/>
      <c r="GJ424" s="795"/>
      <c r="GK424" s="795"/>
      <c r="GL424" s="795"/>
      <c r="GM424" s="795"/>
      <c r="GN424" s="788"/>
      <c r="GO424" s="815"/>
    </row>
    <row r="425" spans="1:197" s="786" customFormat="1" ht="22" hidden="1" customHeight="1" x14ac:dyDescent="0.2">
      <c r="G425" s="827"/>
      <c r="P425" s="788"/>
      <c r="Q425" s="795"/>
      <c r="R425" s="795"/>
      <c r="S425" s="795"/>
      <c r="T425" s="795"/>
      <c r="U425" s="795"/>
      <c r="V425" s="795"/>
      <c r="W425" s="795"/>
      <c r="X425" s="795"/>
      <c r="Y425" s="795"/>
      <c r="Z425" s="795"/>
      <c r="AA425" s="795"/>
      <c r="AB425" s="788"/>
      <c r="AF425" s="795"/>
      <c r="AG425" s="795"/>
      <c r="AH425" s="795"/>
      <c r="AN425" s="788"/>
      <c r="AO425" s="795"/>
      <c r="AP425" s="795"/>
      <c r="AQ425" s="795"/>
      <c r="AR425" s="795"/>
      <c r="AS425" s="795"/>
      <c r="AT425" s="795"/>
      <c r="AU425" s="795"/>
      <c r="AV425" s="795"/>
      <c r="AW425" s="795"/>
      <c r="AX425" s="795"/>
      <c r="AY425" s="795"/>
      <c r="AZ425" s="788"/>
      <c r="BD425" s="795"/>
      <c r="BE425" s="795"/>
      <c r="BF425" s="795"/>
      <c r="BL425" s="788"/>
      <c r="BM425" s="795"/>
      <c r="BN425" s="795"/>
      <c r="BO425" s="795"/>
      <c r="BP425" s="795"/>
      <c r="BQ425" s="795"/>
      <c r="BR425" s="795"/>
      <c r="BS425" s="795"/>
      <c r="BT425" s="795"/>
      <c r="BU425" s="795"/>
      <c r="BV425" s="795"/>
      <c r="BW425" s="795"/>
      <c r="BX425" s="788"/>
      <c r="CJ425" s="788"/>
      <c r="CK425" s="795"/>
      <c r="CL425" s="795"/>
      <c r="CM425" s="795"/>
      <c r="CN425" s="795"/>
      <c r="CO425" s="795"/>
      <c r="CP425" s="795"/>
      <c r="CQ425" s="795"/>
      <c r="CR425" s="795"/>
      <c r="CS425" s="795"/>
      <c r="CT425" s="795"/>
      <c r="CU425" s="795"/>
      <c r="CV425" s="788"/>
      <c r="DH425" s="788"/>
      <c r="DI425" s="795"/>
      <c r="DJ425" s="795"/>
      <c r="DK425" s="795"/>
      <c r="DL425" s="795"/>
      <c r="DM425" s="795"/>
      <c r="DN425" s="795"/>
      <c r="DO425" s="795"/>
      <c r="DP425" s="795"/>
      <c r="DQ425" s="795"/>
      <c r="DR425" s="795"/>
      <c r="DS425" s="795"/>
      <c r="DT425" s="788"/>
      <c r="DX425" s="825"/>
      <c r="EF425" s="788"/>
      <c r="EG425" s="795"/>
      <c r="EH425" s="795"/>
      <c r="EI425" s="795"/>
      <c r="EJ425" s="795"/>
      <c r="EK425" s="795"/>
      <c r="EL425" s="795"/>
      <c r="EM425" s="795"/>
      <c r="EN425" s="795"/>
      <c r="EO425" s="795"/>
      <c r="EP425" s="795"/>
      <c r="EQ425" s="795"/>
      <c r="ER425" s="788"/>
      <c r="FD425" s="788"/>
      <c r="FE425" s="795"/>
      <c r="FF425" s="795"/>
      <c r="FG425" s="795"/>
      <c r="FH425" s="795"/>
      <c r="FI425" s="795"/>
      <c r="FJ425" s="795"/>
      <c r="FK425" s="795"/>
      <c r="FL425" s="795"/>
      <c r="FM425" s="795"/>
      <c r="FN425" s="795"/>
      <c r="FO425" s="795"/>
      <c r="FP425" s="788"/>
      <c r="GB425" s="788"/>
      <c r="GC425" s="795"/>
      <c r="GD425" s="795"/>
      <c r="GE425" s="795"/>
      <c r="GF425" s="795"/>
      <c r="GG425" s="795"/>
      <c r="GH425" s="795"/>
      <c r="GI425" s="795"/>
      <c r="GJ425" s="795"/>
      <c r="GK425" s="795"/>
      <c r="GL425" s="795"/>
      <c r="GM425" s="795"/>
      <c r="GN425" s="788"/>
      <c r="GO425" s="815"/>
    </row>
    <row r="426" spans="1:197" s="795" customFormat="1" ht="22" hidden="1" customHeight="1" x14ac:dyDescent="0.2">
      <c r="G426" s="827" t="str">
        <f>'Title Marketing'!$B$16</f>
        <v>Swag</v>
      </c>
      <c r="J426" s="786">
        <f t="shared" ref="J426:AO426" si="1302">J212+J223+J234+J245+J256+J267+J278+J289+J300+J311+J322+J333+J344+J355+J366+J377+J388+J399</f>
        <v>0</v>
      </c>
      <c r="K426" s="786">
        <f t="shared" si="1302"/>
        <v>0</v>
      </c>
      <c r="L426" s="786">
        <f t="shared" si="1302"/>
        <v>0</v>
      </c>
      <c r="M426" s="786">
        <f t="shared" si="1302"/>
        <v>0</v>
      </c>
      <c r="N426" s="786">
        <f t="shared" si="1302"/>
        <v>0</v>
      </c>
      <c r="O426" s="786">
        <f t="shared" si="1302"/>
        <v>-1200</v>
      </c>
      <c r="P426" s="788">
        <f t="shared" si="1302"/>
        <v>-1200</v>
      </c>
      <c r="Q426" s="795">
        <f t="shared" si="1302"/>
        <v>-3700</v>
      </c>
      <c r="R426" s="795">
        <f t="shared" si="1302"/>
        <v>-3700</v>
      </c>
      <c r="S426" s="795">
        <f t="shared" si="1302"/>
        <v>-5000</v>
      </c>
      <c r="T426" s="795">
        <f t="shared" si="1302"/>
        <v>-5450</v>
      </c>
      <c r="U426" s="795">
        <f t="shared" si="1302"/>
        <v>-4900</v>
      </c>
      <c r="V426" s="795">
        <f t="shared" si="1302"/>
        <v>-6050</v>
      </c>
      <c r="W426" s="795">
        <f t="shared" si="1302"/>
        <v>-5500</v>
      </c>
      <c r="X426" s="795">
        <f t="shared" si="1302"/>
        <v>-6200</v>
      </c>
      <c r="Y426" s="795">
        <f t="shared" si="1302"/>
        <v>-5150</v>
      </c>
      <c r="Z426" s="795">
        <f t="shared" si="1302"/>
        <v>-5800</v>
      </c>
      <c r="AA426" s="795">
        <f t="shared" si="1302"/>
        <v>-4150</v>
      </c>
      <c r="AB426" s="788">
        <f t="shared" si="1302"/>
        <v>-5800</v>
      </c>
      <c r="AC426" s="786">
        <f t="shared" si="1302"/>
        <v>-5200</v>
      </c>
      <c r="AD426" s="786">
        <f t="shared" si="1302"/>
        <v>-7100</v>
      </c>
      <c r="AE426" s="786">
        <f t="shared" si="1302"/>
        <v>-7550</v>
      </c>
      <c r="AF426" s="795">
        <f t="shared" si="1302"/>
        <v>-8000</v>
      </c>
      <c r="AG426" s="795">
        <f t="shared" si="1302"/>
        <v>-7650</v>
      </c>
      <c r="AH426" s="795">
        <f t="shared" si="1302"/>
        <v>-8300</v>
      </c>
      <c r="AI426" s="786">
        <f t="shared" si="1302"/>
        <v>-7850</v>
      </c>
      <c r="AJ426" s="786">
        <f t="shared" si="1302"/>
        <v>-7550</v>
      </c>
      <c r="AK426" s="786">
        <f t="shared" si="1302"/>
        <v>-7700</v>
      </c>
      <c r="AL426" s="786">
        <f t="shared" si="1302"/>
        <v>-8000</v>
      </c>
      <c r="AM426" s="786">
        <f t="shared" si="1302"/>
        <v>-8150</v>
      </c>
      <c r="AN426" s="788">
        <f t="shared" si="1302"/>
        <v>-7850</v>
      </c>
      <c r="AO426" s="795">
        <f t="shared" si="1302"/>
        <v>-7400</v>
      </c>
      <c r="AP426" s="795">
        <f t="shared" ref="AP426:BK426" si="1303">AP212+AP223+AP234+AP245+AP256+AP267+AP278+AP289+AP300+AP311+AP322+AP333+AP344+AP355+AP366+AP377+AP388+AP399</f>
        <v>-8000</v>
      </c>
      <c r="AQ426" s="795">
        <f t="shared" si="1303"/>
        <v>-8150</v>
      </c>
      <c r="AR426" s="795">
        <f t="shared" si="1303"/>
        <v>-7550</v>
      </c>
      <c r="AS426" s="795">
        <f t="shared" si="1303"/>
        <v>-8600</v>
      </c>
      <c r="AT426" s="795">
        <f t="shared" si="1303"/>
        <v>-9200</v>
      </c>
      <c r="AU426" s="795">
        <f t="shared" si="1303"/>
        <v>-10650</v>
      </c>
      <c r="AV426" s="795">
        <f t="shared" si="1303"/>
        <v>-10050</v>
      </c>
      <c r="AW426" s="795">
        <f t="shared" si="1303"/>
        <v>-9900</v>
      </c>
      <c r="AX426" s="795">
        <f t="shared" si="1303"/>
        <v>-9750</v>
      </c>
      <c r="AY426" s="795">
        <f t="shared" si="1303"/>
        <v>-8150</v>
      </c>
      <c r="AZ426" s="788">
        <f t="shared" si="1303"/>
        <v>-6950</v>
      </c>
      <c r="BA426" s="786">
        <f t="shared" si="1303"/>
        <v>-5500</v>
      </c>
      <c r="BB426" s="786">
        <f t="shared" si="1303"/>
        <v>-4900</v>
      </c>
      <c r="BC426" s="786">
        <f t="shared" si="1303"/>
        <v>-3550</v>
      </c>
      <c r="BD426" s="795">
        <f t="shared" si="1303"/>
        <v>-2400</v>
      </c>
      <c r="BE426" s="795">
        <f t="shared" si="1303"/>
        <v>-1500</v>
      </c>
      <c r="BF426" s="795">
        <f t="shared" si="1303"/>
        <v>-1200</v>
      </c>
      <c r="BG426" s="786">
        <f t="shared" si="1303"/>
        <v>-900</v>
      </c>
      <c r="BH426" s="786">
        <f t="shared" si="1303"/>
        <v>-300</v>
      </c>
      <c r="BI426" s="786">
        <f t="shared" si="1303"/>
        <v>-300</v>
      </c>
      <c r="BJ426" s="786">
        <f t="shared" si="1303"/>
        <v>-300</v>
      </c>
      <c r="BK426" s="786">
        <f t="shared" si="1303"/>
        <v>0</v>
      </c>
      <c r="BL426" s="788"/>
      <c r="BX426" s="788"/>
      <c r="CJ426" s="788"/>
      <c r="CV426" s="788"/>
      <c r="DH426" s="788"/>
      <c r="DT426" s="788"/>
      <c r="EF426" s="788"/>
      <c r="ER426" s="788"/>
      <c r="FD426" s="788"/>
      <c r="FP426" s="788"/>
      <c r="GB426" s="788"/>
      <c r="GN426" s="788"/>
      <c r="GO426" s="815"/>
    </row>
    <row r="427" spans="1:197" s="786" customFormat="1" ht="22" hidden="1" customHeight="1" x14ac:dyDescent="0.2">
      <c r="G427" s="828" t="s">
        <v>19</v>
      </c>
      <c r="H427" s="820"/>
      <c r="I427" s="820"/>
      <c r="J427" s="820">
        <f>J426</f>
        <v>0</v>
      </c>
      <c r="K427" s="820">
        <f>J427+K426</f>
        <v>0</v>
      </c>
      <c r="L427" s="820">
        <f t="shared" ref="L427" si="1304">K427+L426</f>
        <v>0</v>
      </c>
      <c r="M427" s="820">
        <f t="shared" ref="M427" si="1305">L427+M426</f>
        <v>0</v>
      </c>
      <c r="N427" s="820">
        <f t="shared" ref="N427" si="1306">M427+N426</f>
        <v>0</v>
      </c>
      <c r="O427" s="820">
        <f t="shared" ref="O427" si="1307">N427+O426</f>
        <v>-1200</v>
      </c>
      <c r="P427" s="821">
        <f t="shared" ref="P427" si="1308">O427+P426</f>
        <v>-2400</v>
      </c>
      <c r="Q427" s="820">
        <f t="shared" ref="Q427" si="1309">P427+Q426</f>
        <v>-6100</v>
      </c>
      <c r="R427" s="820">
        <f t="shared" ref="R427" si="1310">Q427+R426</f>
        <v>-9800</v>
      </c>
      <c r="S427" s="820">
        <f t="shared" ref="S427" si="1311">R427+S426</f>
        <v>-14800</v>
      </c>
      <c r="T427" s="820">
        <f t="shared" ref="T427" si="1312">S427+T426</f>
        <v>-20250</v>
      </c>
      <c r="U427" s="820">
        <f t="shared" ref="U427" si="1313">T427+U426</f>
        <v>-25150</v>
      </c>
      <c r="V427" s="820">
        <f t="shared" ref="V427" si="1314">U427+V426</f>
        <v>-31200</v>
      </c>
      <c r="W427" s="820">
        <f t="shared" ref="W427" si="1315">V427+W426</f>
        <v>-36700</v>
      </c>
      <c r="X427" s="820">
        <f t="shared" ref="X427" si="1316">W427+X426</f>
        <v>-42900</v>
      </c>
      <c r="Y427" s="820">
        <f t="shared" ref="Y427" si="1317">X427+Y426</f>
        <v>-48050</v>
      </c>
      <c r="Z427" s="820">
        <f t="shared" ref="Z427" si="1318">Y427+Z426</f>
        <v>-53850</v>
      </c>
      <c r="AA427" s="820">
        <f t="shared" ref="AA427" si="1319">Z427+AA426</f>
        <v>-58000</v>
      </c>
      <c r="AB427" s="821">
        <f t="shared" ref="AB427" si="1320">AA427+AB426</f>
        <v>-63800</v>
      </c>
      <c r="AC427" s="820">
        <f t="shared" ref="AC427" si="1321">AB427+AC426</f>
        <v>-69000</v>
      </c>
      <c r="AD427" s="820">
        <f t="shared" ref="AD427" si="1322">AC427+AD426</f>
        <v>-76100</v>
      </c>
      <c r="AE427" s="820">
        <f t="shared" ref="AE427" si="1323">AD427+AE426</f>
        <v>-83650</v>
      </c>
      <c r="AF427" s="820">
        <f t="shared" ref="AF427" si="1324">AE427+AF426</f>
        <v>-91650</v>
      </c>
      <c r="AG427" s="820">
        <f t="shared" ref="AG427" si="1325">AF427+AG426</f>
        <v>-99300</v>
      </c>
      <c r="AH427" s="820">
        <f t="shared" ref="AH427" si="1326">AG427+AH426</f>
        <v>-107600</v>
      </c>
      <c r="AI427" s="820">
        <f t="shared" ref="AI427" si="1327">AH427+AI426</f>
        <v>-115450</v>
      </c>
      <c r="AJ427" s="820">
        <f t="shared" ref="AJ427" si="1328">AI427+AJ426</f>
        <v>-123000</v>
      </c>
      <c r="AK427" s="820">
        <f t="shared" ref="AK427" si="1329">AJ427+AK426</f>
        <v>-130700</v>
      </c>
      <c r="AL427" s="820">
        <f t="shared" ref="AL427" si="1330">AK427+AL426</f>
        <v>-138700</v>
      </c>
      <c r="AM427" s="820">
        <f t="shared" ref="AM427" si="1331">AL427+AM426</f>
        <v>-146850</v>
      </c>
      <c r="AN427" s="821">
        <f t="shared" ref="AN427" si="1332">AM427+AN426</f>
        <v>-154700</v>
      </c>
      <c r="AO427" s="820">
        <f t="shared" ref="AO427" si="1333">AN427+AO426</f>
        <v>-162100</v>
      </c>
      <c r="AP427" s="820">
        <f t="shared" ref="AP427" si="1334">AO427+AP426</f>
        <v>-170100</v>
      </c>
      <c r="AQ427" s="820">
        <f t="shared" ref="AQ427" si="1335">AP427+AQ426</f>
        <v>-178250</v>
      </c>
      <c r="AR427" s="820">
        <f t="shared" ref="AR427" si="1336">AQ427+AR426</f>
        <v>-185800</v>
      </c>
      <c r="AS427" s="820">
        <f t="shared" ref="AS427" si="1337">AR427+AS426</f>
        <v>-194400</v>
      </c>
      <c r="AT427" s="820">
        <f t="shared" ref="AT427" si="1338">AS427+AT426</f>
        <v>-203600</v>
      </c>
      <c r="AU427" s="820">
        <f t="shared" ref="AU427" si="1339">AT427+AU426</f>
        <v>-214250</v>
      </c>
      <c r="AV427" s="820">
        <f t="shared" ref="AV427" si="1340">AU427+AV426</f>
        <v>-224300</v>
      </c>
      <c r="AW427" s="820">
        <f t="shared" ref="AW427" si="1341">AV427+AW426</f>
        <v>-234200</v>
      </c>
      <c r="AX427" s="820">
        <f t="shared" ref="AX427" si="1342">AW427+AX426</f>
        <v>-243950</v>
      </c>
      <c r="AY427" s="820">
        <f t="shared" ref="AY427" si="1343">AX427+AY426</f>
        <v>-252100</v>
      </c>
      <c r="AZ427" s="821">
        <f t="shared" ref="AZ427" si="1344">AY427+AZ426</f>
        <v>-259050</v>
      </c>
      <c r="BA427" s="820">
        <f t="shared" ref="BA427" si="1345">AZ427+BA426</f>
        <v>-264550</v>
      </c>
      <c r="BB427" s="820">
        <f t="shared" ref="BB427" si="1346">BA427+BB426</f>
        <v>-269450</v>
      </c>
      <c r="BC427" s="820">
        <f t="shared" ref="BC427" si="1347">BB427+BC426</f>
        <v>-273000</v>
      </c>
      <c r="BD427" s="820">
        <f t="shared" ref="BD427" si="1348">BC427+BD426</f>
        <v>-275400</v>
      </c>
      <c r="BE427" s="820">
        <f t="shared" ref="BE427" si="1349">BD427+BE426</f>
        <v>-276900</v>
      </c>
      <c r="BF427" s="820">
        <f t="shared" ref="BF427" si="1350">BE427+BF426</f>
        <v>-278100</v>
      </c>
      <c r="BG427" s="820">
        <f t="shared" ref="BG427" si="1351">BF427+BG426</f>
        <v>-279000</v>
      </c>
      <c r="BH427" s="820">
        <f t="shared" ref="BH427" si="1352">BG427+BH426</f>
        <v>-279300</v>
      </c>
      <c r="BI427" s="820">
        <f t="shared" ref="BI427" si="1353">BH427+BI426</f>
        <v>-279600</v>
      </c>
      <c r="BJ427" s="820">
        <f t="shared" ref="BJ427" si="1354">BI427+BJ426</f>
        <v>-279900</v>
      </c>
      <c r="BK427" s="820">
        <f t="shared" ref="BK427" si="1355">BJ427+BK426</f>
        <v>-279900</v>
      </c>
      <c r="BL427" s="788"/>
      <c r="BM427" s="795"/>
      <c r="BN427" s="795"/>
      <c r="BO427" s="795"/>
      <c r="BP427" s="795"/>
      <c r="BQ427" s="795"/>
      <c r="BR427" s="795"/>
      <c r="BS427" s="795"/>
      <c r="BT427" s="795"/>
      <c r="BU427" s="795"/>
      <c r="BV427" s="795"/>
      <c r="BW427" s="795"/>
      <c r="BX427" s="788"/>
      <c r="CJ427" s="788"/>
      <c r="CK427" s="795"/>
      <c r="CL427" s="795"/>
      <c r="CM427" s="795"/>
      <c r="CN427" s="795"/>
      <c r="CO427" s="795"/>
      <c r="CP427" s="795"/>
      <c r="CQ427" s="795"/>
      <c r="CR427" s="795"/>
      <c r="CS427" s="795"/>
      <c r="CT427" s="795"/>
      <c r="CU427" s="795"/>
      <c r="CV427" s="788"/>
      <c r="DH427" s="788"/>
      <c r="DI427" s="795"/>
      <c r="DJ427" s="795"/>
      <c r="DK427" s="795"/>
      <c r="DL427" s="795"/>
      <c r="DM427" s="795"/>
      <c r="DN427" s="795"/>
      <c r="DO427" s="795"/>
      <c r="DP427" s="795"/>
      <c r="DQ427" s="795"/>
      <c r="DR427" s="795"/>
      <c r="DS427" s="795"/>
      <c r="DT427" s="788"/>
      <c r="DX427" s="825"/>
      <c r="EF427" s="788"/>
      <c r="EG427" s="795"/>
      <c r="EH427" s="795"/>
      <c r="EI427" s="795"/>
      <c r="EJ427" s="795"/>
      <c r="EK427" s="795"/>
      <c r="EL427" s="795"/>
      <c r="EM427" s="795"/>
      <c r="EN427" s="795"/>
      <c r="EO427" s="795"/>
      <c r="EP427" s="795"/>
      <c r="EQ427" s="795"/>
      <c r="ER427" s="788"/>
      <c r="FD427" s="788"/>
      <c r="FE427" s="795"/>
      <c r="FF427" s="795"/>
      <c r="FG427" s="795"/>
      <c r="FH427" s="795"/>
      <c r="FI427" s="795"/>
      <c r="FJ427" s="795"/>
      <c r="FK427" s="795"/>
      <c r="FL427" s="795"/>
      <c r="FM427" s="795"/>
      <c r="FN427" s="795"/>
      <c r="FO427" s="795"/>
      <c r="FP427" s="788"/>
      <c r="GB427" s="788"/>
      <c r="GC427" s="795"/>
      <c r="GD427" s="795"/>
      <c r="GE427" s="795"/>
      <c r="GF427" s="795"/>
      <c r="GG427" s="795"/>
      <c r="GH427" s="795"/>
      <c r="GI427" s="795"/>
      <c r="GJ427" s="795"/>
      <c r="GK427" s="795"/>
      <c r="GL427" s="795"/>
      <c r="GM427" s="795"/>
      <c r="GN427" s="788"/>
      <c r="GO427" s="815"/>
    </row>
    <row r="428" spans="1:197" s="795" customFormat="1" ht="22" hidden="1" customHeight="1" x14ac:dyDescent="0.2">
      <c r="P428" s="788"/>
      <c r="AB428" s="788"/>
      <c r="AN428" s="788"/>
      <c r="AZ428" s="788"/>
      <c r="BL428" s="788"/>
      <c r="BX428" s="788"/>
      <c r="CJ428" s="788"/>
      <c r="CV428" s="788"/>
      <c r="DH428" s="788"/>
      <c r="DT428" s="788"/>
      <c r="DX428" s="826"/>
      <c r="EF428" s="788"/>
      <c r="ER428" s="788"/>
      <c r="FD428" s="788"/>
      <c r="FP428" s="788"/>
      <c r="GB428" s="788"/>
      <c r="GN428" s="788"/>
      <c r="GO428" s="815"/>
    </row>
    <row r="429" spans="1:197" s="786" customFormat="1" ht="22" hidden="1" customHeight="1" x14ac:dyDescent="0.2">
      <c r="P429" s="788"/>
      <c r="Q429" s="795"/>
      <c r="R429" s="795"/>
      <c r="S429" s="795"/>
      <c r="T429" s="795"/>
      <c r="U429" s="795"/>
      <c r="V429" s="795"/>
      <c r="W429" s="795"/>
      <c r="X429" s="795"/>
      <c r="Y429" s="795"/>
      <c r="Z429" s="795"/>
      <c r="AA429" s="795"/>
      <c r="AB429" s="788"/>
      <c r="AN429" s="788"/>
      <c r="AO429" s="795"/>
      <c r="AP429" s="795"/>
      <c r="AQ429" s="795"/>
      <c r="AR429" s="795"/>
      <c r="AS429" s="795"/>
      <c r="AT429" s="795"/>
      <c r="AU429" s="795"/>
      <c r="AV429" s="795"/>
      <c r="AW429" s="795"/>
      <c r="AX429" s="795"/>
      <c r="AY429" s="795"/>
      <c r="AZ429" s="788"/>
      <c r="BL429" s="788"/>
      <c r="BM429" s="795"/>
      <c r="BN429" s="795"/>
      <c r="BO429" s="795"/>
      <c r="BP429" s="795"/>
      <c r="BQ429" s="795"/>
      <c r="BR429" s="795"/>
      <c r="BS429" s="795"/>
      <c r="BT429" s="795"/>
      <c r="BU429" s="795"/>
      <c r="BV429" s="795"/>
      <c r="BW429" s="795"/>
      <c r="BX429" s="788"/>
      <c r="CJ429" s="788"/>
      <c r="CK429" s="795"/>
      <c r="CL429" s="795"/>
      <c r="CM429" s="795"/>
      <c r="CN429" s="795"/>
      <c r="CO429" s="795"/>
      <c r="CP429" s="795"/>
      <c r="CQ429" s="795"/>
      <c r="CR429" s="795"/>
      <c r="CS429" s="795"/>
      <c r="CT429" s="795"/>
      <c r="CU429" s="795"/>
      <c r="CV429" s="788"/>
      <c r="DH429" s="788"/>
      <c r="DI429" s="795"/>
      <c r="DJ429" s="795"/>
      <c r="DK429" s="795"/>
      <c r="DL429" s="795"/>
      <c r="DM429" s="795"/>
      <c r="DN429" s="795"/>
      <c r="DO429" s="795"/>
      <c r="DP429" s="795"/>
      <c r="DQ429" s="795"/>
      <c r="DR429" s="795"/>
      <c r="DS429" s="795"/>
      <c r="DT429" s="788"/>
      <c r="DX429" s="825"/>
      <c r="EF429" s="788"/>
      <c r="EG429" s="795"/>
      <c r="EH429" s="795"/>
      <c r="EI429" s="795"/>
      <c r="EJ429" s="795"/>
      <c r="EK429" s="795"/>
      <c r="EL429" s="795"/>
      <c r="EM429" s="795"/>
      <c r="EN429" s="795"/>
      <c r="EO429" s="795"/>
      <c r="EP429" s="795"/>
      <c r="EQ429" s="795"/>
      <c r="ER429" s="788"/>
      <c r="FD429" s="788"/>
      <c r="FE429" s="795"/>
      <c r="FF429" s="795"/>
      <c r="FG429" s="795"/>
      <c r="FH429" s="795"/>
      <c r="FI429" s="795"/>
      <c r="FJ429" s="795"/>
      <c r="FK429" s="795"/>
      <c r="FL429" s="795"/>
      <c r="FM429" s="795"/>
      <c r="FN429" s="795"/>
      <c r="FO429" s="795"/>
      <c r="FP429" s="788"/>
      <c r="GB429" s="788"/>
      <c r="GC429" s="795"/>
      <c r="GD429" s="795"/>
      <c r="GE429" s="795"/>
      <c r="GF429" s="795"/>
      <c r="GG429" s="795"/>
      <c r="GH429" s="795"/>
      <c r="GI429" s="795"/>
      <c r="GJ429" s="795"/>
      <c r="GK429" s="795"/>
      <c r="GL429" s="795"/>
      <c r="GM429" s="795"/>
      <c r="GN429" s="788"/>
      <c r="GO429" s="815"/>
    </row>
    <row r="430" spans="1:197" s="786" customFormat="1" ht="22" hidden="1" customHeight="1" x14ac:dyDescent="0.2">
      <c r="G430" s="814"/>
      <c r="P430" s="788"/>
      <c r="Q430" s="795"/>
      <c r="R430" s="795"/>
      <c r="S430" s="795"/>
      <c r="T430" s="795"/>
      <c r="U430" s="795"/>
      <c r="V430" s="795"/>
      <c r="W430" s="795"/>
      <c r="X430" s="795"/>
      <c r="Y430" s="795"/>
      <c r="Z430" s="795"/>
      <c r="AA430" s="795"/>
      <c r="AB430" s="788"/>
      <c r="AC430" s="795"/>
      <c r="AD430" s="795"/>
      <c r="AE430" s="795"/>
      <c r="AF430" s="795"/>
      <c r="AG430" s="795"/>
      <c r="AH430" s="795"/>
      <c r="AI430" s="795"/>
      <c r="AJ430" s="795"/>
      <c r="AK430" s="795"/>
      <c r="AL430" s="795"/>
      <c r="AM430" s="795"/>
      <c r="AN430" s="788"/>
      <c r="AO430" s="795"/>
      <c r="AP430" s="795"/>
      <c r="AQ430" s="795"/>
      <c r="AR430" s="795"/>
      <c r="AS430" s="795"/>
      <c r="AT430" s="795"/>
      <c r="AU430" s="795"/>
      <c r="AV430" s="795"/>
      <c r="AW430" s="795"/>
      <c r="AX430" s="795"/>
      <c r="AY430" s="795"/>
      <c r="AZ430" s="788"/>
      <c r="BA430" s="795"/>
      <c r="BB430" s="795"/>
      <c r="BC430" s="795"/>
      <c r="BD430" s="795"/>
      <c r="BE430" s="795"/>
      <c r="BF430" s="795"/>
      <c r="BG430" s="795"/>
      <c r="BH430" s="795"/>
      <c r="BI430" s="795"/>
      <c r="BJ430" s="795"/>
      <c r="BK430" s="795"/>
      <c r="BL430" s="788"/>
      <c r="BM430" s="795"/>
      <c r="BN430" s="795"/>
      <c r="BO430" s="795"/>
      <c r="BP430" s="795"/>
      <c r="BQ430" s="795"/>
      <c r="BR430" s="795"/>
      <c r="BS430" s="795"/>
      <c r="BT430" s="795"/>
      <c r="BU430" s="795"/>
      <c r="BV430" s="795"/>
      <c r="BW430" s="795"/>
      <c r="BX430" s="788"/>
      <c r="CA430" s="795"/>
      <c r="CB430" s="795"/>
      <c r="CC430" s="795"/>
      <c r="CD430" s="795"/>
      <c r="CE430" s="795"/>
      <c r="CF430" s="795"/>
      <c r="CG430" s="795"/>
      <c r="CH430" s="795"/>
      <c r="CI430" s="795"/>
      <c r="CJ430" s="788"/>
      <c r="CK430" s="795"/>
      <c r="CL430" s="795"/>
      <c r="CM430" s="795"/>
      <c r="CN430" s="795"/>
      <c r="CO430" s="795"/>
      <c r="CP430" s="795"/>
      <c r="CQ430" s="795"/>
      <c r="CR430" s="795"/>
      <c r="CS430" s="795"/>
      <c r="CT430" s="795"/>
      <c r="CU430" s="795"/>
      <c r="CV430" s="788"/>
      <c r="CW430" s="795"/>
      <c r="CX430" s="795"/>
      <c r="CY430" s="795"/>
      <c r="CZ430" s="795"/>
      <c r="DA430" s="795"/>
      <c r="DB430" s="795"/>
      <c r="DC430" s="795"/>
      <c r="DD430" s="795"/>
      <c r="DE430" s="795"/>
      <c r="DF430" s="795"/>
      <c r="DG430" s="795"/>
      <c r="DH430" s="788"/>
      <c r="DI430" s="795"/>
      <c r="DJ430" s="795"/>
      <c r="DK430" s="795"/>
      <c r="DL430" s="795"/>
      <c r="DM430" s="795"/>
      <c r="DN430" s="795"/>
      <c r="DO430" s="795"/>
      <c r="DP430" s="795"/>
      <c r="DQ430" s="795"/>
      <c r="DR430" s="795"/>
      <c r="DS430" s="795"/>
      <c r="DT430" s="788"/>
      <c r="DU430" s="795"/>
      <c r="DV430" s="795"/>
      <c r="DW430" s="795"/>
      <c r="DX430" s="795"/>
      <c r="DY430" s="795"/>
      <c r="DZ430" s="795"/>
      <c r="EA430" s="795"/>
      <c r="EB430" s="795"/>
      <c r="EC430" s="795"/>
      <c r="ED430" s="795"/>
      <c r="EE430" s="795"/>
      <c r="EF430" s="788"/>
      <c r="EG430" s="795"/>
      <c r="EH430" s="795"/>
      <c r="EI430" s="795"/>
      <c r="EJ430" s="795"/>
      <c r="EK430" s="795"/>
      <c r="EL430" s="795"/>
      <c r="EM430" s="795"/>
      <c r="EN430" s="795"/>
      <c r="EO430" s="795"/>
      <c r="EP430" s="795"/>
      <c r="EQ430" s="795"/>
      <c r="ER430" s="788"/>
      <c r="ES430" s="795"/>
      <c r="ET430" s="795"/>
      <c r="EU430" s="795"/>
      <c r="EV430" s="795"/>
      <c r="EW430" s="795"/>
      <c r="EX430" s="795"/>
      <c r="EY430" s="795"/>
      <c r="EZ430" s="795"/>
      <c r="FA430" s="795"/>
      <c r="FB430" s="795"/>
      <c r="FC430" s="795"/>
      <c r="FD430" s="788"/>
      <c r="FE430" s="795"/>
      <c r="FF430" s="795"/>
      <c r="FG430" s="795"/>
      <c r="FH430" s="795"/>
      <c r="FI430" s="795"/>
      <c r="FJ430" s="795"/>
      <c r="FK430" s="795"/>
      <c r="FL430" s="795"/>
      <c r="FM430" s="795"/>
      <c r="FN430" s="795"/>
      <c r="FO430" s="795"/>
      <c r="FP430" s="788"/>
      <c r="FQ430" s="795"/>
      <c r="FR430" s="795"/>
      <c r="FS430" s="795"/>
      <c r="FT430" s="795"/>
      <c r="FU430" s="795"/>
      <c r="FV430" s="795"/>
      <c r="FW430" s="795"/>
      <c r="FX430" s="795"/>
      <c r="FY430" s="795"/>
      <c r="FZ430" s="795"/>
      <c r="GA430" s="795"/>
      <c r="GB430" s="788"/>
      <c r="GC430" s="795"/>
      <c r="GD430" s="795"/>
      <c r="GE430" s="795"/>
      <c r="GF430" s="795"/>
      <c r="GG430" s="795"/>
      <c r="GH430" s="795"/>
      <c r="GI430" s="795"/>
      <c r="GJ430" s="795"/>
      <c r="GK430" s="795"/>
      <c r="GL430" s="795"/>
      <c r="GM430" s="795"/>
      <c r="GN430" s="788"/>
      <c r="GO430" s="815"/>
    </row>
    <row r="431" spans="1:197" s="786" customFormat="1" ht="22" customHeight="1" thickBot="1" x14ac:dyDescent="0.25">
      <c r="G431" s="814"/>
      <c r="P431" s="788"/>
      <c r="Q431" s="795"/>
      <c r="R431" s="795"/>
      <c r="S431" s="795"/>
      <c r="T431" s="795"/>
      <c r="U431" s="795"/>
      <c r="V431" s="795"/>
      <c r="W431" s="795"/>
      <c r="X431" s="795"/>
      <c r="Y431" s="795"/>
      <c r="Z431" s="795"/>
      <c r="AA431" s="795"/>
      <c r="AB431" s="788"/>
      <c r="AC431" s="795"/>
      <c r="AD431" s="795"/>
      <c r="AE431" s="795"/>
      <c r="AF431" s="795"/>
      <c r="AG431" s="795"/>
      <c r="AH431" s="795"/>
      <c r="AI431" s="795"/>
      <c r="AJ431" s="795"/>
      <c r="AK431" s="795"/>
      <c r="AL431" s="795"/>
      <c r="AM431" s="795"/>
      <c r="AN431" s="788"/>
      <c r="AO431" s="795"/>
      <c r="AP431" s="795"/>
      <c r="AQ431" s="795"/>
      <c r="AR431" s="795"/>
      <c r="AS431" s="795"/>
      <c r="AT431" s="795"/>
      <c r="AU431" s="795"/>
      <c r="AV431" s="795"/>
      <c r="AW431" s="795"/>
      <c r="AX431" s="795"/>
      <c r="AY431" s="795"/>
      <c r="AZ431" s="788"/>
      <c r="BA431" s="795"/>
      <c r="BB431" s="795"/>
      <c r="BC431" s="795"/>
      <c r="BD431" s="795"/>
      <c r="BE431" s="795"/>
      <c r="BF431" s="795"/>
      <c r="BG431" s="795"/>
      <c r="BH431" s="795"/>
      <c r="BI431" s="795"/>
      <c r="BJ431" s="795"/>
      <c r="BK431" s="795"/>
      <c r="BL431" s="788"/>
      <c r="BM431" s="795"/>
      <c r="BN431" s="795"/>
      <c r="BO431" s="795"/>
      <c r="BP431" s="795"/>
      <c r="BQ431" s="795"/>
      <c r="BR431" s="795"/>
      <c r="BS431" s="795"/>
      <c r="BT431" s="795"/>
      <c r="BU431" s="795"/>
      <c r="BV431" s="795"/>
      <c r="BW431" s="795"/>
      <c r="BX431" s="788"/>
      <c r="CA431" s="795"/>
      <c r="CB431" s="795"/>
      <c r="CC431" s="795"/>
      <c r="CD431" s="795"/>
      <c r="CE431" s="795"/>
      <c r="CF431" s="795"/>
      <c r="CG431" s="795"/>
      <c r="CH431" s="795"/>
      <c r="CI431" s="795"/>
      <c r="CJ431" s="788"/>
      <c r="CK431" s="795"/>
      <c r="CL431" s="795"/>
      <c r="CM431" s="795"/>
      <c r="CN431" s="795"/>
      <c r="CO431" s="795"/>
      <c r="CP431" s="795"/>
      <c r="CQ431" s="795"/>
      <c r="CR431" s="795"/>
      <c r="CS431" s="795"/>
      <c r="CT431" s="795"/>
      <c r="CU431" s="795"/>
      <c r="CV431" s="788"/>
      <c r="CW431" s="795"/>
      <c r="CX431" s="795"/>
      <c r="CY431" s="795"/>
      <c r="CZ431" s="795"/>
      <c r="DA431" s="795"/>
      <c r="DB431" s="795"/>
      <c r="DC431" s="795"/>
      <c r="DD431" s="795"/>
      <c r="DE431" s="795"/>
      <c r="DF431" s="795"/>
      <c r="DG431" s="795"/>
      <c r="DH431" s="788"/>
      <c r="DI431" s="795"/>
      <c r="DJ431" s="795"/>
      <c r="DK431" s="795"/>
      <c r="DL431" s="795"/>
      <c r="DM431" s="795"/>
      <c r="DN431" s="795"/>
      <c r="DO431" s="795"/>
      <c r="DP431" s="795"/>
      <c r="DQ431" s="795"/>
      <c r="DR431" s="795"/>
      <c r="DS431" s="795"/>
      <c r="DT431" s="788"/>
      <c r="DU431" s="795"/>
      <c r="DV431" s="795"/>
      <c r="DW431" s="795"/>
      <c r="DX431" s="795"/>
      <c r="DY431" s="795"/>
      <c r="DZ431" s="795"/>
      <c r="EA431" s="795"/>
      <c r="EB431" s="795"/>
      <c r="EC431" s="795"/>
      <c r="ED431" s="795"/>
      <c r="EE431" s="795"/>
      <c r="EF431" s="788"/>
      <c r="EG431" s="795"/>
      <c r="EH431" s="795"/>
      <c r="EI431" s="795"/>
      <c r="EJ431" s="795"/>
      <c r="EK431" s="795"/>
      <c r="EL431" s="795"/>
      <c r="EM431" s="795"/>
      <c r="EN431" s="795"/>
      <c r="EO431" s="795"/>
      <c r="EP431" s="795"/>
      <c r="EQ431" s="795"/>
      <c r="ER431" s="788"/>
      <c r="ES431" s="795"/>
      <c r="ET431" s="795"/>
      <c r="EU431" s="795"/>
      <c r="EV431" s="795"/>
      <c r="EW431" s="795"/>
      <c r="EX431" s="795"/>
      <c r="EY431" s="795"/>
      <c r="EZ431" s="795"/>
      <c r="FA431" s="795"/>
      <c r="FB431" s="795"/>
      <c r="FC431" s="795"/>
      <c r="FD431" s="788"/>
      <c r="FE431" s="795"/>
      <c r="FF431" s="795"/>
      <c r="FG431" s="795"/>
      <c r="FH431" s="795"/>
      <c r="FI431" s="795"/>
      <c r="FJ431" s="795"/>
      <c r="FK431" s="795"/>
      <c r="FL431" s="795"/>
      <c r="FM431" s="795"/>
      <c r="FN431" s="795"/>
      <c r="FO431" s="795"/>
      <c r="FP431" s="788"/>
      <c r="FQ431" s="795"/>
      <c r="FR431" s="795"/>
      <c r="FS431" s="795"/>
      <c r="FT431" s="795"/>
      <c r="FU431" s="795"/>
      <c r="FV431" s="795"/>
      <c r="FW431" s="795"/>
      <c r="FX431" s="795"/>
      <c r="FY431" s="795"/>
      <c r="FZ431" s="795"/>
      <c r="GA431" s="795"/>
      <c r="GB431" s="788"/>
      <c r="GC431" s="795"/>
      <c r="GD431" s="795"/>
      <c r="GE431" s="795"/>
      <c r="GF431" s="795"/>
      <c r="GG431" s="795"/>
      <c r="GH431" s="795"/>
      <c r="GI431" s="795"/>
      <c r="GJ431" s="795"/>
      <c r="GK431" s="795"/>
      <c r="GL431" s="795"/>
      <c r="GM431" s="795"/>
      <c r="GN431" s="788"/>
      <c r="GO431" s="815"/>
    </row>
    <row r="432" spans="1:197" s="786" customFormat="1" ht="22" customHeight="1" thickTop="1" thickBot="1" x14ac:dyDescent="0.25">
      <c r="A432" s="830" t="s">
        <v>518</v>
      </c>
      <c r="B432" s="793"/>
      <c r="C432" s="793"/>
      <c r="D432" s="793"/>
      <c r="E432" s="793"/>
      <c r="F432" s="793"/>
      <c r="G432" s="793"/>
      <c r="H432" s="793"/>
      <c r="I432" s="793"/>
      <c r="J432" s="793"/>
      <c r="K432" s="793"/>
      <c r="L432" s="793"/>
      <c r="M432" s="793"/>
      <c r="N432" s="793"/>
      <c r="O432" s="793"/>
      <c r="P432" s="794"/>
      <c r="Q432" s="793"/>
      <c r="R432" s="793"/>
      <c r="S432" s="793"/>
      <c r="T432" s="793"/>
      <c r="U432" s="793"/>
      <c r="V432" s="793"/>
      <c r="W432" s="793"/>
      <c r="X432" s="793"/>
      <c r="Y432" s="793"/>
      <c r="Z432" s="793"/>
      <c r="AA432" s="793"/>
      <c r="AB432" s="794"/>
      <c r="AC432" s="793"/>
      <c r="AD432" s="793"/>
      <c r="AE432" s="793"/>
      <c r="AF432" s="793"/>
      <c r="AG432" s="793"/>
      <c r="AH432" s="793"/>
      <c r="AI432" s="793"/>
      <c r="AJ432" s="793"/>
      <c r="AK432" s="793"/>
      <c r="AL432" s="793"/>
      <c r="AM432" s="793"/>
      <c r="AN432" s="794"/>
      <c r="AO432" s="793"/>
      <c r="AP432" s="793"/>
      <c r="AQ432" s="793"/>
      <c r="AR432" s="793"/>
      <c r="AS432" s="793">
        <f>G432</f>
        <v>0</v>
      </c>
      <c r="AT432" s="793"/>
      <c r="AU432" s="793">
        <f>G432</f>
        <v>0</v>
      </c>
      <c r="AV432" s="793">
        <f>G432</f>
        <v>0</v>
      </c>
      <c r="AW432" s="793">
        <f>G432</f>
        <v>0</v>
      </c>
      <c r="AX432" s="793"/>
      <c r="AY432" s="793"/>
      <c r="AZ432" s="794">
        <f>G432</f>
        <v>0</v>
      </c>
      <c r="BA432" s="793">
        <f t="shared" ref="BA432:BB432" si="1356">$G432</f>
        <v>0</v>
      </c>
      <c r="BB432" s="793">
        <f t="shared" si="1356"/>
        <v>0</v>
      </c>
      <c r="BC432" s="793"/>
      <c r="BD432" s="793">
        <f>$G432</f>
        <v>0</v>
      </c>
      <c r="BE432" s="793">
        <f>$G432</f>
        <v>0</v>
      </c>
      <c r="BF432" s="793"/>
      <c r="BG432" s="793">
        <f>$G432</f>
        <v>0</v>
      </c>
      <c r="BH432" s="793">
        <f>$G432</f>
        <v>0</v>
      </c>
      <c r="BI432" s="793">
        <f>$G432</f>
        <v>0</v>
      </c>
      <c r="BJ432" s="793"/>
      <c r="BK432" s="793"/>
      <c r="BL432" s="794">
        <f>$G432</f>
        <v>0</v>
      </c>
      <c r="BM432" s="793">
        <f>$G432</f>
        <v>0</v>
      </c>
      <c r="BN432" s="793">
        <f>$G432</f>
        <v>0</v>
      </c>
      <c r="BO432" s="793"/>
      <c r="BP432" s="793">
        <f>$G432</f>
        <v>0</v>
      </c>
      <c r="BQ432" s="793">
        <f>$G432</f>
        <v>0</v>
      </c>
      <c r="BR432" s="793"/>
      <c r="BS432" s="793">
        <f>$G432</f>
        <v>0</v>
      </c>
      <c r="BT432" s="793">
        <f>$G432</f>
        <v>0</v>
      </c>
      <c r="BU432" s="793">
        <f>$G432</f>
        <v>0</v>
      </c>
      <c r="BV432" s="793">
        <f>$G432</f>
        <v>0</v>
      </c>
      <c r="BW432" s="793"/>
      <c r="BX432" s="794">
        <f>$G432</f>
        <v>0</v>
      </c>
      <c r="BY432" s="793"/>
      <c r="BZ432" s="793">
        <f>$G432</f>
        <v>0</v>
      </c>
      <c r="CA432" s="793">
        <f>$G432</f>
        <v>0</v>
      </c>
      <c r="CB432" s="793">
        <f>$G432*2</f>
        <v>0</v>
      </c>
      <c r="CC432" s="793">
        <f>$G432*2</f>
        <v>0</v>
      </c>
      <c r="CD432" s="793"/>
      <c r="CE432" s="793">
        <f>$G432</f>
        <v>0</v>
      </c>
      <c r="CF432" s="793"/>
      <c r="CG432" s="793">
        <f>$G432</f>
        <v>0</v>
      </c>
      <c r="CH432" s="793">
        <f>$G432</f>
        <v>0</v>
      </c>
      <c r="CI432" s="793"/>
      <c r="CJ432" s="794">
        <f>$G432</f>
        <v>0</v>
      </c>
      <c r="CK432" s="793">
        <f>$G432</f>
        <v>0</v>
      </c>
      <c r="CL432" s="793">
        <f>$G432</f>
        <v>0</v>
      </c>
      <c r="CM432" s="793"/>
      <c r="CN432" s="793">
        <f>$G432*2</f>
        <v>0</v>
      </c>
      <c r="CO432" s="793">
        <f>$G432</f>
        <v>0</v>
      </c>
      <c r="CP432" s="793"/>
      <c r="CQ432" s="793">
        <f>$G432</f>
        <v>0</v>
      </c>
      <c r="CR432" s="793"/>
      <c r="CS432" s="793">
        <f>$G432</f>
        <v>0</v>
      </c>
      <c r="CT432" s="793">
        <f>$G432</f>
        <v>0</v>
      </c>
      <c r="CU432" s="793">
        <f>$G432</f>
        <v>0</v>
      </c>
      <c r="CV432" s="794"/>
      <c r="CW432" s="793">
        <f>$G432</f>
        <v>0</v>
      </c>
      <c r="CX432" s="793">
        <f>$G432*2</f>
        <v>0</v>
      </c>
      <c r="CY432" s="793">
        <f>$G432</f>
        <v>0</v>
      </c>
      <c r="CZ432" s="793">
        <f>$G432*2</f>
        <v>0</v>
      </c>
      <c r="DA432" s="793">
        <f>$G432*3</f>
        <v>0</v>
      </c>
      <c r="DB432" s="793"/>
      <c r="DC432" s="793">
        <f>$G432</f>
        <v>0</v>
      </c>
      <c r="DD432" s="793">
        <f>$G432</f>
        <v>0</v>
      </c>
      <c r="DE432" s="793"/>
      <c r="DF432" s="793">
        <f>$G432</f>
        <v>0</v>
      </c>
      <c r="DG432" s="793">
        <f>$G432</f>
        <v>0</v>
      </c>
      <c r="DH432" s="794"/>
      <c r="DI432" s="793">
        <f>$G432</f>
        <v>0</v>
      </c>
      <c r="DJ432" s="793">
        <f>$G432</f>
        <v>0</v>
      </c>
      <c r="DK432" s="793">
        <f>$G432</f>
        <v>0</v>
      </c>
      <c r="DL432" s="793">
        <f>$G432*2</f>
        <v>0</v>
      </c>
      <c r="DM432" s="793">
        <f>$G432</f>
        <v>0</v>
      </c>
      <c r="DN432" s="793"/>
      <c r="DO432" s="793">
        <f>$G432</f>
        <v>0</v>
      </c>
      <c r="DP432" s="793"/>
      <c r="DQ432" s="793">
        <f>$G432</f>
        <v>0</v>
      </c>
      <c r="DR432" s="793">
        <f>$G432</f>
        <v>0</v>
      </c>
      <c r="DS432" s="793">
        <f>$G432</f>
        <v>0</v>
      </c>
      <c r="DT432" s="794">
        <f>$G432</f>
        <v>0</v>
      </c>
      <c r="DU432" s="793">
        <f>$G432*2</f>
        <v>0</v>
      </c>
      <c r="DV432" s="793">
        <f>$G432</f>
        <v>0</v>
      </c>
      <c r="DW432" s="793">
        <f>$G432</f>
        <v>0</v>
      </c>
      <c r="DX432" s="793">
        <f>$G432*2</f>
        <v>0</v>
      </c>
      <c r="DY432" s="793">
        <f>$G432</f>
        <v>0</v>
      </c>
      <c r="DZ432" s="793"/>
      <c r="EA432" s="793">
        <f>$G432</f>
        <v>0</v>
      </c>
      <c r="EB432" s="793"/>
      <c r="EC432" s="793">
        <f>$G432</f>
        <v>0</v>
      </c>
      <c r="ED432" s="793">
        <f>$G432</f>
        <v>0</v>
      </c>
      <c r="EE432" s="793">
        <f>$G432</f>
        <v>0</v>
      </c>
      <c r="EF432" s="794">
        <f>$G432</f>
        <v>0</v>
      </c>
      <c r="EG432" s="793">
        <f>$G432*2</f>
        <v>0</v>
      </c>
      <c r="EH432" s="793">
        <f t="shared" ref="EH432:EJ432" si="1357">$G432</f>
        <v>0</v>
      </c>
      <c r="EI432" s="793">
        <f t="shared" si="1357"/>
        <v>0</v>
      </c>
      <c r="EJ432" s="793">
        <f t="shared" si="1357"/>
        <v>0</v>
      </c>
      <c r="EK432" s="793">
        <f>$G432*3</f>
        <v>0</v>
      </c>
      <c r="EL432" s="793"/>
      <c r="EM432" s="793">
        <f>$G432</f>
        <v>0</v>
      </c>
      <c r="EN432" s="793">
        <f>$G432</f>
        <v>0</v>
      </c>
      <c r="EO432" s="793"/>
      <c r="EP432" s="793">
        <f>$G432</f>
        <v>0</v>
      </c>
      <c r="EQ432" s="793">
        <f>$G432</f>
        <v>0</v>
      </c>
      <c r="ER432" s="794"/>
      <c r="ES432" s="793">
        <f>$G432</f>
        <v>0</v>
      </c>
      <c r="ET432" s="793">
        <f>$G432</f>
        <v>0</v>
      </c>
      <c r="EU432" s="793">
        <f>$G432</f>
        <v>0</v>
      </c>
      <c r="EV432" s="793">
        <f>$G432*2</f>
        <v>0</v>
      </c>
      <c r="EW432" s="793">
        <f>$G432*3</f>
        <v>0</v>
      </c>
      <c r="EX432" s="793"/>
      <c r="EY432" s="793">
        <f>$G432</f>
        <v>0</v>
      </c>
      <c r="EZ432" s="793">
        <f>$G432</f>
        <v>0</v>
      </c>
      <c r="FA432" s="793"/>
      <c r="FB432" s="793">
        <f>$G432</f>
        <v>0</v>
      </c>
      <c r="FC432" s="793">
        <f>$G432</f>
        <v>0</v>
      </c>
      <c r="FD432" s="794"/>
      <c r="FE432" s="793">
        <f>$G432</f>
        <v>0</v>
      </c>
      <c r="FF432" s="793">
        <f>$G432</f>
        <v>0</v>
      </c>
      <c r="FG432" s="793">
        <f>$G432</f>
        <v>0</v>
      </c>
      <c r="FH432" s="793">
        <f>$G432*2</f>
        <v>0</v>
      </c>
      <c r="FI432" s="793">
        <f>$G432*3</f>
        <v>0</v>
      </c>
      <c r="FJ432" s="793"/>
      <c r="FK432" s="793">
        <f>$G432</f>
        <v>0</v>
      </c>
      <c r="FL432" s="793">
        <f>$G432</f>
        <v>0</v>
      </c>
      <c r="FM432" s="793"/>
      <c r="FN432" s="793">
        <f>$G432</f>
        <v>0</v>
      </c>
      <c r="FO432" s="793">
        <f>$G432</f>
        <v>0</v>
      </c>
      <c r="FP432" s="794"/>
      <c r="FQ432" s="793">
        <f>$G432</f>
        <v>0</v>
      </c>
      <c r="FR432" s="793">
        <f>$G432</f>
        <v>0</v>
      </c>
      <c r="FS432" s="793">
        <f>$G432</f>
        <v>0</v>
      </c>
      <c r="FT432" s="793">
        <f>$G432*2</f>
        <v>0</v>
      </c>
      <c r="FU432" s="793">
        <f>$G432*3</f>
        <v>0</v>
      </c>
      <c r="FV432" s="793"/>
      <c r="FW432" s="793">
        <f>$G432</f>
        <v>0</v>
      </c>
      <c r="FX432" s="793">
        <f>$G432</f>
        <v>0</v>
      </c>
      <c r="FY432" s="793"/>
      <c r="FZ432" s="793">
        <f>$G432</f>
        <v>0</v>
      </c>
      <c r="GA432" s="793">
        <f>$G432</f>
        <v>0</v>
      </c>
      <c r="GB432" s="794"/>
      <c r="GC432" s="793">
        <f>$G432</f>
        <v>0</v>
      </c>
      <c r="GD432" s="793">
        <f>$G432</f>
        <v>0</v>
      </c>
      <c r="GE432" s="793">
        <f>$G432</f>
        <v>0</v>
      </c>
      <c r="GF432" s="793"/>
      <c r="GG432" s="793"/>
      <c r="GH432" s="793"/>
      <c r="GI432" s="793"/>
      <c r="GJ432" s="793"/>
      <c r="GK432" s="793"/>
      <c r="GL432" s="793"/>
      <c r="GM432" s="793"/>
      <c r="GN432" s="788"/>
      <c r="GO432" s="953">
        <f>SUM(H432:GN432)</f>
        <v>0</v>
      </c>
    </row>
    <row r="433" spans="1:198" s="786" customFormat="1" ht="22" customHeight="1" thickTop="1" thickBot="1" x14ac:dyDescent="0.25">
      <c r="A433" s="823" t="s">
        <v>524</v>
      </c>
      <c r="G433" s="814"/>
      <c r="H433" s="791">
        <v>0</v>
      </c>
      <c r="I433" s="791">
        <v>0</v>
      </c>
      <c r="J433" s="791">
        <f>J402+J405+J408+J411+J414+J417+J420+J423+J426</f>
        <v>-24000</v>
      </c>
      <c r="K433" s="791">
        <f t="shared" ref="K433:AR433" si="1358">K402+K405+K408+K411+K414+K417+K420+K423+K426</f>
        <v>-24000</v>
      </c>
      <c r="L433" s="791">
        <f t="shared" si="1358"/>
        <v>-43000</v>
      </c>
      <c r="M433" s="791">
        <f t="shared" si="1358"/>
        <v>-48000</v>
      </c>
      <c r="N433" s="791">
        <f t="shared" si="1358"/>
        <v>-45500</v>
      </c>
      <c r="O433" s="791">
        <f t="shared" si="1358"/>
        <v>-75700</v>
      </c>
      <c r="P433" s="792">
        <f t="shared" si="1358"/>
        <v>-83200</v>
      </c>
      <c r="Q433" s="791">
        <f t="shared" si="1358"/>
        <v>-97700</v>
      </c>
      <c r="R433" s="791">
        <f t="shared" si="1358"/>
        <v>-88200</v>
      </c>
      <c r="S433" s="791">
        <f t="shared" si="1358"/>
        <v>-82500</v>
      </c>
      <c r="T433" s="791">
        <f t="shared" si="1358"/>
        <v>-68450</v>
      </c>
      <c r="U433" s="791">
        <f t="shared" si="1358"/>
        <v>-95900</v>
      </c>
      <c r="V433" s="791">
        <f t="shared" si="1358"/>
        <v>-89050</v>
      </c>
      <c r="W433" s="791">
        <f t="shared" si="1358"/>
        <v>-87000</v>
      </c>
      <c r="X433" s="791">
        <f t="shared" si="1358"/>
        <v>-87200</v>
      </c>
      <c r="Y433" s="791">
        <f t="shared" si="1358"/>
        <v>-88150</v>
      </c>
      <c r="Z433" s="791">
        <f t="shared" si="1358"/>
        <v>-114550</v>
      </c>
      <c r="AA433" s="791">
        <f t="shared" si="1358"/>
        <v>-113650</v>
      </c>
      <c r="AB433" s="792">
        <f t="shared" si="1358"/>
        <v>-102550</v>
      </c>
      <c r="AC433" s="791">
        <f t="shared" si="1358"/>
        <v>-117200</v>
      </c>
      <c r="AD433" s="791">
        <f t="shared" si="1358"/>
        <v>-141100</v>
      </c>
      <c r="AE433" s="791">
        <f t="shared" si="1358"/>
        <v>-122300</v>
      </c>
      <c r="AF433" s="791">
        <f t="shared" si="1358"/>
        <v>-116500</v>
      </c>
      <c r="AG433" s="791">
        <f t="shared" si="1358"/>
        <v>-120400</v>
      </c>
      <c r="AH433" s="791">
        <f t="shared" si="1358"/>
        <v>-123800</v>
      </c>
      <c r="AI433" s="791">
        <f t="shared" si="1358"/>
        <v>-124850</v>
      </c>
      <c r="AJ433" s="791">
        <f t="shared" si="1358"/>
        <v>-116550</v>
      </c>
      <c r="AK433" s="791">
        <f t="shared" si="1358"/>
        <v>-114950</v>
      </c>
      <c r="AL433" s="791">
        <f t="shared" si="1358"/>
        <v>-123000</v>
      </c>
      <c r="AM433" s="791">
        <f t="shared" si="1358"/>
        <v>-125900</v>
      </c>
      <c r="AN433" s="792">
        <f t="shared" si="1358"/>
        <v>-140850</v>
      </c>
      <c r="AO433" s="791">
        <f t="shared" si="1358"/>
        <v>-138650</v>
      </c>
      <c r="AP433" s="791">
        <f t="shared" si="1358"/>
        <v>-142250</v>
      </c>
      <c r="AQ433" s="791">
        <f t="shared" si="1358"/>
        <v>-149150</v>
      </c>
      <c r="AR433" s="791">
        <f t="shared" si="1358"/>
        <v>-143050</v>
      </c>
      <c r="AS433" s="791">
        <f>AS402+AS405+AS408+AS411+AS414+AS417+AS420+AS423+AS426+AS432</f>
        <v>-142350</v>
      </c>
      <c r="AT433" s="791">
        <f t="shared" ref="AT433:BL433" si="1359">AT402+AT405+AT408+AT411+AT414+AT417+AT420+AT423+AT426+AT432</f>
        <v>-131950</v>
      </c>
      <c r="AU433" s="791">
        <f t="shared" si="1359"/>
        <v>-128150</v>
      </c>
      <c r="AV433" s="791">
        <f t="shared" si="1359"/>
        <v>-105050</v>
      </c>
      <c r="AW433" s="791">
        <f t="shared" si="1359"/>
        <v>-76650</v>
      </c>
      <c r="AX433" s="791">
        <f t="shared" si="1359"/>
        <v>-58000</v>
      </c>
      <c r="AY433" s="791">
        <f t="shared" si="1359"/>
        <v>-57150</v>
      </c>
      <c r="AZ433" s="792">
        <f t="shared" si="1359"/>
        <v>-41950</v>
      </c>
      <c r="BA433" s="791">
        <f t="shared" si="1359"/>
        <v>-14250</v>
      </c>
      <c r="BB433" s="791">
        <f t="shared" si="1359"/>
        <v>-14650</v>
      </c>
      <c r="BC433" s="791">
        <f t="shared" si="1359"/>
        <v>-12550</v>
      </c>
      <c r="BD433" s="791">
        <f t="shared" si="1359"/>
        <v>-5650</v>
      </c>
      <c r="BE433" s="791">
        <f t="shared" si="1359"/>
        <v>-3250</v>
      </c>
      <c r="BF433" s="791">
        <f t="shared" si="1359"/>
        <v>-2450</v>
      </c>
      <c r="BG433" s="791">
        <f t="shared" si="1359"/>
        <v>-1400</v>
      </c>
      <c r="BH433" s="791">
        <f t="shared" si="1359"/>
        <v>-800</v>
      </c>
      <c r="BI433" s="791">
        <f t="shared" si="1359"/>
        <v>-1050</v>
      </c>
      <c r="BJ433" s="791">
        <f t="shared" si="1359"/>
        <v>-300</v>
      </c>
      <c r="BK433" s="791">
        <f t="shared" si="1359"/>
        <v>0</v>
      </c>
      <c r="BL433" s="792">
        <f t="shared" si="1359"/>
        <v>0</v>
      </c>
      <c r="BM433" s="791">
        <f t="shared" ref="BM433:BU433" si="1360">SUM(BM402:BM426)+BM432</f>
        <v>0</v>
      </c>
      <c r="BN433" s="791">
        <f t="shared" si="1360"/>
        <v>0</v>
      </c>
      <c r="BO433" s="791">
        <f t="shared" si="1360"/>
        <v>0</v>
      </c>
      <c r="BP433" s="791">
        <f t="shared" si="1360"/>
        <v>0</v>
      </c>
      <c r="BQ433" s="791">
        <f t="shared" si="1360"/>
        <v>0</v>
      </c>
      <c r="BR433" s="791">
        <f t="shared" si="1360"/>
        <v>0</v>
      </c>
      <c r="BS433" s="791">
        <f t="shared" si="1360"/>
        <v>0</v>
      </c>
      <c r="BT433" s="791">
        <f t="shared" si="1360"/>
        <v>0</v>
      </c>
      <c r="BU433" s="791">
        <f t="shared" si="1360"/>
        <v>0</v>
      </c>
      <c r="BV433" s="791">
        <f t="shared" ref="BV433:DA433" si="1361">SUM(BV402:BV426)+BV432</f>
        <v>0</v>
      </c>
      <c r="BW433" s="791">
        <f t="shared" si="1361"/>
        <v>0</v>
      </c>
      <c r="BX433" s="792">
        <f t="shared" si="1361"/>
        <v>0</v>
      </c>
      <c r="BY433" s="791">
        <f t="shared" si="1361"/>
        <v>0</v>
      </c>
      <c r="BZ433" s="791">
        <f t="shared" si="1361"/>
        <v>0</v>
      </c>
      <c r="CA433" s="791">
        <f t="shared" si="1361"/>
        <v>0</v>
      </c>
      <c r="CB433" s="791">
        <f t="shared" si="1361"/>
        <v>0</v>
      </c>
      <c r="CC433" s="791">
        <f t="shared" si="1361"/>
        <v>0</v>
      </c>
      <c r="CD433" s="791">
        <f t="shared" si="1361"/>
        <v>0</v>
      </c>
      <c r="CE433" s="791">
        <f t="shared" si="1361"/>
        <v>0</v>
      </c>
      <c r="CF433" s="791">
        <f t="shared" si="1361"/>
        <v>0</v>
      </c>
      <c r="CG433" s="791">
        <f t="shared" si="1361"/>
        <v>0</v>
      </c>
      <c r="CH433" s="791">
        <f t="shared" si="1361"/>
        <v>0</v>
      </c>
      <c r="CI433" s="791">
        <f t="shared" si="1361"/>
        <v>0</v>
      </c>
      <c r="CJ433" s="792">
        <f t="shared" si="1361"/>
        <v>0</v>
      </c>
      <c r="CK433" s="791">
        <f t="shared" si="1361"/>
        <v>0</v>
      </c>
      <c r="CL433" s="791">
        <f t="shared" si="1361"/>
        <v>0</v>
      </c>
      <c r="CM433" s="791">
        <f t="shared" si="1361"/>
        <v>0</v>
      </c>
      <c r="CN433" s="791">
        <f t="shared" si="1361"/>
        <v>0</v>
      </c>
      <c r="CO433" s="791">
        <f t="shared" si="1361"/>
        <v>0</v>
      </c>
      <c r="CP433" s="791">
        <f t="shared" si="1361"/>
        <v>0</v>
      </c>
      <c r="CQ433" s="791">
        <f t="shared" si="1361"/>
        <v>0</v>
      </c>
      <c r="CR433" s="791">
        <f t="shared" si="1361"/>
        <v>0</v>
      </c>
      <c r="CS433" s="791">
        <f t="shared" si="1361"/>
        <v>0</v>
      </c>
      <c r="CT433" s="791">
        <f t="shared" si="1361"/>
        <v>0</v>
      </c>
      <c r="CU433" s="791">
        <f t="shared" si="1361"/>
        <v>0</v>
      </c>
      <c r="CV433" s="792">
        <f t="shared" si="1361"/>
        <v>0</v>
      </c>
      <c r="CW433" s="791">
        <f t="shared" si="1361"/>
        <v>0</v>
      </c>
      <c r="CX433" s="791">
        <f t="shared" si="1361"/>
        <v>0</v>
      </c>
      <c r="CY433" s="791">
        <f t="shared" si="1361"/>
        <v>0</v>
      </c>
      <c r="CZ433" s="791">
        <f t="shared" si="1361"/>
        <v>0</v>
      </c>
      <c r="DA433" s="791">
        <f t="shared" si="1361"/>
        <v>0</v>
      </c>
      <c r="DB433" s="791">
        <f t="shared" ref="DB433:EG433" si="1362">SUM(DB402:DB426)+DB432</f>
        <v>0</v>
      </c>
      <c r="DC433" s="791">
        <f t="shared" si="1362"/>
        <v>0</v>
      </c>
      <c r="DD433" s="791">
        <f t="shared" si="1362"/>
        <v>0</v>
      </c>
      <c r="DE433" s="791">
        <f t="shared" si="1362"/>
        <v>0</v>
      </c>
      <c r="DF433" s="791">
        <f t="shared" si="1362"/>
        <v>0</v>
      </c>
      <c r="DG433" s="791">
        <f t="shared" si="1362"/>
        <v>0</v>
      </c>
      <c r="DH433" s="792">
        <f t="shared" si="1362"/>
        <v>0</v>
      </c>
      <c r="DI433" s="791">
        <f t="shared" si="1362"/>
        <v>0</v>
      </c>
      <c r="DJ433" s="791">
        <f t="shared" si="1362"/>
        <v>0</v>
      </c>
      <c r="DK433" s="791">
        <f t="shared" si="1362"/>
        <v>0</v>
      </c>
      <c r="DL433" s="791">
        <f t="shared" si="1362"/>
        <v>0</v>
      </c>
      <c r="DM433" s="791">
        <f t="shared" si="1362"/>
        <v>0</v>
      </c>
      <c r="DN433" s="791">
        <f t="shared" si="1362"/>
        <v>0</v>
      </c>
      <c r="DO433" s="791">
        <f t="shared" si="1362"/>
        <v>0</v>
      </c>
      <c r="DP433" s="791">
        <f t="shared" si="1362"/>
        <v>0</v>
      </c>
      <c r="DQ433" s="791">
        <f t="shared" si="1362"/>
        <v>0</v>
      </c>
      <c r="DR433" s="791">
        <f t="shared" si="1362"/>
        <v>0</v>
      </c>
      <c r="DS433" s="791">
        <f t="shared" si="1362"/>
        <v>0</v>
      </c>
      <c r="DT433" s="792">
        <f t="shared" si="1362"/>
        <v>0</v>
      </c>
      <c r="DU433" s="791">
        <f t="shared" si="1362"/>
        <v>0</v>
      </c>
      <c r="DV433" s="791">
        <f t="shared" si="1362"/>
        <v>0</v>
      </c>
      <c r="DW433" s="791">
        <f t="shared" si="1362"/>
        <v>0</v>
      </c>
      <c r="DX433" s="791">
        <f t="shared" si="1362"/>
        <v>0</v>
      </c>
      <c r="DY433" s="791">
        <f t="shared" si="1362"/>
        <v>0</v>
      </c>
      <c r="DZ433" s="791">
        <f t="shared" si="1362"/>
        <v>0</v>
      </c>
      <c r="EA433" s="791">
        <f t="shared" si="1362"/>
        <v>0</v>
      </c>
      <c r="EB433" s="791">
        <f t="shared" si="1362"/>
        <v>0</v>
      </c>
      <c r="EC433" s="791">
        <f t="shared" si="1362"/>
        <v>0</v>
      </c>
      <c r="ED433" s="791">
        <f t="shared" si="1362"/>
        <v>0</v>
      </c>
      <c r="EE433" s="791">
        <f t="shared" si="1362"/>
        <v>0</v>
      </c>
      <c r="EF433" s="792">
        <f t="shared" si="1362"/>
        <v>0</v>
      </c>
      <c r="EG433" s="791">
        <f t="shared" si="1362"/>
        <v>0</v>
      </c>
      <c r="EH433" s="791">
        <f t="shared" ref="EH433:FM433" si="1363">SUM(EH402:EH426)+EH432</f>
        <v>0</v>
      </c>
      <c r="EI433" s="791">
        <f t="shared" si="1363"/>
        <v>0</v>
      </c>
      <c r="EJ433" s="791">
        <f t="shared" si="1363"/>
        <v>0</v>
      </c>
      <c r="EK433" s="791">
        <f t="shared" si="1363"/>
        <v>0</v>
      </c>
      <c r="EL433" s="791">
        <f t="shared" si="1363"/>
        <v>0</v>
      </c>
      <c r="EM433" s="791">
        <f t="shared" si="1363"/>
        <v>0</v>
      </c>
      <c r="EN433" s="791">
        <f t="shared" si="1363"/>
        <v>0</v>
      </c>
      <c r="EO433" s="791">
        <f t="shared" si="1363"/>
        <v>0</v>
      </c>
      <c r="EP433" s="791">
        <f t="shared" si="1363"/>
        <v>0</v>
      </c>
      <c r="EQ433" s="791">
        <f t="shared" si="1363"/>
        <v>0</v>
      </c>
      <c r="ER433" s="792">
        <f t="shared" si="1363"/>
        <v>0</v>
      </c>
      <c r="ES433" s="791">
        <f t="shared" si="1363"/>
        <v>0</v>
      </c>
      <c r="ET433" s="791">
        <f t="shared" si="1363"/>
        <v>0</v>
      </c>
      <c r="EU433" s="791">
        <f t="shared" si="1363"/>
        <v>0</v>
      </c>
      <c r="EV433" s="791">
        <f t="shared" si="1363"/>
        <v>0</v>
      </c>
      <c r="EW433" s="791">
        <f t="shared" si="1363"/>
        <v>0</v>
      </c>
      <c r="EX433" s="791">
        <f t="shared" si="1363"/>
        <v>0</v>
      </c>
      <c r="EY433" s="791">
        <f t="shared" si="1363"/>
        <v>0</v>
      </c>
      <c r="EZ433" s="791">
        <f t="shared" si="1363"/>
        <v>0</v>
      </c>
      <c r="FA433" s="791">
        <f t="shared" si="1363"/>
        <v>0</v>
      </c>
      <c r="FB433" s="791">
        <f t="shared" si="1363"/>
        <v>0</v>
      </c>
      <c r="FC433" s="791">
        <f t="shared" si="1363"/>
        <v>0</v>
      </c>
      <c r="FD433" s="792">
        <f t="shared" si="1363"/>
        <v>0</v>
      </c>
      <c r="FE433" s="791">
        <f t="shared" si="1363"/>
        <v>0</v>
      </c>
      <c r="FF433" s="791">
        <f t="shared" si="1363"/>
        <v>0</v>
      </c>
      <c r="FG433" s="791">
        <f t="shared" si="1363"/>
        <v>0</v>
      </c>
      <c r="FH433" s="791">
        <f t="shared" si="1363"/>
        <v>0</v>
      </c>
      <c r="FI433" s="791">
        <f t="shared" si="1363"/>
        <v>0</v>
      </c>
      <c r="FJ433" s="791">
        <f t="shared" si="1363"/>
        <v>0</v>
      </c>
      <c r="FK433" s="791">
        <f t="shared" si="1363"/>
        <v>0</v>
      </c>
      <c r="FL433" s="791">
        <f t="shared" si="1363"/>
        <v>0</v>
      </c>
      <c r="FM433" s="791">
        <f t="shared" si="1363"/>
        <v>0</v>
      </c>
      <c r="FN433" s="791">
        <f t="shared" ref="FN433:GN433" si="1364">SUM(FN402:FN426)+FN432</f>
        <v>0</v>
      </c>
      <c r="FO433" s="791">
        <f t="shared" si="1364"/>
        <v>0</v>
      </c>
      <c r="FP433" s="792">
        <f t="shared" si="1364"/>
        <v>0</v>
      </c>
      <c r="FQ433" s="791">
        <f t="shared" si="1364"/>
        <v>0</v>
      </c>
      <c r="FR433" s="791">
        <f t="shared" si="1364"/>
        <v>0</v>
      </c>
      <c r="FS433" s="791">
        <f t="shared" si="1364"/>
        <v>0</v>
      </c>
      <c r="FT433" s="791">
        <f t="shared" si="1364"/>
        <v>0</v>
      </c>
      <c r="FU433" s="791">
        <f t="shared" si="1364"/>
        <v>0</v>
      </c>
      <c r="FV433" s="791">
        <f t="shared" si="1364"/>
        <v>0</v>
      </c>
      <c r="FW433" s="791">
        <f t="shared" si="1364"/>
        <v>0</v>
      </c>
      <c r="FX433" s="791">
        <f t="shared" si="1364"/>
        <v>0</v>
      </c>
      <c r="FY433" s="791">
        <f t="shared" si="1364"/>
        <v>0</v>
      </c>
      <c r="FZ433" s="791">
        <f t="shared" si="1364"/>
        <v>0</v>
      </c>
      <c r="GA433" s="791">
        <f t="shared" si="1364"/>
        <v>0</v>
      </c>
      <c r="GB433" s="792">
        <f t="shared" si="1364"/>
        <v>0</v>
      </c>
      <c r="GC433" s="791">
        <f t="shared" si="1364"/>
        <v>0</v>
      </c>
      <c r="GD433" s="791">
        <f t="shared" si="1364"/>
        <v>0</v>
      </c>
      <c r="GE433" s="791">
        <f t="shared" si="1364"/>
        <v>0</v>
      </c>
      <c r="GF433" s="791">
        <f t="shared" si="1364"/>
        <v>0</v>
      </c>
      <c r="GG433" s="791">
        <f t="shared" si="1364"/>
        <v>0</v>
      </c>
      <c r="GH433" s="791">
        <f t="shared" si="1364"/>
        <v>0</v>
      </c>
      <c r="GI433" s="791">
        <f t="shared" si="1364"/>
        <v>0</v>
      </c>
      <c r="GJ433" s="791">
        <f t="shared" si="1364"/>
        <v>0</v>
      </c>
      <c r="GK433" s="791">
        <f t="shared" si="1364"/>
        <v>0</v>
      </c>
      <c r="GL433" s="791">
        <f t="shared" si="1364"/>
        <v>0</v>
      </c>
      <c r="GM433" s="791">
        <f t="shared" si="1364"/>
        <v>0</v>
      </c>
      <c r="GN433" s="792">
        <f t="shared" si="1364"/>
        <v>0</v>
      </c>
      <c r="GO433" s="822">
        <f>SUM(H433:GN433)</f>
        <v>-4316400</v>
      </c>
      <c r="GP433" s="786">
        <f>GO432+GO199</f>
        <v>-7700000</v>
      </c>
    </row>
    <row r="434" spans="1:198" s="786" customFormat="1" ht="22" customHeight="1" thickTop="1" thickBot="1" x14ac:dyDescent="0.25">
      <c r="A434" s="786" t="s">
        <v>520</v>
      </c>
      <c r="G434" s="814"/>
      <c r="H434" s="791">
        <f>H433</f>
        <v>0</v>
      </c>
      <c r="I434" s="791">
        <f>H434+I433</f>
        <v>0</v>
      </c>
      <c r="J434" s="791">
        <f t="shared" ref="J434:BU434" si="1365">I434+J433</f>
        <v>-24000</v>
      </c>
      <c r="K434" s="791">
        <f t="shared" si="1365"/>
        <v>-48000</v>
      </c>
      <c r="L434" s="791">
        <f t="shared" si="1365"/>
        <v>-91000</v>
      </c>
      <c r="M434" s="791">
        <f t="shared" si="1365"/>
        <v>-139000</v>
      </c>
      <c r="N434" s="791">
        <f t="shared" si="1365"/>
        <v>-184500</v>
      </c>
      <c r="O434" s="791">
        <f t="shared" si="1365"/>
        <v>-260200</v>
      </c>
      <c r="P434" s="792">
        <f t="shared" si="1365"/>
        <v>-343400</v>
      </c>
      <c r="Q434" s="791">
        <f t="shared" si="1365"/>
        <v>-441100</v>
      </c>
      <c r="R434" s="791">
        <f t="shared" si="1365"/>
        <v>-529300</v>
      </c>
      <c r="S434" s="791">
        <f t="shared" si="1365"/>
        <v>-611800</v>
      </c>
      <c r="T434" s="791">
        <f t="shared" si="1365"/>
        <v>-680250</v>
      </c>
      <c r="U434" s="791">
        <f t="shared" si="1365"/>
        <v>-776150</v>
      </c>
      <c r="V434" s="791">
        <f t="shared" si="1365"/>
        <v>-865200</v>
      </c>
      <c r="W434" s="791">
        <f t="shared" si="1365"/>
        <v>-952200</v>
      </c>
      <c r="X434" s="791">
        <f t="shared" si="1365"/>
        <v>-1039400</v>
      </c>
      <c r="Y434" s="791">
        <f t="shared" si="1365"/>
        <v>-1127550</v>
      </c>
      <c r="Z434" s="791">
        <f t="shared" si="1365"/>
        <v>-1242100</v>
      </c>
      <c r="AA434" s="791">
        <f t="shared" si="1365"/>
        <v>-1355750</v>
      </c>
      <c r="AB434" s="792">
        <f t="shared" si="1365"/>
        <v>-1458300</v>
      </c>
      <c r="AC434" s="791">
        <f t="shared" si="1365"/>
        <v>-1575500</v>
      </c>
      <c r="AD434" s="791">
        <f t="shared" si="1365"/>
        <v>-1716600</v>
      </c>
      <c r="AE434" s="791">
        <f t="shared" si="1365"/>
        <v>-1838900</v>
      </c>
      <c r="AF434" s="791">
        <f t="shared" si="1365"/>
        <v>-1955400</v>
      </c>
      <c r="AG434" s="791">
        <f t="shared" si="1365"/>
        <v>-2075800</v>
      </c>
      <c r="AH434" s="791">
        <f t="shared" si="1365"/>
        <v>-2199600</v>
      </c>
      <c r="AI434" s="791">
        <f t="shared" si="1365"/>
        <v>-2324450</v>
      </c>
      <c r="AJ434" s="791">
        <f t="shared" si="1365"/>
        <v>-2441000</v>
      </c>
      <c r="AK434" s="791">
        <f t="shared" si="1365"/>
        <v>-2555950</v>
      </c>
      <c r="AL434" s="791">
        <f t="shared" si="1365"/>
        <v>-2678950</v>
      </c>
      <c r="AM434" s="791">
        <f t="shared" si="1365"/>
        <v>-2804850</v>
      </c>
      <c r="AN434" s="792">
        <f t="shared" si="1365"/>
        <v>-2945700</v>
      </c>
      <c r="AO434" s="791">
        <f t="shared" si="1365"/>
        <v>-3084350</v>
      </c>
      <c r="AP434" s="791">
        <f t="shared" si="1365"/>
        <v>-3226600</v>
      </c>
      <c r="AQ434" s="791">
        <f t="shared" si="1365"/>
        <v>-3375750</v>
      </c>
      <c r="AR434" s="791">
        <f t="shared" si="1365"/>
        <v>-3518800</v>
      </c>
      <c r="AS434" s="791">
        <f t="shared" si="1365"/>
        <v>-3661150</v>
      </c>
      <c r="AT434" s="791">
        <f t="shared" si="1365"/>
        <v>-3793100</v>
      </c>
      <c r="AU434" s="791">
        <f t="shared" si="1365"/>
        <v>-3921250</v>
      </c>
      <c r="AV434" s="791">
        <f t="shared" si="1365"/>
        <v>-4026300</v>
      </c>
      <c r="AW434" s="791">
        <f t="shared" si="1365"/>
        <v>-4102950</v>
      </c>
      <c r="AX434" s="791">
        <f t="shared" si="1365"/>
        <v>-4160950</v>
      </c>
      <c r="AY434" s="791">
        <f t="shared" si="1365"/>
        <v>-4218100</v>
      </c>
      <c r="AZ434" s="792">
        <f t="shared" si="1365"/>
        <v>-4260050</v>
      </c>
      <c r="BA434" s="791">
        <f t="shared" si="1365"/>
        <v>-4274300</v>
      </c>
      <c r="BB434" s="791">
        <f t="shared" si="1365"/>
        <v>-4288950</v>
      </c>
      <c r="BC434" s="791">
        <f t="shared" si="1365"/>
        <v>-4301500</v>
      </c>
      <c r="BD434" s="791">
        <f t="shared" si="1365"/>
        <v>-4307150</v>
      </c>
      <c r="BE434" s="791">
        <f t="shared" si="1365"/>
        <v>-4310400</v>
      </c>
      <c r="BF434" s="791">
        <f t="shared" si="1365"/>
        <v>-4312850</v>
      </c>
      <c r="BG434" s="791">
        <f t="shared" si="1365"/>
        <v>-4314250</v>
      </c>
      <c r="BH434" s="791">
        <f t="shared" si="1365"/>
        <v>-4315050</v>
      </c>
      <c r="BI434" s="791">
        <f t="shared" si="1365"/>
        <v>-4316100</v>
      </c>
      <c r="BJ434" s="791">
        <f t="shared" si="1365"/>
        <v>-4316400</v>
      </c>
      <c r="BK434" s="791">
        <f t="shared" si="1365"/>
        <v>-4316400</v>
      </c>
      <c r="BL434" s="792">
        <f t="shared" si="1365"/>
        <v>-4316400</v>
      </c>
      <c r="BM434" s="791">
        <f t="shared" si="1365"/>
        <v>-4316400</v>
      </c>
      <c r="BN434" s="791">
        <f t="shared" si="1365"/>
        <v>-4316400</v>
      </c>
      <c r="BO434" s="791">
        <f t="shared" si="1365"/>
        <v>-4316400</v>
      </c>
      <c r="BP434" s="791">
        <f t="shared" si="1365"/>
        <v>-4316400</v>
      </c>
      <c r="BQ434" s="791">
        <f t="shared" si="1365"/>
        <v>-4316400</v>
      </c>
      <c r="BR434" s="791">
        <f t="shared" si="1365"/>
        <v>-4316400</v>
      </c>
      <c r="BS434" s="791">
        <f t="shared" si="1365"/>
        <v>-4316400</v>
      </c>
      <c r="BT434" s="791">
        <f t="shared" si="1365"/>
        <v>-4316400</v>
      </c>
      <c r="BU434" s="791">
        <f t="shared" si="1365"/>
        <v>-4316400</v>
      </c>
      <c r="BV434" s="791">
        <f t="shared" ref="BV434:EG434" si="1366">BU434+BV433</f>
        <v>-4316400</v>
      </c>
      <c r="BW434" s="791">
        <f t="shared" si="1366"/>
        <v>-4316400</v>
      </c>
      <c r="BX434" s="792">
        <f t="shared" si="1366"/>
        <v>-4316400</v>
      </c>
      <c r="BY434" s="791">
        <f t="shared" si="1366"/>
        <v>-4316400</v>
      </c>
      <c r="BZ434" s="791">
        <f t="shared" si="1366"/>
        <v>-4316400</v>
      </c>
      <c r="CA434" s="791">
        <f t="shared" si="1366"/>
        <v>-4316400</v>
      </c>
      <c r="CB434" s="791">
        <f t="shared" si="1366"/>
        <v>-4316400</v>
      </c>
      <c r="CC434" s="791">
        <f t="shared" si="1366"/>
        <v>-4316400</v>
      </c>
      <c r="CD434" s="791">
        <f t="shared" si="1366"/>
        <v>-4316400</v>
      </c>
      <c r="CE434" s="791">
        <f t="shared" si="1366"/>
        <v>-4316400</v>
      </c>
      <c r="CF434" s="791">
        <f t="shared" si="1366"/>
        <v>-4316400</v>
      </c>
      <c r="CG434" s="791">
        <f t="shared" si="1366"/>
        <v>-4316400</v>
      </c>
      <c r="CH434" s="791">
        <f t="shared" si="1366"/>
        <v>-4316400</v>
      </c>
      <c r="CI434" s="791">
        <f t="shared" si="1366"/>
        <v>-4316400</v>
      </c>
      <c r="CJ434" s="792">
        <f t="shared" si="1366"/>
        <v>-4316400</v>
      </c>
      <c r="CK434" s="791">
        <f t="shared" si="1366"/>
        <v>-4316400</v>
      </c>
      <c r="CL434" s="791">
        <f t="shared" si="1366"/>
        <v>-4316400</v>
      </c>
      <c r="CM434" s="791">
        <f t="shared" si="1366"/>
        <v>-4316400</v>
      </c>
      <c r="CN434" s="791">
        <f t="shared" si="1366"/>
        <v>-4316400</v>
      </c>
      <c r="CO434" s="791">
        <f t="shared" si="1366"/>
        <v>-4316400</v>
      </c>
      <c r="CP434" s="791">
        <f t="shared" si="1366"/>
        <v>-4316400</v>
      </c>
      <c r="CQ434" s="791">
        <f t="shared" si="1366"/>
        <v>-4316400</v>
      </c>
      <c r="CR434" s="791">
        <f t="shared" si="1366"/>
        <v>-4316400</v>
      </c>
      <c r="CS434" s="791">
        <f t="shared" si="1366"/>
        <v>-4316400</v>
      </c>
      <c r="CT434" s="791">
        <f t="shared" si="1366"/>
        <v>-4316400</v>
      </c>
      <c r="CU434" s="791">
        <f t="shared" si="1366"/>
        <v>-4316400</v>
      </c>
      <c r="CV434" s="792">
        <f t="shared" si="1366"/>
        <v>-4316400</v>
      </c>
      <c r="CW434" s="791">
        <f t="shared" si="1366"/>
        <v>-4316400</v>
      </c>
      <c r="CX434" s="791">
        <f t="shared" si="1366"/>
        <v>-4316400</v>
      </c>
      <c r="CY434" s="791">
        <f t="shared" si="1366"/>
        <v>-4316400</v>
      </c>
      <c r="CZ434" s="791">
        <f t="shared" si="1366"/>
        <v>-4316400</v>
      </c>
      <c r="DA434" s="791">
        <f t="shared" si="1366"/>
        <v>-4316400</v>
      </c>
      <c r="DB434" s="791">
        <f t="shared" si="1366"/>
        <v>-4316400</v>
      </c>
      <c r="DC434" s="791">
        <f t="shared" si="1366"/>
        <v>-4316400</v>
      </c>
      <c r="DD434" s="791">
        <f t="shared" si="1366"/>
        <v>-4316400</v>
      </c>
      <c r="DE434" s="791">
        <f t="shared" si="1366"/>
        <v>-4316400</v>
      </c>
      <c r="DF434" s="791">
        <f t="shared" si="1366"/>
        <v>-4316400</v>
      </c>
      <c r="DG434" s="791">
        <f t="shared" si="1366"/>
        <v>-4316400</v>
      </c>
      <c r="DH434" s="792">
        <f t="shared" si="1366"/>
        <v>-4316400</v>
      </c>
      <c r="DI434" s="791">
        <f t="shared" si="1366"/>
        <v>-4316400</v>
      </c>
      <c r="DJ434" s="791">
        <f t="shared" si="1366"/>
        <v>-4316400</v>
      </c>
      <c r="DK434" s="791">
        <f t="shared" si="1366"/>
        <v>-4316400</v>
      </c>
      <c r="DL434" s="791">
        <f t="shared" si="1366"/>
        <v>-4316400</v>
      </c>
      <c r="DM434" s="791">
        <f t="shared" si="1366"/>
        <v>-4316400</v>
      </c>
      <c r="DN434" s="791">
        <f t="shared" si="1366"/>
        <v>-4316400</v>
      </c>
      <c r="DO434" s="791">
        <f t="shared" si="1366"/>
        <v>-4316400</v>
      </c>
      <c r="DP434" s="791">
        <f t="shared" si="1366"/>
        <v>-4316400</v>
      </c>
      <c r="DQ434" s="791">
        <f t="shared" si="1366"/>
        <v>-4316400</v>
      </c>
      <c r="DR434" s="791">
        <f t="shared" si="1366"/>
        <v>-4316400</v>
      </c>
      <c r="DS434" s="791">
        <f t="shared" si="1366"/>
        <v>-4316400</v>
      </c>
      <c r="DT434" s="792">
        <f t="shared" si="1366"/>
        <v>-4316400</v>
      </c>
      <c r="DU434" s="791">
        <f t="shared" si="1366"/>
        <v>-4316400</v>
      </c>
      <c r="DV434" s="791">
        <f t="shared" si="1366"/>
        <v>-4316400</v>
      </c>
      <c r="DW434" s="791">
        <f t="shared" si="1366"/>
        <v>-4316400</v>
      </c>
      <c r="DX434" s="791">
        <f t="shared" si="1366"/>
        <v>-4316400</v>
      </c>
      <c r="DY434" s="791">
        <f t="shared" si="1366"/>
        <v>-4316400</v>
      </c>
      <c r="DZ434" s="791">
        <f t="shared" si="1366"/>
        <v>-4316400</v>
      </c>
      <c r="EA434" s="791">
        <f t="shared" si="1366"/>
        <v>-4316400</v>
      </c>
      <c r="EB434" s="791">
        <f t="shared" si="1366"/>
        <v>-4316400</v>
      </c>
      <c r="EC434" s="791">
        <f t="shared" si="1366"/>
        <v>-4316400</v>
      </c>
      <c r="ED434" s="791">
        <f t="shared" si="1366"/>
        <v>-4316400</v>
      </c>
      <c r="EE434" s="791">
        <f t="shared" si="1366"/>
        <v>-4316400</v>
      </c>
      <c r="EF434" s="792">
        <f t="shared" si="1366"/>
        <v>-4316400</v>
      </c>
      <c r="EG434" s="791">
        <f t="shared" si="1366"/>
        <v>-4316400</v>
      </c>
      <c r="EH434" s="791">
        <f t="shared" ref="EH434:GH434" si="1367">EG434+EH433</f>
        <v>-4316400</v>
      </c>
      <c r="EI434" s="791">
        <f t="shared" si="1367"/>
        <v>-4316400</v>
      </c>
      <c r="EJ434" s="791">
        <f t="shared" si="1367"/>
        <v>-4316400</v>
      </c>
      <c r="EK434" s="791">
        <f t="shared" si="1367"/>
        <v>-4316400</v>
      </c>
      <c r="EL434" s="791">
        <f t="shared" si="1367"/>
        <v>-4316400</v>
      </c>
      <c r="EM434" s="791">
        <f t="shared" si="1367"/>
        <v>-4316400</v>
      </c>
      <c r="EN434" s="791">
        <f t="shared" si="1367"/>
        <v>-4316400</v>
      </c>
      <c r="EO434" s="791">
        <f t="shared" si="1367"/>
        <v>-4316400</v>
      </c>
      <c r="EP434" s="791">
        <f t="shared" si="1367"/>
        <v>-4316400</v>
      </c>
      <c r="EQ434" s="791">
        <f t="shared" si="1367"/>
        <v>-4316400</v>
      </c>
      <c r="ER434" s="792">
        <f t="shared" si="1367"/>
        <v>-4316400</v>
      </c>
      <c r="ES434" s="791">
        <f t="shared" si="1367"/>
        <v>-4316400</v>
      </c>
      <c r="ET434" s="791">
        <f t="shared" si="1367"/>
        <v>-4316400</v>
      </c>
      <c r="EU434" s="791">
        <f t="shared" si="1367"/>
        <v>-4316400</v>
      </c>
      <c r="EV434" s="791">
        <f t="shared" si="1367"/>
        <v>-4316400</v>
      </c>
      <c r="EW434" s="791">
        <f t="shared" si="1367"/>
        <v>-4316400</v>
      </c>
      <c r="EX434" s="791">
        <f t="shared" si="1367"/>
        <v>-4316400</v>
      </c>
      <c r="EY434" s="791">
        <f t="shared" si="1367"/>
        <v>-4316400</v>
      </c>
      <c r="EZ434" s="791">
        <f t="shared" si="1367"/>
        <v>-4316400</v>
      </c>
      <c r="FA434" s="791">
        <f t="shared" si="1367"/>
        <v>-4316400</v>
      </c>
      <c r="FB434" s="791">
        <f t="shared" si="1367"/>
        <v>-4316400</v>
      </c>
      <c r="FC434" s="791">
        <f t="shared" si="1367"/>
        <v>-4316400</v>
      </c>
      <c r="FD434" s="792">
        <f t="shared" si="1367"/>
        <v>-4316400</v>
      </c>
      <c r="FE434" s="791">
        <f t="shared" si="1367"/>
        <v>-4316400</v>
      </c>
      <c r="FF434" s="791">
        <f t="shared" si="1367"/>
        <v>-4316400</v>
      </c>
      <c r="FG434" s="791">
        <f t="shared" si="1367"/>
        <v>-4316400</v>
      </c>
      <c r="FH434" s="791">
        <f t="shared" si="1367"/>
        <v>-4316400</v>
      </c>
      <c r="FI434" s="791">
        <f t="shared" si="1367"/>
        <v>-4316400</v>
      </c>
      <c r="FJ434" s="791">
        <f t="shared" si="1367"/>
        <v>-4316400</v>
      </c>
      <c r="FK434" s="791">
        <f t="shared" si="1367"/>
        <v>-4316400</v>
      </c>
      <c r="FL434" s="791">
        <f t="shared" si="1367"/>
        <v>-4316400</v>
      </c>
      <c r="FM434" s="791">
        <f t="shared" si="1367"/>
        <v>-4316400</v>
      </c>
      <c r="FN434" s="791">
        <f t="shared" si="1367"/>
        <v>-4316400</v>
      </c>
      <c r="FO434" s="791">
        <f t="shared" si="1367"/>
        <v>-4316400</v>
      </c>
      <c r="FP434" s="792">
        <f t="shared" si="1367"/>
        <v>-4316400</v>
      </c>
      <c r="FQ434" s="791">
        <f t="shared" si="1367"/>
        <v>-4316400</v>
      </c>
      <c r="FR434" s="791">
        <f t="shared" si="1367"/>
        <v>-4316400</v>
      </c>
      <c r="FS434" s="791">
        <f t="shared" si="1367"/>
        <v>-4316400</v>
      </c>
      <c r="FT434" s="791">
        <f t="shared" si="1367"/>
        <v>-4316400</v>
      </c>
      <c r="FU434" s="791">
        <f t="shared" si="1367"/>
        <v>-4316400</v>
      </c>
      <c r="FV434" s="791">
        <f t="shared" si="1367"/>
        <v>-4316400</v>
      </c>
      <c r="FW434" s="791">
        <f t="shared" si="1367"/>
        <v>-4316400</v>
      </c>
      <c r="FX434" s="791">
        <f t="shared" si="1367"/>
        <v>-4316400</v>
      </c>
      <c r="FY434" s="791">
        <f t="shared" si="1367"/>
        <v>-4316400</v>
      </c>
      <c r="FZ434" s="791">
        <f t="shared" si="1367"/>
        <v>-4316400</v>
      </c>
      <c r="GA434" s="791">
        <f t="shared" si="1367"/>
        <v>-4316400</v>
      </c>
      <c r="GB434" s="792">
        <f t="shared" si="1367"/>
        <v>-4316400</v>
      </c>
      <c r="GC434" s="791">
        <f t="shared" si="1367"/>
        <v>-4316400</v>
      </c>
      <c r="GD434" s="791">
        <f t="shared" si="1367"/>
        <v>-4316400</v>
      </c>
      <c r="GE434" s="791">
        <f t="shared" si="1367"/>
        <v>-4316400</v>
      </c>
      <c r="GF434" s="791">
        <f t="shared" si="1367"/>
        <v>-4316400</v>
      </c>
      <c r="GG434" s="791">
        <f t="shared" si="1367"/>
        <v>-4316400</v>
      </c>
      <c r="GH434" s="791">
        <f t="shared" si="1367"/>
        <v>-4316400</v>
      </c>
      <c r="GI434" s="791">
        <f>GH434+GI433</f>
        <v>-4316400</v>
      </c>
      <c r="GJ434" s="791">
        <f t="shared" ref="GJ434" si="1368">GI434+GJ433</f>
        <v>-4316400</v>
      </c>
      <c r="GK434" s="791">
        <f t="shared" ref="GK434" si="1369">GJ434+GK433</f>
        <v>-4316400</v>
      </c>
      <c r="GL434" s="791">
        <f t="shared" ref="GL434" si="1370">GK434+GL433</f>
        <v>-4316400</v>
      </c>
      <c r="GM434" s="791">
        <f t="shared" ref="GM434" si="1371">GL434+GM433</f>
        <v>-4316400</v>
      </c>
      <c r="GN434" s="792">
        <f t="shared" ref="GN434" si="1372">GM434+GN433</f>
        <v>-4316400</v>
      </c>
      <c r="GO434" s="832"/>
    </row>
    <row r="435" spans="1:198" s="786" customFormat="1" ht="22" customHeight="1" thickTop="1" thickBot="1" x14ac:dyDescent="0.25">
      <c r="A435" s="823" t="s">
        <v>521</v>
      </c>
      <c r="G435" s="814"/>
      <c r="H435" s="795"/>
      <c r="I435" s="795"/>
      <c r="J435" s="795"/>
      <c r="K435" s="795"/>
      <c r="L435" s="795"/>
      <c r="M435" s="795"/>
      <c r="N435" s="795"/>
      <c r="O435" s="795"/>
      <c r="P435" s="799">
        <f>SUM(H433:P433)</f>
        <v>-343400</v>
      </c>
      <c r="Q435" s="795"/>
      <c r="R435" s="795"/>
      <c r="S435" s="795"/>
      <c r="T435" s="795"/>
      <c r="U435" s="795"/>
      <c r="V435" s="795"/>
      <c r="W435" s="795"/>
      <c r="X435" s="795"/>
      <c r="Y435" s="795"/>
      <c r="Z435" s="795"/>
      <c r="AA435" s="795"/>
      <c r="AB435" s="799">
        <f>SUM(Q433:AB433)</f>
        <v>-1114900</v>
      </c>
      <c r="AC435" s="795"/>
      <c r="AD435" s="795"/>
      <c r="AE435" s="795"/>
      <c r="AF435" s="795"/>
      <c r="AG435" s="795"/>
      <c r="AH435" s="795"/>
      <c r="AI435" s="795"/>
      <c r="AJ435" s="795"/>
      <c r="AK435" s="795"/>
      <c r="AL435" s="795"/>
      <c r="AM435" s="795"/>
      <c r="AN435" s="799">
        <f>SUM(AC433:AN433)</f>
        <v>-1487400</v>
      </c>
      <c r="AO435" s="795"/>
      <c r="AP435" s="795"/>
      <c r="AQ435" s="795"/>
      <c r="AR435" s="795"/>
      <c r="AS435" s="795"/>
      <c r="AT435" s="795"/>
      <c r="AU435" s="795"/>
      <c r="AV435" s="795"/>
      <c r="AW435" s="795"/>
      <c r="AX435" s="795"/>
      <c r="AY435" s="795"/>
      <c r="AZ435" s="799">
        <f>SUM(AO433:AZ433)</f>
        <v>-1314350</v>
      </c>
      <c r="BA435" s="795"/>
      <c r="BB435" s="795"/>
      <c r="BC435" s="795"/>
      <c r="BD435" s="795"/>
      <c r="BE435" s="795"/>
      <c r="BF435" s="795"/>
      <c r="BG435" s="795"/>
      <c r="BH435" s="795"/>
      <c r="BI435" s="795"/>
      <c r="BJ435" s="795"/>
      <c r="BK435" s="795"/>
      <c r="BL435" s="799">
        <f>SUM(BA433:BL433)</f>
        <v>-56350</v>
      </c>
      <c r="BM435" s="795"/>
      <c r="BN435" s="795"/>
      <c r="BO435" s="795"/>
      <c r="BP435" s="795"/>
      <c r="BQ435" s="795"/>
      <c r="BR435" s="795"/>
      <c r="BS435" s="795"/>
      <c r="BT435" s="795"/>
      <c r="BU435" s="795"/>
      <c r="BV435" s="795"/>
      <c r="BW435" s="795"/>
      <c r="BX435" s="799">
        <f>SUM(BM433:BX433)</f>
        <v>0</v>
      </c>
      <c r="BY435" s="795"/>
      <c r="BZ435" s="795"/>
      <c r="CA435" s="795"/>
      <c r="CB435" s="795"/>
      <c r="CC435" s="795"/>
      <c r="CD435" s="795"/>
      <c r="CE435" s="795"/>
      <c r="CF435" s="795"/>
      <c r="CG435" s="795"/>
      <c r="CH435" s="795"/>
      <c r="CI435" s="795"/>
      <c r="CJ435" s="799">
        <f>SUM(BY433:CJ433)</f>
        <v>0</v>
      </c>
      <c r="CK435" s="795"/>
      <c r="CL435" s="795"/>
      <c r="CM435" s="795"/>
      <c r="CN435" s="795"/>
      <c r="CO435" s="795"/>
      <c r="CP435" s="795"/>
      <c r="CQ435" s="795"/>
      <c r="CR435" s="795"/>
      <c r="CS435" s="795"/>
      <c r="CT435" s="795"/>
      <c r="CU435" s="795"/>
      <c r="CV435" s="799">
        <f>SUM(CK433:CV433)</f>
        <v>0</v>
      </c>
      <c r="CW435" s="795"/>
      <c r="CX435" s="795"/>
      <c r="CY435" s="795"/>
      <c r="CZ435" s="795"/>
      <c r="DA435" s="795"/>
      <c r="DB435" s="795"/>
      <c r="DC435" s="795"/>
      <c r="DD435" s="795"/>
      <c r="DE435" s="795"/>
      <c r="DF435" s="795"/>
      <c r="DG435" s="795"/>
      <c r="DH435" s="799">
        <f>SUM(CW433:DH433)</f>
        <v>0</v>
      </c>
      <c r="DI435" s="795"/>
      <c r="DJ435" s="795"/>
      <c r="DK435" s="795"/>
      <c r="DL435" s="795"/>
      <c r="DM435" s="795"/>
      <c r="DN435" s="795"/>
      <c r="DO435" s="795"/>
      <c r="DP435" s="795"/>
      <c r="DQ435" s="795"/>
      <c r="DR435" s="795"/>
      <c r="DS435" s="795"/>
      <c r="DT435" s="799">
        <f>SUM(DI433:DT433)</f>
        <v>0</v>
      </c>
      <c r="DU435" s="795"/>
      <c r="DV435" s="795"/>
      <c r="DW435" s="795"/>
      <c r="DX435" s="795"/>
      <c r="DY435" s="795"/>
      <c r="DZ435" s="795"/>
      <c r="EA435" s="795"/>
      <c r="EB435" s="795"/>
      <c r="EC435" s="795"/>
      <c r="ED435" s="795"/>
      <c r="EE435" s="795"/>
      <c r="EF435" s="799">
        <f>SUM(DU433:EF433)</f>
        <v>0</v>
      </c>
      <c r="EG435" s="795"/>
      <c r="EH435" s="795"/>
      <c r="EI435" s="795"/>
      <c r="EJ435" s="795"/>
      <c r="EK435" s="795"/>
      <c r="EL435" s="795"/>
      <c r="EM435" s="795"/>
      <c r="EN435" s="795"/>
      <c r="EO435" s="795"/>
      <c r="EP435" s="795"/>
      <c r="EQ435" s="795"/>
      <c r="ER435" s="799">
        <f>SUM(EG433:ER433)</f>
        <v>0</v>
      </c>
      <c r="ES435" s="795"/>
      <c r="ET435" s="795"/>
      <c r="EU435" s="795"/>
      <c r="EV435" s="795"/>
      <c r="EW435" s="795"/>
      <c r="EX435" s="795"/>
      <c r="EY435" s="795"/>
      <c r="EZ435" s="795"/>
      <c r="FA435" s="795"/>
      <c r="FB435" s="795"/>
      <c r="FC435" s="795"/>
      <c r="FD435" s="799">
        <f>SUM(ES433:FD433)</f>
        <v>0</v>
      </c>
      <c r="FE435" s="795"/>
      <c r="FF435" s="795"/>
      <c r="FG435" s="795"/>
      <c r="FH435" s="795"/>
      <c r="FI435" s="795"/>
      <c r="FJ435" s="795"/>
      <c r="FK435" s="795"/>
      <c r="FL435" s="795"/>
      <c r="FM435" s="795"/>
      <c r="FN435" s="795"/>
      <c r="FO435" s="795"/>
      <c r="FP435" s="799">
        <f>SUM(FE433:FP433)</f>
        <v>0</v>
      </c>
      <c r="FQ435" s="795"/>
      <c r="FR435" s="795"/>
      <c r="FS435" s="795"/>
      <c r="FT435" s="795"/>
      <c r="FU435" s="795"/>
      <c r="FV435" s="795"/>
      <c r="FW435" s="795"/>
      <c r="FX435" s="795"/>
      <c r="FY435" s="795"/>
      <c r="FZ435" s="795"/>
      <c r="GA435" s="795"/>
      <c r="GB435" s="799">
        <f>SUM(FQ433:GB433)</f>
        <v>0</v>
      </c>
      <c r="GC435" s="795"/>
      <c r="GD435" s="795"/>
      <c r="GE435" s="795"/>
      <c r="GF435" s="795"/>
      <c r="GG435" s="795"/>
      <c r="GH435" s="795"/>
      <c r="GI435" s="795"/>
      <c r="GJ435" s="795"/>
      <c r="GK435" s="795"/>
      <c r="GL435" s="795"/>
      <c r="GM435" s="795"/>
      <c r="GN435" s="799">
        <f>SUM(GC433:GN433)</f>
        <v>0</v>
      </c>
      <c r="GO435" s="832"/>
    </row>
    <row r="436" spans="1:198" ht="22" customHeight="1" thickTop="1" x14ac:dyDescent="0.2">
      <c r="G436" s="19"/>
      <c r="H436" s="617"/>
      <c r="I436" s="617"/>
      <c r="J436" s="617"/>
      <c r="K436" s="617"/>
      <c r="L436" s="617"/>
      <c r="M436" s="617"/>
      <c r="N436" s="617"/>
      <c r="O436" s="617"/>
      <c r="P436" s="617"/>
      <c r="Q436" s="617"/>
      <c r="R436" s="617"/>
      <c r="S436" s="617"/>
      <c r="T436" s="617"/>
      <c r="U436" s="617"/>
      <c r="V436" s="617"/>
      <c r="W436" s="617"/>
      <c r="X436" s="617"/>
      <c r="Y436" s="617"/>
      <c r="Z436" s="617"/>
      <c r="AA436" s="617"/>
      <c r="AB436" s="617"/>
      <c r="AC436" s="617"/>
      <c r="AD436" s="617"/>
      <c r="AE436" s="617"/>
      <c r="AF436" s="617"/>
      <c r="AG436" s="617"/>
      <c r="AH436" s="617"/>
      <c r="AI436" s="617"/>
      <c r="AJ436" s="617"/>
      <c r="AK436" s="617"/>
      <c r="AL436" s="617"/>
      <c r="AM436" s="617"/>
      <c r="AN436" s="617"/>
      <c r="AO436" s="617"/>
      <c r="AP436" s="617"/>
      <c r="AQ436" s="617"/>
      <c r="AR436" s="617"/>
      <c r="AS436" s="617"/>
      <c r="AT436" s="617"/>
      <c r="AU436" s="617"/>
      <c r="AV436" s="617"/>
      <c r="AW436" s="617"/>
      <c r="AX436" s="617"/>
      <c r="AY436" s="617"/>
      <c r="AZ436" s="617"/>
      <c r="BA436" s="617"/>
      <c r="BB436" s="617"/>
      <c r="BC436" s="617"/>
      <c r="BD436" s="617"/>
      <c r="BE436" s="617"/>
      <c r="BF436" s="617"/>
      <c r="BG436" s="617"/>
      <c r="BH436" s="617"/>
      <c r="BI436" s="617"/>
      <c r="BJ436" s="617"/>
      <c r="BK436" s="617"/>
      <c r="BL436" s="617"/>
      <c r="BM436" s="617"/>
      <c r="BN436" s="617"/>
      <c r="BO436" s="617"/>
      <c r="BP436" s="617"/>
      <c r="BQ436" s="617"/>
      <c r="BR436" s="617"/>
      <c r="BS436" s="617"/>
      <c r="BT436" s="617"/>
      <c r="BU436" s="617"/>
      <c r="BV436" s="617"/>
      <c r="BW436" s="617"/>
      <c r="BX436" s="617"/>
      <c r="BY436" s="617"/>
      <c r="BZ436" s="617"/>
      <c r="CA436" s="617"/>
      <c r="CB436" s="617"/>
      <c r="CC436" s="617"/>
      <c r="CD436" s="617"/>
      <c r="CE436" s="617"/>
      <c r="CF436" s="617"/>
      <c r="CG436" s="617"/>
      <c r="CH436" s="617"/>
      <c r="CI436" s="617"/>
      <c r="CJ436" s="617"/>
      <c r="CK436" s="617"/>
      <c r="CL436" s="617"/>
      <c r="CM436" s="617"/>
      <c r="CN436" s="617"/>
      <c r="CO436" s="617"/>
      <c r="CP436" s="617"/>
      <c r="CQ436" s="617"/>
      <c r="CR436" s="617"/>
      <c r="CS436" s="617"/>
      <c r="CT436" s="617"/>
      <c r="CU436" s="617"/>
      <c r="CV436" s="617"/>
      <c r="CW436" s="617"/>
      <c r="CX436" s="617"/>
      <c r="CY436" s="617"/>
      <c r="CZ436" s="617"/>
      <c r="DA436" s="617"/>
      <c r="DB436" s="617"/>
      <c r="DC436" s="617"/>
      <c r="DD436" s="617"/>
      <c r="DE436" s="617"/>
      <c r="DF436" s="617"/>
      <c r="DG436" s="617"/>
      <c r="DH436" s="617"/>
      <c r="DI436" s="617"/>
      <c r="DJ436" s="617"/>
      <c r="DK436" s="617"/>
      <c r="DL436" s="617"/>
      <c r="DM436" s="617"/>
      <c r="DN436" s="617"/>
      <c r="DO436" s="617"/>
      <c r="DP436" s="617"/>
      <c r="DQ436" s="617"/>
      <c r="DR436" s="617"/>
      <c r="DS436" s="617"/>
      <c r="DT436" s="617"/>
      <c r="DU436" s="617"/>
      <c r="DV436" s="617"/>
      <c r="DW436" s="617"/>
      <c r="DX436" s="617"/>
      <c r="DY436" s="617"/>
      <c r="DZ436" s="617"/>
      <c r="EA436" s="617"/>
      <c r="EB436" s="617"/>
      <c r="EC436" s="617"/>
      <c r="ED436" s="617"/>
      <c r="EE436" s="617"/>
      <c r="EF436" s="617"/>
      <c r="EG436" s="617"/>
      <c r="EH436" s="617"/>
      <c r="EI436" s="617"/>
      <c r="EJ436" s="617"/>
      <c r="EK436" s="617"/>
      <c r="EL436" s="617"/>
      <c r="EM436" s="617"/>
      <c r="EN436" s="617"/>
      <c r="EO436" s="617"/>
      <c r="EP436" s="617"/>
      <c r="EQ436" s="617"/>
      <c r="ER436" s="617"/>
      <c r="ES436" s="617"/>
      <c r="ET436" s="617"/>
      <c r="EU436" s="617"/>
      <c r="EV436" s="617"/>
      <c r="EW436" s="617"/>
      <c r="EX436" s="617"/>
      <c r="EY436" s="617"/>
      <c r="EZ436" s="617"/>
      <c r="FA436" s="617"/>
      <c r="FB436" s="617"/>
      <c r="FC436" s="617"/>
      <c r="FD436" s="617"/>
      <c r="FE436" s="617"/>
      <c r="FF436" s="617"/>
      <c r="FG436" s="617"/>
      <c r="FH436" s="617"/>
      <c r="FI436" s="617"/>
      <c r="FJ436" s="617"/>
      <c r="FK436" s="617"/>
      <c r="FL436" s="617"/>
      <c r="FM436" s="617"/>
      <c r="FN436" s="617"/>
      <c r="FO436" s="617"/>
      <c r="FP436" s="617"/>
      <c r="FQ436" s="617"/>
      <c r="FR436" s="617"/>
      <c r="FS436" s="617"/>
      <c r="FT436" s="617"/>
      <c r="FU436" s="617"/>
      <c r="FV436" s="617"/>
      <c r="FW436" s="617"/>
      <c r="FX436" s="617"/>
      <c r="FY436" s="617"/>
      <c r="FZ436" s="617"/>
      <c r="GA436" s="617"/>
      <c r="GB436" s="617"/>
      <c r="GC436" s="617"/>
      <c r="GD436" s="617"/>
      <c r="GE436" s="617"/>
      <c r="GF436" s="617"/>
      <c r="GG436" s="617"/>
      <c r="GH436" s="617"/>
      <c r="GI436" s="617"/>
      <c r="GJ436" s="617"/>
      <c r="GK436" s="617"/>
      <c r="GL436" s="617"/>
      <c r="GM436" s="617"/>
      <c r="GN436" s="617"/>
      <c r="GO436" s="387"/>
      <c r="GP436" s="333"/>
    </row>
    <row r="437" spans="1:198" ht="22" customHeight="1" x14ac:dyDescent="0.2">
      <c r="G437" s="19"/>
      <c r="H437" s="617"/>
      <c r="I437" s="617"/>
      <c r="J437" s="617"/>
      <c r="K437" s="617"/>
      <c r="L437" s="617"/>
      <c r="M437" s="617"/>
      <c r="N437" s="617"/>
      <c r="O437" s="617"/>
      <c r="P437" s="617"/>
      <c r="Q437" s="617"/>
      <c r="R437" s="617"/>
      <c r="S437" s="617"/>
      <c r="T437" s="617"/>
      <c r="U437" s="617"/>
      <c r="V437" s="617"/>
      <c r="W437" s="617"/>
      <c r="X437" s="617"/>
      <c r="Y437" s="617"/>
      <c r="Z437" s="617"/>
      <c r="AA437" s="617"/>
      <c r="AB437" s="617"/>
      <c r="AC437" s="617"/>
      <c r="AD437" s="617"/>
      <c r="AE437" s="617"/>
      <c r="AF437" s="617"/>
      <c r="AG437" s="617"/>
      <c r="AH437" s="617"/>
      <c r="AI437" s="617"/>
      <c r="AJ437" s="617"/>
      <c r="AK437" s="617"/>
      <c r="AL437" s="617"/>
      <c r="AM437" s="617"/>
      <c r="AN437" s="617"/>
      <c r="AO437" s="617"/>
      <c r="AP437" s="617"/>
      <c r="AQ437" s="617"/>
      <c r="AR437" s="617"/>
      <c r="AS437" s="617"/>
      <c r="AT437" s="617"/>
      <c r="AU437" s="617"/>
      <c r="AV437" s="617"/>
      <c r="AW437" s="617"/>
      <c r="AX437" s="617"/>
      <c r="AY437" s="617"/>
      <c r="AZ437" s="617"/>
      <c r="BA437" s="617"/>
      <c r="BB437" s="617"/>
      <c r="BC437" s="617"/>
      <c r="BD437" s="617"/>
      <c r="BE437" s="617"/>
      <c r="BF437" s="617"/>
      <c r="BG437" s="617"/>
      <c r="BH437" s="617"/>
      <c r="BI437" s="617"/>
      <c r="BJ437" s="617"/>
      <c r="BK437" s="617"/>
      <c r="BL437" s="617"/>
      <c r="BM437" s="617"/>
      <c r="BN437" s="617"/>
      <c r="BO437" s="617"/>
      <c r="BP437" s="617"/>
      <c r="BQ437" s="617"/>
      <c r="BR437" s="617"/>
      <c r="BS437" s="617"/>
      <c r="BT437" s="617"/>
      <c r="BU437" s="617"/>
      <c r="BV437" s="617"/>
      <c r="BW437" s="617"/>
      <c r="BX437" s="617"/>
      <c r="BY437" s="617"/>
      <c r="BZ437" s="617"/>
      <c r="CA437" s="617"/>
      <c r="CB437" s="617"/>
      <c r="CC437" s="617"/>
      <c r="CD437" s="617"/>
      <c r="CE437" s="617"/>
      <c r="CF437" s="617"/>
      <c r="CG437" s="617"/>
      <c r="CH437" s="617"/>
      <c r="CI437" s="617"/>
      <c r="CJ437" s="617"/>
      <c r="CK437" s="617"/>
      <c r="CL437" s="617"/>
      <c r="CM437" s="617"/>
      <c r="CN437" s="617"/>
      <c r="CO437" s="617"/>
      <c r="CP437" s="617"/>
      <c r="CQ437" s="617"/>
      <c r="CR437" s="617"/>
      <c r="CS437" s="617"/>
      <c r="CT437" s="617"/>
      <c r="CU437" s="617"/>
      <c r="CV437" s="617"/>
      <c r="CW437" s="617"/>
      <c r="CX437" s="617"/>
      <c r="CY437" s="617"/>
      <c r="CZ437" s="617"/>
      <c r="DA437" s="617"/>
      <c r="DB437" s="617"/>
      <c r="DC437" s="617"/>
      <c r="DD437" s="617"/>
      <c r="DE437" s="617"/>
      <c r="DF437" s="617"/>
      <c r="DG437" s="617"/>
      <c r="DH437" s="617"/>
      <c r="DI437" s="617"/>
      <c r="DJ437" s="617"/>
      <c r="DK437" s="617"/>
      <c r="DL437" s="617"/>
      <c r="DM437" s="617"/>
      <c r="DN437" s="617"/>
      <c r="DO437" s="617"/>
      <c r="DP437" s="617"/>
      <c r="DQ437" s="617"/>
      <c r="DR437" s="617"/>
      <c r="DS437" s="617"/>
      <c r="DT437" s="617"/>
      <c r="DU437" s="617"/>
      <c r="DV437" s="617"/>
      <c r="DW437" s="617"/>
      <c r="DX437" s="617"/>
      <c r="DY437" s="617"/>
      <c r="DZ437" s="617"/>
      <c r="EA437" s="617"/>
      <c r="EB437" s="617"/>
      <c r="EC437" s="617"/>
      <c r="ED437" s="617"/>
      <c r="EE437" s="617"/>
      <c r="EF437" s="617"/>
      <c r="EG437" s="617"/>
      <c r="EH437" s="617"/>
      <c r="EI437" s="617"/>
      <c r="EJ437" s="617"/>
      <c r="EK437" s="617"/>
      <c r="EL437" s="617"/>
      <c r="EM437" s="617"/>
      <c r="EN437" s="617"/>
      <c r="EO437" s="617"/>
      <c r="EP437" s="617"/>
      <c r="EQ437" s="617"/>
      <c r="ER437" s="617"/>
      <c r="ES437" s="617"/>
      <c r="ET437" s="617"/>
      <c r="EU437" s="617"/>
      <c r="EV437" s="617"/>
      <c r="EW437" s="617"/>
      <c r="EX437" s="617"/>
      <c r="EY437" s="617"/>
      <c r="EZ437" s="617"/>
      <c r="FA437" s="617"/>
      <c r="FB437" s="617"/>
      <c r="FC437" s="617"/>
      <c r="FD437" s="617"/>
      <c r="FE437" s="617"/>
      <c r="FF437" s="617"/>
      <c r="FG437" s="617"/>
      <c r="FH437" s="617"/>
      <c r="FI437" s="617"/>
      <c r="FJ437" s="617"/>
      <c r="FK437" s="617"/>
      <c r="FL437" s="617"/>
      <c r="FM437" s="617"/>
      <c r="FN437" s="617"/>
      <c r="FO437" s="617"/>
      <c r="FP437" s="617"/>
      <c r="FQ437" s="617"/>
      <c r="FR437" s="617"/>
      <c r="FS437" s="617"/>
      <c r="FT437" s="617"/>
      <c r="FU437" s="617"/>
      <c r="FV437" s="617"/>
      <c r="FW437" s="617"/>
      <c r="FX437" s="617"/>
      <c r="FY437" s="617"/>
      <c r="FZ437" s="617"/>
      <c r="GA437" s="617"/>
      <c r="GB437" s="617"/>
      <c r="GC437" s="617"/>
      <c r="GD437" s="617"/>
      <c r="GE437" s="617"/>
      <c r="GF437" s="617"/>
      <c r="GG437" s="617"/>
      <c r="GH437" s="617"/>
      <c r="GI437" s="617"/>
      <c r="GJ437" s="617"/>
      <c r="GK437" s="617"/>
      <c r="GL437" s="617"/>
      <c r="GM437" s="617"/>
      <c r="GN437" s="617"/>
      <c r="GO437" s="387"/>
      <c r="GP437" s="333"/>
    </row>
    <row r="438" spans="1:198" ht="22" customHeight="1" x14ac:dyDescent="0.2">
      <c r="G438" s="19"/>
      <c r="H438" s="617"/>
      <c r="I438" s="617"/>
      <c r="J438" s="617"/>
      <c r="K438" s="617"/>
      <c r="L438" s="617"/>
      <c r="M438" s="617"/>
      <c r="N438" s="617"/>
      <c r="O438" s="617"/>
      <c r="P438" s="617"/>
      <c r="Q438" s="617"/>
      <c r="R438" s="617"/>
      <c r="S438" s="617"/>
      <c r="T438" s="617"/>
      <c r="U438" s="617"/>
      <c r="V438" s="617"/>
      <c r="W438" s="617"/>
      <c r="X438" s="617"/>
      <c r="Y438" s="617"/>
      <c r="Z438" s="617"/>
      <c r="AA438" s="617"/>
      <c r="AB438" s="617"/>
      <c r="AC438" s="617"/>
      <c r="AD438" s="617"/>
      <c r="AE438" s="617"/>
      <c r="AF438" s="617"/>
      <c r="AG438" s="617"/>
      <c r="AH438" s="617"/>
      <c r="AI438" s="617"/>
      <c r="AJ438" s="617"/>
      <c r="AK438" s="617"/>
      <c r="AL438" s="617"/>
      <c r="AM438" s="617"/>
      <c r="AN438" s="617"/>
      <c r="AO438" s="617"/>
      <c r="AP438" s="617"/>
      <c r="AQ438" s="617"/>
      <c r="AR438" s="617"/>
      <c r="AS438" s="617"/>
      <c r="AT438" s="617"/>
      <c r="AU438" s="617"/>
      <c r="AV438" s="617"/>
      <c r="AW438" s="617"/>
      <c r="AX438" s="617"/>
      <c r="AY438" s="617"/>
      <c r="AZ438" s="617"/>
      <c r="BA438" s="617"/>
      <c r="BB438" s="617"/>
      <c r="BC438" s="617"/>
      <c r="BD438" s="617"/>
      <c r="BE438" s="617"/>
      <c r="BF438" s="617"/>
      <c r="BG438" s="617"/>
      <c r="BH438" s="617"/>
      <c r="BI438" s="617"/>
      <c r="BJ438" s="617"/>
      <c r="BK438" s="617"/>
      <c r="BL438" s="617"/>
      <c r="BM438" s="617"/>
      <c r="BN438" s="617"/>
      <c r="BO438" s="617"/>
      <c r="BP438" s="617"/>
      <c r="BQ438" s="617"/>
      <c r="BR438" s="617"/>
      <c r="BS438" s="617"/>
      <c r="BT438" s="617"/>
      <c r="BU438" s="617"/>
      <c r="BV438" s="617"/>
      <c r="BW438" s="617"/>
      <c r="BX438" s="617"/>
      <c r="BY438" s="617"/>
      <c r="BZ438" s="617"/>
      <c r="CA438" s="617"/>
      <c r="CB438" s="617"/>
      <c r="CC438" s="617"/>
      <c r="CD438" s="617"/>
      <c r="CE438" s="617"/>
      <c r="CF438" s="617"/>
      <c r="CG438" s="617"/>
      <c r="CH438" s="617"/>
      <c r="CI438" s="617"/>
      <c r="CJ438" s="617"/>
      <c r="CK438" s="617"/>
      <c r="CL438" s="617"/>
      <c r="CM438" s="617"/>
      <c r="CN438" s="617"/>
      <c r="CO438" s="617"/>
      <c r="CP438" s="617"/>
      <c r="CQ438" s="617"/>
      <c r="CR438" s="617"/>
      <c r="CS438" s="617"/>
      <c r="CT438" s="617"/>
      <c r="CU438" s="617"/>
      <c r="CV438" s="617"/>
      <c r="CW438" s="617"/>
      <c r="CX438" s="617"/>
      <c r="CY438" s="617"/>
      <c r="CZ438" s="617"/>
      <c r="DA438" s="617"/>
      <c r="DB438" s="617"/>
      <c r="DC438" s="617"/>
      <c r="DD438" s="617"/>
      <c r="DE438" s="617"/>
      <c r="DF438" s="617"/>
      <c r="DG438" s="617"/>
      <c r="DH438" s="617"/>
      <c r="DI438" s="617"/>
      <c r="DJ438" s="617"/>
      <c r="DK438" s="617"/>
      <c r="DL438" s="617"/>
      <c r="DM438" s="617"/>
      <c r="DN438" s="617"/>
      <c r="DO438" s="617"/>
      <c r="DP438" s="617"/>
      <c r="DQ438" s="617"/>
      <c r="DR438" s="617"/>
      <c r="DS438" s="617"/>
      <c r="DT438" s="617"/>
      <c r="DU438" s="617"/>
      <c r="DV438" s="617"/>
      <c r="DW438" s="617"/>
      <c r="DX438" s="617"/>
      <c r="DY438" s="617"/>
      <c r="DZ438" s="617"/>
      <c r="EA438" s="617"/>
      <c r="EB438" s="617"/>
      <c r="EC438" s="617"/>
      <c r="ED438" s="617"/>
      <c r="EE438" s="617"/>
      <c r="EF438" s="617"/>
      <c r="EG438" s="617"/>
      <c r="EH438" s="617"/>
      <c r="EI438" s="617"/>
      <c r="EJ438" s="617"/>
      <c r="EK438" s="617"/>
      <c r="EL438" s="617"/>
      <c r="EM438" s="617"/>
      <c r="EN438" s="617"/>
      <c r="EO438" s="617"/>
      <c r="EP438" s="617"/>
      <c r="EQ438" s="617"/>
      <c r="ER438" s="617"/>
      <c r="ES438" s="617"/>
      <c r="ET438" s="617"/>
      <c r="EU438" s="617"/>
      <c r="EV438" s="617"/>
      <c r="EW438" s="617"/>
      <c r="EX438" s="617"/>
      <c r="EY438" s="617"/>
      <c r="EZ438" s="617"/>
      <c r="FA438" s="617"/>
      <c r="FB438" s="617"/>
      <c r="FC438" s="617"/>
      <c r="FD438" s="617"/>
      <c r="FE438" s="617"/>
      <c r="FF438" s="617"/>
      <c r="FG438" s="617"/>
      <c r="FH438" s="617"/>
      <c r="FI438" s="617"/>
      <c r="FJ438" s="617"/>
      <c r="FK438" s="617"/>
      <c r="FL438" s="617"/>
      <c r="FM438" s="617"/>
      <c r="FN438" s="617"/>
      <c r="FO438" s="617"/>
      <c r="FP438" s="617"/>
      <c r="FQ438" s="617"/>
      <c r="FR438" s="617"/>
      <c r="FS438" s="617"/>
      <c r="FT438" s="617"/>
      <c r="FU438" s="617"/>
      <c r="FV438" s="617"/>
      <c r="FW438" s="617"/>
      <c r="FX438" s="617"/>
      <c r="FY438" s="617"/>
      <c r="FZ438" s="617"/>
      <c r="GA438" s="617"/>
      <c r="GB438" s="617"/>
      <c r="GC438" s="617"/>
      <c r="GD438" s="617"/>
      <c r="GE438" s="617"/>
      <c r="GF438" s="617"/>
      <c r="GG438" s="617"/>
      <c r="GH438" s="617"/>
      <c r="GI438" s="617"/>
      <c r="GJ438" s="617"/>
      <c r="GK438" s="617"/>
      <c r="GL438" s="617"/>
      <c r="GM438" s="617"/>
      <c r="GN438" s="617"/>
      <c r="GO438" s="387"/>
      <c r="GP438" s="333"/>
    </row>
    <row r="439" spans="1:198" ht="22" customHeight="1" x14ac:dyDescent="0.2">
      <c r="G439" s="19"/>
      <c r="H439" s="617"/>
      <c r="I439" s="617"/>
      <c r="J439" s="617"/>
      <c r="K439" s="617"/>
      <c r="L439" s="617"/>
      <c r="M439" s="617"/>
      <c r="N439" s="617"/>
      <c r="O439" s="617"/>
      <c r="P439" s="617"/>
      <c r="Q439" s="617"/>
      <c r="R439" s="617"/>
      <c r="S439" s="617"/>
      <c r="T439" s="617"/>
      <c r="U439" s="617"/>
      <c r="V439" s="617"/>
      <c r="W439" s="617"/>
      <c r="X439" s="617"/>
      <c r="Y439" s="617"/>
      <c r="Z439" s="617"/>
      <c r="AA439" s="617"/>
      <c r="AB439" s="617"/>
      <c r="AC439" s="617"/>
      <c r="AD439" s="617"/>
      <c r="AE439" s="617"/>
      <c r="AF439" s="617"/>
      <c r="AG439" s="617"/>
      <c r="AH439" s="617"/>
      <c r="AI439" s="617"/>
      <c r="AJ439" s="617"/>
      <c r="AK439" s="617"/>
      <c r="AL439" s="617"/>
      <c r="AM439" s="617"/>
      <c r="AN439" s="617"/>
      <c r="AO439" s="617"/>
      <c r="AP439" s="617"/>
      <c r="AQ439" s="617"/>
      <c r="AR439" s="617"/>
      <c r="AS439" s="617"/>
      <c r="AT439" s="617"/>
      <c r="AU439" s="617"/>
      <c r="AV439" s="617"/>
      <c r="AW439" s="617"/>
      <c r="AX439" s="617"/>
      <c r="AY439" s="617"/>
      <c r="AZ439" s="617"/>
      <c r="BA439" s="617"/>
      <c r="BB439" s="617"/>
      <c r="BC439" s="617"/>
      <c r="BD439" s="617"/>
      <c r="BE439" s="617"/>
      <c r="BF439" s="617"/>
      <c r="BG439" s="617"/>
      <c r="BH439" s="617"/>
      <c r="BI439" s="617"/>
      <c r="BJ439" s="617"/>
      <c r="BK439" s="617"/>
      <c r="BL439" s="617"/>
      <c r="BM439" s="617"/>
      <c r="BN439" s="617"/>
      <c r="BO439" s="617"/>
      <c r="BP439" s="617"/>
      <c r="BQ439" s="617"/>
      <c r="BR439" s="617"/>
      <c r="BS439" s="617"/>
      <c r="BT439" s="617"/>
      <c r="BU439" s="617"/>
      <c r="BV439" s="617"/>
      <c r="BW439" s="617"/>
      <c r="BX439" s="617"/>
      <c r="BY439" s="617"/>
      <c r="BZ439" s="617"/>
      <c r="CA439" s="617"/>
      <c r="CB439" s="617"/>
      <c r="CC439" s="617"/>
      <c r="CD439" s="617"/>
      <c r="CE439" s="617"/>
      <c r="CF439" s="617"/>
      <c r="CG439" s="617"/>
      <c r="CH439" s="617"/>
      <c r="CI439" s="617"/>
      <c r="CJ439" s="617"/>
      <c r="CK439" s="617"/>
      <c r="CL439" s="617"/>
      <c r="CM439" s="617"/>
      <c r="CN439" s="617"/>
      <c r="CO439" s="617"/>
      <c r="CP439" s="617"/>
      <c r="CQ439" s="617"/>
      <c r="CR439" s="617"/>
      <c r="CS439" s="617"/>
      <c r="CT439" s="617"/>
      <c r="CU439" s="617"/>
      <c r="CV439" s="617"/>
      <c r="CW439" s="617"/>
      <c r="CX439" s="617"/>
      <c r="CY439" s="617"/>
      <c r="CZ439" s="617"/>
      <c r="DA439" s="617"/>
      <c r="DB439" s="617"/>
      <c r="DC439" s="617"/>
      <c r="DD439" s="617"/>
      <c r="DE439" s="617"/>
      <c r="DF439" s="617"/>
      <c r="DG439" s="617"/>
      <c r="DH439" s="617"/>
      <c r="DI439" s="617"/>
      <c r="DJ439" s="617"/>
      <c r="DK439" s="617"/>
      <c r="DL439" s="617"/>
      <c r="DM439" s="617"/>
      <c r="DN439" s="617"/>
      <c r="DO439" s="617"/>
      <c r="DP439" s="617"/>
      <c r="DQ439" s="617"/>
      <c r="DR439" s="617"/>
      <c r="DS439" s="617"/>
      <c r="DT439" s="617"/>
      <c r="DU439" s="617"/>
      <c r="DV439" s="617"/>
      <c r="DW439" s="617"/>
      <c r="DX439" s="617"/>
      <c r="DY439" s="617"/>
      <c r="DZ439" s="617"/>
      <c r="EA439" s="617"/>
      <c r="EB439" s="617"/>
      <c r="EC439" s="617"/>
      <c r="ED439" s="617"/>
      <c r="EE439" s="617"/>
      <c r="EF439" s="617"/>
      <c r="EG439" s="617"/>
      <c r="EH439" s="617"/>
      <c r="EI439" s="617"/>
      <c r="EJ439" s="617"/>
      <c r="EK439" s="617"/>
      <c r="EL439" s="617"/>
      <c r="EM439" s="617"/>
      <c r="EN439" s="617"/>
      <c r="EO439" s="617"/>
      <c r="EP439" s="617"/>
      <c r="EQ439" s="617"/>
      <c r="ER439" s="617"/>
      <c r="ES439" s="617"/>
      <c r="ET439" s="617"/>
      <c r="EU439" s="617"/>
      <c r="EV439" s="617"/>
      <c r="EW439" s="617"/>
      <c r="EX439" s="617"/>
      <c r="EY439" s="617"/>
      <c r="EZ439" s="617"/>
      <c r="FA439" s="617"/>
      <c r="FB439" s="617"/>
      <c r="FC439" s="617"/>
      <c r="FD439" s="617"/>
      <c r="FE439" s="617"/>
      <c r="FF439" s="617"/>
      <c r="FG439" s="617"/>
      <c r="FH439" s="617"/>
      <c r="FI439" s="617"/>
      <c r="FJ439" s="617"/>
      <c r="FK439" s="617"/>
      <c r="FL439" s="617"/>
      <c r="FM439" s="617"/>
      <c r="FN439" s="617"/>
      <c r="FO439" s="617"/>
      <c r="FP439" s="617"/>
      <c r="FQ439" s="617"/>
      <c r="FR439" s="617"/>
      <c r="FS439" s="617"/>
      <c r="FT439" s="617"/>
      <c r="FU439" s="617"/>
      <c r="FV439" s="617"/>
      <c r="FW439" s="617"/>
      <c r="FX439" s="617"/>
      <c r="FY439" s="617"/>
      <c r="FZ439" s="617"/>
      <c r="GA439" s="617"/>
      <c r="GB439" s="617"/>
      <c r="GC439" s="617"/>
      <c r="GD439" s="617"/>
      <c r="GE439" s="617"/>
      <c r="GF439" s="617"/>
      <c r="GG439" s="617"/>
      <c r="GH439" s="617"/>
      <c r="GI439" s="617"/>
      <c r="GJ439" s="617"/>
      <c r="GK439" s="617"/>
      <c r="GL439" s="617"/>
      <c r="GM439" s="617"/>
      <c r="GN439" s="617"/>
      <c r="GO439" s="387"/>
      <c r="GP439" s="333"/>
    </row>
    <row r="440" spans="1:198" ht="22" customHeight="1" thickBot="1" x14ac:dyDescent="0.25">
      <c r="A440" s="556" t="s">
        <v>429</v>
      </c>
      <c r="B440" s="557">
        <f>B156</f>
        <v>142</v>
      </c>
      <c r="C440" s="32"/>
      <c r="D440" s="32"/>
      <c r="E440" s="32"/>
      <c r="F440" s="32"/>
      <c r="G440" s="352" t="s">
        <v>370</v>
      </c>
      <c r="Q440" s="21">
        <f t="shared" ref="Q440:AN440" si="1373">H13</f>
        <v>1</v>
      </c>
      <c r="R440" s="21">
        <f t="shared" si="1373"/>
        <v>2</v>
      </c>
      <c r="S440" s="21">
        <f t="shared" si="1373"/>
        <v>3</v>
      </c>
      <c r="T440" s="21">
        <f t="shared" si="1373"/>
        <v>4</v>
      </c>
      <c r="U440" s="21">
        <f t="shared" si="1373"/>
        <v>5</v>
      </c>
      <c r="V440" s="21">
        <f t="shared" si="1373"/>
        <v>6</v>
      </c>
      <c r="W440" s="21">
        <f t="shared" si="1373"/>
        <v>7</v>
      </c>
      <c r="X440" s="21">
        <f t="shared" si="1373"/>
        <v>8</v>
      </c>
      <c r="Y440" s="21">
        <f t="shared" si="1373"/>
        <v>9</v>
      </c>
      <c r="Z440" s="21">
        <f t="shared" si="1373"/>
        <v>1</v>
      </c>
      <c r="AA440" s="21">
        <f t="shared" si="1373"/>
        <v>2</v>
      </c>
      <c r="AB440" s="21">
        <f t="shared" si="1373"/>
        <v>3</v>
      </c>
      <c r="AC440" s="21">
        <f t="shared" si="1373"/>
        <v>4</v>
      </c>
      <c r="AD440" s="21">
        <f t="shared" si="1373"/>
        <v>5</v>
      </c>
      <c r="AE440" s="21">
        <f t="shared" si="1373"/>
        <v>6</v>
      </c>
      <c r="AF440" s="21">
        <f t="shared" si="1373"/>
        <v>7</v>
      </c>
      <c r="AG440" s="21">
        <f t="shared" si="1373"/>
        <v>8</v>
      </c>
      <c r="AH440" s="21">
        <f t="shared" si="1373"/>
        <v>9</v>
      </c>
      <c r="AI440" s="21">
        <f t="shared" si="1373"/>
        <v>10</v>
      </c>
      <c r="AJ440" s="21">
        <f t="shared" si="1373"/>
        <v>11</v>
      </c>
      <c r="AK440" s="21">
        <f t="shared" si="1373"/>
        <v>12</v>
      </c>
      <c r="AL440" s="21">
        <f t="shared" si="1373"/>
        <v>13</v>
      </c>
      <c r="AM440" s="21">
        <f t="shared" si="1373"/>
        <v>14</v>
      </c>
      <c r="AN440" s="21">
        <f t="shared" si="1373"/>
        <v>15</v>
      </c>
      <c r="AO440" s="28" t="s">
        <v>369</v>
      </c>
      <c r="AP440" s="27" t="s">
        <v>428</v>
      </c>
      <c r="AT440" s="30"/>
      <c r="AW440" s="30"/>
      <c r="BV440" s="123"/>
      <c r="EJ440" s="27"/>
      <c r="EV440" s="27"/>
      <c r="FH440" s="27"/>
      <c r="FT440" s="27"/>
    </row>
    <row r="441" spans="1:198" ht="22" customHeight="1" thickTop="1" thickBot="1" x14ac:dyDescent="0.25">
      <c r="A441" s="554">
        <v>0.1</v>
      </c>
      <c r="B441" s="555">
        <f>$B$440*A441</f>
        <v>14.200000000000001</v>
      </c>
      <c r="C441" s="553">
        <f>C156</f>
        <v>14</v>
      </c>
      <c r="D441" s="351"/>
      <c r="E441" s="351"/>
      <c r="F441" s="351"/>
      <c r="G441" s="353" t="s">
        <v>420</v>
      </c>
      <c r="Q441" s="467">
        <f>12901*G447</f>
        <v>19351.5</v>
      </c>
      <c r="R441" s="464">
        <f>43075*G447</f>
        <v>64612.5</v>
      </c>
      <c r="S441" s="464">
        <f>81823*G447</f>
        <v>122734.5</v>
      </c>
      <c r="T441" s="464">
        <f>138533*G447</f>
        <v>207799.5</v>
      </c>
      <c r="U441" s="464">
        <f>172085*G447</f>
        <v>258127.5</v>
      </c>
      <c r="V441" s="464">
        <f>201785*G447</f>
        <v>302677.5</v>
      </c>
      <c r="W441" s="464">
        <f>166244*G447</f>
        <v>249366</v>
      </c>
      <c r="X441" s="464">
        <f>142102*G447</f>
        <v>213153</v>
      </c>
      <c r="Y441" s="464">
        <f>182816*G447</f>
        <v>274224</v>
      </c>
      <c r="Z441" s="464">
        <f>150784*G447</f>
        <v>226176</v>
      </c>
      <c r="AA441" s="464">
        <f>130762*G447</f>
        <v>196143</v>
      </c>
      <c r="AB441" s="464">
        <f>164696*G447</f>
        <v>247044</v>
      </c>
      <c r="AC441" s="464">
        <f>144777*G447</f>
        <v>217165.5</v>
      </c>
      <c r="AD441" s="464">
        <f>135536*G447</f>
        <v>203304</v>
      </c>
      <c r="AE441" s="464">
        <f>86768*G447</f>
        <v>130152</v>
      </c>
      <c r="AF441" s="464">
        <f>97781*G447</f>
        <v>146671.5</v>
      </c>
      <c r="AG441" s="464">
        <f>81375*G447</f>
        <v>122062.5</v>
      </c>
      <c r="AH441" s="464">
        <f>85323*G447</f>
        <v>127984.5</v>
      </c>
      <c r="AI441" s="464">
        <f>47036*G447</f>
        <v>70554</v>
      </c>
      <c r="AJ441" s="464">
        <f>41928*G447</f>
        <v>62892</v>
      </c>
      <c r="AK441" s="464">
        <f>32725*G447</f>
        <v>49087.5</v>
      </c>
      <c r="AL441" s="464">
        <f>35876*G447</f>
        <v>53814</v>
      </c>
      <c r="AM441" s="464">
        <f>22713*G447</f>
        <v>34069.5</v>
      </c>
      <c r="AN441" s="464">
        <f>12703*G447</f>
        <v>19054.5</v>
      </c>
      <c r="AO441" s="468">
        <f>SUM(Q441:AN441)</f>
        <v>3618220.5</v>
      </c>
      <c r="AP441" s="466">
        <f>AO441*14.95</f>
        <v>54092396.474999994</v>
      </c>
      <c r="EJ441" s="27"/>
      <c r="EV441" s="27"/>
      <c r="FH441" s="27"/>
      <c r="FT441" s="27"/>
    </row>
    <row r="442" spans="1:198" ht="22" customHeight="1" thickTop="1" thickBot="1" x14ac:dyDescent="0.25">
      <c r="A442" s="554">
        <v>0.4</v>
      </c>
      <c r="B442" s="555">
        <f>$B$440*A442</f>
        <v>56.800000000000004</v>
      </c>
      <c r="C442" s="351"/>
      <c r="D442" s="553">
        <f>D156</f>
        <v>57</v>
      </c>
      <c r="E442" s="351"/>
      <c r="F442" s="351"/>
      <c r="G442" s="354" t="s">
        <v>421</v>
      </c>
      <c r="Q442" s="467">
        <f>2082*G448</f>
        <v>2082</v>
      </c>
      <c r="R442" s="464">
        <f>6705*G448</f>
        <v>6705</v>
      </c>
      <c r="S442" s="464">
        <f>19038*G448</f>
        <v>19038</v>
      </c>
      <c r="T442" s="464">
        <f>37255*G448</f>
        <v>37255</v>
      </c>
      <c r="U442" s="464">
        <f>45503*G448</f>
        <v>45503</v>
      </c>
      <c r="V442" s="464">
        <f>44276*G448</f>
        <v>44276</v>
      </c>
      <c r="W442" s="464">
        <f>45059*G448</f>
        <v>45059</v>
      </c>
      <c r="X442" s="464">
        <f>44231*G448</f>
        <v>44231</v>
      </c>
      <c r="Y442" s="464">
        <f>29918*G448</f>
        <v>29918</v>
      </c>
      <c r="Z442" s="464">
        <f>32470*G448</f>
        <v>32470</v>
      </c>
      <c r="AA442" s="464">
        <f>24958*G448</f>
        <v>24958</v>
      </c>
      <c r="AB442" s="464">
        <f>21279*G448</f>
        <v>21279</v>
      </c>
      <c r="AC442" s="464">
        <f>27542*G448</f>
        <v>27542</v>
      </c>
      <c r="AD442" s="464">
        <f>G448*24400</f>
        <v>24400</v>
      </c>
      <c r="AE442" s="464">
        <f>G448*21161</f>
        <v>21161</v>
      </c>
      <c r="AF442" s="464">
        <f>G448*15930</f>
        <v>15930</v>
      </c>
      <c r="AG442" s="464">
        <f>G448*14791</f>
        <v>14791</v>
      </c>
      <c r="AH442" s="464">
        <f>G448*16530</f>
        <v>16530</v>
      </c>
      <c r="AI442" s="464">
        <f>G448*14794</f>
        <v>14794</v>
      </c>
      <c r="AJ442" s="464">
        <f>G448*11498</f>
        <v>11498</v>
      </c>
      <c r="AK442" s="464">
        <f>G448*8544</f>
        <v>8544</v>
      </c>
      <c r="AL442" s="464">
        <f>G448*4994</f>
        <v>4994</v>
      </c>
      <c r="AM442" s="464">
        <f>G448*4371</f>
        <v>4371</v>
      </c>
      <c r="AN442" s="464">
        <f>G448*2413</f>
        <v>2413</v>
      </c>
      <c r="AO442" s="468">
        <f>SUM(Q442:AN442)</f>
        <v>519742</v>
      </c>
      <c r="AP442" s="466">
        <f>AO442*14.95</f>
        <v>7770142.8999999994</v>
      </c>
      <c r="AR442" s="27" t="s">
        <v>106</v>
      </c>
      <c r="EJ442" s="27"/>
      <c r="EV442" s="27"/>
      <c r="FH442" s="27"/>
      <c r="FT442" s="27"/>
    </row>
    <row r="443" spans="1:198" ht="22" customHeight="1" thickTop="1" thickBot="1" x14ac:dyDescent="0.25">
      <c r="A443" s="554">
        <v>0.3</v>
      </c>
      <c r="B443" s="555">
        <f>$B$440*A443</f>
        <v>42.6</v>
      </c>
      <c r="C443" s="351"/>
      <c r="D443" s="351"/>
      <c r="E443" s="553">
        <f>E156</f>
        <v>43</v>
      </c>
      <c r="F443" s="351"/>
      <c r="G443" s="355" t="s">
        <v>422</v>
      </c>
      <c r="Q443" s="467">
        <f>G449*978</f>
        <v>978</v>
      </c>
      <c r="R443" s="464">
        <f>G449*3605</f>
        <v>3605</v>
      </c>
      <c r="S443" s="464">
        <f>G449*6618</f>
        <v>6618</v>
      </c>
      <c r="T443" s="464">
        <f>G449*12200</f>
        <v>12200</v>
      </c>
      <c r="U443" s="464">
        <f>G449*20049</f>
        <v>20049</v>
      </c>
      <c r="V443" s="464">
        <f>G449*13690</f>
        <v>13690</v>
      </c>
      <c r="W443" s="464">
        <f>G449*11728</f>
        <v>11728</v>
      </c>
      <c r="X443" s="464">
        <f>G449*12990</f>
        <v>12990</v>
      </c>
      <c r="Y443" s="464">
        <f>G449*10486</f>
        <v>10486</v>
      </c>
      <c r="Z443" s="464">
        <f>G449*10413</f>
        <v>10413</v>
      </c>
      <c r="AA443" s="464">
        <f>G449*9918</f>
        <v>9918</v>
      </c>
      <c r="AB443" s="464">
        <f>G449*9168</f>
        <v>9168</v>
      </c>
      <c r="AC443" s="464">
        <f>G449*8086</f>
        <v>8086</v>
      </c>
      <c r="AD443" s="464">
        <f>G449*9492</f>
        <v>9492</v>
      </c>
      <c r="AE443" s="464">
        <f>G449*7459</f>
        <v>7459</v>
      </c>
      <c r="AF443" s="464">
        <f>G449*6382</f>
        <v>6382</v>
      </c>
      <c r="AG443" s="464">
        <f>G449*6311</f>
        <v>6311</v>
      </c>
      <c r="AH443" s="464">
        <f>G449*6791</f>
        <v>6791</v>
      </c>
      <c r="AI443" s="464">
        <f>G449*4923</f>
        <v>4923</v>
      </c>
      <c r="AJ443" s="464">
        <f>G449*4946</f>
        <v>4946</v>
      </c>
      <c r="AK443" s="464">
        <f>G449*3539</f>
        <v>3539</v>
      </c>
      <c r="AL443" s="464">
        <f>G449*2428</f>
        <v>2428</v>
      </c>
      <c r="AM443" s="464">
        <f>G449*1579</f>
        <v>1579</v>
      </c>
      <c r="AN443" s="464">
        <f>G449*694</f>
        <v>694</v>
      </c>
      <c r="AO443" s="468">
        <f>SUM(Q443:AN443)</f>
        <v>184473</v>
      </c>
      <c r="AP443" s="466">
        <f>AO443*14.95</f>
        <v>2757871.35</v>
      </c>
      <c r="EJ443" s="27"/>
      <c r="EV443" s="27"/>
      <c r="FH443" s="27"/>
      <c r="FT443" s="27"/>
    </row>
    <row r="444" spans="1:198" ht="22" customHeight="1" thickTop="1" thickBot="1" x14ac:dyDescent="0.25">
      <c r="A444" s="554">
        <v>0.2</v>
      </c>
      <c r="B444" s="555">
        <f>$B$440*A444</f>
        <v>28.400000000000002</v>
      </c>
      <c r="C444" s="351"/>
      <c r="D444" s="351"/>
      <c r="E444" s="351"/>
      <c r="F444" s="553">
        <f>F156</f>
        <v>28</v>
      </c>
      <c r="G444" s="494" t="s">
        <v>499</v>
      </c>
      <c r="Q444" s="464">
        <f>G450*Q511</f>
        <v>208.33333333333337</v>
      </c>
      <c r="R444" s="464">
        <f>G450*R511</f>
        <v>833.33333333333348</v>
      </c>
      <c r="S444" s="464">
        <f>G450*S511</f>
        <v>2083.3333333333335</v>
      </c>
      <c r="T444" s="464">
        <f>G450*T511</f>
        <v>3125</v>
      </c>
      <c r="U444" s="464">
        <f>G450*U511</f>
        <v>4166.666666666667</v>
      </c>
      <c r="V444" s="464">
        <f>G450*V511</f>
        <v>3958.333333333333</v>
      </c>
      <c r="W444" s="464">
        <f>G450*W511</f>
        <v>3750</v>
      </c>
      <c r="X444" s="464">
        <f>G450*X511</f>
        <v>3541.6666666666665</v>
      </c>
      <c r="Y444" s="464">
        <f>G450*Y511</f>
        <v>3333.3333333333339</v>
      </c>
      <c r="Z444" s="464">
        <f>G450*Z511</f>
        <v>3125</v>
      </c>
      <c r="AA444" s="464">
        <f>G450*AA511</f>
        <v>2916.6666666666665</v>
      </c>
      <c r="AB444" s="464">
        <f>G450*AB511</f>
        <v>2708.3333333333335</v>
      </c>
      <c r="AC444" s="464">
        <f>G450*AC511</f>
        <v>2500</v>
      </c>
      <c r="AD444" s="464">
        <f>G450*AD511</f>
        <v>2291.666666666667</v>
      </c>
      <c r="AE444" s="464">
        <f>G450*AE511</f>
        <v>2083.3333333333312</v>
      </c>
      <c r="AF444" s="464">
        <f>G450*AF511</f>
        <v>1874.999999999998</v>
      </c>
      <c r="AG444" s="464">
        <f>G450*AG511</f>
        <v>1666.666666666667</v>
      </c>
      <c r="AH444" s="464">
        <f>G450*AH511</f>
        <v>1458.3333333333333</v>
      </c>
      <c r="AI444" s="464">
        <f>G450*AI511</f>
        <v>1250</v>
      </c>
      <c r="AJ444" s="464">
        <f>G450*AJ511</f>
        <v>1041.6666666666667</v>
      </c>
      <c r="AK444" s="464">
        <f>G450*AK511</f>
        <v>833.33333333333348</v>
      </c>
      <c r="AL444" s="464">
        <f>G450*AL511</f>
        <v>625</v>
      </c>
      <c r="AM444" s="464">
        <f>G450*AM511</f>
        <v>416.66666666666674</v>
      </c>
      <c r="AN444" s="470">
        <f>G450*AN511</f>
        <v>208.33333333333337</v>
      </c>
      <c r="AO444" s="469">
        <f>SUM(Q444:AN444)</f>
        <v>49999.999999999993</v>
      </c>
      <c r="AP444" s="466">
        <f>AO444*14.95</f>
        <v>747499.99999999988</v>
      </c>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EJ444" s="27"/>
      <c r="EV444" s="27"/>
      <c r="FH444" s="27"/>
      <c r="FT444" s="27"/>
    </row>
    <row r="445" spans="1:198" ht="22" customHeight="1" thickTop="1" x14ac:dyDescent="0.2">
      <c r="G445" s="26"/>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EJ445" s="27"/>
      <c r="EV445" s="27"/>
      <c r="FH445" s="27"/>
      <c r="FT445" s="27"/>
    </row>
    <row r="446" spans="1:198" ht="22" customHeight="1" x14ac:dyDescent="0.2">
      <c r="A446" s="1015" t="s">
        <v>580</v>
      </c>
      <c r="B446" s="1015"/>
      <c r="C446" s="1015"/>
      <c r="D446" s="1015"/>
      <c r="E446" s="1015"/>
      <c r="F446" s="1015"/>
      <c r="G446" s="1016">
        <v>1</v>
      </c>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EJ446" s="27"/>
      <c r="EV446" s="27"/>
      <c r="FH446" s="27"/>
      <c r="FT446" s="27"/>
    </row>
    <row r="447" spans="1:198" s="29" customFormat="1" ht="22" customHeight="1" x14ac:dyDescent="0.2">
      <c r="A447" s="29" t="s">
        <v>351</v>
      </c>
      <c r="G447" s="124">
        <f>1.5*G446</f>
        <v>1.5</v>
      </c>
      <c r="DX447" s="681"/>
    </row>
    <row r="448" spans="1:198" s="29" customFormat="1" ht="22" customHeight="1" x14ac:dyDescent="0.2">
      <c r="A448" s="29" t="s">
        <v>500</v>
      </c>
      <c r="G448" s="124">
        <f>1*G446</f>
        <v>1</v>
      </c>
      <c r="DX448" s="681"/>
    </row>
    <row r="449" spans="1:176" s="29" customFormat="1" ht="22" customHeight="1" x14ac:dyDescent="0.2">
      <c r="A449" s="29" t="s">
        <v>350</v>
      </c>
      <c r="G449" s="124">
        <f>1*G446</f>
        <v>1</v>
      </c>
      <c r="T449" s="697"/>
      <c r="U449" s="697"/>
      <c r="V449" s="697"/>
      <c r="W449" s="697"/>
      <c r="X449" s="1017"/>
      <c r="Y449" s="1017"/>
      <c r="Z449" s="1017"/>
      <c r="AA449" s="697"/>
      <c r="AB449" s="697"/>
      <c r="AC449" s="697"/>
      <c r="AD449" s="697"/>
      <c r="AE449" s="697"/>
      <c r="AF449" s="697"/>
      <c r="AG449" s="697"/>
      <c r="AH449" s="697"/>
      <c r="AI449" s="697"/>
      <c r="AJ449" s="697"/>
      <c r="AK449" s="1017"/>
      <c r="AL449" s="1017"/>
      <c r="AM449" s="1017"/>
      <c r="AN449" s="697"/>
      <c r="AO449" s="697"/>
      <c r="AP449" s="697"/>
      <c r="AQ449" s="697"/>
      <c r="AR449" s="697"/>
      <c r="AS449" s="697"/>
      <c r="AT449" s="697"/>
      <c r="AU449" s="697"/>
      <c r="AV449" s="697"/>
      <c r="AW449" s="697"/>
      <c r="AX449" s="1017"/>
      <c r="AY449" s="1017"/>
      <c r="AZ449" s="1017"/>
      <c r="BA449" s="697"/>
      <c r="BB449" s="697"/>
      <c r="BC449" s="697"/>
      <c r="BD449" s="697"/>
      <c r="BE449" s="697"/>
      <c r="BF449" s="697"/>
      <c r="BG449" s="697"/>
      <c r="BH449" s="697"/>
      <c r="BI449" s="697"/>
      <c r="BJ449" s="697"/>
      <c r="BK449" s="1017"/>
      <c r="BL449" s="1017"/>
      <c r="BM449" s="1017"/>
      <c r="BN449" s="697"/>
      <c r="BO449" s="697"/>
      <c r="BP449" s="697"/>
      <c r="BQ449" s="697"/>
      <c r="BR449" s="697"/>
      <c r="BS449" s="697"/>
      <c r="BT449" s="697"/>
      <c r="DX449" s="681"/>
    </row>
    <row r="450" spans="1:176" s="29" customFormat="1" ht="22" customHeight="1" x14ac:dyDescent="0.2">
      <c r="A450" s="29" t="s">
        <v>501</v>
      </c>
      <c r="G450" s="29">
        <f>1*G446</f>
        <v>1</v>
      </c>
      <c r="T450" s="697"/>
      <c r="U450" s="697"/>
      <c r="V450" s="697"/>
      <c r="W450" s="697"/>
      <c r="X450" s="697"/>
      <c r="Y450" s="697"/>
      <c r="Z450" s="697"/>
      <c r="AA450" s="697"/>
      <c r="AB450" s="697"/>
      <c r="AC450" s="697"/>
      <c r="AD450" s="697"/>
      <c r="AE450" s="697"/>
      <c r="AF450" s="697"/>
      <c r="AG450" s="697"/>
      <c r="AH450" s="697"/>
      <c r="AI450" s="697"/>
      <c r="AJ450" s="697"/>
      <c r="AK450" s="697"/>
      <c r="AL450" s="697"/>
      <c r="AM450" s="697"/>
      <c r="AN450" s="697"/>
      <c r="AO450" s="697"/>
      <c r="AP450" s="697"/>
      <c r="AQ450" s="697"/>
      <c r="AR450" s="697"/>
      <c r="AS450" s="697"/>
      <c r="AT450" s="697"/>
      <c r="AU450" s="697"/>
      <c r="AV450" s="697"/>
      <c r="AW450" s="697"/>
      <c r="AX450" s="697"/>
      <c r="AY450" s="697"/>
      <c r="AZ450" s="697"/>
      <c r="BA450" s="697"/>
      <c r="BB450" s="697"/>
      <c r="BC450" s="697"/>
      <c r="BD450" s="697"/>
      <c r="BE450" s="697"/>
      <c r="BF450" s="697"/>
      <c r="BG450" s="697"/>
      <c r="BH450" s="697"/>
      <c r="BI450" s="697"/>
      <c r="BJ450" s="697"/>
      <c r="BK450" s="697"/>
      <c r="BL450" s="697"/>
      <c r="BM450" s="697"/>
      <c r="BN450" s="697"/>
      <c r="BO450" s="697"/>
      <c r="BP450" s="697"/>
      <c r="BQ450" s="697"/>
      <c r="BR450" s="697"/>
      <c r="BS450" s="697"/>
      <c r="BT450" s="697"/>
      <c r="DX450" s="681"/>
    </row>
    <row r="451" spans="1:176" s="29" customFormat="1" ht="22" customHeight="1" x14ac:dyDescent="0.2">
      <c r="T451" s="697"/>
      <c r="U451" s="697"/>
      <c r="V451" s="697"/>
      <c r="W451" s="697"/>
      <c r="X451" s="697"/>
      <c r="Y451" s="697"/>
      <c r="Z451" s="697"/>
      <c r="AA451" s="697"/>
      <c r="AB451" s="697"/>
      <c r="AC451" s="697"/>
      <c r="AD451" s="697"/>
      <c r="AE451" s="697"/>
      <c r="AF451" s="697"/>
      <c r="AG451" s="697"/>
      <c r="AH451" s="697"/>
      <c r="AI451" s="697"/>
      <c r="AJ451" s="697"/>
      <c r="AK451" s="697"/>
      <c r="AL451" s="697"/>
      <c r="AM451" s="697"/>
      <c r="AN451" s="697"/>
      <c r="AO451" s="697"/>
      <c r="AP451" s="697"/>
      <c r="AQ451" s="697"/>
      <c r="AR451" s="697"/>
      <c r="AS451" s="697"/>
      <c r="AT451" s="697"/>
      <c r="AU451" s="697"/>
      <c r="AV451" s="697"/>
      <c r="AW451" s="697"/>
      <c r="AX451" s="697"/>
      <c r="AY451" s="697"/>
      <c r="AZ451" s="697"/>
      <c r="BA451" s="697"/>
      <c r="BB451" s="697"/>
      <c r="BC451" s="697"/>
      <c r="BD451" s="697"/>
      <c r="BE451" s="697"/>
      <c r="BF451" s="697"/>
      <c r="BG451" s="697"/>
      <c r="BH451" s="697"/>
      <c r="BI451" s="697"/>
      <c r="BJ451" s="697"/>
      <c r="BK451" s="697"/>
      <c r="BL451" s="697"/>
      <c r="BM451" s="697"/>
      <c r="BN451" s="697"/>
      <c r="BO451" s="697"/>
      <c r="BP451" s="697"/>
      <c r="BQ451" s="697"/>
      <c r="BR451" s="697"/>
      <c r="BS451" s="697"/>
      <c r="BT451" s="697"/>
      <c r="DX451" s="681"/>
    </row>
    <row r="452" spans="1:176" s="29" customFormat="1" ht="22" customHeight="1" x14ac:dyDescent="0.2">
      <c r="G452" s="682"/>
      <c r="H452" s="392"/>
      <c r="I452" s="392"/>
      <c r="J452" s="683"/>
      <c r="K452" s="684"/>
      <c r="L452" s="684"/>
      <c r="M452" s="684"/>
      <c r="N452" s="684"/>
      <c r="O452" s="684"/>
      <c r="P452" s="684"/>
      <c r="Q452" s="684"/>
      <c r="BU452" s="685"/>
      <c r="DX452" s="681"/>
    </row>
    <row r="453" spans="1:176" ht="22" customHeight="1" x14ac:dyDescent="0.25">
      <c r="G453" s="279" t="s">
        <v>234</v>
      </c>
      <c r="EJ453" s="27"/>
      <c r="EV453" s="27"/>
      <c r="FH453" s="27"/>
      <c r="FT453" s="27"/>
    </row>
    <row r="454" spans="1:176" ht="22" customHeight="1" x14ac:dyDescent="0.2">
      <c r="G454" s="26"/>
      <c r="EJ454" s="27"/>
      <c r="EV454" s="27"/>
      <c r="FH454" s="27"/>
      <c r="FT454" s="27"/>
    </row>
    <row r="455" spans="1:176" ht="22" customHeight="1" x14ac:dyDescent="0.2">
      <c r="G455" s="124" t="s">
        <v>271</v>
      </c>
      <c r="EJ455" s="27"/>
      <c r="EV455" s="27"/>
      <c r="FH455" s="27"/>
      <c r="FT455" s="27"/>
    </row>
    <row r="456" spans="1:176" ht="22" customHeight="1" x14ac:dyDescent="0.2">
      <c r="EJ456" s="27"/>
      <c r="EV456" s="27"/>
      <c r="FH456" s="27"/>
      <c r="FT456" s="27"/>
    </row>
    <row r="457" spans="1:176" ht="22" customHeight="1" x14ac:dyDescent="0.2">
      <c r="G457" s="336" t="s">
        <v>320</v>
      </c>
      <c r="EJ457" s="27"/>
      <c r="EV457" s="27"/>
      <c r="FH457" s="27"/>
      <c r="FT457" s="27"/>
    </row>
    <row r="458" spans="1:176" ht="22" customHeight="1" x14ac:dyDescent="0.2">
      <c r="G458" s="27" t="s">
        <v>321</v>
      </c>
      <c r="EJ458" s="27"/>
      <c r="EV458" s="27"/>
      <c r="FH458" s="27"/>
      <c r="FT458" s="27"/>
    </row>
    <row r="459" spans="1:176" ht="22" customHeight="1" x14ac:dyDescent="0.2">
      <c r="EJ459" s="27"/>
      <c r="EV459" s="27"/>
      <c r="FH459" s="27"/>
      <c r="FT459" s="27"/>
    </row>
    <row r="460" spans="1:176" ht="22" customHeight="1" x14ac:dyDescent="0.2">
      <c r="G460" s="27" t="s">
        <v>267</v>
      </c>
      <c r="EJ460" s="27"/>
      <c r="EV460" s="27"/>
      <c r="FH460" s="27"/>
      <c r="FT460" s="27"/>
    </row>
    <row r="461" spans="1:176" ht="22" customHeight="1" x14ac:dyDescent="0.2">
      <c r="H461" s="120"/>
      <c r="I461" s="120"/>
      <c r="J461" s="120"/>
      <c r="K461" s="120"/>
      <c r="L461" s="120"/>
      <c r="EJ461" s="27"/>
      <c r="EV461" s="27"/>
      <c r="FH461" s="27"/>
      <c r="FT461" s="27"/>
    </row>
    <row r="462" spans="1:176" ht="22" customHeight="1" x14ac:dyDescent="0.2">
      <c r="H462" s="120"/>
      <c r="I462" s="120"/>
      <c r="J462" s="120"/>
      <c r="K462" s="120"/>
      <c r="L462" s="120"/>
      <c r="EJ462" s="27"/>
      <c r="EV462" s="27"/>
      <c r="FH462" s="27"/>
      <c r="FT462" s="27"/>
    </row>
    <row r="463" spans="1:176" ht="22" customHeight="1" x14ac:dyDescent="0.2">
      <c r="H463" s="120"/>
      <c r="I463" s="120"/>
      <c r="J463" s="120"/>
      <c r="K463" s="120"/>
      <c r="L463" s="120"/>
      <c r="EJ463" s="27"/>
      <c r="EV463" s="27"/>
      <c r="FH463" s="27"/>
      <c r="FT463" s="27"/>
    </row>
    <row r="464" spans="1:176" ht="22" customHeight="1" x14ac:dyDescent="0.2">
      <c r="G464" s="27" t="s">
        <v>196</v>
      </c>
      <c r="EJ464" s="27"/>
      <c r="EV464" s="27"/>
      <c r="FH464" s="27"/>
      <c r="FT464" s="27"/>
    </row>
    <row r="465" spans="7:176" ht="22" customHeight="1" x14ac:dyDescent="0.2">
      <c r="G465" s="27" t="s">
        <v>197</v>
      </c>
      <c r="EJ465" s="27"/>
      <c r="EV465" s="27"/>
      <c r="FH465" s="27"/>
      <c r="FT465" s="27"/>
    </row>
    <row r="466" spans="7:176" ht="22" customHeight="1" x14ac:dyDescent="0.2">
      <c r="EJ466" s="27"/>
      <c r="EV466" s="27"/>
      <c r="FH466" s="27"/>
      <c r="FT466" s="27"/>
    </row>
    <row r="467" spans="7:176" ht="22" customHeight="1" x14ac:dyDescent="0.2">
      <c r="G467" s="27" t="s">
        <v>269</v>
      </c>
      <c r="EJ467" s="27"/>
      <c r="EV467" s="27"/>
      <c r="FH467" s="27"/>
      <c r="FT467" s="27"/>
    </row>
    <row r="468" spans="7:176" ht="22" customHeight="1" x14ac:dyDescent="0.2">
      <c r="G468" s="27" t="s">
        <v>268</v>
      </c>
      <c r="EJ468" s="27"/>
      <c r="EV468" s="27"/>
      <c r="FH468" s="27"/>
      <c r="FT468" s="27"/>
    </row>
    <row r="469" spans="7:176" ht="22" customHeight="1" x14ac:dyDescent="0.2">
      <c r="G469" s="27" t="s">
        <v>195</v>
      </c>
      <c r="EJ469" s="27"/>
      <c r="EV469" s="27"/>
      <c r="FH469" s="27"/>
      <c r="FT469" s="27"/>
    </row>
    <row r="470" spans="7:176" ht="22" customHeight="1" x14ac:dyDescent="0.2">
      <c r="G470" s="27" t="s">
        <v>198</v>
      </c>
      <c r="EJ470" s="27"/>
      <c r="EV470" s="27"/>
      <c r="FH470" s="27"/>
      <c r="FT470" s="27"/>
    </row>
    <row r="471" spans="7:176" ht="22" customHeight="1" x14ac:dyDescent="0.2">
      <c r="G471" s="336" t="s">
        <v>229</v>
      </c>
      <c r="EJ471" s="27"/>
      <c r="EV471" s="27"/>
      <c r="FH471" s="27"/>
      <c r="FT471" s="27"/>
    </row>
    <row r="472" spans="7:176" ht="22" customHeight="1" x14ac:dyDescent="0.2">
      <c r="G472" s="336"/>
      <c r="EJ472" s="27"/>
      <c r="EV472" s="27"/>
      <c r="FH472" s="27"/>
      <c r="FT472" s="27"/>
    </row>
    <row r="473" spans="7:176" ht="22" customHeight="1" x14ac:dyDescent="0.2">
      <c r="G473" s="27" t="s">
        <v>199</v>
      </c>
      <c r="EJ473" s="27"/>
      <c r="EV473" s="27"/>
      <c r="FH473" s="27"/>
      <c r="FT473" s="27"/>
    </row>
    <row r="474" spans="7:176" ht="22" customHeight="1" x14ac:dyDescent="0.2">
      <c r="G474" s="29" t="s">
        <v>218</v>
      </c>
      <c r="EJ474" s="27"/>
      <c r="EV474" s="27"/>
      <c r="FH474" s="27"/>
      <c r="FT474" s="27"/>
    </row>
    <row r="475" spans="7:176" ht="22" customHeight="1" x14ac:dyDescent="0.2">
      <c r="G475" s="29"/>
      <c r="EJ475" s="27"/>
      <c r="EV475" s="27"/>
      <c r="FH475" s="27"/>
      <c r="FT475" s="27"/>
    </row>
    <row r="476" spans="7:176" ht="22" customHeight="1" x14ac:dyDescent="0.2">
      <c r="G476" s="27" t="s">
        <v>332</v>
      </c>
      <c r="EJ476" s="27"/>
      <c r="EV476" s="27"/>
      <c r="FH476" s="27"/>
      <c r="FT476" s="27"/>
    </row>
    <row r="477" spans="7:176" ht="22" customHeight="1" x14ac:dyDescent="0.2">
      <c r="G477" s="27" t="s">
        <v>0</v>
      </c>
      <c r="EJ477" s="27"/>
      <c r="EV477" s="27"/>
      <c r="FH477" s="27"/>
      <c r="FT477" s="27"/>
    </row>
    <row r="478" spans="7:176" ht="22" customHeight="1" x14ac:dyDescent="0.2">
      <c r="G478" s="27" t="s">
        <v>7</v>
      </c>
      <c r="EJ478" s="27"/>
      <c r="EV478" s="27"/>
      <c r="FH478" s="27"/>
      <c r="FT478" s="27"/>
    </row>
    <row r="479" spans="7:176" ht="22" customHeight="1" x14ac:dyDescent="0.2">
      <c r="EJ479" s="27"/>
      <c r="EV479" s="27"/>
      <c r="FH479" s="27"/>
      <c r="FT479" s="27"/>
    </row>
    <row r="480" spans="7:176" ht="22" customHeight="1" x14ac:dyDescent="0.2">
      <c r="G480" s="28" t="s">
        <v>266</v>
      </c>
      <c r="I480" s="1018" t="s">
        <v>276</v>
      </c>
      <c r="J480" s="1018"/>
      <c r="K480" s="1018"/>
      <c r="L480" s="1018"/>
      <c r="M480" s="1018"/>
      <c r="EJ480" s="27"/>
      <c r="EV480" s="27"/>
      <c r="FH480" s="27"/>
      <c r="FT480" s="27"/>
    </row>
    <row r="481" spans="7:176" ht="22" customHeight="1" x14ac:dyDescent="0.2">
      <c r="G481" s="337" t="s">
        <v>262</v>
      </c>
      <c r="H481" s="280">
        <v>19.95</v>
      </c>
      <c r="I481" s="1019" t="s">
        <v>275</v>
      </c>
      <c r="J481" s="1019"/>
      <c r="K481" s="1019"/>
      <c r="L481" s="1019"/>
      <c r="M481" s="1019"/>
      <c r="EJ481" s="27"/>
      <c r="EV481" s="27"/>
      <c r="FH481" s="27"/>
      <c r="FT481" s="27"/>
    </row>
    <row r="482" spans="7:176" ht="22" customHeight="1" x14ac:dyDescent="0.2">
      <c r="G482" s="337" t="s">
        <v>263</v>
      </c>
      <c r="H482" s="280">
        <v>14.95</v>
      </c>
      <c r="I482" s="1019" t="s">
        <v>274</v>
      </c>
      <c r="J482" s="1019"/>
      <c r="K482" s="1019"/>
      <c r="L482" s="1019"/>
      <c r="M482" s="1019"/>
      <c r="EJ482" s="27"/>
      <c r="EV482" s="27"/>
      <c r="FH482" s="27"/>
      <c r="FT482" s="27"/>
    </row>
    <row r="483" spans="7:176" ht="22" customHeight="1" x14ac:dyDescent="0.2">
      <c r="G483" s="337" t="s">
        <v>264</v>
      </c>
      <c r="H483" s="280">
        <v>9.9499999999999993</v>
      </c>
      <c r="I483" s="1019" t="s">
        <v>273</v>
      </c>
      <c r="J483" s="1019"/>
      <c r="K483" s="1019"/>
      <c r="L483" s="1019"/>
      <c r="M483" s="1019"/>
      <c r="EJ483" s="27"/>
      <c r="EV483" s="27"/>
      <c r="FH483" s="27"/>
      <c r="FT483" s="27"/>
    </row>
    <row r="484" spans="7:176" ht="22" customHeight="1" x14ac:dyDescent="0.2">
      <c r="G484" s="337"/>
      <c r="H484" s="280"/>
      <c r="EJ484" s="27"/>
      <c r="EV484" s="27"/>
      <c r="FH484" s="27"/>
      <c r="FT484" s="27"/>
    </row>
    <row r="485" spans="7:176" ht="22" customHeight="1" x14ac:dyDescent="0.2">
      <c r="G485" s="281" t="s">
        <v>272</v>
      </c>
      <c r="EJ485" s="27"/>
      <c r="EV485" s="27"/>
      <c r="FH485" s="27"/>
      <c r="FT485" s="27"/>
    </row>
    <row r="486" spans="7:176" ht="22" customHeight="1" x14ac:dyDescent="0.2">
      <c r="G486" s="27" t="s">
        <v>327</v>
      </c>
      <c r="EJ486" s="27"/>
      <c r="EV486" s="27"/>
      <c r="FH486" s="27"/>
      <c r="FT486" s="27"/>
    </row>
    <row r="487" spans="7:176" ht="22" customHeight="1" x14ac:dyDescent="0.2">
      <c r="G487" s="284" t="s">
        <v>333</v>
      </c>
      <c r="EJ487" s="27"/>
      <c r="EV487" s="27"/>
      <c r="FH487" s="27"/>
      <c r="FT487" s="27"/>
    </row>
    <row r="488" spans="7:176" ht="22" customHeight="1" x14ac:dyDescent="0.2">
      <c r="EJ488" s="27"/>
      <c r="EV488" s="27"/>
      <c r="FH488" s="27"/>
      <c r="FT488" s="27"/>
    </row>
    <row r="489" spans="7:176" ht="22" customHeight="1" x14ac:dyDescent="0.2">
      <c r="G489" s="29" t="s">
        <v>265</v>
      </c>
      <c r="H489" s="29"/>
      <c r="I489" s="29"/>
      <c r="J489" s="29"/>
      <c r="K489" s="29"/>
      <c r="L489" s="29"/>
      <c r="M489" s="29"/>
      <c r="N489" s="29"/>
      <c r="O489" s="29"/>
      <c r="P489" s="29"/>
      <c r="EJ489" s="27"/>
      <c r="EV489" s="27"/>
      <c r="FH489" s="27"/>
      <c r="FT489" s="27"/>
    </row>
    <row r="490" spans="7:176" ht="22" customHeight="1" x14ac:dyDescent="0.2">
      <c r="EJ490" s="27"/>
      <c r="EV490" s="27"/>
      <c r="FH490" s="27"/>
      <c r="FT490" s="27"/>
    </row>
    <row r="491" spans="7:176" ht="22" customHeight="1" x14ac:dyDescent="0.2">
      <c r="EJ491" s="27"/>
      <c r="EV491" s="27"/>
      <c r="FH491" s="27"/>
      <c r="FT491" s="27"/>
    </row>
    <row r="492" spans="7:176" ht="22" customHeight="1" x14ac:dyDescent="0.2">
      <c r="EJ492" s="27"/>
      <c r="EV492" s="27"/>
      <c r="FH492" s="27"/>
      <c r="FT492" s="27"/>
    </row>
    <row r="493" spans="7:176" ht="22" customHeight="1" thickBot="1" x14ac:dyDescent="0.25">
      <c r="G493" s="362" t="s">
        <v>375</v>
      </c>
      <c r="Q493" s="364">
        <v>1</v>
      </c>
      <c r="R493" s="364">
        <v>2</v>
      </c>
      <c r="S493" s="364">
        <v>3</v>
      </c>
      <c r="T493" s="364">
        <v>4</v>
      </c>
      <c r="U493" s="364">
        <v>5</v>
      </c>
      <c r="V493" s="364">
        <v>6</v>
      </c>
      <c r="W493" s="364">
        <v>7</v>
      </c>
      <c r="X493" s="364">
        <v>8</v>
      </c>
      <c r="Y493" s="364">
        <v>9</v>
      </c>
      <c r="Z493" s="364">
        <v>10</v>
      </c>
      <c r="AA493" s="364">
        <v>11</v>
      </c>
      <c r="AB493" s="364">
        <v>12</v>
      </c>
      <c r="AC493" s="364">
        <v>13</v>
      </c>
      <c r="AD493" s="364">
        <v>14</v>
      </c>
      <c r="AE493" s="364">
        <v>15</v>
      </c>
      <c r="AF493" s="364">
        <v>16</v>
      </c>
      <c r="AG493" s="364">
        <v>17</v>
      </c>
      <c r="AH493" s="364">
        <v>18</v>
      </c>
      <c r="AI493" s="364">
        <v>19</v>
      </c>
      <c r="AJ493" s="364">
        <v>20</v>
      </c>
      <c r="AK493" s="364">
        <v>21</v>
      </c>
      <c r="AL493" s="364">
        <v>22</v>
      </c>
      <c r="AM493" s="364">
        <v>23</v>
      </c>
      <c r="AN493" s="364">
        <v>24</v>
      </c>
      <c r="EJ493" s="27"/>
      <c r="EV493" s="27"/>
      <c r="FH493" s="27"/>
      <c r="FT493" s="27"/>
    </row>
    <row r="494" spans="7:176" ht="22" customHeight="1" thickTop="1" x14ac:dyDescent="0.2">
      <c r="G494" s="27" t="s">
        <v>365</v>
      </c>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EJ494" s="27"/>
      <c r="EV494" s="27"/>
      <c r="FH494" s="27"/>
      <c r="FT494" s="27"/>
    </row>
    <row r="495" spans="7:176" ht="22" customHeight="1" x14ac:dyDescent="0.2">
      <c r="G495" s="326"/>
      <c r="EJ495" s="27"/>
      <c r="EV495" s="27"/>
      <c r="FH495" s="27"/>
      <c r="FT495" s="27"/>
    </row>
    <row r="496" spans="7:176" ht="22" customHeight="1" x14ac:dyDescent="0.2">
      <c r="G496" s="326"/>
      <c r="EJ496" s="27"/>
      <c r="EV496" s="27"/>
      <c r="FH496" s="27"/>
      <c r="FT496" s="27"/>
    </row>
    <row r="497" spans="2:196" ht="22" customHeight="1" x14ac:dyDescent="0.2">
      <c r="G497" s="20" t="s">
        <v>379</v>
      </c>
      <c r="EJ497" s="27"/>
      <c r="EV497" s="27"/>
      <c r="FH497" s="27"/>
      <c r="FT497" s="27"/>
    </row>
    <row r="498" spans="2:196" ht="22" customHeight="1" x14ac:dyDescent="0.2">
      <c r="G498" s="366" t="s">
        <v>376</v>
      </c>
      <c r="Q498" s="367">
        <v>0.1</v>
      </c>
      <c r="R498" s="367">
        <v>0.4</v>
      </c>
      <c r="S498" s="367">
        <v>1</v>
      </c>
      <c r="T498" s="367">
        <v>1.5</v>
      </c>
      <c r="U498" s="367">
        <v>2</v>
      </c>
      <c r="V498" s="367">
        <v>1.9</v>
      </c>
      <c r="W498" s="367">
        <v>1.8</v>
      </c>
      <c r="X498" s="367">
        <v>1.7</v>
      </c>
      <c r="Y498" s="367">
        <v>1.6</v>
      </c>
      <c r="Z498" s="367">
        <v>1.5</v>
      </c>
      <c r="AA498" s="367">
        <v>1.4</v>
      </c>
      <c r="AB498" s="367">
        <v>1.3</v>
      </c>
      <c r="AC498" s="367">
        <v>1.2</v>
      </c>
      <c r="AD498" s="367">
        <v>1.1000000000000001</v>
      </c>
      <c r="AE498" s="367">
        <v>0.999999999999999</v>
      </c>
      <c r="AF498" s="367">
        <v>0.89999999999999902</v>
      </c>
      <c r="AG498" s="367">
        <v>0.8</v>
      </c>
      <c r="AH498" s="367">
        <v>0.7</v>
      </c>
      <c r="AI498" s="367">
        <v>0.6</v>
      </c>
      <c r="AJ498" s="367">
        <v>0.5</v>
      </c>
      <c r="AK498" s="367">
        <v>0.4</v>
      </c>
      <c r="AL498" s="367">
        <v>0.3</v>
      </c>
      <c r="AM498" s="367">
        <v>0.2</v>
      </c>
      <c r="AN498" s="368">
        <v>0.1</v>
      </c>
      <c r="AO498" s="120" t="s">
        <v>19</v>
      </c>
      <c r="EJ498" s="27"/>
      <c r="EV498" s="27"/>
      <c r="FH498" s="27"/>
      <c r="FT498" s="27"/>
    </row>
    <row r="499" spans="2:196" s="28" customFormat="1" ht="22" customHeight="1" x14ac:dyDescent="0.2">
      <c r="B499" s="28" t="s">
        <v>381</v>
      </c>
      <c r="G499" s="369">
        <f>500000/24</f>
        <v>20833.333333333332</v>
      </c>
      <c r="Q499" s="370">
        <f>$G$499*Q498</f>
        <v>2083.3333333333335</v>
      </c>
      <c r="R499" s="370">
        <f t="shared" ref="R499:AN499" si="1374">$G$499*R498</f>
        <v>8333.3333333333339</v>
      </c>
      <c r="S499" s="370">
        <f t="shared" si="1374"/>
        <v>20833.333333333332</v>
      </c>
      <c r="T499" s="370">
        <f t="shared" si="1374"/>
        <v>31250</v>
      </c>
      <c r="U499" s="370">
        <f t="shared" si="1374"/>
        <v>41666.666666666664</v>
      </c>
      <c r="V499" s="370">
        <f t="shared" si="1374"/>
        <v>39583.333333333328</v>
      </c>
      <c r="W499" s="370">
        <f t="shared" si="1374"/>
        <v>37500</v>
      </c>
      <c r="X499" s="370">
        <f t="shared" si="1374"/>
        <v>35416.666666666664</v>
      </c>
      <c r="Y499" s="370">
        <f t="shared" si="1374"/>
        <v>33333.333333333336</v>
      </c>
      <c r="Z499" s="370">
        <f t="shared" si="1374"/>
        <v>31250</v>
      </c>
      <c r="AA499" s="370">
        <f t="shared" si="1374"/>
        <v>29166.666666666664</v>
      </c>
      <c r="AB499" s="370">
        <f t="shared" si="1374"/>
        <v>27083.333333333332</v>
      </c>
      <c r="AC499" s="370">
        <f t="shared" si="1374"/>
        <v>24999.999999999996</v>
      </c>
      <c r="AD499" s="370">
        <f t="shared" si="1374"/>
        <v>22916.666666666668</v>
      </c>
      <c r="AE499" s="370">
        <f t="shared" si="1374"/>
        <v>20833.33333333331</v>
      </c>
      <c r="AF499" s="370">
        <f t="shared" si="1374"/>
        <v>18749.999999999978</v>
      </c>
      <c r="AG499" s="370">
        <f t="shared" si="1374"/>
        <v>16666.666666666668</v>
      </c>
      <c r="AH499" s="370">
        <f t="shared" si="1374"/>
        <v>14583.333333333332</v>
      </c>
      <c r="AI499" s="370">
        <f t="shared" si="1374"/>
        <v>12499.999999999998</v>
      </c>
      <c r="AJ499" s="370">
        <f t="shared" si="1374"/>
        <v>10416.666666666666</v>
      </c>
      <c r="AK499" s="370">
        <f t="shared" si="1374"/>
        <v>8333.3333333333339</v>
      </c>
      <c r="AL499" s="370">
        <f t="shared" si="1374"/>
        <v>6249.9999999999991</v>
      </c>
      <c r="AM499" s="370">
        <f t="shared" si="1374"/>
        <v>4166.666666666667</v>
      </c>
      <c r="AN499" s="371">
        <f t="shared" si="1374"/>
        <v>2083.3333333333335</v>
      </c>
      <c r="AO499" s="328">
        <f>SUM(Q499:AN499)</f>
        <v>500000</v>
      </c>
      <c r="GF499" s="307"/>
      <c r="GG499" s="307"/>
      <c r="GH499" s="307"/>
      <c r="GI499" s="307"/>
      <c r="GJ499" s="307"/>
      <c r="GK499" s="307"/>
      <c r="GL499" s="307"/>
      <c r="GM499" s="307"/>
      <c r="GN499" s="307"/>
    </row>
    <row r="500" spans="2:196" s="28" customFormat="1" ht="22" customHeight="1" x14ac:dyDescent="0.2">
      <c r="G500" s="363"/>
      <c r="Q500" s="328"/>
      <c r="R500" s="328"/>
      <c r="S500" s="328"/>
      <c r="T500" s="328"/>
      <c r="U500" s="328"/>
      <c r="V500" s="328"/>
      <c r="W500" s="328"/>
      <c r="X500" s="328"/>
      <c r="Y500" s="328"/>
      <c r="Z500" s="328"/>
      <c r="AA500" s="328"/>
      <c r="AB500" s="328"/>
      <c r="AC500" s="328"/>
      <c r="AD500" s="328"/>
      <c r="AE500" s="328"/>
      <c r="AF500" s="328"/>
      <c r="AG500" s="328"/>
      <c r="AH500" s="328"/>
      <c r="AI500" s="328"/>
      <c r="AJ500" s="328"/>
      <c r="AK500" s="328"/>
      <c r="AL500" s="328"/>
      <c r="AM500" s="328"/>
      <c r="AN500" s="328"/>
      <c r="AO500" s="328"/>
      <c r="GF500" s="307"/>
      <c r="GG500" s="307"/>
      <c r="GH500" s="307"/>
      <c r="GI500" s="307"/>
      <c r="GJ500" s="307"/>
      <c r="GK500" s="307"/>
      <c r="GL500" s="307"/>
      <c r="GM500" s="307"/>
      <c r="GN500" s="307"/>
    </row>
    <row r="501" spans="2:196" s="28" customFormat="1" ht="22" customHeight="1" x14ac:dyDescent="0.2">
      <c r="G501" s="363"/>
      <c r="Q501" s="328"/>
      <c r="R501" s="328"/>
      <c r="S501" s="328"/>
      <c r="T501" s="328"/>
      <c r="U501" s="328"/>
      <c r="V501" s="328"/>
      <c r="W501" s="328"/>
      <c r="X501" s="328"/>
      <c r="Y501" s="328"/>
      <c r="Z501" s="328"/>
      <c r="AA501" s="328"/>
      <c r="AB501" s="328"/>
      <c r="AC501" s="328"/>
      <c r="AD501" s="328"/>
      <c r="AE501" s="328"/>
      <c r="AF501" s="328"/>
      <c r="AG501" s="328"/>
      <c r="AH501" s="328"/>
      <c r="AI501" s="328"/>
      <c r="AJ501" s="328"/>
      <c r="AK501" s="328"/>
      <c r="AL501" s="328"/>
      <c r="AM501" s="328"/>
      <c r="AN501" s="328"/>
      <c r="AO501" s="328"/>
      <c r="GF501" s="307"/>
      <c r="GG501" s="307"/>
      <c r="GH501" s="307"/>
      <c r="GI501" s="307"/>
      <c r="GJ501" s="307"/>
      <c r="GK501" s="307"/>
      <c r="GL501" s="307"/>
      <c r="GM501" s="307"/>
      <c r="GN501" s="307"/>
    </row>
    <row r="502" spans="2:196" s="28" customFormat="1" ht="22" customHeight="1" x14ac:dyDescent="0.2">
      <c r="B502" s="372" t="s">
        <v>352</v>
      </c>
      <c r="C502" s="372"/>
      <c r="D502" s="372"/>
      <c r="E502" s="372"/>
      <c r="F502" s="372"/>
      <c r="G502" s="373" t="s">
        <v>358</v>
      </c>
      <c r="Q502" s="374">
        <f t="shared" ref="Q502:AN502" si="1375">Q499*$Q$517</f>
        <v>10416.666666666668</v>
      </c>
      <c r="R502" s="374">
        <f t="shared" si="1375"/>
        <v>41666.666666666672</v>
      </c>
      <c r="S502" s="374">
        <f t="shared" si="1375"/>
        <v>104166.66666666666</v>
      </c>
      <c r="T502" s="374">
        <f t="shared" si="1375"/>
        <v>156250</v>
      </c>
      <c r="U502" s="374">
        <f t="shared" si="1375"/>
        <v>208333.33333333331</v>
      </c>
      <c r="V502" s="374">
        <f t="shared" si="1375"/>
        <v>197916.66666666663</v>
      </c>
      <c r="W502" s="374">
        <f t="shared" si="1375"/>
        <v>187500</v>
      </c>
      <c r="X502" s="374">
        <f t="shared" si="1375"/>
        <v>177083.33333333331</v>
      </c>
      <c r="Y502" s="374">
        <f t="shared" si="1375"/>
        <v>166666.66666666669</v>
      </c>
      <c r="Z502" s="374">
        <f t="shared" si="1375"/>
        <v>156250</v>
      </c>
      <c r="AA502" s="374">
        <f t="shared" si="1375"/>
        <v>145833.33333333331</v>
      </c>
      <c r="AB502" s="374">
        <f t="shared" si="1375"/>
        <v>135416.66666666666</v>
      </c>
      <c r="AC502" s="374">
        <f t="shared" si="1375"/>
        <v>124999.99999999999</v>
      </c>
      <c r="AD502" s="374">
        <f t="shared" si="1375"/>
        <v>114583.33333333334</v>
      </c>
      <c r="AE502" s="374">
        <f t="shared" si="1375"/>
        <v>104166.66666666656</v>
      </c>
      <c r="AF502" s="374">
        <f t="shared" si="1375"/>
        <v>93749.999999999884</v>
      </c>
      <c r="AG502" s="374">
        <f t="shared" si="1375"/>
        <v>83333.333333333343</v>
      </c>
      <c r="AH502" s="374">
        <f t="shared" si="1375"/>
        <v>72916.666666666657</v>
      </c>
      <c r="AI502" s="374">
        <f t="shared" si="1375"/>
        <v>62499.999999999993</v>
      </c>
      <c r="AJ502" s="374">
        <f t="shared" si="1375"/>
        <v>52083.333333333328</v>
      </c>
      <c r="AK502" s="374">
        <f t="shared" si="1375"/>
        <v>41666.666666666672</v>
      </c>
      <c r="AL502" s="374">
        <f t="shared" si="1375"/>
        <v>31249.999999999996</v>
      </c>
      <c r="AM502" s="374">
        <f t="shared" si="1375"/>
        <v>20833.333333333336</v>
      </c>
      <c r="AN502" s="374">
        <f t="shared" si="1375"/>
        <v>10416.666666666668</v>
      </c>
      <c r="AO502" s="374">
        <f t="shared" ref="AO502:AO513" si="1376">SUM(Q502:AN502)</f>
        <v>2499999.9999999995</v>
      </c>
      <c r="GF502" s="307"/>
      <c r="GG502" s="307"/>
      <c r="GH502" s="307"/>
      <c r="GI502" s="307"/>
      <c r="GJ502" s="307"/>
      <c r="GK502" s="307"/>
      <c r="GL502" s="307"/>
      <c r="GM502" s="307"/>
      <c r="GN502" s="307"/>
    </row>
    <row r="503" spans="2:196" ht="22" customHeight="1" x14ac:dyDescent="0.2">
      <c r="G503" s="27" t="s">
        <v>351</v>
      </c>
      <c r="Q503" s="31">
        <f t="shared" ref="Q503:AN503" si="1377">Q502*$Q$522</f>
        <v>13020.833333333336</v>
      </c>
      <c r="R503" s="31">
        <f t="shared" si="1377"/>
        <v>52083.333333333343</v>
      </c>
      <c r="S503" s="31">
        <f t="shared" si="1377"/>
        <v>130208.33333333331</v>
      </c>
      <c r="T503" s="31">
        <f t="shared" si="1377"/>
        <v>195312.5</v>
      </c>
      <c r="U503" s="31">
        <f t="shared" si="1377"/>
        <v>260416.66666666663</v>
      </c>
      <c r="V503" s="31">
        <f t="shared" si="1377"/>
        <v>247395.83333333328</v>
      </c>
      <c r="W503" s="31">
        <f t="shared" si="1377"/>
        <v>234375</v>
      </c>
      <c r="X503" s="31">
        <f t="shared" si="1377"/>
        <v>221354.16666666663</v>
      </c>
      <c r="Y503" s="31">
        <f t="shared" si="1377"/>
        <v>208333.33333333337</v>
      </c>
      <c r="Z503" s="31">
        <f t="shared" si="1377"/>
        <v>195312.5</v>
      </c>
      <c r="AA503" s="31">
        <f t="shared" si="1377"/>
        <v>182291.66666666663</v>
      </c>
      <c r="AB503" s="31">
        <f t="shared" si="1377"/>
        <v>169270.83333333331</v>
      </c>
      <c r="AC503" s="31">
        <f t="shared" si="1377"/>
        <v>156249.99999999997</v>
      </c>
      <c r="AD503" s="31">
        <f t="shared" si="1377"/>
        <v>143229.16666666669</v>
      </c>
      <c r="AE503" s="31">
        <f t="shared" si="1377"/>
        <v>130208.3333333332</v>
      </c>
      <c r="AF503" s="31">
        <f t="shared" si="1377"/>
        <v>117187.49999999985</v>
      </c>
      <c r="AG503" s="31">
        <f t="shared" si="1377"/>
        <v>104166.66666666669</v>
      </c>
      <c r="AH503" s="31">
        <f t="shared" si="1377"/>
        <v>91145.833333333314</v>
      </c>
      <c r="AI503" s="31">
        <f t="shared" si="1377"/>
        <v>78124.999999999985</v>
      </c>
      <c r="AJ503" s="31">
        <f t="shared" si="1377"/>
        <v>65104.166666666657</v>
      </c>
      <c r="AK503" s="31">
        <f t="shared" si="1377"/>
        <v>52083.333333333343</v>
      </c>
      <c r="AL503" s="31">
        <f t="shared" si="1377"/>
        <v>39062.499999999993</v>
      </c>
      <c r="AM503" s="31">
        <f t="shared" si="1377"/>
        <v>26041.666666666672</v>
      </c>
      <c r="AN503" s="31">
        <f t="shared" si="1377"/>
        <v>13020.833333333336</v>
      </c>
      <c r="AO503" s="31">
        <f t="shared" si="1376"/>
        <v>3124999.9999999995</v>
      </c>
      <c r="EJ503" s="27"/>
      <c r="EV503" s="27"/>
      <c r="FH503" s="27"/>
      <c r="FT503" s="27"/>
    </row>
    <row r="504" spans="2:196" ht="22" customHeight="1" x14ac:dyDescent="0.2">
      <c r="B504" s="327"/>
      <c r="C504" s="327"/>
      <c r="D504" s="327"/>
      <c r="E504" s="327"/>
      <c r="F504" s="327"/>
      <c r="G504" s="32" t="s">
        <v>350</v>
      </c>
      <c r="Q504" s="329">
        <f t="shared" ref="Q504:AN504" si="1378">Q502*$Q$523</f>
        <v>7812.5000000000009</v>
      </c>
      <c r="R504" s="329">
        <f t="shared" si="1378"/>
        <v>31250.000000000004</v>
      </c>
      <c r="S504" s="329">
        <f t="shared" si="1378"/>
        <v>78125</v>
      </c>
      <c r="T504" s="329">
        <f t="shared" si="1378"/>
        <v>117187.5</v>
      </c>
      <c r="U504" s="329">
        <f t="shared" si="1378"/>
        <v>156250</v>
      </c>
      <c r="V504" s="329">
        <f t="shared" si="1378"/>
        <v>148437.49999999997</v>
      </c>
      <c r="W504" s="329">
        <f t="shared" si="1378"/>
        <v>140625</v>
      </c>
      <c r="X504" s="329">
        <f t="shared" si="1378"/>
        <v>132812.5</v>
      </c>
      <c r="Y504" s="329">
        <f t="shared" si="1378"/>
        <v>125000.00000000001</v>
      </c>
      <c r="Z504" s="329">
        <f t="shared" si="1378"/>
        <v>117187.5</v>
      </c>
      <c r="AA504" s="329">
        <f t="shared" si="1378"/>
        <v>109374.99999999999</v>
      </c>
      <c r="AB504" s="329">
        <f t="shared" si="1378"/>
        <v>101562.5</v>
      </c>
      <c r="AC504" s="329">
        <f t="shared" si="1378"/>
        <v>93749.999999999985</v>
      </c>
      <c r="AD504" s="329">
        <f t="shared" si="1378"/>
        <v>85937.5</v>
      </c>
      <c r="AE504" s="329">
        <f t="shared" si="1378"/>
        <v>78124.999999999913</v>
      </c>
      <c r="AF504" s="329">
        <f t="shared" si="1378"/>
        <v>70312.499999999913</v>
      </c>
      <c r="AG504" s="329">
        <f t="shared" si="1378"/>
        <v>62500.000000000007</v>
      </c>
      <c r="AH504" s="329">
        <f t="shared" si="1378"/>
        <v>54687.499999999993</v>
      </c>
      <c r="AI504" s="329">
        <f t="shared" si="1378"/>
        <v>46874.999999999993</v>
      </c>
      <c r="AJ504" s="329">
        <f t="shared" si="1378"/>
        <v>39062.5</v>
      </c>
      <c r="AK504" s="329">
        <f t="shared" si="1378"/>
        <v>31250.000000000004</v>
      </c>
      <c r="AL504" s="329">
        <f t="shared" si="1378"/>
        <v>23437.499999999996</v>
      </c>
      <c r="AM504" s="329">
        <f t="shared" si="1378"/>
        <v>15625.000000000002</v>
      </c>
      <c r="AN504" s="329">
        <f t="shared" si="1378"/>
        <v>7812.5000000000009</v>
      </c>
      <c r="AO504" s="329">
        <f t="shared" si="1376"/>
        <v>1875000</v>
      </c>
      <c r="EJ504" s="27"/>
      <c r="EV504" s="27"/>
      <c r="FH504" s="27"/>
      <c r="FT504" s="27"/>
    </row>
    <row r="505" spans="2:196" ht="22" customHeight="1" x14ac:dyDescent="0.2">
      <c r="B505" s="27" t="s">
        <v>353</v>
      </c>
      <c r="G505" s="307" t="s">
        <v>358</v>
      </c>
      <c r="Q505" s="330">
        <f t="shared" ref="Q505:AN505" si="1379">Q499</f>
        <v>2083.3333333333335</v>
      </c>
      <c r="R505" s="330">
        <f t="shared" si="1379"/>
        <v>8333.3333333333339</v>
      </c>
      <c r="S505" s="330">
        <f t="shared" si="1379"/>
        <v>20833.333333333332</v>
      </c>
      <c r="T505" s="330">
        <f t="shared" si="1379"/>
        <v>31250</v>
      </c>
      <c r="U505" s="330">
        <f t="shared" si="1379"/>
        <v>41666.666666666664</v>
      </c>
      <c r="V505" s="330">
        <f t="shared" si="1379"/>
        <v>39583.333333333328</v>
      </c>
      <c r="W505" s="330">
        <f t="shared" si="1379"/>
        <v>37500</v>
      </c>
      <c r="X505" s="330">
        <f t="shared" si="1379"/>
        <v>35416.666666666664</v>
      </c>
      <c r="Y505" s="330">
        <f t="shared" si="1379"/>
        <v>33333.333333333336</v>
      </c>
      <c r="Z505" s="330">
        <f t="shared" si="1379"/>
        <v>31250</v>
      </c>
      <c r="AA505" s="330">
        <f t="shared" si="1379"/>
        <v>29166.666666666664</v>
      </c>
      <c r="AB505" s="330">
        <f t="shared" si="1379"/>
        <v>27083.333333333332</v>
      </c>
      <c r="AC505" s="330">
        <f t="shared" si="1379"/>
        <v>24999.999999999996</v>
      </c>
      <c r="AD505" s="330">
        <f t="shared" si="1379"/>
        <v>22916.666666666668</v>
      </c>
      <c r="AE505" s="330">
        <f t="shared" si="1379"/>
        <v>20833.33333333331</v>
      </c>
      <c r="AF505" s="330">
        <f t="shared" si="1379"/>
        <v>18749.999999999978</v>
      </c>
      <c r="AG505" s="330">
        <f t="shared" si="1379"/>
        <v>16666.666666666668</v>
      </c>
      <c r="AH505" s="330">
        <f t="shared" si="1379"/>
        <v>14583.333333333332</v>
      </c>
      <c r="AI505" s="330">
        <f t="shared" si="1379"/>
        <v>12499.999999999998</v>
      </c>
      <c r="AJ505" s="330">
        <f t="shared" si="1379"/>
        <v>10416.666666666666</v>
      </c>
      <c r="AK505" s="330">
        <f t="shared" si="1379"/>
        <v>8333.3333333333339</v>
      </c>
      <c r="AL505" s="330">
        <f t="shared" si="1379"/>
        <v>6249.9999999999991</v>
      </c>
      <c r="AM505" s="330">
        <f t="shared" si="1379"/>
        <v>4166.666666666667</v>
      </c>
      <c r="AN505" s="330">
        <f t="shared" si="1379"/>
        <v>2083.3333333333335</v>
      </c>
      <c r="AO505" s="330">
        <f t="shared" si="1376"/>
        <v>500000</v>
      </c>
      <c r="EJ505" s="27"/>
      <c r="EV505" s="27"/>
      <c r="FH505" s="27"/>
      <c r="FT505" s="27"/>
    </row>
    <row r="506" spans="2:196" ht="22" customHeight="1" x14ac:dyDescent="0.2">
      <c r="G506" s="27" t="s">
        <v>351</v>
      </c>
      <c r="Q506" s="31">
        <f t="shared" ref="Q506:AN506" si="1380">Q505*$Q$522</f>
        <v>2604.166666666667</v>
      </c>
      <c r="R506" s="31">
        <f t="shared" si="1380"/>
        <v>10416.666666666668</v>
      </c>
      <c r="S506" s="31">
        <f t="shared" si="1380"/>
        <v>26041.666666666664</v>
      </c>
      <c r="T506" s="31">
        <f t="shared" si="1380"/>
        <v>39062.5</v>
      </c>
      <c r="U506" s="31">
        <f t="shared" si="1380"/>
        <v>52083.333333333328</v>
      </c>
      <c r="V506" s="31">
        <f t="shared" si="1380"/>
        <v>49479.166666666657</v>
      </c>
      <c r="W506" s="31">
        <f t="shared" si="1380"/>
        <v>46875</v>
      </c>
      <c r="X506" s="31">
        <f t="shared" si="1380"/>
        <v>44270.833333333328</v>
      </c>
      <c r="Y506" s="31">
        <f t="shared" si="1380"/>
        <v>41666.666666666672</v>
      </c>
      <c r="Z506" s="31">
        <f t="shared" si="1380"/>
        <v>39062.5</v>
      </c>
      <c r="AA506" s="31">
        <f t="shared" si="1380"/>
        <v>36458.333333333328</v>
      </c>
      <c r="AB506" s="31">
        <f t="shared" si="1380"/>
        <v>33854.166666666664</v>
      </c>
      <c r="AC506" s="31">
        <f t="shared" si="1380"/>
        <v>31249.999999999996</v>
      </c>
      <c r="AD506" s="31">
        <f t="shared" si="1380"/>
        <v>28645.833333333336</v>
      </c>
      <c r="AE506" s="31">
        <f t="shared" si="1380"/>
        <v>26041.666666666639</v>
      </c>
      <c r="AF506" s="31">
        <f t="shared" si="1380"/>
        <v>23437.499999999971</v>
      </c>
      <c r="AG506" s="31">
        <f t="shared" si="1380"/>
        <v>20833.333333333336</v>
      </c>
      <c r="AH506" s="31">
        <f t="shared" si="1380"/>
        <v>18229.166666666664</v>
      </c>
      <c r="AI506" s="31">
        <f t="shared" si="1380"/>
        <v>15624.999999999998</v>
      </c>
      <c r="AJ506" s="31">
        <f t="shared" si="1380"/>
        <v>13020.833333333332</v>
      </c>
      <c r="AK506" s="31">
        <f t="shared" si="1380"/>
        <v>10416.666666666668</v>
      </c>
      <c r="AL506" s="31">
        <f t="shared" si="1380"/>
        <v>7812.4999999999991</v>
      </c>
      <c r="AM506" s="31">
        <f t="shared" si="1380"/>
        <v>5208.3333333333339</v>
      </c>
      <c r="AN506" s="31">
        <f t="shared" si="1380"/>
        <v>2604.166666666667</v>
      </c>
      <c r="AO506" s="31">
        <f t="shared" si="1376"/>
        <v>624999.99999999988</v>
      </c>
      <c r="EJ506" s="27"/>
      <c r="EV506" s="27"/>
      <c r="FH506" s="27"/>
      <c r="FT506" s="27"/>
    </row>
    <row r="507" spans="2:196" ht="22" customHeight="1" x14ac:dyDescent="0.2">
      <c r="B507" s="327"/>
      <c r="C507" s="327"/>
      <c r="D507" s="327"/>
      <c r="E507" s="327"/>
      <c r="F507" s="327"/>
      <c r="G507" s="32" t="s">
        <v>354</v>
      </c>
      <c r="Q507" s="329">
        <f t="shared" ref="Q507:AN507" si="1381">Q505*$Q$523</f>
        <v>1562.5</v>
      </c>
      <c r="R507" s="329">
        <f t="shared" si="1381"/>
        <v>6250</v>
      </c>
      <c r="S507" s="329">
        <f t="shared" si="1381"/>
        <v>15625</v>
      </c>
      <c r="T507" s="329">
        <f t="shared" si="1381"/>
        <v>23437.5</v>
      </c>
      <c r="U507" s="329">
        <f t="shared" si="1381"/>
        <v>31250</v>
      </c>
      <c r="V507" s="329">
        <f t="shared" si="1381"/>
        <v>29687.499999999996</v>
      </c>
      <c r="W507" s="329">
        <f t="shared" si="1381"/>
        <v>28125</v>
      </c>
      <c r="X507" s="329">
        <f t="shared" si="1381"/>
        <v>26562.5</v>
      </c>
      <c r="Y507" s="329">
        <f t="shared" si="1381"/>
        <v>25000</v>
      </c>
      <c r="Z507" s="329">
        <f t="shared" si="1381"/>
        <v>23437.5</v>
      </c>
      <c r="AA507" s="329">
        <f t="shared" si="1381"/>
        <v>21875</v>
      </c>
      <c r="AB507" s="329">
        <f t="shared" si="1381"/>
        <v>20312.5</v>
      </c>
      <c r="AC507" s="329">
        <f t="shared" si="1381"/>
        <v>18749.999999999996</v>
      </c>
      <c r="AD507" s="329">
        <f t="shared" si="1381"/>
        <v>17187.5</v>
      </c>
      <c r="AE507" s="329">
        <f t="shared" si="1381"/>
        <v>15624.999999999982</v>
      </c>
      <c r="AF507" s="329">
        <f t="shared" si="1381"/>
        <v>14062.499999999984</v>
      </c>
      <c r="AG507" s="329">
        <f t="shared" si="1381"/>
        <v>12500</v>
      </c>
      <c r="AH507" s="329">
        <f t="shared" si="1381"/>
        <v>10937.5</v>
      </c>
      <c r="AI507" s="329">
        <f t="shared" si="1381"/>
        <v>9374.9999999999982</v>
      </c>
      <c r="AJ507" s="329">
        <f t="shared" si="1381"/>
        <v>7812.5</v>
      </c>
      <c r="AK507" s="329">
        <f t="shared" si="1381"/>
        <v>6250</v>
      </c>
      <c r="AL507" s="329">
        <f t="shared" si="1381"/>
        <v>4687.4999999999991</v>
      </c>
      <c r="AM507" s="329">
        <f t="shared" si="1381"/>
        <v>3125</v>
      </c>
      <c r="AN507" s="329">
        <f t="shared" si="1381"/>
        <v>1562.5</v>
      </c>
      <c r="AO507" s="329">
        <f t="shared" si="1376"/>
        <v>375000</v>
      </c>
      <c r="EJ507" s="27"/>
      <c r="EV507" s="27"/>
      <c r="FH507" s="27"/>
      <c r="FT507" s="27"/>
    </row>
    <row r="508" spans="2:196" ht="22" customHeight="1" x14ac:dyDescent="0.2">
      <c r="B508" s="27" t="s">
        <v>355</v>
      </c>
      <c r="G508" s="307" t="s">
        <v>358</v>
      </c>
      <c r="Q508" s="330">
        <f t="shared" ref="Q508:AN508" si="1382">Q499*$Q$519</f>
        <v>833.33333333333348</v>
      </c>
      <c r="R508" s="330">
        <f t="shared" si="1382"/>
        <v>3333.3333333333339</v>
      </c>
      <c r="S508" s="330">
        <f t="shared" si="1382"/>
        <v>8333.3333333333339</v>
      </c>
      <c r="T508" s="330">
        <f t="shared" si="1382"/>
        <v>12500</v>
      </c>
      <c r="U508" s="330">
        <f t="shared" si="1382"/>
        <v>16666.666666666668</v>
      </c>
      <c r="V508" s="330">
        <f t="shared" si="1382"/>
        <v>15833.333333333332</v>
      </c>
      <c r="W508" s="330">
        <f t="shared" si="1382"/>
        <v>15000</v>
      </c>
      <c r="X508" s="330">
        <f t="shared" si="1382"/>
        <v>14166.666666666666</v>
      </c>
      <c r="Y508" s="330">
        <f t="shared" si="1382"/>
        <v>13333.333333333336</v>
      </c>
      <c r="Z508" s="330">
        <f t="shared" si="1382"/>
        <v>12500</v>
      </c>
      <c r="AA508" s="330">
        <f t="shared" si="1382"/>
        <v>11666.666666666666</v>
      </c>
      <c r="AB508" s="330">
        <f t="shared" si="1382"/>
        <v>10833.333333333334</v>
      </c>
      <c r="AC508" s="330">
        <f t="shared" si="1382"/>
        <v>10000</v>
      </c>
      <c r="AD508" s="330">
        <f t="shared" si="1382"/>
        <v>9166.6666666666679</v>
      </c>
      <c r="AE508" s="330">
        <f t="shared" si="1382"/>
        <v>8333.3333333333248</v>
      </c>
      <c r="AF508" s="330">
        <f t="shared" si="1382"/>
        <v>7499.9999999999918</v>
      </c>
      <c r="AG508" s="330">
        <f t="shared" si="1382"/>
        <v>6666.6666666666679</v>
      </c>
      <c r="AH508" s="330">
        <f t="shared" si="1382"/>
        <v>5833.333333333333</v>
      </c>
      <c r="AI508" s="330">
        <f t="shared" si="1382"/>
        <v>5000</v>
      </c>
      <c r="AJ508" s="330">
        <f t="shared" si="1382"/>
        <v>4166.666666666667</v>
      </c>
      <c r="AK508" s="330">
        <f t="shared" si="1382"/>
        <v>3333.3333333333339</v>
      </c>
      <c r="AL508" s="330">
        <f t="shared" si="1382"/>
        <v>2500</v>
      </c>
      <c r="AM508" s="330">
        <f t="shared" si="1382"/>
        <v>1666.666666666667</v>
      </c>
      <c r="AN508" s="330">
        <f t="shared" si="1382"/>
        <v>833.33333333333348</v>
      </c>
      <c r="AO508" s="330">
        <f t="shared" si="1376"/>
        <v>199999.99999999997</v>
      </c>
      <c r="EJ508" s="27"/>
      <c r="EV508" s="27"/>
      <c r="FH508" s="27"/>
      <c r="FT508" s="27"/>
    </row>
    <row r="509" spans="2:196" ht="22" customHeight="1" x14ac:dyDescent="0.2">
      <c r="G509" s="27" t="s">
        <v>351</v>
      </c>
      <c r="Q509" s="31">
        <f t="shared" ref="Q509:AN509" si="1383">Q508*$Q$522</f>
        <v>1041.666666666667</v>
      </c>
      <c r="R509" s="31">
        <f t="shared" si="1383"/>
        <v>4166.6666666666679</v>
      </c>
      <c r="S509" s="31">
        <f t="shared" si="1383"/>
        <v>10416.666666666668</v>
      </c>
      <c r="T509" s="31">
        <f t="shared" si="1383"/>
        <v>15625</v>
      </c>
      <c r="U509" s="31">
        <f t="shared" si="1383"/>
        <v>20833.333333333336</v>
      </c>
      <c r="V509" s="31">
        <f t="shared" si="1383"/>
        <v>19791.666666666664</v>
      </c>
      <c r="W509" s="31">
        <f t="shared" si="1383"/>
        <v>18750</v>
      </c>
      <c r="X509" s="31">
        <f t="shared" si="1383"/>
        <v>17708.333333333332</v>
      </c>
      <c r="Y509" s="31">
        <f t="shared" si="1383"/>
        <v>16666.666666666672</v>
      </c>
      <c r="Z509" s="31">
        <f t="shared" si="1383"/>
        <v>15625</v>
      </c>
      <c r="AA509" s="31">
        <f t="shared" si="1383"/>
        <v>14583.333333333332</v>
      </c>
      <c r="AB509" s="31">
        <f t="shared" si="1383"/>
        <v>13541.666666666668</v>
      </c>
      <c r="AC509" s="31">
        <f t="shared" si="1383"/>
        <v>12500</v>
      </c>
      <c r="AD509" s="31">
        <f t="shared" si="1383"/>
        <v>11458.333333333336</v>
      </c>
      <c r="AE509" s="31">
        <f t="shared" si="1383"/>
        <v>10416.666666666657</v>
      </c>
      <c r="AF509" s="31">
        <f t="shared" si="1383"/>
        <v>9374.9999999999891</v>
      </c>
      <c r="AG509" s="31">
        <f t="shared" si="1383"/>
        <v>8333.3333333333358</v>
      </c>
      <c r="AH509" s="31">
        <f t="shared" si="1383"/>
        <v>7291.6666666666661</v>
      </c>
      <c r="AI509" s="31">
        <f t="shared" si="1383"/>
        <v>6250</v>
      </c>
      <c r="AJ509" s="31">
        <f t="shared" si="1383"/>
        <v>5208.3333333333339</v>
      </c>
      <c r="AK509" s="31">
        <f t="shared" si="1383"/>
        <v>4166.6666666666679</v>
      </c>
      <c r="AL509" s="31">
        <f t="shared" si="1383"/>
        <v>3125</v>
      </c>
      <c r="AM509" s="31">
        <f t="shared" si="1383"/>
        <v>2083.3333333333339</v>
      </c>
      <c r="AN509" s="31">
        <f t="shared" si="1383"/>
        <v>1041.666666666667</v>
      </c>
      <c r="AO509" s="31">
        <f t="shared" si="1376"/>
        <v>250000</v>
      </c>
      <c r="EJ509" s="27"/>
      <c r="EV509" s="27"/>
      <c r="FH509" s="27"/>
      <c r="FT509" s="27"/>
    </row>
    <row r="510" spans="2:196" ht="22" customHeight="1" x14ac:dyDescent="0.2">
      <c r="B510" s="375"/>
      <c r="C510" s="375"/>
      <c r="D510" s="375"/>
      <c r="E510" s="375"/>
      <c r="F510" s="375"/>
      <c r="G510" s="32" t="s">
        <v>350</v>
      </c>
      <c r="Q510" s="329">
        <f t="shared" ref="Q510:AN510" si="1384">Q508*$Q$523</f>
        <v>625.00000000000011</v>
      </c>
      <c r="R510" s="329">
        <f t="shared" si="1384"/>
        <v>2500.0000000000005</v>
      </c>
      <c r="S510" s="329">
        <f t="shared" si="1384"/>
        <v>6250</v>
      </c>
      <c r="T510" s="329">
        <f t="shared" si="1384"/>
        <v>9375</v>
      </c>
      <c r="U510" s="329">
        <f t="shared" si="1384"/>
        <v>12500</v>
      </c>
      <c r="V510" s="329">
        <f t="shared" si="1384"/>
        <v>11875</v>
      </c>
      <c r="W510" s="329">
        <f t="shared" si="1384"/>
        <v>11250</v>
      </c>
      <c r="X510" s="329">
        <f t="shared" si="1384"/>
        <v>10625</v>
      </c>
      <c r="Y510" s="329">
        <f t="shared" si="1384"/>
        <v>10000.000000000002</v>
      </c>
      <c r="Z510" s="329">
        <f t="shared" si="1384"/>
        <v>9375</v>
      </c>
      <c r="AA510" s="329">
        <f t="shared" si="1384"/>
        <v>8750</v>
      </c>
      <c r="AB510" s="329">
        <f t="shared" si="1384"/>
        <v>8125</v>
      </c>
      <c r="AC510" s="329">
        <f t="shared" si="1384"/>
        <v>7500</v>
      </c>
      <c r="AD510" s="329">
        <f t="shared" si="1384"/>
        <v>6875.0000000000009</v>
      </c>
      <c r="AE510" s="329">
        <f t="shared" si="1384"/>
        <v>6249.9999999999936</v>
      </c>
      <c r="AF510" s="329">
        <f t="shared" si="1384"/>
        <v>5624.9999999999936</v>
      </c>
      <c r="AG510" s="329">
        <f t="shared" si="1384"/>
        <v>5000.0000000000009</v>
      </c>
      <c r="AH510" s="329">
        <f t="shared" si="1384"/>
        <v>4375</v>
      </c>
      <c r="AI510" s="329">
        <f t="shared" si="1384"/>
        <v>3750</v>
      </c>
      <c r="AJ510" s="329">
        <f t="shared" si="1384"/>
        <v>3125</v>
      </c>
      <c r="AK510" s="329">
        <f t="shared" si="1384"/>
        <v>2500.0000000000005</v>
      </c>
      <c r="AL510" s="329">
        <f t="shared" si="1384"/>
        <v>1875</v>
      </c>
      <c r="AM510" s="329">
        <f t="shared" si="1384"/>
        <v>1250.0000000000002</v>
      </c>
      <c r="AN510" s="329">
        <f t="shared" si="1384"/>
        <v>625.00000000000011</v>
      </c>
      <c r="AO510" s="329">
        <f t="shared" si="1376"/>
        <v>150000</v>
      </c>
      <c r="EJ510" s="27"/>
      <c r="EV510" s="27"/>
      <c r="FH510" s="27"/>
      <c r="FT510" s="27"/>
    </row>
    <row r="511" spans="2:196" ht="22" customHeight="1" x14ac:dyDescent="0.2">
      <c r="B511" s="27" t="s">
        <v>462</v>
      </c>
      <c r="G511" s="307" t="s">
        <v>358</v>
      </c>
      <c r="Q511" s="472">
        <f t="shared" ref="Q511:AN511" si="1385">Q499*$Q$520</f>
        <v>208.33333333333337</v>
      </c>
      <c r="R511" s="472">
        <f t="shared" si="1385"/>
        <v>833.33333333333348</v>
      </c>
      <c r="S511" s="472">
        <f t="shared" si="1385"/>
        <v>2083.3333333333335</v>
      </c>
      <c r="T511" s="472">
        <f t="shared" si="1385"/>
        <v>3125</v>
      </c>
      <c r="U511" s="472">
        <f t="shared" si="1385"/>
        <v>4166.666666666667</v>
      </c>
      <c r="V511" s="472">
        <f t="shared" si="1385"/>
        <v>3958.333333333333</v>
      </c>
      <c r="W511" s="472">
        <f t="shared" si="1385"/>
        <v>3750</v>
      </c>
      <c r="X511" s="472">
        <f t="shared" si="1385"/>
        <v>3541.6666666666665</v>
      </c>
      <c r="Y511" s="472">
        <f t="shared" si="1385"/>
        <v>3333.3333333333339</v>
      </c>
      <c r="Z511" s="472">
        <f t="shared" si="1385"/>
        <v>3125</v>
      </c>
      <c r="AA511" s="472">
        <f t="shared" si="1385"/>
        <v>2916.6666666666665</v>
      </c>
      <c r="AB511" s="472">
        <f t="shared" si="1385"/>
        <v>2708.3333333333335</v>
      </c>
      <c r="AC511" s="472">
        <f t="shared" si="1385"/>
        <v>2500</v>
      </c>
      <c r="AD511" s="472">
        <f t="shared" si="1385"/>
        <v>2291.666666666667</v>
      </c>
      <c r="AE511" s="472">
        <f t="shared" si="1385"/>
        <v>2083.3333333333312</v>
      </c>
      <c r="AF511" s="472">
        <f t="shared" si="1385"/>
        <v>1874.999999999998</v>
      </c>
      <c r="AG511" s="472">
        <f t="shared" si="1385"/>
        <v>1666.666666666667</v>
      </c>
      <c r="AH511" s="472">
        <f t="shared" si="1385"/>
        <v>1458.3333333333333</v>
      </c>
      <c r="AI511" s="472">
        <f t="shared" si="1385"/>
        <v>1250</v>
      </c>
      <c r="AJ511" s="472">
        <f t="shared" si="1385"/>
        <v>1041.6666666666667</v>
      </c>
      <c r="AK511" s="472">
        <f t="shared" si="1385"/>
        <v>833.33333333333348</v>
      </c>
      <c r="AL511" s="472">
        <f t="shared" si="1385"/>
        <v>625</v>
      </c>
      <c r="AM511" s="472">
        <f t="shared" si="1385"/>
        <v>416.66666666666674</v>
      </c>
      <c r="AN511" s="472">
        <f t="shared" si="1385"/>
        <v>208.33333333333337</v>
      </c>
      <c r="AO511" s="472">
        <f t="shared" si="1376"/>
        <v>49999.999999999993</v>
      </c>
      <c r="EJ511" s="27"/>
      <c r="EV511" s="27"/>
      <c r="FH511" s="27"/>
      <c r="FT511" s="27"/>
    </row>
    <row r="512" spans="2:196" ht="22" customHeight="1" x14ac:dyDescent="0.2">
      <c r="G512" s="27" t="s">
        <v>351</v>
      </c>
      <c r="Q512" s="473">
        <f t="shared" ref="Q512:AN512" si="1386">Q511*$Q$522</f>
        <v>260.41666666666674</v>
      </c>
      <c r="R512" s="473">
        <f t="shared" si="1386"/>
        <v>1041.666666666667</v>
      </c>
      <c r="S512" s="473">
        <f t="shared" si="1386"/>
        <v>2604.166666666667</v>
      </c>
      <c r="T512" s="473">
        <f t="shared" si="1386"/>
        <v>3906.25</v>
      </c>
      <c r="U512" s="473">
        <f t="shared" si="1386"/>
        <v>5208.3333333333339</v>
      </c>
      <c r="V512" s="473">
        <f t="shared" si="1386"/>
        <v>4947.9166666666661</v>
      </c>
      <c r="W512" s="473">
        <f t="shared" si="1386"/>
        <v>4687.5</v>
      </c>
      <c r="X512" s="473">
        <f t="shared" si="1386"/>
        <v>4427.083333333333</v>
      </c>
      <c r="Y512" s="473">
        <f t="shared" si="1386"/>
        <v>4166.6666666666679</v>
      </c>
      <c r="Z512" s="473">
        <f t="shared" si="1386"/>
        <v>3906.25</v>
      </c>
      <c r="AA512" s="473">
        <f t="shared" si="1386"/>
        <v>3645.833333333333</v>
      </c>
      <c r="AB512" s="473">
        <f t="shared" si="1386"/>
        <v>3385.416666666667</v>
      </c>
      <c r="AC512" s="473">
        <f t="shared" si="1386"/>
        <v>3125</v>
      </c>
      <c r="AD512" s="473">
        <f t="shared" si="1386"/>
        <v>2864.5833333333339</v>
      </c>
      <c r="AE512" s="473">
        <f t="shared" si="1386"/>
        <v>2604.1666666666642</v>
      </c>
      <c r="AF512" s="473">
        <f t="shared" si="1386"/>
        <v>2343.7499999999973</v>
      </c>
      <c r="AG512" s="473">
        <f t="shared" si="1386"/>
        <v>2083.3333333333339</v>
      </c>
      <c r="AH512" s="473">
        <f t="shared" si="1386"/>
        <v>1822.9166666666665</v>
      </c>
      <c r="AI512" s="473">
        <f t="shared" si="1386"/>
        <v>1562.5</v>
      </c>
      <c r="AJ512" s="473">
        <f t="shared" si="1386"/>
        <v>1302.0833333333335</v>
      </c>
      <c r="AK512" s="473">
        <f t="shared" si="1386"/>
        <v>1041.666666666667</v>
      </c>
      <c r="AL512" s="473">
        <f t="shared" si="1386"/>
        <v>781.25</v>
      </c>
      <c r="AM512" s="473">
        <f t="shared" si="1386"/>
        <v>520.83333333333348</v>
      </c>
      <c r="AN512" s="473">
        <f t="shared" si="1386"/>
        <v>260.41666666666674</v>
      </c>
      <c r="AO512" s="473">
        <f t="shared" si="1376"/>
        <v>62500</v>
      </c>
      <c r="EJ512" s="27"/>
      <c r="EV512" s="27"/>
      <c r="FH512" s="27"/>
      <c r="FT512" s="27"/>
    </row>
    <row r="513" spans="2:176" ht="22" customHeight="1" x14ac:dyDescent="0.2">
      <c r="B513" s="375"/>
      <c r="C513" s="375"/>
      <c r="D513" s="375"/>
      <c r="E513" s="375"/>
      <c r="F513" s="375"/>
      <c r="G513" s="32" t="s">
        <v>350</v>
      </c>
      <c r="Q513" s="474">
        <f t="shared" ref="Q513:AN513" si="1387">Q511*$Q$523</f>
        <v>156.25000000000003</v>
      </c>
      <c r="R513" s="474">
        <f t="shared" si="1387"/>
        <v>625.00000000000011</v>
      </c>
      <c r="S513" s="474">
        <f t="shared" si="1387"/>
        <v>1562.5</v>
      </c>
      <c r="T513" s="474">
        <f t="shared" si="1387"/>
        <v>2343.75</v>
      </c>
      <c r="U513" s="474">
        <f t="shared" si="1387"/>
        <v>3125</v>
      </c>
      <c r="V513" s="474">
        <f t="shared" si="1387"/>
        <v>2968.75</v>
      </c>
      <c r="W513" s="474">
        <f t="shared" si="1387"/>
        <v>2812.5</v>
      </c>
      <c r="X513" s="474">
        <f t="shared" si="1387"/>
        <v>2656.25</v>
      </c>
      <c r="Y513" s="474">
        <f t="shared" si="1387"/>
        <v>2500.0000000000005</v>
      </c>
      <c r="Z513" s="474">
        <f t="shared" si="1387"/>
        <v>2343.75</v>
      </c>
      <c r="AA513" s="474">
        <f t="shared" si="1387"/>
        <v>2187.5</v>
      </c>
      <c r="AB513" s="474">
        <f t="shared" si="1387"/>
        <v>2031.25</v>
      </c>
      <c r="AC513" s="474">
        <f t="shared" si="1387"/>
        <v>1875</v>
      </c>
      <c r="AD513" s="474">
        <f t="shared" si="1387"/>
        <v>1718.7500000000002</v>
      </c>
      <c r="AE513" s="474">
        <f t="shared" si="1387"/>
        <v>1562.4999999999984</v>
      </c>
      <c r="AF513" s="474">
        <f t="shared" si="1387"/>
        <v>1406.2499999999984</v>
      </c>
      <c r="AG513" s="474">
        <f t="shared" si="1387"/>
        <v>1250.0000000000002</v>
      </c>
      <c r="AH513" s="474">
        <f t="shared" si="1387"/>
        <v>1093.75</v>
      </c>
      <c r="AI513" s="474">
        <f t="shared" si="1387"/>
        <v>937.5</v>
      </c>
      <c r="AJ513" s="474">
        <f t="shared" si="1387"/>
        <v>781.25</v>
      </c>
      <c r="AK513" s="474">
        <f t="shared" si="1387"/>
        <v>625.00000000000011</v>
      </c>
      <c r="AL513" s="474">
        <f t="shared" si="1387"/>
        <v>468.75</v>
      </c>
      <c r="AM513" s="474">
        <f t="shared" si="1387"/>
        <v>312.50000000000006</v>
      </c>
      <c r="AN513" s="474">
        <f t="shared" si="1387"/>
        <v>156.25000000000003</v>
      </c>
      <c r="AO513" s="474">
        <f t="shared" si="1376"/>
        <v>37500</v>
      </c>
      <c r="EJ513" s="27"/>
      <c r="EV513" s="27"/>
      <c r="FH513" s="27"/>
      <c r="FT513" s="27"/>
    </row>
    <row r="514" spans="2:176" ht="22" customHeight="1" x14ac:dyDescent="0.2">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EJ514" s="27"/>
      <c r="EV514" s="27"/>
      <c r="FH514" s="27"/>
      <c r="FT514" s="27"/>
    </row>
    <row r="515" spans="2:176" ht="22" customHeight="1" thickBot="1" x14ac:dyDescent="0.25">
      <c r="G515" s="365" t="s">
        <v>377</v>
      </c>
      <c r="Q515" s="360"/>
      <c r="R515" s="360"/>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EJ515" s="27"/>
      <c r="EV515" s="27"/>
      <c r="FH515" s="27"/>
      <c r="FT515" s="27"/>
    </row>
    <row r="516" spans="2:176" ht="22" customHeight="1" thickTop="1" x14ac:dyDescent="0.2">
      <c r="G516" s="27" t="s">
        <v>378</v>
      </c>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EJ516" s="27"/>
      <c r="EV516" s="27"/>
      <c r="FH516" s="27"/>
      <c r="FT516" s="27"/>
    </row>
    <row r="517" spans="2:176" ht="22" customHeight="1" x14ac:dyDescent="0.2">
      <c r="G517" s="326" t="s">
        <v>356</v>
      </c>
      <c r="Q517" s="27">
        <v>5</v>
      </c>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EJ517" s="27"/>
      <c r="EV517" s="27"/>
      <c r="FH517" s="27"/>
      <c r="FT517" s="27"/>
    </row>
    <row r="518" spans="2:176" ht="22" customHeight="1" x14ac:dyDescent="0.2">
      <c r="G518" s="326" t="s">
        <v>366</v>
      </c>
      <c r="Q518" s="27">
        <v>0</v>
      </c>
      <c r="EJ518" s="27"/>
      <c r="EV518" s="27"/>
      <c r="FH518" s="27"/>
      <c r="FT518" s="27"/>
    </row>
    <row r="519" spans="2:176" ht="22" customHeight="1" x14ac:dyDescent="0.2">
      <c r="G519" s="326" t="s">
        <v>357</v>
      </c>
      <c r="Q519" s="27">
        <v>0.4</v>
      </c>
      <c r="EJ519" s="27"/>
      <c r="EV519" s="27"/>
      <c r="FH519" s="27"/>
      <c r="FT519" s="27"/>
    </row>
    <row r="520" spans="2:176" ht="22" customHeight="1" x14ac:dyDescent="0.2">
      <c r="G520" s="326" t="s">
        <v>430</v>
      </c>
      <c r="Q520" s="27">
        <v>0.1</v>
      </c>
      <c r="EJ520" s="27"/>
      <c r="EV520" s="27"/>
      <c r="FH520" s="27"/>
      <c r="FT520" s="27"/>
    </row>
    <row r="521" spans="2:176" ht="22" customHeight="1" x14ac:dyDescent="0.2">
      <c r="EJ521" s="27"/>
      <c r="EV521" s="27"/>
      <c r="FH521" s="27"/>
      <c r="FT521" s="27"/>
    </row>
    <row r="522" spans="2:176" ht="22" customHeight="1" x14ac:dyDescent="0.2">
      <c r="G522" s="326" t="s">
        <v>359</v>
      </c>
      <c r="Q522" s="27">
        <v>1.25</v>
      </c>
      <c r="EJ522" s="27"/>
      <c r="EV522" s="27"/>
      <c r="FH522" s="27"/>
      <c r="FT522" s="27"/>
    </row>
    <row r="523" spans="2:176" ht="22" customHeight="1" x14ac:dyDescent="0.2">
      <c r="G523" s="326" t="s">
        <v>360</v>
      </c>
      <c r="Q523" s="27">
        <v>0.75</v>
      </c>
      <c r="EJ523" s="27"/>
      <c r="EV523" s="27"/>
      <c r="FH523" s="27"/>
      <c r="FT523" s="27"/>
    </row>
    <row r="524" spans="2:176" ht="22" customHeight="1" x14ac:dyDescent="0.2">
      <c r="EJ524" s="27"/>
      <c r="EV524" s="27"/>
      <c r="FH524" s="27"/>
      <c r="FT524" s="27"/>
    </row>
    <row r="525" spans="2:176" ht="22" customHeight="1" x14ac:dyDescent="0.2">
      <c r="EJ525" s="27"/>
      <c r="EV525" s="27"/>
      <c r="FH525" s="27"/>
      <c r="FT525" s="27"/>
    </row>
    <row r="526" spans="2:176" ht="22" customHeight="1" x14ac:dyDescent="0.2">
      <c r="EJ526" s="27"/>
      <c r="EV526" s="27"/>
      <c r="FH526" s="27"/>
      <c r="FT526" s="27"/>
    </row>
    <row r="527" spans="2:176" ht="22" customHeight="1" x14ac:dyDescent="0.2">
      <c r="EJ527" s="27"/>
      <c r="EV527" s="27"/>
      <c r="FH527" s="27"/>
      <c r="FT527" s="27"/>
    </row>
    <row r="528" spans="2:176" ht="22" customHeight="1" x14ac:dyDescent="0.2">
      <c r="EJ528" s="27"/>
      <c r="EV528" s="27"/>
      <c r="FH528" s="27"/>
      <c r="FT528" s="27"/>
    </row>
    <row r="529" spans="97:176" ht="22" customHeight="1" x14ac:dyDescent="0.2">
      <c r="CS529" s="993"/>
      <c r="CT529" s="993"/>
      <c r="CU529" s="993"/>
      <c r="CV529" s="993"/>
      <c r="CW529" s="993"/>
      <c r="CX529" s="993"/>
      <c r="CY529" s="993"/>
      <c r="CZ529" s="993"/>
      <c r="DA529" s="993"/>
      <c r="DB529" s="993"/>
      <c r="DC529" s="993"/>
      <c r="DD529" s="993"/>
      <c r="DE529" s="993"/>
      <c r="DF529" s="993"/>
      <c r="DG529" s="993"/>
      <c r="DH529" s="993"/>
      <c r="DI529" s="993"/>
      <c r="DJ529" s="993"/>
      <c r="DK529" s="993"/>
      <c r="DL529" s="993"/>
      <c r="DM529" s="993"/>
      <c r="DN529" s="993"/>
      <c r="EJ529" s="27"/>
      <c r="EV529" s="27"/>
      <c r="FH529" s="27"/>
      <c r="FT529" s="27"/>
    </row>
    <row r="530" spans="97:176" ht="22" customHeight="1" x14ac:dyDescent="0.2">
      <c r="CS530" s="384"/>
      <c r="CT530" s="384"/>
      <c r="CU530" s="384"/>
      <c r="CV530" s="384"/>
      <c r="CW530" s="993"/>
      <c r="CX530" s="993"/>
      <c r="CY530" s="993"/>
      <c r="CZ530" s="993"/>
      <c r="DA530" s="993"/>
      <c r="DB530" s="993"/>
      <c r="DC530" s="993"/>
      <c r="DD530" s="993"/>
      <c r="DE530" s="993"/>
      <c r="DF530" s="993"/>
      <c r="DG530" s="993"/>
      <c r="DN530" s="461"/>
      <c r="EJ530" s="27"/>
      <c r="EV530" s="27"/>
      <c r="FH530" s="27"/>
      <c r="FT530" s="27"/>
    </row>
    <row r="531" spans="97:176" ht="22" customHeight="1" x14ac:dyDescent="0.2">
      <c r="CS531" s="384"/>
      <c r="CT531" s="384"/>
      <c r="CU531" s="384"/>
      <c r="CV531" s="384"/>
      <c r="CW531" s="384"/>
      <c r="CX531" s="384"/>
      <c r="CY531" s="384"/>
      <c r="CZ531" s="384"/>
      <c r="DA531" s="384"/>
      <c r="DB531" s="384"/>
      <c r="DC531" s="384"/>
      <c r="DD531" s="384"/>
      <c r="DE531" s="384"/>
      <c r="DF531" s="384"/>
      <c r="DG531" s="384"/>
      <c r="DH531" s="993"/>
      <c r="EJ531" s="27"/>
      <c r="EV531" s="27"/>
      <c r="FH531" s="27"/>
      <c r="FT531" s="27"/>
    </row>
    <row r="532" spans="97:176" ht="22" customHeight="1" x14ac:dyDescent="0.2">
      <c r="CS532" s="384"/>
      <c r="CT532" s="384"/>
      <c r="CU532" s="384"/>
      <c r="CV532" s="384"/>
      <c r="CW532" s="384"/>
      <c r="CX532" s="384"/>
      <c r="CY532" s="384"/>
      <c r="CZ532" s="384"/>
      <c r="DA532" s="384"/>
      <c r="DB532" s="384"/>
      <c r="DC532" s="384"/>
      <c r="DD532" s="384"/>
      <c r="DE532" s="384"/>
      <c r="DF532" s="384"/>
      <c r="DG532" s="384"/>
      <c r="DH532" s="993"/>
      <c r="EJ532" s="27"/>
      <c r="EV532" s="27"/>
      <c r="FH532" s="27"/>
      <c r="FT532" s="27"/>
    </row>
    <row r="533" spans="97:176" ht="22" customHeight="1" x14ac:dyDescent="0.2">
      <c r="EJ533" s="27"/>
      <c r="EV533" s="27"/>
      <c r="FH533" s="27"/>
      <c r="FT533" s="27"/>
    </row>
    <row r="534" spans="97:176" ht="22" customHeight="1" x14ac:dyDescent="0.2">
      <c r="EJ534" s="27"/>
      <c r="EV534" s="27"/>
      <c r="FH534" s="27"/>
      <c r="FT534" s="27"/>
    </row>
    <row r="535" spans="97:176" ht="22" customHeight="1" x14ac:dyDescent="0.2">
      <c r="EJ535" s="27"/>
      <c r="EV535" s="27"/>
      <c r="FH535" s="27"/>
      <c r="FT535" s="27"/>
    </row>
    <row r="536" spans="97:176" ht="22" customHeight="1" x14ac:dyDescent="0.2">
      <c r="EJ536" s="27"/>
      <c r="EV536" s="27"/>
      <c r="FH536" s="27"/>
      <c r="FT536" s="27"/>
    </row>
    <row r="537" spans="97:176" ht="22" customHeight="1" x14ac:dyDescent="0.2">
      <c r="EJ537" s="27"/>
      <c r="EV537" s="27"/>
      <c r="FH537" s="27"/>
      <c r="FT537" s="27"/>
    </row>
    <row r="538" spans="97:176" ht="22" customHeight="1" x14ac:dyDescent="0.2">
      <c r="EJ538" s="27"/>
      <c r="EV538" s="27"/>
      <c r="FH538" s="27"/>
      <c r="FT538" s="27"/>
    </row>
    <row r="539" spans="97:176" ht="22" customHeight="1" x14ac:dyDescent="0.2">
      <c r="EJ539" s="27"/>
      <c r="EV539" s="27"/>
      <c r="FH539" s="27"/>
      <c r="FT539" s="27"/>
    </row>
    <row r="540" spans="97:176" ht="22" customHeight="1" x14ac:dyDescent="0.2">
      <c r="EJ540" s="27"/>
      <c r="EV540" s="27"/>
      <c r="FH540" s="27"/>
      <c r="FT540" s="27"/>
    </row>
    <row r="541" spans="97:176" ht="22" customHeight="1" x14ac:dyDescent="0.2">
      <c r="EJ541" s="27"/>
      <c r="EV541" s="27"/>
      <c r="FH541" s="27"/>
      <c r="FT541" s="27"/>
    </row>
    <row r="542" spans="97:176" ht="22" customHeight="1" x14ac:dyDescent="0.2">
      <c r="EJ542" s="27"/>
      <c r="EV542" s="27"/>
      <c r="FH542" s="27"/>
      <c r="FT542" s="27"/>
    </row>
    <row r="543" spans="97:176" ht="22" customHeight="1" x14ac:dyDescent="0.2">
      <c r="EJ543" s="27"/>
      <c r="EV543" s="27"/>
      <c r="FH543" s="27"/>
      <c r="FT543" s="27"/>
    </row>
    <row r="544" spans="97:176" ht="22" customHeight="1" x14ac:dyDescent="0.2">
      <c r="EJ544" s="27"/>
      <c r="EV544" s="27"/>
      <c r="FH544" s="27"/>
      <c r="FT544" s="27"/>
    </row>
    <row r="545" spans="140:176" ht="22" customHeight="1" x14ac:dyDescent="0.2">
      <c r="EJ545" s="27"/>
      <c r="EV545" s="27"/>
      <c r="FH545" s="27"/>
      <c r="FT545" s="27"/>
    </row>
    <row r="546" spans="140:176" ht="22" customHeight="1" x14ac:dyDescent="0.2">
      <c r="EJ546" s="27"/>
      <c r="EV546" s="27"/>
      <c r="FH546" s="27"/>
      <c r="FT546" s="27"/>
    </row>
    <row r="547" spans="140:176" ht="22" customHeight="1" x14ac:dyDescent="0.2">
      <c r="EJ547" s="27"/>
      <c r="EV547" s="27"/>
      <c r="FH547" s="27"/>
      <c r="FT547" s="27"/>
    </row>
    <row r="548" spans="140:176" ht="22" customHeight="1" x14ac:dyDescent="0.2">
      <c r="EJ548" s="27"/>
      <c r="EV548" s="27"/>
      <c r="FH548" s="27"/>
      <c r="FT548" s="27"/>
    </row>
    <row r="549" spans="140:176" ht="22" customHeight="1" x14ac:dyDescent="0.2">
      <c r="EJ549" s="27"/>
      <c r="EV549" s="27"/>
      <c r="FH549" s="27"/>
      <c r="FT549" s="27"/>
    </row>
    <row r="550" spans="140:176" ht="22" customHeight="1" x14ac:dyDescent="0.2">
      <c r="EJ550" s="27"/>
      <c r="EV550" s="27"/>
      <c r="FH550" s="27"/>
      <c r="FT550" s="27"/>
    </row>
    <row r="551" spans="140:176" ht="22" customHeight="1" x14ac:dyDescent="0.2">
      <c r="EJ551" s="27"/>
      <c r="EV551" s="27"/>
      <c r="FH551" s="27"/>
      <c r="FT551" s="27"/>
    </row>
    <row r="552" spans="140:176" ht="22" customHeight="1" x14ac:dyDescent="0.2">
      <c r="EJ552" s="27"/>
      <c r="EV552" s="27"/>
      <c r="FH552" s="27"/>
      <c r="FT552" s="27"/>
    </row>
    <row r="553" spans="140:176" ht="22" customHeight="1" x14ac:dyDescent="0.2">
      <c r="EJ553" s="27"/>
      <c r="EV553" s="27"/>
      <c r="FH553" s="27"/>
      <c r="FT553" s="27"/>
    </row>
  </sheetData>
  <sheetProtection formatColumns="0" formatRows="0" selectLockedCells="1" selectUnlockedCells="1"/>
  <mergeCells count="8">
    <mergeCell ref="BK449:BM449"/>
    <mergeCell ref="I480:M480"/>
    <mergeCell ref="I481:M481"/>
    <mergeCell ref="I482:M482"/>
    <mergeCell ref="I483:M483"/>
    <mergeCell ref="X449:Z449"/>
    <mergeCell ref="AK449:AM449"/>
    <mergeCell ref="AX449:AZ449"/>
  </mergeCells>
  <pageMargins left="0.75" right="0.75" top="1" bottom="1" header="0.5" footer="0.5"/>
  <pageSetup scale="40" orientation="landscape"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EAAFD-F449-664B-9331-0178B8CADD47}">
  <dimension ref="A1:AA22"/>
  <sheetViews>
    <sheetView topLeftCell="H1" workbookViewId="0">
      <selection activeCell="AA22" sqref="AA22"/>
    </sheetView>
  </sheetViews>
  <sheetFormatPr baseColWidth="10" defaultRowHeight="16" x14ac:dyDescent="0.2"/>
  <cols>
    <col min="1" max="1" width="31.6640625" customWidth="1"/>
    <col min="2" max="25" width="13.33203125" customWidth="1"/>
    <col min="26" max="26" width="12.1640625" bestFit="1" customWidth="1"/>
    <col min="27" max="27" width="11.5" bestFit="1" customWidth="1"/>
  </cols>
  <sheetData>
    <row r="1" spans="1:27" x14ac:dyDescent="0.2">
      <c r="A1" t="s">
        <v>576</v>
      </c>
      <c r="B1" t="s">
        <v>577</v>
      </c>
    </row>
    <row r="2" spans="1:27" x14ac:dyDescent="0.2">
      <c r="A2" t="s">
        <v>570</v>
      </c>
    </row>
    <row r="3" spans="1:27" x14ac:dyDescent="0.2">
      <c r="A3" t="s">
        <v>572</v>
      </c>
      <c r="B3">
        <v>15</v>
      </c>
    </row>
    <row r="6" spans="1:27" x14ac:dyDescent="0.2">
      <c r="A6" t="s">
        <v>573</v>
      </c>
      <c r="B6" s="997">
        <v>1</v>
      </c>
      <c r="C6" s="994">
        <f>B6+1</f>
        <v>2</v>
      </c>
      <c r="D6" s="994">
        <f t="shared" ref="D6:X6" si="0">C6+1</f>
        <v>3</v>
      </c>
      <c r="E6" s="994">
        <f t="shared" si="0"/>
        <v>4</v>
      </c>
      <c r="F6" s="994">
        <f t="shared" si="0"/>
        <v>5</v>
      </c>
      <c r="G6" s="994">
        <f t="shared" si="0"/>
        <v>6</v>
      </c>
      <c r="H6" s="994">
        <f t="shared" si="0"/>
        <v>7</v>
      </c>
      <c r="I6" s="994">
        <f t="shared" si="0"/>
        <v>8</v>
      </c>
      <c r="J6" s="994">
        <f t="shared" si="0"/>
        <v>9</v>
      </c>
      <c r="K6" s="994">
        <f t="shared" si="0"/>
        <v>10</v>
      </c>
      <c r="L6" s="994">
        <f t="shared" si="0"/>
        <v>11</v>
      </c>
      <c r="M6" s="994">
        <f t="shared" si="0"/>
        <v>12</v>
      </c>
      <c r="N6" s="997">
        <f t="shared" si="0"/>
        <v>13</v>
      </c>
      <c r="O6" s="994">
        <f t="shared" si="0"/>
        <v>14</v>
      </c>
      <c r="P6" s="994">
        <f t="shared" si="0"/>
        <v>15</v>
      </c>
      <c r="Q6" s="994">
        <f t="shared" si="0"/>
        <v>16</v>
      </c>
      <c r="R6" s="994">
        <f t="shared" si="0"/>
        <v>17</v>
      </c>
      <c r="S6" s="994">
        <f>R6+1</f>
        <v>18</v>
      </c>
      <c r="T6" s="994">
        <f t="shared" si="0"/>
        <v>19</v>
      </c>
      <c r="U6" s="994">
        <f t="shared" si="0"/>
        <v>20</v>
      </c>
      <c r="V6" s="994">
        <f t="shared" si="0"/>
        <v>21</v>
      </c>
      <c r="W6" s="994">
        <f>V6+1</f>
        <v>22</v>
      </c>
      <c r="X6" s="994">
        <f t="shared" si="0"/>
        <v>23</v>
      </c>
      <c r="Y6" s="996">
        <v>24</v>
      </c>
    </row>
    <row r="7" spans="1:27" x14ac:dyDescent="0.2">
      <c r="A7" s="1009" t="s">
        <v>568</v>
      </c>
      <c r="B7" s="1008">
        <f>('Cashflow Detailed'!AP112/$B$3)*-1</f>
        <v>-23403.102965771526</v>
      </c>
      <c r="C7" s="1010">
        <f>('Cashflow Detailed'!AQ112/$B$3)*-1</f>
        <v>-23362.589811726768</v>
      </c>
      <c r="D7" s="1010">
        <f>('Cashflow Detailed'!AR112/$B$3)*-1</f>
        <v>-23510.827666646441</v>
      </c>
      <c r="E7" s="1010">
        <f>('Cashflow Detailed'!AS112/$B$3)*-1</f>
        <v>-23569.677414312097</v>
      </c>
      <c r="F7" s="1010">
        <f>('Cashflow Detailed'!AT112/$B$3)*-1</f>
        <v>-23644.174649361037</v>
      </c>
      <c r="G7" s="1010">
        <f>('Cashflow Detailed'!AU112/$B$3)*-1</f>
        <v>-24014.830079495754</v>
      </c>
      <c r="H7" s="1010">
        <f>('Cashflow Detailed'!AV112/$B$3)*-1</f>
        <v>-23735.96328113721</v>
      </c>
      <c r="I7" s="1010">
        <f>('Cashflow Detailed'!AW112/$B$3)*-1</f>
        <v>-23822.203142860737</v>
      </c>
      <c r="J7" s="1010">
        <f>('Cashflow Detailed'!AX112/$B$3)*-1</f>
        <v>-23993.421664337104</v>
      </c>
      <c r="K7" s="1010">
        <f>('Cashflow Detailed'!AY112/$B$3)*-1</f>
        <v>-24076.401111887295</v>
      </c>
      <c r="L7" s="1010">
        <f>('Cashflow Detailed'!AZ112/$B$3)*-1</f>
        <v>-24176.234531814993</v>
      </c>
      <c r="M7" s="1011">
        <f>('Cashflow Detailed'!BA112/$B$3)*-1</f>
        <v>-24694.492956072405</v>
      </c>
      <c r="N7" s="1010">
        <f>('Cashflow Detailed'!BB112/$B$3)*-1</f>
        <v>-25569.144749542702</v>
      </c>
      <c r="O7" s="1010">
        <f>('Cashflow Detailed'!BC112/$B$3)*-1</f>
        <v>-25569.36107895317</v>
      </c>
      <c r="P7" s="1010">
        <f>('Cashflow Detailed'!BD112/$B$3)*-1</f>
        <v>-25779.442558167495</v>
      </c>
      <c r="Q7" s="1010">
        <f>('Cashflow Detailed'!BE112/$B$3)*-1</f>
        <v>-25893.548111342538</v>
      </c>
      <c r="R7" s="1010">
        <f>('Cashflow Detailed'!BF112/$B$3)*-1</f>
        <v>-26027.334442176332</v>
      </c>
      <c r="S7" s="1010">
        <f>('Cashflow Detailed'!BG112/$B$3)*-1</f>
        <v>-26465.486756218481</v>
      </c>
      <c r="T7" s="1010">
        <f>('Cashflow Detailed'!BH112/$B$3)*-1</f>
        <v>-26239.88618596274</v>
      </c>
      <c r="U7" s="1010">
        <f>('Cashflow Detailed'!BI112/$B$3)*-1</f>
        <v>-26394.760587194203</v>
      </c>
      <c r="V7" s="1010">
        <f>('Cashflow Detailed'!BJ112/$B$3)*-1</f>
        <v>-26646.112041820583</v>
      </c>
      <c r="W7" s="1010">
        <f>('Cashflow Detailed'!BK112/$B$3)*-1</f>
        <v>-26803.55106917828</v>
      </c>
      <c r="X7" s="1010">
        <f>('Cashflow Detailed'!BL112/$B$3)*-1</f>
        <v>-26982.837547903862</v>
      </c>
      <c r="Y7" s="1011">
        <f>('Cashflow Detailed'!BM112/$B$3)*-1</f>
        <v>-27601.865017232383</v>
      </c>
      <c r="Z7" s="992">
        <f>SUM(B7:Y7)</f>
        <v>-601977.2494211162</v>
      </c>
    </row>
    <row r="8" spans="1:27" x14ac:dyDescent="0.2">
      <c r="A8" t="s">
        <v>569</v>
      </c>
      <c r="B8" s="1000">
        <f>'Cash Summary - @ REVENUE'!Y58/$B$3</f>
        <v>-19700.354131200365</v>
      </c>
      <c r="C8" s="999">
        <f>'Cash Summary - @ REVENUE'!Z58/$B$3</f>
        <v>-19731.309271093713</v>
      </c>
      <c r="D8" s="999">
        <f>'Cash Summary - @ REVENUE'!AA58/$B$3</f>
        <v>-20786.345501315071</v>
      </c>
      <c r="E8" s="999">
        <f>'Cash Summary - @ REVENUE'!AB58/$B$3</f>
        <v>-21752.549343047489</v>
      </c>
      <c r="F8" s="999">
        <f>'Cash Summary - @ REVENUE'!AC58/$B$3</f>
        <v>-21693.050453533197</v>
      </c>
      <c r="G8" s="999">
        <f>'Cash Summary - @ REVENUE'!AD58/$B$3</f>
        <v>-21804.009952876524</v>
      </c>
      <c r="H8" s="999">
        <f>'Cash Summary - @ REVENUE'!AE58/$B$3</f>
        <v>-21832.517427187016</v>
      </c>
      <c r="I8" s="999">
        <f>'Cash Summary - @ REVENUE'!AF58/$B$3</f>
        <v>-21874.000275213035</v>
      </c>
      <c r="J8" s="999">
        <f>'Cash Summary - @ REVENUE'!AG58/$B$3</f>
        <v>-22205.223932307021</v>
      </c>
      <c r="K8" s="999">
        <f>'Cash Summary - @ REVENUE'!AH58/$B$3</f>
        <v>-21900.958772255704</v>
      </c>
      <c r="L8" s="999">
        <f>'Cash Summary - @ REVENUE'!AI58/$B$3</f>
        <v>-21948.980354201824</v>
      </c>
      <c r="M8" s="1001">
        <f>'Cash Summary - @ REVENUE'!AJ58/$B$3</f>
        <v>-22072.736348578583</v>
      </c>
      <c r="N8" s="999">
        <f>'Cash Summary - @ REVENUE'!AK58/$B$3</f>
        <v>-22114.680142674177</v>
      </c>
      <c r="O8" s="999">
        <f>'Cash Summary - @ REVENUE'!AL58/$B$3</f>
        <v>-22170.271126474552</v>
      </c>
      <c r="P8" s="999">
        <f>'Cash Summary - @ REVENUE'!AM58/$B$3</f>
        <v>-22626.308326131613</v>
      </c>
      <c r="Q8" s="999">
        <f>'Cash Summary - @ REVENUE'!AN58/$B$3</f>
        <v>-23403.102965771526</v>
      </c>
      <c r="R8" s="999">
        <f>'Cash Summary - @ REVENUE'!AO58/$B$3</f>
        <v>-23362.589811726768</v>
      </c>
      <c r="S8" s="999">
        <f>'Cash Summary - @ REVENUE'!AP58/$B$3</f>
        <v>-23510.827666646441</v>
      </c>
      <c r="T8" s="999">
        <f>'Cash Summary - @ REVENUE'!AQ58/$B$3</f>
        <v>-23569.677414312097</v>
      </c>
      <c r="U8" s="999">
        <f>'Cash Summary - @ REVENUE'!AR58/$B$3</f>
        <v>-23644.174649361037</v>
      </c>
      <c r="V8" s="999">
        <f>'Cash Summary - @ REVENUE'!AS58/$B$3</f>
        <v>-24014.830079495754</v>
      </c>
      <c r="W8" s="999">
        <f>'Cash Summary - @ REVENUE'!AT58/$B$3</f>
        <v>-23735.96328113721</v>
      </c>
      <c r="X8" s="999">
        <f>'Cash Summary - @ REVENUE'!AU58/$B$3</f>
        <v>-23822.203142860737</v>
      </c>
      <c r="Y8" s="1001">
        <f>'Cash Summary - @ REVENUE'!AV58/$B$3</f>
        <v>-23993.421664337104</v>
      </c>
      <c r="Z8" s="992">
        <f>SUM(B8:Y8)</f>
        <v>-537270.08603373845</v>
      </c>
      <c r="AA8" s="992"/>
    </row>
    <row r="9" spans="1:27" ht="17" thickBot="1" x14ac:dyDescent="0.25">
      <c r="A9" t="s">
        <v>574</v>
      </c>
      <c r="B9" s="1003">
        <f>B7+B8</f>
        <v>-43103.457096971892</v>
      </c>
      <c r="C9" s="1002">
        <f t="shared" ref="C9:Y9" si="1">C7+C8</f>
        <v>-43093.899082820484</v>
      </c>
      <c r="D9" s="1002">
        <f t="shared" si="1"/>
        <v>-44297.173167961511</v>
      </c>
      <c r="E9" s="1002">
        <f t="shared" si="1"/>
        <v>-45322.226757359589</v>
      </c>
      <c r="F9" s="1002">
        <f t="shared" si="1"/>
        <v>-45337.225102894234</v>
      </c>
      <c r="G9" s="1002">
        <f t="shared" si="1"/>
        <v>-45818.840032372274</v>
      </c>
      <c r="H9" s="1002">
        <f t="shared" si="1"/>
        <v>-45568.480708324227</v>
      </c>
      <c r="I9" s="1002">
        <f t="shared" si="1"/>
        <v>-45696.203418073768</v>
      </c>
      <c r="J9" s="1002">
        <f t="shared" si="1"/>
        <v>-46198.645596644128</v>
      </c>
      <c r="K9" s="1002">
        <f t="shared" si="1"/>
        <v>-45977.359884142999</v>
      </c>
      <c r="L9" s="1002">
        <f t="shared" si="1"/>
        <v>-46125.214886016816</v>
      </c>
      <c r="M9" s="1004">
        <f t="shared" si="1"/>
        <v>-46767.229304650988</v>
      </c>
      <c r="N9" s="1002">
        <f t="shared" si="1"/>
        <v>-47683.824892216879</v>
      </c>
      <c r="O9" s="1002">
        <f t="shared" si="1"/>
        <v>-47739.632205427726</v>
      </c>
      <c r="P9" s="1002">
        <f t="shared" si="1"/>
        <v>-48405.750884299108</v>
      </c>
      <c r="Q9" s="1002">
        <f t="shared" si="1"/>
        <v>-49296.65107711406</v>
      </c>
      <c r="R9" s="1002">
        <f t="shared" si="1"/>
        <v>-49389.924253903097</v>
      </c>
      <c r="S9" s="1002">
        <f t="shared" si="1"/>
        <v>-49976.314422864918</v>
      </c>
      <c r="T9" s="1002">
        <f t="shared" si="1"/>
        <v>-49809.563600274836</v>
      </c>
      <c r="U9" s="1002">
        <f t="shared" si="1"/>
        <v>-50038.93523655524</v>
      </c>
      <c r="V9" s="1002">
        <f t="shared" si="1"/>
        <v>-50660.942121316337</v>
      </c>
      <c r="W9" s="1002">
        <f t="shared" si="1"/>
        <v>-50539.51435031549</v>
      </c>
      <c r="X9" s="1002">
        <f t="shared" si="1"/>
        <v>-50805.040690764596</v>
      </c>
      <c r="Y9" s="1004">
        <f t="shared" si="1"/>
        <v>-51595.286681569487</v>
      </c>
      <c r="Z9" s="992">
        <f>SUM(B9:Y9)</f>
        <v>-1139247.3354548546</v>
      </c>
    </row>
    <row r="10" spans="1:27" ht="17" thickTop="1" x14ac:dyDescent="0.2">
      <c r="A10" t="s">
        <v>575</v>
      </c>
      <c r="B10" s="1006">
        <f>B9</f>
        <v>-43103.457096971892</v>
      </c>
      <c r="C10" s="1005">
        <f>B10+C9</f>
        <v>-86197.356179792376</v>
      </c>
      <c r="D10" s="1005">
        <f t="shared" ref="D10:Y10" si="2">C10+D9</f>
        <v>-130494.52934775388</v>
      </c>
      <c r="E10" s="1005">
        <f t="shared" si="2"/>
        <v>-175816.75610511348</v>
      </c>
      <c r="F10" s="1005">
        <f t="shared" si="2"/>
        <v>-221153.98120800772</v>
      </c>
      <c r="G10" s="1005">
        <f t="shared" si="2"/>
        <v>-266972.82124038</v>
      </c>
      <c r="H10" s="1005">
        <f t="shared" si="2"/>
        <v>-312541.30194870423</v>
      </c>
      <c r="I10" s="1005">
        <f t="shared" si="2"/>
        <v>-358237.505366778</v>
      </c>
      <c r="J10" s="1005">
        <f t="shared" si="2"/>
        <v>-404436.15096342214</v>
      </c>
      <c r="K10" s="1005">
        <f t="shared" si="2"/>
        <v>-450413.51084756514</v>
      </c>
      <c r="L10" s="1005">
        <f t="shared" si="2"/>
        <v>-496538.72573358193</v>
      </c>
      <c r="M10" s="1007">
        <f t="shared" si="2"/>
        <v>-543305.95503823296</v>
      </c>
      <c r="N10" s="1005">
        <f t="shared" si="2"/>
        <v>-590989.77993044979</v>
      </c>
      <c r="O10" s="1005">
        <f t="shared" si="2"/>
        <v>-638729.41213587753</v>
      </c>
      <c r="P10" s="1005">
        <f t="shared" si="2"/>
        <v>-687135.16302017658</v>
      </c>
      <c r="Q10" s="1005">
        <f t="shared" si="2"/>
        <v>-736431.81409729063</v>
      </c>
      <c r="R10" s="1005">
        <f t="shared" si="2"/>
        <v>-785821.73835119372</v>
      </c>
      <c r="S10" s="1005">
        <f t="shared" si="2"/>
        <v>-835798.05277405865</v>
      </c>
      <c r="T10" s="1005">
        <f t="shared" si="2"/>
        <v>-885607.61637433351</v>
      </c>
      <c r="U10" s="1005">
        <f t="shared" si="2"/>
        <v>-935646.5516108888</v>
      </c>
      <c r="V10" s="1005">
        <f t="shared" si="2"/>
        <v>-986307.49373220513</v>
      </c>
      <c r="W10" s="1005">
        <f t="shared" si="2"/>
        <v>-1036847.0080825206</v>
      </c>
      <c r="X10" s="1005">
        <f t="shared" si="2"/>
        <v>-1087652.0487732852</v>
      </c>
      <c r="Y10" s="1007">
        <f t="shared" si="2"/>
        <v>-1139247.3354548546</v>
      </c>
      <c r="Z10" s="992"/>
    </row>
    <row r="11" spans="1:27" x14ac:dyDescent="0.2">
      <c r="B11" s="1000"/>
      <c r="C11" s="999"/>
      <c r="D11" s="999"/>
      <c r="E11" s="999"/>
      <c r="F11" s="999"/>
      <c r="G11" s="999"/>
      <c r="H11" s="999"/>
      <c r="I11" s="999"/>
      <c r="J11" s="999"/>
      <c r="K11" s="999"/>
      <c r="L11" s="999"/>
      <c r="M11" s="1001"/>
      <c r="N11" s="999"/>
      <c r="O11" s="999"/>
      <c r="P11" s="999"/>
      <c r="Q11" s="999"/>
      <c r="R11" s="999"/>
      <c r="S11" s="999"/>
      <c r="T11" s="999"/>
      <c r="U11" s="999"/>
      <c r="V11" s="999"/>
      <c r="W11" s="999"/>
      <c r="X11" s="999"/>
      <c r="Y11" s="1001"/>
      <c r="Z11" s="992"/>
    </row>
    <row r="12" spans="1:27" x14ac:dyDescent="0.2">
      <c r="B12" s="998"/>
      <c r="C12" s="681"/>
      <c r="D12" s="681"/>
      <c r="E12" s="681"/>
      <c r="F12" s="681"/>
      <c r="G12" s="681"/>
      <c r="H12" s="681"/>
      <c r="I12" s="681"/>
      <c r="J12" s="681"/>
      <c r="K12" s="681"/>
      <c r="L12" s="681"/>
      <c r="M12" s="995"/>
      <c r="N12" s="681"/>
      <c r="O12" s="681"/>
      <c r="P12" s="681"/>
      <c r="Q12" s="681"/>
      <c r="R12" s="681"/>
      <c r="S12" s="681"/>
      <c r="T12" s="681"/>
      <c r="U12" s="681"/>
      <c r="V12" s="681"/>
      <c r="W12" s="681"/>
      <c r="X12" s="681"/>
      <c r="Y12" s="995"/>
    </row>
    <row r="13" spans="1:27" x14ac:dyDescent="0.2">
      <c r="A13" t="s">
        <v>579</v>
      </c>
      <c r="B13" s="1000">
        <f>'Revenue Receipts @ REVENUE'!BA156/$B$3</f>
        <v>277573.33183146245</v>
      </c>
      <c r="C13" s="999">
        <f>'Revenue Receipts @ REVENUE'!BB156/$B$3</f>
        <v>236375.01802072546</v>
      </c>
      <c r="D13" s="999">
        <f>'Revenue Receipts @ REVENUE'!BC156/$B$3</f>
        <v>273072.00497213594</v>
      </c>
      <c r="E13" s="999">
        <f>'Revenue Receipts @ REVENUE'!BD156/$B$3</f>
        <v>331117.94686659763</v>
      </c>
      <c r="F13" s="999">
        <f>'Revenue Receipts @ REVENUE'!BE156/$B$3</f>
        <v>425991.40471550042</v>
      </c>
      <c r="G13" s="999">
        <f>'Revenue Receipts @ REVENUE'!BF156/$B$3</f>
        <v>446645.43599462247</v>
      </c>
      <c r="H13" s="999">
        <f>'Revenue Receipts @ REVENUE'!BG156/$B$3</f>
        <v>481584.27035125357</v>
      </c>
      <c r="I13" s="999">
        <f>'Revenue Receipts @ REVENUE'!BH156/$B$3</f>
        <v>455266.63850322494</v>
      </c>
      <c r="J13" s="999">
        <f>'Revenue Receipts @ REVENUE'!BI156/$B$3</f>
        <v>409504.16969146882</v>
      </c>
      <c r="K13" s="999">
        <f>'Revenue Receipts @ REVENUE'!BJ156/$B$3</f>
        <v>480008.35330873064</v>
      </c>
      <c r="L13" s="999">
        <f>'Revenue Receipts @ REVENUE'!BK156/$B$3</f>
        <v>426898.23264698446</v>
      </c>
      <c r="M13" s="1001">
        <f>'Revenue Receipts @ REVENUE'!BL156/$B$3</f>
        <v>389547.02256203204</v>
      </c>
      <c r="N13" s="999">
        <f>'Revenue Receipts @ REVENUE'!BM156/$B$3</f>
        <v>442914.26571629226</v>
      </c>
      <c r="O13" s="999">
        <f>'Revenue Receipts @ REVENUE'!BN156/$B$3</f>
        <v>451144.42323970044</v>
      </c>
      <c r="P13" s="999">
        <f>'Revenue Receipts @ REVENUE'!BO156/$B$3</f>
        <v>466831.87003620493</v>
      </c>
      <c r="Q13" s="999">
        <f>'Revenue Receipts @ REVENUE'!BP156/$B$3</f>
        <v>477960.5143622972</v>
      </c>
      <c r="R13" s="999">
        <f>'Revenue Receipts @ REVENUE'!BQ156/$B$3</f>
        <v>561506.88615650451</v>
      </c>
      <c r="S13" s="999">
        <f>'Revenue Receipts @ REVENUE'!BR156/$B$3</f>
        <v>591950.50092520355</v>
      </c>
      <c r="T13" s="999">
        <f>'Revenue Receipts @ REVENUE'!BS156/$B$3</f>
        <v>560844.51396238501</v>
      </c>
      <c r="U13" s="999">
        <f>'Revenue Receipts @ REVENUE'!BT156/$B$3</f>
        <v>468746.15228101908</v>
      </c>
      <c r="V13" s="999">
        <f>'Revenue Receipts @ REVENUE'!BU156/$B$3</f>
        <v>527708.51404703758</v>
      </c>
      <c r="W13" s="999">
        <f>'Revenue Receipts @ REVENUE'!BV156/$B$3</f>
        <v>451399.74223763001</v>
      </c>
      <c r="X13" s="999">
        <f>'Revenue Receipts @ REVENUE'!BW156/$B$3</f>
        <v>451561.84534565953</v>
      </c>
      <c r="Y13" s="1001">
        <f>'Revenue Receipts @ REVENUE'!BX156/$B$3</f>
        <v>485557.16483208316</v>
      </c>
      <c r="Z13" s="992">
        <f>SUM(B13:Y13)</f>
        <v>10571710.222606756</v>
      </c>
    </row>
    <row r="14" spans="1:27" x14ac:dyDescent="0.2">
      <c r="A14" t="s">
        <v>567</v>
      </c>
      <c r="B14" s="1000">
        <f>'Revenue Receipts @ REVENUE'!BA163/$B$3</f>
        <v>-128647.14574016193</v>
      </c>
      <c r="C14" s="999">
        <f>'Revenue Receipts @ REVENUE'!BB163/$B$3</f>
        <v>-109739.29524212952</v>
      </c>
      <c r="D14" s="999">
        <f>'Revenue Receipts @ REVENUE'!BC163/$B$3</f>
        <v>-122322.96388814808</v>
      </c>
      <c r="E14" s="999">
        <f>'Revenue Receipts @ REVENUE'!BD163/$B$3</f>
        <v>-134096.59546607401</v>
      </c>
      <c r="F14" s="999">
        <f>'Revenue Receipts @ REVENUE'!BE163/$B$3</f>
        <v>-175917.29128952589</v>
      </c>
      <c r="G14" s="999">
        <f>'Revenue Receipts @ REVENUE'!BF163/$B$3</f>
        <v>-197744.70664273176</v>
      </c>
      <c r="H14" s="999">
        <f>'Revenue Receipts @ REVENUE'!BG163/$B$3</f>
        <v>-212591.85723640767</v>
      </c>
      <c r="I14" s="999">
        <f>'Revenue Receipts @ REVENUE'!BH163/$B$3</f>
        <v>-203280.94078912606</v>
      </c>
      <c r="J14" s="999">
        <f>'Revenue Receipts @ REVENUE'!BI163/$B$3</f>
        <v>-165353.04024241198</v>
      </c>
      <c r="K14" s="999">
        <f>'Revenue Receipts @ REVENUE'!BJ163/$B$3</f>
        <v>-212893.89998281846</v>
      </c>
      <c r="L14" s="999">
        <f>'Revenue Receipts @ REVENUE'!BK163/$B$3</f>
        <v>-188260.46904181031</v>
      </c>
      <c r="M14" s="1001">
        <f>'Revenue Receipts @ REVENUE'!BL163/$B$3</f>
        <v>-150801.00807789274</v>
      </c>
      <c r="N14" s="999">
        <f>'Revenue Receipts @ REVENUE'!BM163/$B$3</f>
        <v>-194075.60819009194</v>
      </c>
      <c r="O14" s="999">
        <f>'Revenue Receipts @ REVENUE'!BN163/$B$3</f>
        <v>-193691.42362985126</v>
      </c>
      <c r="P14" s="999">
        <f>'Revenue Receipts @ REVENUE'!BO163/$B$3</f>
        <v>-203303.45272054774</v>
      </c>
      <c r="Q14" s="999">
        <f>'Revenue Receipts @ REVENUE'!BP163/$B$3</f>
        <v>-207512.07759310486</v>
      </c>
      <c r="R14" s="999">
        <f>'Revenue Receipts @ REVENUE'!BQ163/$B$3</f>
        <v>-230835.63684115055</v>
      </c>
      <c r="S14" s="999">
        <f>'Revenue Receipts @ REVENUE'!BR163/$B$3</f>
        <v>-260212.04637292039</v>
      </c>
      <c r="T14" s="999">
        <f>'Revenue Receipts @ REVENUE'!BS163/$B$3</f>
        <v>-221943.1518261141</v>
      </c>
      <c r="U14" s="999">
        <f>'Revenue Receipts @ REVENUE'!BT163/$B$3</f>
        <v>-199715.03262755796</v>
      </c>
      <c r="V14" s="999">
        <f>'Revenue Receipts @ REVENUE'!BU163/$B$3</f>
        <v>-222032.30637982412</v>
      </c>
      <c r="W14" s="999">
        <f>'Revenue Receipts @ REVENUE'!BV163/$B$3</f>
        <v>-206938.50999830375</v>
      </c>
      <c r="X14" s="999">
        <f>'Revenue Receipts @ REVENUE'!BW163/$B$3</f>
        <v>-189589.66958753188</v>
      </c>
      <c r="Y14" s="1001">
        <f>'Revenue Receipts @ REVENUE'!BX163/$B$3</f>
        <v>-184075.59485335881</v>
      </c>
      <c r="Z14" s="992">
        <f>SUM(B14:Y14)</f>
        <v>-4515573.7242595945</v>
      </c>
    </row>
    <row r="15" spans="1:27" x14ac:dyDescent="0.2">
      <c r="A15" t="s">
        <v>578</v>
      </c>
      <c r="B15" s="1008">
        <f>B13-B14</f>
        <v>406220.47757162439</v>
      </c>
      <c r="C15" s="1010">
        <f t="shared" ref="C15:M15" si="3">C13-C14</f>
        <v>346114.31326285499</v>
      </c>
      <c r="D15" s="1010">
        <f t="shared" si="3"/>
        <v>395394.96886028402</v>
      </c>
      <c r="E15" s="1010">
        <f t="shared" si="3"/>
        <v>465214.54233267164</v>
      </c>
      <c r="F15" s="1010">
        <f t="shared" si="3"/>
        <v>601908.69600502634</v>
      </c>
      <c r="G15" s="1010">
        <f t="shared" si="3"/>
        <v>644390.14263735421</v>
      </c>
      <c r="H15" s="1010">
        <f t="shared" si="3"/>
        <v>694176.12758766126</v>
      </c>
      <c r="I15" s="1010">
        <f t="shared" si="3"/>
        <v>658547.57929235103</v>
      </c>
      <c r="J15" s="1010">
        <f t="shared" si="3"/>
        <v>574857.20993388083</v>
      </c>
      <c r="K15" s="1010">
        <f t="shared" si="3"/>
        <v>692902.25329154916</v>
      </c>
      <c r="L15" s="1010">
        <f t="shared" si="3"/>
        <v>615158.70168879477</v>
      </c>
      <c r="M15" s="1011">
        <f t="shared" si="3"/>
        <v>540348.03063992481</v>
      </c>
      <c r="N15" s="1010">
        <f t="shared" ref="N15" si="4">N13-N14</f>
        <v>636989.87390638422</v>
      </c>
      <c r="O15" s="1010">
        <f t="shared" ref="O15" si="5">O13-O14</f>
        <v>644835.84686955169</v>
      </c>
      <c r="P15" s="1010">
        <f t="shared" ref="P15" si="6">P13-P14</f>
        <v>670135.3227567526</v>
      </c>
      <c r="Q15" s="1010">
        <f t="shared" ref="Q15" si="7">Q13-Q14</f>
        <v>685472.59195540205</v>
      </c>
      <c r="R15" s="1010">
        <f t="shared" ref="R15" si="8">R13-R14</f>
        <v>792342.52299765509</v>
      </c>
      <c r="S15" s="1010">
        <f t="shared" ref="S15" si="9">S13-S14</f>
        <v>852162.54729812394</v>
      </c>
      <c r="T15" s="1010">
        <f t="shared" ref="T15" si="10">T13-T14</f>
        <v>782787.66578849917</v>
      </c>
      <c r="U15" s="1010">
        <f t="shared" ref="U15" si="11">U13-U14</f>
        <v>668461.18490857701</v>
      </c>
      <c r="V15" s="1010">
        <f t="shared" ref="V15" si="12">V13-V14</f>
        <v>749740.82042686176</v>
      </c>
      <c r="W15" s="1010">
        <f t="shared" ref="W15" si="13">W13-W14</f>
        <v>658338.25223593379</v>
      </c>
      <c r="X15" s="1010">
        <f t="shared" ref="X15" si="14">X13-X14</f>
        <v>641151.51493319147</v>
      </c>
      <c r="Y15" s="1011">
        <f t="shared" ref="Y15" si="15">Y13-Y14</f>
        <v>669632.75968544197</v>
      </c>
      <c r="Z15" s="992"/>
    </row>
    <row r="16" spans="1:27" x14ac:dyDescent="0.2">
      <c r="B16" s="1000"/>
      <c r="C16" s="999"/>
      <c r="D16" s="999"/>
      <c r="E16" s="999"/>
      <c r="F16" s="999"/>
      <c r="G16" s="999"/>
      <c r="H16" s="999"/>
      <c r="I16" s="999"/>
      <c r="J16" s="999"/>
      <c r="K16" s="999"/>
      <c r="L16" s="999"/>
      <c r="M16" s="1001"/>
      <c r="N16" s="999"/>
      <c r="O16" s="999"/>
      <c r="P16" s="999"/>
      <c r="Q16" s="999"/>
      <c r="R16" s="999"/>
      <c r="S16" s="999"/>
      <c r="T16" s="999"/>
      <c r="U16" s="999"/>
      <c r="V16" s="999"/>
      <c r="W16" s="999"/>
      <c r="X16" s="999"/>
      <c r="Y16" s="1001"/>
      <c r="Z16" s="992"/>
    </row>
    <row r="17" spans="1:27" ht="17" thickBot="1" x14ac:dyDescent="0.25">
      <c r="B17" s="1000"/>
      <c r="C17" s="999"/>
      <c r="D17" s="999"/>
      <c r="E17" s="999"/>
      <c r="F17" s="999"/>
      <c r="G17" s="999"/>
      <c r="H17" s="999"/>
      <c r="I17" s="999"/>
      <c r="J17" s="999"/>
      <c r="K17" s="999"/>
      <c r="L17" s="999"/>
      <c r="M17" s="1001"/>
      <c r="N17" s="999"/>
      <c r="O17" s="999"/>
      <c r="P17" s="999"/>
      <c r="Q17" s="999"/>
      <c r="R17" s="999"/>
      <c r="S17" s="999"/>
      <c r="T17" s="999"/>
      <c r="U17" s="999"/>
      <c r="V17" s="999"/>
      <c r="W17" s="999"/>
      <c r="X17" s="999"/>
      <c r="Y17" s="1001"/>
      <c r="Z17" s="992"/>
    </row>
    <row r="18" spans="1:27" ht="18" thickTop="1" thickBot="1" x14ac:dyDescent="0.25">
      <c r="A18" t="s">
        <v>571</v>
      </c>
      <c r="B18" s="1012">
        <f t="shared" ref="B18:Z18" si="16">B13+B14+B7+B8</f>
        <v>105822.72899432862</v>
      </c>
      <c r="C18" s="1013">
        <f t="shared" si="16"/>
        <v>83541.823695775471</v>
      </c>
      <c r="D18" s="1013">
        <f t="shared" si="16"/>
        <v>106451.86791602636</v>
      </c>
      <c r="E18" s="1013">
        <f t="shared" si="16"/>
        <v>151699.12464316405</v>
      </c>
      <c r="F18" s="1013">
        <f t="shared" si="16"/>
        <v>204736.88832308032</v>
      </c>
      <c r="G18" s="1013">
        <f t="shared" si="16"/>
        <v>203081.88931951844</v>
      </c>
      <c r="H18" s="1013">
        <f t="shared" si="16"/>
        <v>223423.93240652166</v>
      </c>
      <c r="I18" s="1013">
        <f t="shared" si="16"/>
        <v>206289.49429602511</v>
      </c>
      <c r="J18" s="1013">
        <f t="shared" si="16"/>
        <v>197952.48385241273</v>
      </c>
      <c r="K18" s="1013">
        <f t="shared" si="16"/>
        <v>221137.09344176919</v>
      </c>
      <c r="L18" s="1013">
        <f t="shared" si="16"/>
        <v>192512.54871915732</v>
      </c>
      <c r="M18" s="1014">
        <f t="shared" si="16"/>
        <v>191978.7851794883</v>
      </c>
      <c r="N18" s="1013">
        <f t="shared" si="16"/>
        <v>201154.83263398343</v>
      </c>
      <c r="O18" s="1013">
        <f t="shared" si="16"/>
        <v>209713.36740442147</v>
      </c>
      <c r="P18" s="1013">
        <f t="shared" si="16"/>
        <v>215122.66643135808</v>
      </c>
      <c r="Q18" s="1013">
        <f t="shared" si="16"/>
        <v>221151.78569207829</v>
      </c>
      <c r="R18" s="1013">
        <f t="shared" si="16"/>
        <v>281281.32506145083</v>
      </c>
      <c r="S18" s="1013">
        <f t="shared" si="16"/>
        <v>281762.14012941823</v>
      </c>
      <c r="T18" s="1013">
        <f t="shared" si="16"/>
        <v>289091.79853599606</v>
      </c>
      <c r="U18" s="1013">
        <f t="shared" si="16"/>
        <v>218992.18441690592</v>
      </c>
      <c r="V18" s="1013">
        <f t="shared" si="16"/>
        <v>255015.2655458971</v>
      </c>
      <c r="W18" s="1013">
        <f t="shared" si="16"/>
        <v>193921.71788901079</v>
      </c>
      <c r="X18" s="1013">
        <f t="shared" si="16"/>
        <v>211167.13506736307</v>
      </c>
      <c r="Y18" s="1014">
        <f t="shared" si="16"/>
        <v>249886.28329715488</v>
      </c>
      <c r="Z18" s="992">
        <f t="shared" si="16"/>
        <v>4916889.1628923072</v>
      </c>
    </row>
    <row r="19" spans="1:27" s="681" customFormat="1" ht="17" thickTop="1" x14ac:dyDescent="0.2">
      <c r="B19" s="999"/>
      <c r="C19" s="999"/>
      <c r="D19" s="999"/>
      <c r="E19" s="999"/>
      <c r="F19" s="999"/>
      <c r="G19" s="999"/>
      <c r="H19" s="999"/>
      <c r="I19" s="999"/>
      <c r="J19" s="999"/>
      <c r="K19" s="999"/>
      <c r="L19" s="999"/>
      <c r="M19" s="999"/>
      <c r="N19" s="999"/>
      <c r="O19" s="999"/>
      <c r="P19" s="999"/>
      <c r="Q19" s="999"/>
      <c r="R19" s="999"/>
      <c r="S19" s="999"/>
      <c r="T19" s="999"/>
      <c r="U19" s="999"/>
      <c r="V19" s="999"/>
      <c r="W19" s="999"/>
      <c r="X19" s="999"/>
      <c r="Y19" s="999"/>
      <c r="Z19" s="999"/>
    </row>
    <row r="21" spans="1:27" x14ac:dyDescent="0.2">
      <c r="D21" s="485"/>
    </row>
    <row r="22" spans="1:27" x14ac:dyDescent="0.2">
      <c r="AA22">
        <v>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0" tint="-0.14999847407452621"/>
  </sheetPr>
  <dimension ref="A2:BP134"/>
  <sheetViews>
    <sheetView topLeftCell="A63" zoomScale="120" zoomScaleNormal="120" zoomScalePageLayoutView="120" workbookViewId="0">
      <selection activeCell="X113" sqref="X113"/>
    </sheetView>
  </sheetViews>
  <sheetFormatPr baseColWidth="10" defaultColWidth="10.83203125" defaultRowHeight="15" x14ac:dyDescent="0.2"/>
  <cols>
    <col min="1" max="1" width="10.83203125" style="38"/>
    <col min="2" max="2" width="11.1640625" style="38" customWidth="1"/>
    <col min="3" max="3" width="10.83203125" style="98"/>
    <col min="4" max="4" width="10.83203125" style="38"/>
    <col min="5" max="5" width="22.1640625" style="38" customWidth="1"/>
    <col min="6" max="14" width="10.83203125" style="38"/>
    <col min="15" max="15" width="10.83203125" style="649"/>
    <col min="16" max="35" width="10.83203125" style="38"/>
    <col min="36" max="36" width="11.1640625" style="38" customWidth="1"/>
    <col min="37" max="38" width="10.83203125" style="38"/>
    <col min="39" max="39" width="11.1640625" style="38" customWidth="1"/>
    <col min="40" max="65" width="10.83203125" style="38"/>
    <col min="66" max="66" width="17.6640625" style="38" customWidth="1"/>
    <col min="67" max="67" width="10.83203125" style="38"/>
    <col min="68" max="68" width="13.5" style="38" bestFit="1" customWidth="1"/>
    <col min="69" max="16384" width="10.83203125" style="38"/>
  </cols>
  <sheetData>
    <row r="2" spans="1:66" ht="16" thickBot="1" x14ac:dyDescent="0.25">
      <c r="A2" s="35"/>
    </row>
    <row r="3" spans="1:66" ht="17" thickTop="1" thickBot="1" x14ac:dyDescent="0.25">
      <c r="A3" s="714"/>
      <c r="B3" s="715"/>
      <c r="C3" s="716"/>
      <c r="D3" s="715"/>
      <c r="E3" s="715"/>
      <c r="F3" s="37" t="s">
        <v>121</v>
      </c>
      <c r="G3" s="37" t="s">
        <v>51</v>
      </c>
      <c r="H3" s="37" t="s">
        <v>52</v>
      </c>
      <c r="I3" s="37" t="s">
        <v>53</v>
      </c>
      <c r="J3" s="37" t="s">
        <v>38</v>
      </c>
      <c r="K3" s="37" t="s">
        <v>39</v>
      </c>
      <c r="L3" s="37" t="s">
        <v>40</v>
      </c>
      <c r="M3" s="37" t="s">
        <v>41</v>
      </c>
      <c r="N3" s="37" t="s">
        <v>42</v>
      </c>
      <c r="O3" s="627" t="s">
        <v>43</v>
      </c>
      <c r="P3" s="37" t="s">
        <v>44</v>
      </c>
      <c r="Q3" s="37" t="s">
        <v>45</v>
      </c>
      <c r="R3" s="37" t="s">
        <v>46</v>
      </c>
      <c r="S3" s="37" t="s">
        <v>47</v>
      </c>
      <c r="T3" s="37" t="s">
        <v>29</v>
      </c>
      <c r="U3" s="37" t="s">
        <v>30</v>
      </c>
      <c r="V3" s="37" t="s">
        <v>31</v>
      </c>
      <c r="W3" s="37" t="s">
        <v>32</v>
      </c>
      <c r="X3" s="37" t="s">
        <v>33</v>
      </c>
      <c r="Y3" s="37" t="s">
        <v>49</v>
      </c>
      <c r="Z3" s="37" t="s">
        <v>147</v>
      </c>
      <c r="AA3" s="37" t="s">
        <v>148</v>
      </c>
      <c r="AB3" s="37" t="s">
        <v>149</v>
      </c>
      <c r="AC3" s="37" t="s">
        <v>150</v>
      </c>
      <c r="AD3" s="37" t="s">
        <v>153</v>
      </c>
      <c r="AE3" s="37" t="s">
        <v>154</v>
      </c>
      <c r="AF3" s="37" t="s">
        <v>155</v>
      </c>
      <c r="AG3" s="37" t="s">
        <v>156</v>
      </c>
      <c r="AH3" s="37" t="s">
        <v>157</v>
      </c>
      <c r="AI3" s="37" t="s">
        <v>158</v>
      </c>
      <c r="AJ3" s="37" t="s">
        <v>159</v>
      </c>
      <c r="AK3" s="37" t="s">
        <v>160</v>
      </c>
      <c r="AL3" s="37" t="s">
        <v>161</v>
      </c>
      <c r="AM3" s="37" t="s">
        <v>162</v>
      </c>
      <c r="AN3" s="37" t="s">
        <v>163</v>
      </c>
      <c r="AO3" s="37" t="s">
        <v>164</v>
      </c>
      <c r="AP3" s="37" t="s">
        <v>165</v>
      </c>
      <c r="AQ3" s="37" t="s">
        <v>166</v>
      </c>
      <c r="AR3" s="37" t="s">
        <v>167</v>
      </c>
      <c r="AS3" s="37" t="s">
        <v>168</v>
      </c>
      <c r="AT3" s="37" t="s">
        <v>169</v>
      </c>
      <c r="AU3" s="37" t="s">
        <v>170</v>
      </c>
      <c r="AV3" s="37" t="s">
        <v>171</v>
      </c>
      <c r="AW3" s="37" t="s">
        <v>172</v>
      </c>
      <c r="AX3" s="37" t="s">
        <v>173</v>
      </c>
      <c r="AY3" s="37" t="s">
        <v>174</v>
      </c>
      <c r="AZ3" s="37" t="s">
        <v>175</v>
      </c>
      <c r="BA3" s="37" t="s">
        <v>176</v>
      </c>
      <c r="BB3" s="37" t="s">
        <v>177</v>
      </c>
      <c r="BC3" s="37" t="s">
        <v>178</v>
      </c>
      <c r="BD3" s="37" t="s">
        <v>179</v>
      </c>
      <c r="BE3" s="37" t="s">
        <v>180</v>
      </c>
      <c r="BF3" s="37" t="s">
        <v>181</v>
      </c>
      <c r="BG3" s="37" t="s">
        <v>182</v>
      </c>
      <c r="BH3" s="37" t="s">
        <v>183</v>
      </c>
      <c r="BI3" s="37" t="s">
        <v>184</v>
      </c>
      <c r="BJ3" s="37" t="s">
        <v>185</v>
      </c>
      <c r="BK3" s="37" t="s">
        <v>186</v>
      </c>
      <c r="BL3" s="37" t="s">
        <v>187</v>
      </c>
      <c r="BM3" s="37" t="s">
        <v>188</v>
      </c>
      <c r="BN3" s="441" t="s">
        <v>61</v>
      </c>
    </row>
    <row r="4" spans="1:66" ht="16" thickTop="1" x14ac:dyDescent="0.2">
      <c r="A4" s="709"/>
      <c r="B4" s="708"/>
      <c r="C4" s="710"/>
      <c r="D4" s="708"/>
      <c r="E4" s="708"/>
      <c r="F4" s="102"/>
      <c r="G4" s="102"/>
      <c r="H4" s="102"/>
      <c r="I4" s="102"/>
      <c r="J4" s="102"/>
      <c r="K4" s="102"/>
      <c r="L4" s="102"/>
      <c r="M4" s="102"/>
      <c r="N4" s="102"/>
      <c r="O4" s="71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713"/>
    </row>
    <row r="5" spans="1:66" x14ac:dyDescent="0.2">
      <c r="A5" s="35" t="s">
        <v>503</v>
      </c>
      <c r="B5" s="35"/>
      <c r="C5" s="36"/>
      <c r="D5" s="35"/>
      <c r="E5" s="35"/>
      <c r="F5" s="102"/>
      <c r="G5" s="102"/>
      <c r="H5" s="102"/>
      <c r="I5" s="102"/>
      <c r="J5" s="102"/>
      <c r="K5" s="102"/>
      <c r="L5" s="102"/>
      <c r="M5" s="102"/>
      <c r="N5" s="102"/>
      <c r="O5" s="71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713"/>
    </row>
    <row r="6" spans="1:66" x14ac:dyDescent="0.2">
      <c r="B6" s="35" t="s">
        <v>454</v>
      </c>
      <c r="C6" s="36"/>
      <c r="D6" s="39"/>
      <c r="E6" s="39"/>
      <c r="F6" s="40"/>
      <c r="G6" s="40"/>
      <c r="H6" s="41"/>
      <c r="I6" s="40"/>
      <c r="J6" s="40"/>
      <c r="K6" s="40"/>
      <c r="L6" s="40"/>
      <c r="M6" s="40"/>
      <c r="N6" s="40"/>
      <c r="O6" s="628"/>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39"/>
    </row>
    <row r="7" spans="1:66" x14ac:dyDescent="0.2">
      <c r="B7" s="35"/>
      <c r="C7" s="492" t="s">
        <v>435</v>
      </c>
      <c r="D7" s="39"/>
      <c r="E7" s="39"/>
      <c r="F7" s="40">
        <f>'Staff Requirements'!B9</f>
        <v>73600</v>
      </c>
      <c r="G7" s="40">
        <f>'Staff Requirements'!C9</f>
        <v>73600</v>
      </c>
      <c r="H7" s="40">
        <f>'Staff Requirements'!D9</f>
        <v>73600</v>
      </c>
      <c r="I7" s="40">
        <f>'Staff Requirements'!E9</f>
        <v>73600</v>
      </c>
      <c r="J7" s="40">
        <f>'Staff Requirements'!F9</f>
        <v>73600</v>
      </c>
      <c r="K7" s="40">
        <f>'Staff Requirements'!G9</f>
        <v>73600</v>
      </c>
      <c r="L7" s="40">
        <f>'Staff Requirements'!H9</f>
        <v>73600</v>
      </c>
      <c r="M7" s="40">
        <f>'Staff Requirements'!I9</f>
        <v>73600</v>
      </c>
      <c r="N7" s="40">
        <f>'Staff Requirements'!J9</f>
        <v>73600</v>
      </c>
      <c r="O7" s="628">
        <f>'Staff Requirements'!K9</f>
        <v>73600</v>
      </c>
      <c r="P7" s="40">
        <f>'Staff Requirements'!L9</f>
        <v>73600</v>
      </c>
      <c r="Q7" s="40">
        <f>'Staff Requirements'!M9</f>
        <v>73600</v>
      </c>
      <c r="R7" s="40">
        <f>'Staff Requirements'!N9</f>
        <v>73600</v>
      </c>
      <c r="S7" s="40">
        <f>'Staff Requirements'!O9</f>
        <v>73600</v>
      </c>
      <c r="T7" s="40">
        <f>'Staff Requirements'!P9</f>
        <v>73600</v>
      </c>
      <c r="U7" s="40">
        <f>'Staff Requirements'!Q9</f>
        <v>73600</v>
      </c>
      <c r="V7" s="40">
        <f>'Staff Requirements'!R9</f>
        <v>73600</v>
      </c>
      <c r="W7" s="40">
        <f>'Staff Requirements'!S9</f>
        <v>73600</v>
      </c>
      <c r="X7" s="40">
        <f>'Staff Requirements'!T9</f>
        <v>73600</v>
      </c>
      <c r="Y7" s="40">
        <f>'Staff Requirements'!U9</f>
        <v>73600</v>
      </c>
      <c r="Z7" s="40">
        <f>'Staff Requirements'!V9</f>
        <v>73600</v>
      </c>
      <c r="AA7" s="40">
        <f>'Staff Requirements'!W9</f>
        <v>73600</v>
      </c>
      <c r="AB7" s="40">
        <f>'Staff Requirements'!X9</f>
        <v>73600</v>
      </c>
      <c r="AC7" s="40">
        <f>'Staff Requirements'!Y9</f>
        <v>73600</v>
      </c>
      <c r="AD7" s="40">
        <f>'Staff Requirements'!Z9</f>
        <v>77280</v>
      </c>
      <c r="AE7" s="40">
        <f>'Staff Requirements'!AA9</f>
        <v>77280</v>
      </c>
      <c r="AF7" s="40">
        <f>'Staff Requirements'!AB9</f>
        <v>77280</v>
      </c>
      <c r="AG7" s="40">
        <f>'Staff Requirements'!AC9</f>
        <v>77280</v>
      </c>
      <c r="AH7" s="40">
        <f>'Staff Requirements'!AD9</f>
        <v>77280</v>
      </c>
      <c r="AI7" s="40">
        <f>'Staff Requirements'!AE9</f>
        <v>77280</v>
      </c>
      <c r="AJ7" s="40">
        <f>'Staff Requirements'!AF9</f>
        <v>77280</v>
      </c>
      <c r="AK7" s="40">
        <f>'Staff Requirements'!AG9</f>
        <v>77280</v>
      </c>
      <c r="AL7" s="40">
        <f>'Staff Requirements'!AH9</f>
        <v>77280</v>
      </c>
      <c r="AM7" s="40">
        <f>'Staff Requirements'!AI9</f>
        <v>77280</v>
      </c>
      <c r="AN7" s="40">
        <f>'Staff Requirements'!AJ9</f>
        <v>77280</v>
      </c>
      <c r="AO7" s="40">
        <f>'Staff Requirements'!AK9</f>
        <v>77280</v>
      </c>
      <c r="AP7" s="40">
        <f>'Staff Requirements'!AL9</f>
        <v>81144</v>
      </c>
      <c r="AQ7" s="40">
        <f>'Staff Requirements'!AM9</f>
        <v>81144</v>
      </c>
      <c r="AR7" s="40">
        <f>'Staff Requirements'!AN9</f>
        <v>81144</v>
      </c>
      <c r="AS7" s="40">
        <f>'Staff Requirements'!AO9</f>
        <v>81144</v>
      </c>
      <c r="AT7" s="40">
        <f>'Staff Requirements'!AP9</f>
        <v>81144</v>
      </c>
      <c r="AU7" s="40">
        <f>'Staff Requirements'!AQ9</f>
        <v>81144</v>
      </c>
      <c r="AV7" s="40">
        <f>'Staff Requirements'!AR9</f>
        <v>81144</v>
      </c>
      <c r="AW7" s="40">
        <f>'Staff Requirements'!AS9</f>
        <v>81144</v>
      </c>
      <c r="AX7" s="40">
        <f>'Staff Requirements'!AT9</f>
        <v>81144</v>
      </c>
      <c r="AY7" s="40">
        <f>'Staff Requirements'!AU9</f>
        <v>81144</v>
      </c>
      <c r="AZ7" s="40">
        <f>'Staff Requirements'!AV9</f>
        <v>81144</v>
      </c>
      <c r="BA7" s="40">
        <f>'Staff Requirements'!AW9</f>
        <v>81144</v>
      </c>
      <c r="BB7" s="40">
        <f>'Staff Requirements'!AX9</f>
        <v>85201.2</v>
      </c>
      <c r="BC7" s="40">
        <f>'Staff Requirements'!AY9</f>
        <v>85201.2</v>
      </c>
      <c r="BD7" s="40">
        <f>'Staff Requirements'!AZ9</f>
        <v>85201.2</v>
      </c>
      <c r="BE7" s="40">
        <f>'Staff Requirements'!BA9</f>
        <v>85201.2</v>
      </c>
      <c r="BF7" s="40">
        <f>'Staff Requirements'!BB9</f>
        <v>85201.2</v>
      </c>
      <c r="BG7" s="40">
        <f>'Staff Requirements'!BC9</f>
        <v>85201.2</v>
      </c>
      <c r="BH7" s="40">
        <f>'Staff Requirements'!BD9</f>
        <v>85201.2</v>
      </c>
      <c r="BI7" s="40">
        <f>'Staff Requirements'!BE9</f>
        <v>85201.2</v>
      </c>
      <c r="BJ7" s="40">
        <f>'Staff Requirements'!BF9</f>
        <v>85201.2</v>
      </c>
      <c r="BK7" s="40">
        <f>'Staff Requirements'!BG9</f>
        <v>85201.2</v>
      </c>
      <c r="BL7" s="40">
        <f>'Staff Requirements'!BH9</f>
        <v>85201.2</v>
      </c>
      <c r="BM7" s="40">
        <f>'Staff Requirements'!BI9</f>
        <v>85201.2</v>
      </c>
      <c r="BN7" s="439"/>
    </row>
    <row r="8" spans="1:66" x14ac:dyDescent="0.2">
      <c r="B8" s="35"/>
      <c r="C8" s="492" t="str">
        <f>'Staff Requirements'!A11</f>
        <v>Office</v>
      </c>
      <c r="D8" s="39"/>
      <c r="E8" s="39"/>
      <c r="F8" s="40">
        <f>'Staff Requirements'!B16</f>
        <v>8000</v>
      </c>
      <c r="G8" s="40">
        <f>'Staff Requirements'!C16</f>
        <v>8000</v>
      </c>
      <c r="H8" s="40">
        <f>'Staff Requirements'!D16</f>
        <v>8000</v>
      </c>
      <c r="I8" s="40">
        <f>'Staff Requirements'!E16</f>
        <v>8000</v>
      </c>
      <c r="J8" s="40">
        <f>'Staff Requirements'!F16</f>
        <v>8000</v>
      </c>
      <c r="K8" s="40">
        <f>'Staff Requirements'!G16</f>
        <v>8000</v>
      </c>
      <c r="L8" s="40">
        <f>'Staff Requirements'!H16</f>
        <v>11200</v>
      </c>
      <c r="M8" s="40">
        <f>'Staff Requirements'!I16</f>
        <v>11200</v>
      </c>
      <c r="N8" s="40">
        <f>'Staff Requirements'!J16</f>
        <v>11200</v>
      </c>
      <c r="O8" s="628">
        <f>'Staff Requirements'!K16</f>
        <v>11200</v>
      </c>
      <c r="P8" s="40">
        <f>'Staff Requirements'!L16</f>
        <v>11200</v>
      </c>
      <c r="Q8" s="40">
        <f>'Staff Requirements'!M16</f>
        <v>11200</v>
      </c>
      <c r="R8" s="40">
        <f>'Staff Requirements'!N16</f>
        <v>12000</v>
      </c>
      <c r="S8" s="40">
        <f>'Staff Requirements'!O16</f>
        <v>12000</v>
      </c>
      <c r="T8" s="40">
        <f>'Staff Requirements'!P16</f>
        <v>12000</v>
      </c>
      <c r="U8" s="40">
        <f>'Staff Requirements'!Q16</f>
        <v>12000</v>
      </c>
      <c r="V8" s="40">
        <f>'Staff Requirements'!R16</f>
        <v>12000</v>
      </c>
      <c r="W8" s="40">
        <f>'Staff Requirements'!S16</f>
        <v>12800</v>
      </c>
      <c r="X8" s="40">
        <f>'Staff Requirements'!T16</f>
        <v>14800</v>
      </c>
      <c r="Y8" s="40">
        <f>'Staff Requirements'!U16</f>
        <v>14800</v>
      </c>
      <c r="Z8" s="40">
        <f>'Staff Requirements'!V16</f>
        <v>14800</v>
      </c>
      <c r="AA8" s="40">
        <f>'Staff Requirements'!W16</f>
        <v>14800</v>
      </c>
      <c r="AB8" s="40">
        <f>'Staff Requirements'!X16</f>
        <v>14800</v>
      </c>
      <c r="AC8" s="40">
        <f>'Staff Requirements'!Y16</f>
        <v>14800</v>
      </c>
      <c r="AD8" s="40">
        <f>'Staff Requirements'!Z16</f>
        <v>17430</v>
      </c>
      <c r="AE8" s="40">
        <f>'Staff Requirements'!AA16</f>
        <v>17430</v>
      </c>
      <c r="AF8" s="40">
        <f>'Staff Requirements'!AB16</f>
        <v>17430</v>
      </c>
      <c r="AG8" s="40">
        <f>'Staff Requirements'!AC16</f>
        <v>17430</v>
      </c>
      <c r="AH8" s="40">
        <f>'Staff Requirements'!AD16</f>
        <v>17430</v>
      </c>
      <c r="AI8" s="40">
        <f>'Staff Requirements'!AE16</f>
        <v>17430</v>
      </c>
      <c r="AJ8" s="40">
        <f>'Staff Requirements'!AF16</f>
        <v>17430</v>
      </c>
      <c r="AK8" s="40">
        <f>'Staff Requirements'!AG16</f>
        <v>17430</v>
      </c>
      <c r="AL8" s="40">
        <f>'Staff Requirements'!AH16</f>
        <v>17430</v>
      </c>
      <c r="AM8" s="40">
        <f>'Staff Requirements'!AI16</f>
        <v>17430</v>
      </c>
      <c r="AN8" s="40">
        <f>'Staff Requirements'!AJ16</f>
        <v>17430</v>
      </c>
      <c r="AO8" s="40">
        <f>'Staff Requirements'!AK16</f>
        <v>17430</v>
      </c>
      <c r="AP8" s="40">
        <f>'Staff Requirements'!AL16</f>
        <v>18301.5</v>
      </c>
      <c r="AQ8" s="40">
        <f>'Staff Requirements'!AM16</f>
        <v>18301.5</v>
      </c>
      <c r="AR8" s="40">
        <f>'Staff Requirements'!AN16</f>
        <v>18301.5</v>
      </c>
      <c r="AS8" s="40">
        <f>'Staff Requirements'!AO16</f>
        <v>18301.5</v>
      </c>
      <c r="AT8" s="40">
        <f>'Staff Requirements'!AP16</f>
        <v>18301.5</v>
      </c>
      <c r="AU8" s="40">
        <f>'Staff Requirements'!AQ16</f>
        <v>18301.5</v>
      </c>
      <c r="AV8" s="40">
        <f>'Staff Requirements'!AR16</f>
        <v>18301.5</v>
      </c>
      <c r="AW8" s="40">
        <f>'Staff Requirements'!AS16</f>
        <v>18301.5</v>
      </c>
      <c r="AX8" s="40">
        <f>'Staff Requirements'!AT16</f>
        <v>18301.5</v>
      </c>
      <c r="AY8" s="40">
        <f>'Staff Requirements'!AU16</f>
        <v>18301.5</v>
      </c>
      <c r="AZ8" s="40">
        <f>'Staff Requirements'!AV16</f>
        <v>18301.5</v>
      </c>
      <c r="BA8" s="40">
        <f>'Staff Requirements'!AW16</f>
        <v>18301.5</v>
      </c>
      <c r="BB8" s="40">
        <f>'Staff Requirements'!AX16</f>
        <v>19216.575000000001</v>
      </c>
      <c r="BC8" s="40">
        <f>'Staff Requirements'!AY16</f>
        <v>19216.575000000001</v>
      </c>
      <c r="BD8" s="40">
        <f>'Staff Requirements'!AZ16</f>
        <v>19216.575000000001</v>
      </c>
      <c r="BE8" s="40">
        <f>'Staff Requirements'!BA16</f>
        <v>19216.575000000001</v>
      </c>
      <c r="BF8" s="40">
        <f>'Staff Requirements'!BB16</f>
        <v>19216.575000000001</v>
      </c>
      <c r="BG8" s="40">
        <f>'Staff Requirements'!BC16</f>
        <v>19216.575000000001</v>
      </c>
      <c r="BH8" s="40">
        <f>'Staff Requirements'!BD16</f>
        <v>19216.575000000001</v>
      </c>
      <c r="BI8" s="40">
        <f>'Staff Requirements'!BE16</f>
        <v>19216.575000000001</v>
      </c>
      <c r="BJ8" s="40">
        <f>'Staff Requirements'!BF16</f>
        <v>19216.575000000001</v>
      </c>
      <c r="BK8" s="40">
        <f>'Staff Requirements'!BG16</f>
        <v>19216.575000000001</v>
      </c>
      <c r="BL8" s="40">
        <f>'Staff Requirements'!BH16</f>
        <v>19216.575000000001</v>
      </c>
      <c r="BM8" s="40">
        <f>'Staff Requirements'!BI16</f>
        <v>19216.575000000001</v>
      </c>
      <c r="BN8" s="439"/>
    </row>
    <row r="9" spans="1:66" x14ac:dyDescent="0.2">
      <c r="B9" s="35"/>
      <c r="C9" s="99" t="str">
        <f>'Staff Requirements'!A18</f>
        <v>Content Department</v>
      </c>
      <c r="D9" s="43"/>
      <c r="E9" s="44"/>
      <c r="F9" s="45">
        <f>'Staff Requirements'!B24</f>
        <v>29200</v>
      </c>
      <c r="G9" s="45">
        <f>'Staff Requirements'!C24</f>
        <v>29200</v>
      </c>
      <c r="H9" s="45">
        <f>'Staff Requirements'!D24</f>
        <v>30200</v>
      </c>
      <c r="I9" s="45">
        <f>'Staff Requirements'!E24</f>
        <v>30200</v>
      </c>
      <c r="J9" s="45">
        <f>'Staff Requirements'!F24</f>
        <v>30200</v>
      </c>
      <c r="K9" s="45">
        <f>'Staff Requirements'!G24</f>
        <v>30200</v>
      </c>
      <c r="L9" s="45">
        <f>'Staff Requirements'!H24</f>
        <v>30200</v>
      </c>
      <c r="M9" s="45">
        <f>'Staff Requirements'!I24</f>
        <v>30200</v>
      </c>
      <c r="N9" s="45">
        <f>'Staff Requirements'!J24</f>
        <v>30200</v>
      </c>
      <c r="O9" s="629">
        <f>'Staff Requirements'!K24</f>
        <v>30200</v>
      </c>
      <c r="P9" s="45">
        <f>'Staff Requirements'!L24</f>
        <v>30200</v>
      </c>
      <c r="Q9" s="45">
        <f>'Staff Requirements'!M24</f>
        <v>30200</v>
      </c>
      <c r="R9" s="45">
        <f>'Staff Requirements'!N24</f>
        <v>30200</v>
      </c>
      <c r="S9" s="45">
        <f>'Staff Requirements'!O24</f>
        <v>30200</v>
      </c>
      <c r="T9" s="45">
        <f>'Staff Requirements'!P24</f>
        <v>30200</v>
      </c>
      <c r="U9" s="45">
        <f>'Staff Requirements'!Q24</f>
        <v>30200</v>
      </c>
      <c r="V9" s="45">
        <f>'Staff Requirements'!R24</f>
        <v>30200</v>
      </c>
      <c r="W9" s="45">
        <f>'Staff Requirements'!S24</f>
        <v>30200</v>
      </c>
      <c r="X9" s="45">
        <f>'Staff Requirements'!T24</f>
        <v>30280</v>
      </c>
      <c r="Y9" s="45">
        <f>'Staff Requirements'!U24</f>
        <v>30280</v>
      </c>
      <c r="Z9" s="45">
        <f>'Staff Requirements'!V24</f>
        <v>30280</v>
      </c>
      <c r="AA9" s="45">
        <f>'Staff Requirements'!W24</f>
        <v>30280</v>
      </c>
      <c r="AB9" s="45">
        <f>'Staff Requirements'!X24</f>
        <v>30280</v>
      </c>
      <c r="AC9" s="45">
        <f>'Staff Requirements'!Y24</f>
        <v>30280</v>
      </c>
      <c r="AD9" s="45">
        <f>'Staff Requirements'!Z24</f>
        <v>31294</v>
      </c>
      <c r="AE9" s="45">
        <f>'Staff Requirements'!AA24</f>
        <v>31294</v>
      </c>
      <c r="AF9" s="45">
        <f>'Staff Requirements'!AB24</f>
        <v>31294</v>
      </c>
      <c r="AG9" s="45">
        <f>'Staff Requirements'!AC24</f>
        <v>31294</v>
      </c>
      <c r="AH9" s="45">
        <f>'Staff Requirements'!AD24</f>
        <v>31294</v>
      </c>
      <c r="AI9" s="45">
        <f>'Staff Requirements'!AE24</f>
        <v>31294</v>
      </c>
      <c r="AJ9" s="45">
        <f>'Staff Requirements'!AF24</f>
        <v>31294</v>
      </c>
      <c r="AK9" s="45">
        <f>'Staff Requirements'!AG24</f>
        <v>31294</v>
      </c>
      <c r="AL9" s="45">
        <f>'Staff Requirements'!AH24</f>
        <v>31294</v>
      </c>
      <c r="AM9" s="45">
        <f>'Staff Requirements'!AI24</f>
        <v>31294</v>
      </c>
      <c r="AN9" s="45">
        <f>'Staff Requirements'!AJ24</f>
        <v>31294</v>
      </c>
      <c r="AO9" s="45">
        <f>'Staff Requirements'!AK24</f>
        <v>31294</v>
      </c>
      <c r="AP9" s="45">
        <f>'Staff Requirements'!AL24</f>
        <v>32358.7</v>
      </c>
      <c r="AQ9" s="45">
        <f>'Staff Requirements'!AM24</f>
        <v>32358.7</v>
      </c>
      <c r="AR9" s="45">
        <f>'Staff Requirements'!AN24</f>
        <v>32358.7</v>
      </c>
      <c r="AS9" s="45">
        <f>'Staff Requirements'!AO24</f>
        <v>32358.7</v>
      </c>
      <c r="AT9" s="45">
        <f>'Staff Requirements'!AP24</f>
        <v>32358.7</v>
      </c>
      <c r="AU9" s="45">
        <f>'Staff Requirements'!AQ24</f>
        <v>32358.7</v>
      </c>
      <c r="AV9" s="45">
        <f>'Staff Requirements'!AR24</f>
        <v>32358.7</v>
      </c>
      <c r="AW9" s="45">
        <f>'Staff Requirements'!AS24</f>
        <v>32358.7</v>
      </c>
      <c r="AX9" s="45">
        <f>'Staff Requirements'!AT24</f>
        <v>32358.7</v>
      </c>
      <c r="AY9" s="45">
        <f>'Staff Requirements'!AU24</f>
        <v>32358.7</v>
      </c>
      <c r="AZ9" s="45">
        <f>'Staff Requirements'!AV24</f>
        <v>32358.7</v>
      </c>
      <c r="BA9" s="45">
        <f>'Staff Requirements'!AW24</f>
        <v>32358.7</v>
      </c>
      <c r="BB9" s="45">
        <f>'Staff Requirements'!AX24</f>
        <v>33476.635000000002</v>
      </c>
      <c r="BC9" s="45">
        <f>'Staff Requirements'!AY24</f>
        <v>33476.635000000002</v>
      </c>
      <c r="BD9" s="45">
        <f>'Staff Requirements'!AZ24</f>
        <v>33476.635000000002</v>
      </c>
      <c r="BE9" s="45">
        <f>'Staff Requirements'!BA24</f>
        <v>33476.635000000002</v>
      </c>
      <c r="BF9" s="45">
        <f>'Staff Requirements'!BB24</f>
        <v>33476.635000000002</v>
      </c>
      <c r="BG9" s="45">
        <f>'Staff Requirements'!BC24</f>
        <v>33476.635000000002</v>
      </c>
      <c r="BH9" s="45">
        <f>'Staff Requirements'!BD24</f>
        <v>33476.635000000002</v>
      </c>
      <c r="BI9" s="45">
        <f>'Staff Requirements'!BE24</f>
        <v>33476.635000000002</v>
      </c>
      <c r="BJ9" s="45">
        <f>'Staff Requirements'!BF24</f>
        <v>33476.635000000002</v>
      </c>
      <c r="BK9" s="45">
        <f>'Staff Requirements'!BG24</f>
        <v>33476.635000000002</v>
      </c>
      <c r="BL9" s="45">
        <f>'Staff Requirements'!BH24</f>
        <v>33476.635000000002</v>
      </c>
      <c r="BM9" s="45">
        <f>'Staff Requirements'!BI24</f>
        <v>33476.635000000002</v>
      </c>
      <c r="BN9" s="440">
        <f>SUM(F9:BM9)</f>
        <v>1888832.0199999996</v>
      </c>
    </row>
    <row r="10" spans="1:66" x14ac:dyDescent="0.2">
      <c r="B10" s="35"/>
      <c r="C10" s="99" t="str">
        <f>'Staff Requirements'!A26</f>
        <v>Creative Department</v>
      </c>
      <c r="D10" s="43"/>
      <c r="E10" s="44"/>
      <c r="F10" s="45">
        <f>'Staff Requirements'!B32</f>
        <v>14400</v>
      </c>
      <c r="G10" s="45">
        <f>'Staff Requirements'!C32</f>
        <v>14400</v>
      </c>
      <c r="H10" s="45">
        <f>'Staff Requirements'!D32</f>
        <v>26400</v>
      </c>
      <c r="I10" s="45">
        <f>'Staff Requirements'!E32</f>
        <v>19200</v>
      </c>
      <c r="J10" s="45">
        <f>'Staff Requirements'!F32</f>
        <v>17400</v>
      </c>
      <c r="K10" s="45">
        <f>'Staff Requirements'!G32</f>
        <v>17400</v>
      </c>
      <c r="L10" s="45">
        <f>'Staff Requirements'!H32</f>
        <v>26400</v>
      </c>
      <c r="M10" s="45">
        <f>'Staff Requirements'!I32</f>
        <v>26400</v>
      </c>
      <c r="N10" s="45">
        <f>'Staff Requirements'!J32</f>
        <v>26400</v>
      </c>
      <c r="O10" s="629">
        <f>'Staff Requirements'!K32</f>
        <v>26400</v>
      </c>
      <c r="P10" s="45">
        <f>'Staff Requirements'!L32</f>
        <v>26400</v>
      </c>
      <c r="Q10" s="45">
        <f>'Staff Requirements'!M32</f>
        <v>26400</v>
      </c>
      <c r="R10" s="45">
        <f>'Staff Requirements'!N32</f>
        <v>28200</v>
      </c>
      <c r="S10" s="45">
        <f>'Staff Requirements'!O32</f>
        <v>28200</v>
      </c>
      <c r="T10" s="45">
        <f>'Staff Requirements'!P32</f>
        <v>28200</v>
      </c>
      <c r="U10" s="45">
        <f>'Staff Requirements'!Q32</f>
        <v>28200</v>
      </c>
      <c r="V10" s="45">
        <f>'Staff Requirements'!R32</f>
        <v>28200</v>
      </c>
      <c r="W10" s="45">
        <f>'Staff Requirements'!S32</f>
        <v>30000</v>
      </c>
      <c r="X10" s="45">
        <f>'Staff Requirements'!T32</f>
        <v>30000</v>
      </c>
      <c r="Y10" s="45">
        <f>'Staff Requirements'!U32</f>
        <v>30000</v>
      </c>
      <c r="Z10" s="45">
        <f>'Staff Requirements'!V32</f>
        <v>30000</v>
      </c>
      <c r="AA10" s="45">
        <f>'Staff Requirements'!W32</f>
        <v>31800</v>
      </c>
      <c r="AB10" s="45">
        <f>'Staff Requirements'!X32</f>
        <v>31800</v>
      </c>
      <c r="AC10" s="45">
        <f>'Staff Requirements'!Y32</f>
        <v>33600</v>
      </c>
      <c r="AD10" s="45">
        <f>'Staff Requirements'!Z32</f>
        <v>35280</v>
      </c>
      <c r="AE10" s="45">
        <f>'Staff Requirements'!AA32</f>
        <v>35280</v>
      </c>
      <c r="AF10" s="45">
        <f>'Staff Requirements'!AB32</f>
        <v>35280</v>
      </c>
      <c r="AG10" s="45">
        <f>'Staff Requirements'!AC32</f>
        <v>35280</v>
      </c>
      <c r="AH10" s="45">
        <f>'Staff Requirements'!AD32</f>
        <v>35280</v>
      </c>
      <c r="AI10" s="45">
        <f>'Staff Requirements'!AE32</f>
        <v>35280</v>
      </c>
      <c r="AJ10" s="45">
        <f>'Staff Requirements'!AF32</f>
        <v>35280</v>
      </c>
      <c r="AK10" s="45">
        <f>'Staff Requirements'!AG32</f>
        <v>35280</v>
      </c>
      <c r="AL10" s="45">
        <f>'Staff Requirements'!AH32</f>
        <v>35280</v>
      </c>
      <c r="AM10" s="45">
        <f>'Staff Requirements'!AI32</f>
        <v>35280</v>
      </c>
      <c r="AN10" s="45">
        <f>'Staff Requirements'!AJ32</f>
        <v>35280</v>
      </c>
      <c r="AO10" s="45">
        <f>'Staff Requirements'!AK32</f>
        <v>35280</v>
      </c>
      <c r="AP10" s="45">
        <f>'Staff Requirements'!AL32</f>
        <v>37044</v>
      </c>
      <c r="AQ10" s="45">
        <f>'Staff Requirements'!AM32</f>
        <v>37044</v>
      </c>
      <c r="AR10" s="45">
        <f>'Staff Requirements'!AN32</f>
        <v>37044</v>
      </c>
      <c r="AS10" s="45">
        <f>'Staff Requirements'!AO32</f>
        <v>37044</v>
      </c>
      <c r="AT10" s="45">
        <f>'Staff Requirements'!AP32</f>
        <v>37044</v>
      </c>
      <c r="AU10" s="45">
        <f>'Staff Requirements'!AQ32</f>
        <v>37044</v>
      </c>
      <c r="AV10" s="45">
        <f>'Staff Requirements'!AR32</f>
        <v>37044</v>
      </c>
      <c r="AW10" s="45">
        <f>'Staff Requirements'!AS32</f>
        <v>37044</v>
      </c>
      <c r="AX10" s="45">
        <f>'Staff Requirements'!AT32</f>
        <v>37044</v>
      </c>
      <c r="AY10" s="45">
        <f>'Staff Requirements'!AU32</f>
        <v>37044</v>
      </c>
      <c r="AZ10" s="45">
        <f>'Staff Requirements'!AV32</f>
        <v>37044</v>
      </c>
      <c r="BA10" s="45">
        <f>'Staff Requirements'!AW32</f>
        <v>37044</v>
      </c>
      <c r="BB10" s="45">
        <f>'Staff Requirements'!AX32</f>
        <v>38896.200000000004</v>
      </c>
      <c r="BC10" s="45">
        <f>'Staff Requirements'!AY32</f>
        <v>38896.200000000004</v>
      </c>
      <c r="BD10" s="45">
        <f>'Staff Requirements'!AZ32</f>
        <v>38896.200000000004</v>
      </c>
      <c r="BE10" s="45">
        <f>'Staff Requirements'!BA32</f>
        <v>38896.200000000004</v>
      </c>
      <c r="BF10" s="45">
        <f>'Staff Requirements'!BB32</f>
        <v>38896.200000000004</v>
      </c>
      <c r="BG10" s="45">
        <f>'Staff Requirements'!BC32</f>
        <v>38896.200000000004</v>
      </c>
      <c r="BH10" s="45">
        <f>'Staff Requirements'!BD32</f>
        <v>38896.200000000004</v>
      </c>
      <c r="BI10" s="45">
        <f>'Staff Requirements'!BE32</f>
        <v>38896.200000000004</v>
      </c>
      <c r="BJ10" s="45">
        <f>'Staff Requirements'!BF32</f>
        <v>38896.200000000004</v>
      </c>
      <c r="BK10" s="45">
        <f>'Staff Requirements'!BG32</f>
        <v>38896.200000000004</v>
      </c>
      <c r="BL10" s="45">
        <f>'Staff Requirements'!BH32</f>
        <v>38896.200000000004</v>
      </c>
      <c r="BM10" s="45">
        <f>'Staff Requirements'!BI32</f>
        <v>38896.200000000004</v>
      </c>
      <c r="BN10" s="440"/>
    </row>
    <row r="11" spans="1:66" ht="16" thickBot="1" x14ac:dyDescent="0.25">
      <c r="B11" s="35"/>
      <c r="C11" s="99" t="str">
        <f>'Staff Requirements'!A34</f>
        <v>Development Department</v>
      </c>
      <c r="D11" s="43"/>
      <c r="E11" s="44"/>
      <c r="F11" s="45">
        <f>'Staff Requirements'!B44</f>
        <v>0</v>
      </c>
      <c r="G11" s="45">
        <f>'Staff Requirements'!C44</f>
        <v>9600</v>
      </c>
      <c r="H11" s="45">
        <f>'Staff Requirements'!D44</f>
        <v>19200</v>
      </c>
      <c r="I11" s="45">
        <f>'Staff Requirements'!E44</f>
        <v>19200</v>
      </c>
      <c r="J11" s="45">
        <f>'Staff Requirements'!F44</f>
        <v>22400</v>
      </c>
      <c r="K11" s="45">
        <f>'Staff Requirements'!G44</f>
        <v>25400</v>
      </c>
      <c r="L11" s="45">
        <f>'Staff Requirements'!H44</f>
        <v>25400</v>
      </c>
      <c r="M11" s="45">
        <f>'Staff Requirements'!I44</f>
        <v>25400</v>
      </c>
      <c r="N11" s="45">
        <f>'Staff Requirements'!J44</f>
        <v>25400</v>
      </c>
      <c r="O11" s="629">
        <f>'Staff Requirements'!K44</f>
        <v>25400</v>
      </c>
      <c r="P11" s="45">
        <f>'Staff Requirements'!L44</f>
        <v>25400</v>
      </c>
      <c r="Q11" s="45">
        <f>'Staff Requirements'!M44</f>
        <v>25400</v>
      </c>
      <c r="R11" s="45">
        <f>'Staff Requirements'!N44</f>
        <v>29400</v>
      </c>
      <c r="S11" s="45">
        <f>'Staff Requirements'!O44</f>
        <v>29400</v>
      </c>
      <c r="T11" s="45">
        <f>'Staff Requirements'!P44</f>
        <v>29400</v>
      </c>
      <c r="U11" s="45">
        <f>'Staff Requirements'!Q44</f>
        <v>29400</v>
      </c>
      <c r="V11" s="45">
        <f>'Staff Requirements'!R44</f>
        <v>29400</v>
      </c>
      <c r="W11" s="45">
        <f>'Staff Requirements'!S44</f>
        <v>30400</v>
      </c>
      <c r="X11" s="45">
        <f>'Staff Requirements'!T44</f>
        <v>32400</v>
      </c>
      <c r="Y11" s="45">
        <f>'Staff Requirements'!U44</f>
        <v>32400</v>
      </c>
      <c r="Z11" s="45">
        <f>'Staff Requirements'!V44</f>
        <v>32400</v>
      </c>
      <c r="AA11" s="45">
        <f>'Staff Requirements'!W44</f>
        <v>32400</v>
      </c>
      <c r="AB11" s="45">
        <f>'Staff Requirements'!X44</f>
        <v>32400</v>
      </c>
      <c r="AC11" s="45">
        <f>'Staff Requirements'!Y44</f>
        <v>37400</v>
      </c>
      <c r="AD11" s="45">
        <f>'Staff Requirements'!Z44</f>
        <v>40320</v>
      </c>
      <c r="AE11" s="45">
        <f>'Staff Requirements'!AA44</f>
        <v>40320</v>
      </c>
      <c r="AF11" s="45">
        <f>'Staff Requirements'!AB44</f>
        <v>40320</v>
      </c>
      <c r="AG11" s="45">
        <f>'Staff Requirements'!AC44</f>
        <v>40320</v>
      </c>
      <c r="AH11" s="45">
        <f>'Staff Requirements'!AD44</f>
        <v>40320</v>
      </c>
      <c r="AI11" s="45">
        <f>'Staff Requirements'!AE44</f>
        <v>40320</v>
      </c>
      <c r="AJ11" s="45">
        <f>'Staff Requirements'!AF44</f>
        <v>40320</v>
      </c>
      <c r="AK11" s="45">
        <f>'Staff Requirements'!AG44</f>
        <v>40320</v>
      </c>
      <c r="AL11" s="45">
        <f>'Staff Requirements'!AH44</f>
        <v>40320</v>
      </c>
      <c r="AM11" s="45">
        <f>'Staff Requirements'!AI44</f>
        <v>40320</v>
      </c>
      <c r="AN11" s="45">
        <f>'Staff Requirements'!AJ44</f>
        <v>40320</v>
      </c>
      <c r="AO11" s="45">
        <f>'Staff Requirements'!AK44</f>
        <v>40320</v>
      </c>
      <c r="AP11" s="45">
        <f>'Staff Requirements'!AL44</f>
        <v>42336</v>
      </c>
      <c r="AQ11" s="45">
        <f>'Staff Requirements'!AM44</f>
        <v>42336</v>
      </c>
      <c r="AR11" s="45">
        <f>'Staff Requirements'!AN44</f>
        <v>42336</v>
      </c>
      <c r="AS11" s="45">
        <f>'Staff Requirements'!AO44</f>
        <v>42336</v>
      </c>
      <c r="AT11" s="45">
        <f>'Staff Requirements'!AP44</f>
        <v>42336</v>
      </c>
      <c r="AU11" s="45">
        <f>'Staff Requirements'!AQ44</f>
        <v>42336</v>
      </c>
      <c r="AV11" s="45">
        <f>'Staff Requirements'!AR44</f>
        <v>42336</v>
      </c>
      <c r="AW11" s="45">
        <f>'Staff Requirements'!AS44</f>
        <v>42336</v>
      </c>
      <c r="AX11" s="45">
        <f>'Staff Requirements'!AT44</f>
        <v>42336</v>
      </c>
      <c r="AY11" s="45">
        <f>'Staff Requirements'!AU44</f>
        <v>42336</v>
      </c>
      <c r="AZ11" s="45">
        <f>'Staff Requirements'!AV44</f>
        <v>42336</v>
      </c>
      <c r="BA11" s="45">
        <f>'Staff Requirements'!AW44</f>
        <v>42336</v>
      </c>
      <c r="BB11" s="45">
        <f>'Staff Requirements'!AX44</f>
        <v>44452.800000000003</v>
      </c>
      <c r="BC11" s="45">
        <f>'Staff Requirements'!AY44</f>
        <v>44452.800000000003</v>
      </c>
      <c r="BD11" s="45">
        <f>'Staff Requirements'!AZ44</f>
        <v>44452.800000000003</v>
      </c>
      <c r="BE11" s="45">
        <f>'Staff Requirements'!BA44</f>
        <v>44452.800000000003</v>
      </c>
      <c r="BF11" s="45">
        <f>'Staff Requirements'!BB44</f>
        <v>44452.800000000003</v>
      </c>
      <c r="BG11" s="45">
        <f>'Staff Requirements'!BC44</f>
        <v>44452.800000000003</v>
      </c>
      <c r="BH11" s="45">
        <f>'Staff Requirements'!BD44</f>
        <v>44452.800000000003</v>
      </c>
      <c r="BI11" s="45">
        <f>'Staff Requirements'!BE44</f>
        <v>44452.800000000003</v>
      </c>
      <c r="BJ11" s="45">
        <f>'Staff Requirements'!BF44</f>
        <v>44452.800000000003</v>
      </c>
      <c r="BK11" s="45">
        <f>'Staff Requirements'!BG44</f>
        <v>44452.800000000003</v>
      </c>
      <c r="BL11" s="45">
        <f>'Staff Requirements'!BH44</f>
        <v>44452.800000000003</v>
      </c>
      <c r="BM11" s="45">
        <f>'Staff Requirements'!BI44</f>
        <v>44452.800000000003</v>
      </c>
      <c r="BN11" s="440"/>
    </row>
    <row r="12" spans="1:66" ht="17" thickTop="1" thickBot="1" x14ac:dyDescent="0.25">
      <c r="B12" s="35"/>
      <c r="C12" s="42"/>
      <c r="D12" s="35"/>
      <c r="E12" s="39" t="s">
        <v>64</v>
      </c>
      <c r="F12" s="490">
        <f>SUM(F7:F11)</f>
        <v>125200</v>
      </c>
      <c r="G12" s="490">
        <f t="shared" ref="G12:BM12" si="0">SUM(G7:G11)</f>
        <v>134800</v>
      </c>
      <c r="H12" s="490">
        <f t="shared" si="0"/>
        <v>157400</v>
      </c>
      <c r="I12" s="490">
        <f t="shared" si="0"/>
        <v>150200</v>
      </c>
      <c r="J12" s="490">
        <f t="shared" si="0"/>
        <v>151600</v>
      </c>
      <c r="K12" s="490">
        <f t="shared" si="0"/>
        <v>154600</v>
      </c>
      <c r="L12" s="490">
        <f t="shared" si="0"/>
        <v>166800</v>
      </c>
      <c r="M12" s="490">
        <f t="shared" si="0"/>
        <v>166800</v>
      </c>
      <c r="N12" s="490">
        <f t="shared" si="0"/>
        <v>166800</v>
      </c>
      <c r="O12" s="630">
        <f t="shared" si="0"/>
        <v>166800</v>
      </c>
      <c r="P12" s="490">
        <f t="shared" si="0"/>
        <v>166800</v>
      </c>
      <c r="Q12" s="490">
        <f t="shared" si="0"/>
        <v>166800</v>
      </c>
      <c r="R12" s="490">
        <f t="shared" si="0"/>
        <v>173400</v>
      </c>
      <c r="S12" s="490">
        <f t="shared" si="0"/>
        <v>173400</v>
      </c>
      <c r="T12" s="490">
        <f t="shared" si="0"/>
        <v>173400</v>
      </c>
      <c r="U12" s="490">
        <f t="shared" si="0"/>
        <v>173400</v>
      </c>
      <c r="V12" s="490">
        <f t="shared" si="0"/>
        <v>173400</v>
      </c>
      <c r="W12" s="490">
        <f t="shared" si="0"/>
        <v>177000</v>
      </c>
      <c r="X12" s="490">
        <f t="shared" si="0"/>
        <v>181080</v>
      </c>
      <c r="Y12" s="490">
        <f t="shared" si="0"/>
        <v>181080</v>
      </c>
      <c r="Z12" s="490">
        <f t="shared" si="0"/>
        <v>181080</v>
      </c>
      <c r="AA12" s="490">
        <f t="shared" si="0"/>
        <v>182880</v>
      </c>
      <c r="AB12" s="490">
        <f t="shared" si="0"/>
        <v>182880</v>
      </c>
      <c r="AC12" s="490">
        <f t="shared" si="0"/>
        <v>189680</v>
      </c>
      <c r="AD12" s="490">
        <f t="shared" si="0"/>
        <v>201604</v>
      </c>
      <c r="AE12" s="490">
        <f t="shared" si="0"/>
        <v>201604</v>
      </c>
      <c r="AF12" s="490">
        <f t="shared" si="0"/>
        <v>201604</v>
      </c>
      <c r="AG12" s="490">
        <f t="shared" si="0"/>
        <v>201604</v>
      </c>
      <c r="AH12" s="490">
        <f t="shared" si="0"/>
        <v>201604</v>
      </c>
      <c r="AI12" s="490">
        <f t="shared" si="0"/>
        <v>201604</v>
      </c>
      <c r="AJ12" s="490">
        <f t="shared" si="0"/>
        <v>201604</v>
      </c>
      <c r="AK12" s="490">
        <f t="shared" si="0"/>
        <v>201604</v>
      </c>
      <c r="AL12" s="490">
        <f t="shared" si="0"/>
        <v>201604</v>
      </c>
      <c r="AM12" s="490">
        <f t="shared" si="0"/>
        <v>201604</v>
      </c>
      <c r="AN12" s="490">
        <f t="shared" si="0"/>
        <v>201604</v>
      </c>
      <c r="AO12" s="490">
        <f t="shared" si="0"/>
        <v>201604</v>
      </c>
      <c r="AP12" s="490">
        <f t="shared" si="0"/>
        <v>211184.2</v>
      </c>
      <c r="AQ12" s="490">
        <f t="shared" si="0"/>
        <v>211184.2</v>
      </c>
      <c r="AR12" s="490">
        <f t="shared" si="0"/>
        <v>211184.2</v>
      </c>
      <c r="AS12" s="490">
        <f t="shared" si="0"/>
        <v>211184.2</v>
      </c>
      <c r="AT12" s="490">
        <f t="shared" si="0"/>
        <v>211184.2</v>
      </c>
      <c r="AU12" s="490">
        <f t="shared" si="0"/>
        <v>211184.2</v>
      </c>
      <c r="AV12" s="490">
        <f t="shared" si="0"/>
        <v>211184.2</v>
      </c>
      <c r="AW12" s="490">
        <f t="shared" si="0"/>
        <v>211184.2</v>
      </c>
      <c r="AX12" s="490">
        <f t="shared" si="0"/>
        <v>211184.2</v>
      </c>
      <c r="AY12" s="490">
        <f t="shared" si="0"/>
        <v>211184.2</v>
      </c>
      <c r="AZ12" s="490">
        <f t="shared" si="0"/>
        <v>211184.2</v>
      </c>
      <c r="BA12" s="490">
        <f t="shared" si="0"/>
        <v>211184.2</v>
      </c>
      <c r="BB12" s="490">
        <f t="shared" si="0"/>
        <v>221243.41000000003</v>
      </c>
      <c r="BC12" s="490">
        <f t="shared" si="0"/>
        <v>221243.41000000003</v>
      </c>
      <c r="BD12" s="490">
        <f t="shared" si="0"/>
        <v>221243.41000000003</v>
      </c>
      <c r="BE12" s="490">
        <f t="shared" si="0"/>
        <v>221243.41000000003</v>
      </c>
      <c r="BF12" s="490">
        <f t="shared" si="0"/>
        <v>221243.41000000003</v>
      </c>
      <c r="BG12" s="490">
        <f t="shared" si="0"/>
        <v>221243.41000000003</v>
      </c>
      <c r="BH12" s="490">
        <f t="shared" si="0"/>
        <v>221243.41000000003</v>
      </c>
      <c r="BI12" s="490">
        <f t="shared" si="0"/>
        <v>221243.41000000003</v>
      </c>
      <c r="BJ12" s="490">
        <f t="shared" si="0"/>
        <v>221243.41000000003</v>
      </c>
      <c r="BK12" s="490">
        <f t="shared" si="0"/>
        <v>221243.41000000003</v>
      </c>
      <c r="BL12" s="490">
        <f t="shared" si="0"/>
        <v>221243.41000000003</v>
      </c>
      <c r="BM12" s="491">
        <f t="shared" si="0"/>
        <v>221243.41000000003</v>
      </c>
      <c r="BN12" s="442">
        <f>SUM(F12:BM12)</f>
        <v>11625659.320000002</v>
      </c>
    </row>
    <row r="13" spans="1:66" ht="16" thickTop="1" x14ac:dyDescent="0.2">
      <c r="B13" s="35"/>
      <c r="C13" s="36"/>
      <c r="D13" s="35"/>
      <c r="E13" s="39"/>
      <c r="F13" s="55"/>
      <c r="G13" s="55"/>
      <c r="H13" s="55"/>
      <c r="I13" s="55"/>
      <c r="J13" s="55"/>
      <c r="K13" s="55"/>
      <c r="L13" s="55"/>
      <c r="M13" s="55"/>
      <c r="N13" s="55"/>
      <c r="O13" s="631"/>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47"/>
    </row>
    <row r="14" spans="1:66" x14ac:dyDescent="0.2">
      <c r="B14" s="39" t="s">
        <v>362</v>
      </c>
      <c r="C14" s="56"/>
      <c r="D14" s="39"/>
      <c r="E14" s="39"/>
      <c r="F14" s="57"/>
      <c r="G14" s="57"/>
      <c r="H14" s="57"/>
      <c r="I14" s="57"/>
      <c r="J14" s="57"/>
      <c r="K14" s="57"/>
      <c r="L14" s="57"/>
      <c r="M14" s="57"/>
      <c r="N14" s="57"/>
      <c r="O14" s="634"/>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row>
    <row r="15" spans="1:66" x14ac:dyDescent="0.2">
      <c r="B15" s="39"/>
      <c r="C15" s="335" t="s">
        <v>361</v>
      </c>
      <c r="D15" s="334">
        <v>0.25</v>
      </c>
      <c r="E15" s="39"/>
      <c r="F15" s="308">
        <f t="shared" ref="F15:AK15" si="1">F12*$D$15</f>
        <v>31300</v>
      </c>
      <c r="G15" s="308">
        <f t="shared" si="1"/>
        <v>33700</v>
      </c>
      <c r="H15" s="308">
        <f t="shared" si="1"/>
        <v>39350</v>
      </c>
      <c r="I15" s="308">
        <f t="shared" si="1"/>
        <v>37550</v>
      </c>
      <c r="J15" s="308">
        <f t="shared" si="1"/>
        <v>37900</v>
      </c>
      <c r="K15" s="308">
        <f t="shared" si="1"/>
        <v>38650</v>
      </c>
      <c r="L15" s="308">
        <f t="shared" si="1"/>
        <v>41700</v>
      </c>
      <c r="M15" s="308">
        <f t="shared" si="1"/>
        <v>41700</v>
      </c>
      <c r="N15" s="308">
        <f t="shared" si="1"/>
        <v>41700</v>
      </c>
      <c r="O15" s="635">
        <f t="shared" si="1"/>
        <v>41700</v>
      </c>
      <c r="P15" s="308">
        <f t="shared" si="1"/>
        <v>41700</v>
      </c>
      <c r="Q15" s="308">
        <f t="shared" si="1"/>
        <v>41700</v>
      </c>
      <c r="R15" s="308">
        <f t="shared" si="1"/>
        <v>43350</v>
      </c>
      <c r="S15" s="308">
        <f t="shared" si="1"/>
        <v>43350</v>
      </c>
      <c r="T15" s="308">
        <f t="shared" si="1"/>
        <v>43350</v>
      </c>
      <c r="U15" s="308">
        <f t="shared" si="1"/>
        <v>43350</v>
      </c>
      <c r="V15" s="308">
        <f t="shared" si="1"/>
        <v>43350</v>
      </c>
      <c r="W15" s="308">
        <f t="shared" si="1"/>
        <v>44250</v>
      </c>
      <c r="X15" s="308">
        <f t="shared" si="1"/>
        <v>45270</v>
      </c>
      <c r="Y15" s="308">
        <f t="shared" si="1"/>
        <v>45270</v>
      </c>
      <c r="Z15" s="308">
        <f t="shared" si="1"/>
        <v>45270</v>
      </c>
      <c r="AA15" s="308">
        <f t="shared" si="1"/>
        <v>45720</v>
      </c>
      <c r="AB15" s="308">
        <f t="shared" si="1"/>
        <v>45720</v>
      </c>
      <c r="AC15" s="308">
        <f t="shared" si="1"/>
        <v>47420</v>
      </c>
      <c r="AD15" s="308">
        <f t="shared" si="1"/>
        <v>50401</v>
      </c>
      <c r="AE15" s="308">
        <f t="shared" si="1"/>
        <v>50401</v>
      </c>
      <c r="AF15" s="308">
        <f t="shared" si="1"/>
        <v>50401</v>
      </c>
      <c r="AG15" s="308">
        <f t="shared" si="1"/>
        <v>50401</v>
      </c>
      <c r="AH15" s="308">
        <f t="shared" si="1"/>
        <v>50401</v>
      </c>
      <c r="AI15" s="308">
        <f t="shared" si="1"/>
        <v>50401</v>
      </c>
      <c r="AJ15" s="308">
        <f t="shared" si="1"/>
        <v>50401</v>
      </c>
      <c r="AK15" s="308">
        <f t="shared" si="1"/>
        <v>50401</v>
      </c>
      <c r="AL15" s="308">
        <f t="shared" ref="AL15:BM15" si="2">AL12*$D$15</f>
        <v>50401</v>
      </c>
      <c r="AM15" s="308">
        <f t="shared" si="2"/>
        <v>50401</v>
      </c>
      <c r="AN15" s="308">
        <f t="shared" si="2"/>
        <v>50401</v>
      </c>
      <c r="AO15" s="308">
        <f t="shared" si="2"/>
        <v>50401</v>
      </c>
      <c r="AP15" s="308">
        <f t="shared" si="2"/>
        <v>52796.05</v>
      </c>
      <c r="AQ15" s="308">
        <f t="shared" si="2"/>
        <v>52796.05</v>
      </c>
      <c r="AR15" s="308">
        <f t="shared" si="2"/>
        <v>52796.05</v>
      </c>
      <c r="AS15" s="308">
        <f t="shared" si="2"/>
        <v>52796.05</v>
      </c>
      <c r="AT15" s="308">
        <f t="shared" si="2"/>
        <v>52796.05</v>
      </c>
      <c r="AU15" s="308">
        <f t="shared" si="2"/>
        <v>52796.05</v>
      </c>
      <c r="AV15" s="308">
        <f t="shared" si="2"/>
        <v>52796.05</v>
      </c>
      <c r="AW15" s="308">
        <f t="shared" si="2"/>
        <v>52796.05</v>
      </c>
      <c r="AX15" s="308">
        <f t="shared" si="2"/>
        <v>52796.05</v>
      </c>
      <c r="AY15" s="308">
        <f t="shared" si="2"/>
        <v>52796.05</v>
      </c>
      <c r="AZ15" s="308">
        <f t="shared" si="2"/>
        <v>52796.05</v>
      </c>
      <c r="BA15" s="308">
        <f t="shared" si="2"/>
        <v>52796.05</v>
      </c>
      <c r="BB15" s="308">
        <f t="shared" si="2"/>
        <v>55310.852500000008</v>
      </c>
      <c r="BC15" s="308">
        <f t="shared" si="2"/>
        <v>55310.852500000008</v>
      </c>
      <c r="BD15" s="308">
        <f t="shared" si="2"/>
        <v>55310.852500000008</v>
      </c>
      <c r="BE15" s="308">
        <f t="shared" si="2"/>
        <v>55310.852500000008</v>
      </c>
      <c r="BF15" s="308">
        <f t="shared" si="2"/>
        <v>55310.852500000008</v>
      </c>
      <c r="BG15" s="308">
        <f t="shared" si="2"/>
        <v>55310.852500000008</v>
      </c>
      <c r="BH15" s="308">
        <f t="shared" si="2"/>
        <v>55310.852500000008</v>
      </c>
      <c r="BI15" s="308">
        <f t="shared" si="2"/>
        <v>55310.852500000008</v>
      </c>
      <c r="BJ15" s="308">
        <f t="shared" si="2"/>
        <v>55310.852500000008</v>
      </c>
      <c r="BK15" s="308">
        <f t="shared" si="2"/>
        <v>55310.852500000008</v>
      </c>
      <c r="BL15" s="308">
        <f t="shared" si="2"/>
        <v>55310.852500000008</v>
      </c>
      <c r="BM15" s="308">
        <f t="shared" si="2"/>
        <v>55310.852500000008</v>
      </c>
      <c r="BN15" s="440">
        <f t="shared" ref="BN15" si="3">SUM(F15:BM15)</f>
        <v>2906414.8300000005</v>
      </c>
    </row>
    <row r="16" spans="1:66" x14ac:dyDescent="0.2">
      <c r="B16" s="35"/>
      <c r="C16" s="42" t="s">
        <v>67</v>
      </c>
      <c r="D16" s="43"/>
      <c r="E16" s="44"/>
      <c r="F16" s="47">
        <v>1500</v>
      </c>
      <c r="G16" s="47">
        <f>F16</f>
        <v>1500</v>
      </c>
      <c r="H16" s="47">
        <f t="shared" ref="H16:Q16" si="4">G16</f>
        <v>1500</v>
      </c>
      <c r="I16" s="47">
        <f t="shared" si="4"/>
        <v>1500</v>
      </c>
      <c r="J16" s="47">
        <f t="shared" si="4"/>
        <v>1500</v>
      </c>
      <c r="K16" s="47">
        <f t="shared" si="4"/>
        <v>1500</v>
      </c>
      <c r="L16" s="47">
        <f t="shared" si="4"/>
        <v>1500</v>
      </c>
      <c r="M16" s="47">
        <f t="shared" si="4"/>
        <v>1500</v>
      </c>
      <c r="N16" s="47">
        <f t="shared" si="4"/>
        <v>1500</v>
      </c>
      <c r="O16" s="632">
        <f t="shared" si="4"/>
        <v>1500</v>
      </c>
      <c r="P16" s="47">
        <f t="shared" si="4"/>
        <v>1500</v>
      </c>
      <c r="Q16" s="47">
        <f t="shared" si="4"/>
        <v>1500</v>
      </c>
      <c r="R16" s="47">
        <f>Q16</f>
        <v>1500</v>
      </c>
      <c r="S16" s="47">
        <f>R16</f>
        <v>1500</v>
      </c>
      <c r="T16" s="47">
        <f t="shared" ref="T16:AC16" si="5">S16</f>
        <v>1500</v>
      </c>
      <c r="U16" s="47">
        <f t="shared" si="5"/>
        <v>1500</v>
      </c>
      <c r="V16" s="47">
        <f t="shared" si="5"/>
        <v>1500</v>
      </c>
      <c r="W16" s="47">
        <f t="shared" si="5"/>
        <v>1500</v>
      </c>
      <c r="X16" s="47">
        <f t="shared" si="5"/>
        <v>1500</v>
      </c>
      <c r="Y16" s="47">
        <f t="shared" si="5"/>
        <v>1500</v>
      </c>
      <c r="Z16" s="47">
        <f t="shared" si="5"/>
        <v>1500</v>
      </c>
      <c r="AA16" s="47">
        <f t="shared" si="5"/>
        <v>1500</v>
      </c>
      <c r="AB16" s="47">
        <f t="shared" si="5"/>
        <v>1500</v>
      </c>
      <c r="AC16" s="47">
        <f t="shared" si="5"/>
        <v>1500</v>
      </c>
      <c r="AD16" s="47">
        <f t="shared" ref="AD16:AM20" si="6">R16*1.1</f>
        <v>1650.0000000000002</v>
      </c>
      <c r="AE16" s="47">
        <f t="shared" si="6"/>
        <v>1650.0000000000002</v>
      </c>
      <c r="AF16" s="47">
        <f t="shared" si="6"/>
        <v>1650.0000000000002</v>
      </c>
      <c r="AG16" s="47">
        <f t="shared" si="6"/>
        <v>1650.0000000000002</v>
      </c>
      <c r="AH16" s="47">
        <f t="shared" si="6"/>
        <v>1650.0000000000002</v>
      </c>
      <c r="AI16" s="47">
        <f t="shared" si="6"/>
        <v>1650.0000000000002</v>
      </c>
      <c r="AJ16" s="47">
        <f t="shared" si="6"/>
        <v>1650.0000000000002</v>
      </c>
      <c r="AK16" s="47">
        <f t="shared" si="6"/>
        <v>1650.0000000000002</v>
      </c>
      <c r="AL16" s="47">
        <f t="shared" si="6"/>
        <v>1650.0000000000002</v>
      </c>
      <c r="AM16" s="47">
        <f t="shared" si="6"/>
        <v>1650.0000000000002</v>
      </c>
      <c r="AN16" s="47">
        <f t="shared" ref="AN16:AW20" si="7">AB16*1.1</f>
        <v>1650.0000000000002</v>
      </c>
      <c r="AO16" s="47">
        <f t="shared" si="7"/>
        <v>1650.0000000000002</v>
      </c>
      <c r="AP16" s="47">
        <f t="shared" si="7"/>
        <v>1815.0000000000005</v>
      </c>
      <c r="AQ16" s="47">
        <f t="shared" si="7"/>
        <v>1815.0000000000005</v>
      </c>
      <c r="AR16" s="47">
        <f t="shared" si="7"/>
        <v>1815.0000000000005</v>
      </c>
      <c r="AS16" s="47">
        <f t="shared" si="7"/>
        <v>1815.0000000000005</v>
      </c>
      <c r="AT16" s="47">
        <f t="shared" si="7"/>
        <v>1815.0000000000005</v>
      </c>
      <c r="AU16" s="47">
        <f t="shared" si="7"/>
        <v>1815.0000000000005</v>
      </c>
      <c r="AV16" s="47">
        <f t="shared" si="7"/>
        <v>1815.0000000000005</v>
      </c>
      <c r="AW16" s="47">
        <f t="shared" si="7"/>
        <v>1815.0000000000005</v>
      </c>
      <c r="AX16" s="47">
        <f t="shared" ref="AX16:BG20" si="8">AL16*1.1</f>
        <v>1815.0000000000005</v>
      </c>
      <c r="AY16" s="47">
        <f t="shared" si="8"/>
        <v>1815.0000000000005</v>
      </c>
      <c r="AZ16" s="47">
        <f t="shared" si="8"/>
        <v>1815.0000000000005</v>
      </c>
      <c r="BA16" s="47">
        <f t="shared" si="8"/>
        <v>1815.0000000000005</v>
      </c>
      <c r="BB16" s="47">
        <f t="shared" si="8"/>
        <v>1996.5000000000007</v>
      </c>
      <c r="BC16" s="47">
        <f t="shared" si="8"/>
        <v>1996.5000000000007</v>
      </c>
      <c r="BD16" s="47">
        <f t="shared" si="8"/>
        <v>1996.5000000000007</v>
      </c>
      <c r="BE16" s="47">
        <f t="shared" si="8"/>
        <v>1996.5000000000007</v>
      </c>
      <c r="BF16" s="47">
        <f t="shared" si="8"/>
        <v>1996.5000000000007</v>
      </c>
      <c r="BG16" s="47">
        <f t="shared" si="8"/>
        <v>1996.5000000000007</v>
      </c>
      <c r="BH16" s="47">
        <f t="shared" ref="BH16:BM20" si="9">AV16*1.1</f>
        <v>1996.5000000000007</v>
      </c>
      <c r="BI16" s="47">
        <f t="shared" si="9"/>
        <v>1996.5000000000007</v>
      </c>
      <c r="BJ16" s="47">
        <f t="shared" si="9"/>
        <v>1996.5000000000007</v>
      </c>
      <c r="BK16" s="47">
        <f t="shared" si="9"/>
        <v>1996.5000000000007</v>
      </c>
      <c r="BL16" s="47">
        <f t="shared" si="9"/>
        <v>1996.5000000000007</v>
      </c>
      <c r="BM16" s="47">
        <f t="shared" si="9"/>
        <v>1996.5000000000007</v>
      </c>
      <c r="BN16" s="440">
        <f t="shared" ref="BN16:BN21" si="10">SUM(F16:BM16)</f>
        <v>101538</v>
      </c>
    </row>
    <row r="17" spans="1:66" x14ac:dyDescent="0.2">
      <c r="B17" s="35"/>
      <c r="C17" s="50" t="s">
        <v>137</v>
      </c>
      <c r="D17" s="51"/>
      <c r="E17" s="52"/>
      <c r="F17" s="47">
        <v>1500</v>
      </c>
      <c r="G17" s="47">
        <f t="shared" ref="G17:Q20" si="11">F17</f>
        <v>1500</v>
      </c>
      <c r="H17" s="47">
        <f t="shared" si="11"/>
        <v>1500</v>
      </c>
      <c r="I17" s="47">
        <f t="shared" si="11"/>
        <v>1500</v>
      </c>
      <c r="J17" s="47">
        <f t="shared" si="11"/>
        <v>1500</v>
      </c>
      <c r="K17" s="47">
        <f t="shared" si="11"/>
        <v>1500</v>
      </c>
      <c r="L17" s="47">
        <f t="shared" si="11"/>
        <v>1500</v>
      </c>
      <c r="M17" s="47">
        <f t="shared" si="11"/>
        <v>1500</v>
      </c>
      <c r="N17" s="47">
        <f t="shared" si="11"/>
        <v>1500</v>
      </c>
      <c r="O17" s="632">
        <f t="shared" si="11"/>
        <v>1500</v>
      </c>
      <c r="P17" s="47">
        <f t="shared" si="11"/>
        <v>1500</v>
      </c>
      <c r="Q17" s="47">
        <f t="shared" si="11"/>
        <v>1500</v>
      </c>
      <c r="R17" s="47">
        <f>Q17</f>
        <v>1500</v>
      </c>
      <c r="S17" s="47">
        <f t="shared" ref="S17:AC20" si="12">R17</f>
        <v>1500</v>
      </c>
      <c r="T17" s="47">
        <f t="shared" si="12"/>
        <v>1500</v>
      </c>
      <c r="U17" s="47">
        <f t="shared" si="12"/>
        <v>1500</v>
      </c>
      <c r="V17" s="47">
        <f t="shared" si="12"/>
        <v>1500</v>
      </c>
      <c r="W17" s="47">
        <f t="shared" si="12"/>
        <v>1500</v>
      </c>
      <c r="X17" s="47">
        <f t="shared" si="12"/>
        <v>1500</v>
      </c>
      <c r="Y17" s="47">
        <f t="shared" si="12"/>
        <v>1500</v>
      </c>
      <c r="Z17" s="47">
        <f t="shared" si="12"/>
        <v>1500</v>
      </c>
      <c r="AA17" s="47">
        <f t="shared" si="12"/>
        <v>1500</v>
      </c>
      <c r="AB17" s="47">
        <f t="shared" si="12"/>
        <v>1500</v>
      </c>
      <c r="AC17" s="47">
        <f t="shared" si="12"/>
        <v>1500</v>
      </c>
      <c r="AD17" s="47">
        <f t="shared" si="6"/>
        <v>1650.0000000000002</v>
      </c>
      <c r="AE17" s="47">
        <f t="shared" si="6"/>
        <v>1650.0000000000002</v>
      </c>
      <c r="AF17" s="47">
        <f t="shared" si="6"/>
        <v>1650.0000000000002</v>
      </c>
      <c r="AG17" s="47">
        <f t="shared" si="6"/>
        <v>1650.0000000000002</v>
      </c>
      <c r="AH17" s="47">
        <f t="shared" si="6"/>
        <v>1650.0000000000002</v>
      </c>
      <c r="AI17" s="47">
        <f t="shared" si="6"/>
        <v>1650.0000000000002</v>
      </c>
      <c r="AJ17" s="47">
        <f t="shared" si="6"/>
        <v>1650.0000000000002</v>
      </c>
      <c r="AK17" s="47">
        <f t="shared" si="6"/>
        <v>1650.0000000000002</v>
      </c>
      <c r="AL17" s="47">
        <f t="shared" si="6"/>
        <v>1650.0000000000002</v>
      </c>
      <c r="AM17" s="47">
        <f t="shared" si="6"/>
        <v>1650.0000000000002</v>
      </c>
      <c r="AN17" s="47">
        <f t="shared" si="7"/>
        <v>1650.0000000000002</v>
      </c>
      <c r="AO17" s="47">
        <f t="shared" si="7"/>
        <v>1650.0000000000002</v>
      </c>
      <c r="AP17" s="47">
        <f t="shared" si="7"/>
        <v>1815.0000000000005</v>
      </c>
      <c r="AQ17" s="47">
        <f t="shared" si="7"/>
        <v>1815.0000000000005</v>
      </c>
      <c r="AR17" s="47">
        <f t="shared" si="7"/>
        <v>1815.0000000000005</v>
      </c>
      <c r="AS17" s="47">
        <f t="shared" si="7"/>
        <v>1815.0000000000005</v>
      </c>
      <c r="AT17" s="47">
        <f t="shared" si="7"/>
        <v>1815.0000000000005</v>
      </c>
      <c r="AU17" s="47">
        <f t="shared" si="7"/>
        <v>1815.0000000000005</v>
      </c>
      <c r="AV17" s="47">
        <f t="shared" si="7"/>
        <v>1815.0000000000005</v>
      </c>
      <c r="AW17" s="47">
        <f t="shared" si="7"/>
        <v>1815.0000000000005</v>
      </c>
      <c r="AX17" s="47">
        <f t="shared" si="8"/>
        <v>1815.0000000000005</v>
      </c>
      <c r="AY17" s="47">
        <f t="shared" si="8"/>
        <v>1815.0000000000005</v>
      </c>
      <c r="AZ17" s="47">
        <f t="shared" si="8"/>
        <v>1815.0000000000005</v>
      </c>
      <c r="BA17" s="47">
        <f t="shared" si="8"/>
        <v>1815.0000000000005</v>
      </c>
      <c r="BB17" s="47">
        <f t="shared" si="8"/>
        <v>1996.5000000000007</v>
      </c>
      <c r="BC17" s="47">
        <f t="shared" si="8"/>
        <v>1996.5000000000007</v>
      </c>
      <c r="BD17" s="47">
        <f t="shared" si="8"/>
        <v>1996.5000000000007</v>
      </c>
      <c r="BE17" s="47">
        <f t="shared" si="8"/>
        <v>1996.5000000000007</v>
      </c>
      <c r="BF17" s="47">
        <f t="shared" si="8"/>
        <v>1996.5000000000007</v>
      </c>
      <c r="BG17" s="47">
        <f t="shared" si="8"/>
        <v>1996.5000000000007</v>
      </c>
      <c r="BH17" s="47">
        <f t="shared" si="9"/>
        <v>1996.5000000000007</v>
      </c>
      <c r="BI17" s="47">
        <f t="shared" si="9"/>
        <v>1996.5000000000007</v>
      </c>
      <c r="BJ17" s="47">
        <f t="shared" si="9"/>
        <v>1996.5000000000007</v>
      </c>
      <c r="BK17" s="47">
        <f t="shared" si="9"/>
        <v>1996.5000000000007</v>
      </c>
      <c r="BL17" s="47">
        <f t="shared" si="9"/>
        <v>1996.5000000000007</v>
      </c>
      <c r="BM17" s="47">
        <f t="shared" si="9"/>
        <v>1996.5000000000007</v>
      </c>
      <c r="BN17" s="440">
        <f t="shared" si="10"/>
        <v>101538</v>
      </c>
    </row>
    <row r="18" spans="1:66" x14ac:dyDescent="0.2">
      <c r="B18" s="35"/>
      <c r="C18" s="42" t="s">
        <v>193</v>
      </c>
      <c r="D18" s="43"/>
      <c r="E18" s="44"/>
      <c r="F18" s="47">
        <v>500</v>
      </c>
      <c r="G18" s="47">
        <f t="shared" si="11"/>
        <v>500</v>
      </c>
      <c r="H18" s="47">
        <f t="shared" si="11"/>
        <v>500</v>
      </c>
      <c r="I18" s="47">
        <f t="shared" si="11"/>
        <v>500</v>
      </c>
      <c r="J18" s="47">
        <f t="shared" si="11"/>
        <v>500</v>
      </c>
      <c r="K18" s="47">
        <f t="shared" si="11"/>
        <v>500</v>
      </c>
      <c r="L18" s="47">
        <f t="shared" si="11"/>
        <v>500</v>
      </c>
      <c r="M18" s="47">
        <f t="shared" si="11"/>
        <v>500</v>
      </c>
      <c r="N18" s="47">
        <f t="shared" si="11"/>
        <v>500</v>
      </c>
      <c r="O18" s="632">
        <f t="shared" si="11"/>
        <v>500</v>
      </c>
      <c r="P18" s="47">
        <f t="shared" si="11"/>
        <v>500</v>
      </c>
      <c r="Q18" s="47">
        <f t="shared" si="11"/>
        <v>500</v>
      </c>
      <c r="R18" s="47">
        <f>Q18</f>
        <v>500</v>
      </c>
      <c r="S18" s="47">
        <f t="shared" si="12"/>
        <v>500</v>
      </c>
      <c r="T18" s="47">
        <f t="shared" si="12"/>
        <v>500</v>
      </c>
      <c r="U18" s="47">
        <f t="shared" si="12"/>
        <v>500</v>
      </c>
      <c r="V18" s="47">
        <f t="shared" si="12"/>
        <v>500</v>
      </c>
      <c r="W18" s="47">
        <f t="shared" si="12"/>
        <v>500</v>
      </c>
      <c r="X18" s="47">
        <f t="shared" si="12"/>
        <v>500</v>
      </c>
      <c r="Y18" s="47">
        <f t="shared" si="12"/>
        <v>500</v>
      </c>
      <c r="Z18" s="47">
        <f t="shared" si="12"/>
        <v>500</v>
      </c>
      <c r="AA18" s="47">
        <f t="shared" si="12"/>
        <v>500</v>
      </c>
      <c r="AB18" s="47">
        <f t="shared" si="12"/>
        <v>500</v>
      </c>
      <c r="AC18" s="47">
        <f t="shared" si="12"/>
        <v>500</v>
      </c>
      <c r="AD18" s="47">
        <f t="shared" si="6"/>
        <v>550</v>
      </c>
      <c r="AE18" s="47">
        <f t="shared" si="6"/>
        <v>550</v>
      </c>
      <c r="AF18" s="47">
        <f t="shared" si="6"/>
        <v>550</v>
      </c>
      <c r="AG18" s="47">
        <f t="shared" si="6"/>
        <v>550</v>
      </c>
      <c r="AH18" s="47">
        <f t="shared" si="6"/>
        <v>550</v>
      </c>
      <c r="AI18" s="47">
        <f t="shared" si="6"/>
        <v>550</v>
      </c>
      <c r="AJ18" s="47">
        <f t="shared" si="6"/>
        <v>550</v>
      </c>
      <c r="AK18" s="47">
        <f t="shared" si="6"/>
        <v>550</v>
      </c>
      <c r="AL18" s="47">
        <f t="shared" si="6"/>
        <v>550</v>
      </c>
      <c r="AM18" s="47">
        <f t="shared" si="6"/>
        <v>550</v>
      </c>
      <c r="AN18" s="47">
        <f t="shared" si="7"/>
        <v>550</v>
      </c>
      <c r="AO18" s="47">
        <f t="shared" si="7"/>
        <v>550</v>
      </c>
      <c r="AP18" s="47">
        <f t="shared" si="7"/>
        <v>605</v>
      </c>
      <c r="AQ18" s="47">
        <f t="shared" si="7"/>
        <v>605</v>
      </c>
      <c r="AR18" s="47">
        <f t="shared" si="7"/>
        <v>605</v>
      </c>
      <c r="AS18" s="47">
        <f t="shared" si="7"/>
        <v>605</v>
      </c>
      <c r="AT18" s="47">
        <f t="shared" si="7"/>
        <v>605</v>
      </c>
      <c r="AU18" s="47">
        <f t="shared" si="7"/>
        <v>605</v>
      </c>
      <c r="AV18" s="47">
        <f t="shared" si="7"/>
        <v>605</v>
      </c>
      <c r="AW18" s="47">
        <f t="shared" si="7"/>
        <v>605</v>
      </c>
      <c r="AX18" s="47">
        <f t="shared" si="8"/>
        <v>605</v>
      </c>
      <c r="AY18" s="47">
        <f t="shared" si="8"/>
        <v>605</v>
      </c>
      <c r="AZ18" s="47">
        <f t="shared" si="8"/>
        <v>605</v>
      </c>
      <c r="BA18" s="47">
        <f t="shared" si="8"/>
        <v>605</v>
      </c>
      <c r="BB18" s="47">
        <f t="shared" si="8"/>
        <v>665.5</v>
      </c>
      <c r="BC18" s="47">
        <f t="shared" si="8"/>
        <v>665.5</v>
      </c>
      <c r="BD18" s="47">
        <f t="shared" si="8"/>
        <v>665.5</v>
      </c>
      <c r="BE18" s="47">
        <f t="shared" si="8"/>
        <v>665.5</v>
      </c>
      <c r="BF18" s="47">
        <f t="shared" si="8"/>
        <v>665.5</v>
      </c>
      <c r="BG18" s="47">
        <f t="shared" si="8"/>
        <v>665.5</v>
      </c>
      <c r="BH18" s="47">
        <f t="shared" si="9"/>
        <v>665.5</v>
      </c>
      <c r="BI18" s="47">
        <f t="shared" si="9"/>
        <v>665.5</v>
      </c>
      <c r="BJ18" s="47">
        <f t="shared" si="9"/>
        <v>665.5</v>
      </c>
      <c r="BK18" s="47">
        <f t="shared" si="9"/>
        <v>665.5</v>
      </c>
      <c r="BL18" s="47">
        <f t="shared" si="9"/>
        <v>665.5</v>
      </c>
      <c r="BM18" s="47">
        <f t="shared" si="9"/>
        <v>665.5</v>
      </c>
      <c r="BN18" s="440">
        <f t="shared" si="10"/>
        <v>33846</v>
      </c>
    </row>
    <row r="19" spans="1:66" x14ac:dyDescent="0.2">
      <c r="B19" s="35"/>
      <c r="C19" s="42" t="s">
        <v>68</v>
      </c>
      <c r="D19" s="43"/>
      <c r="E19" s="44"/>
      <c r="F19" s="47">
        <v>500</v>
      </c>
      <c r="G19" s="47">
        <f t="shared" si="11"/>
        <v>500</v>
      </c>
      <c r="H19" s="47">
        <f t="shared" si="11"/>
        <v>500</v>
      </c>
      <c r="I19" s="47">
        <f t="shared" si="11"/>
        <v>500</v>
      </c>
      <c r="J19" s="47">
        <f t="shared" si="11"/>
        <v>500</v>
      </c>
      <c r="K19" s="47">
        <f t="shared" si="11"/>
        <v>500</v>
      </c>
      <c r="L19" s="47">
        <f t="shared" si="11"/>
        <v>500</v>
      </c>
      <c r="M19" s="47">
        <f t="shared" si="11"/>
        <v>500</v>
      </c>
      <c r="N19" s="47">
        <f t="shared" si="11"/>
        <v>500</v>
      </c>
      <c r="O19" s="632">
        <f t="shared" si="11"/>
        <v>500</v>
      </c>
      <c r="P19" s="47">
        <f t="shared" si="11"/>
        <v>500</v>
      </c>
      <c r="Q19" s="47">
        <f t="shared" si="11"/>
        <v>500</v>
      </c>
      <c r="R19" s="47">
        <f>Q19</f>
        <v>500</v>
      </c>
      <c r="S19" s="47">
        <f t="shared" si="12"/>
        <v>500</v>
      </c>
      <c r="T19" s="47">
        <f t="shared" si="12"/>
        <v>500</v>
      </c>
      <c r="U19" s="47">
        <f t="shared" si="12"/>
        <v>500</v>
      </c>
      <c r="V19" s="47">
        <f t="shared" si="12"/>
        <v>500</v>
      </c>
      <c r="W19" s="47">
        <f t="shared" si="12"/>
        <v>500</v>
      </c>
      <c r="X19" s="47">
        <f t="shared" si="12"/>
        <v>500</v>
      </c>
      <c r="Y19" s="47">
        <f t="shared" si="12"/>
        <v>500</v>
      </c>
      <c r="Z19" s="47">
        <f t="shared" si="12"/>
        <v>500</v>
      </c>
      <c r="AA19" s="47">
        <f t="shared" si="12"/>
        <v>500</v>
      </c>
      <c r="AB19" s="47">
        <f t="shared" si="12"/>
        <v>500</v>
      </c>
      <c r="AC19" s="47">
        <f t="shared" si="12"/>
        <v>500</v>
      </c>
      <c r="AD19" s="47">
        <f t="shared" si="6"/>
        <v>550</v>
      </c>
      <c r="AE19" s="47">
        <f t="shared" si="6"/>
        <v>550</v>
      </c>
      <c r="AF19" s="47">
        <f t="shared" si="6"/>
        <v>550</v>
      </c>
      <c r="AG19" s="47">
        <f t="shared" si="6"/>
        <v>550</v>
      </c>
      <c r="AH19" s="47">
        <f t="shared" si="6"/>
        <v>550</v>
      </c>
      <c r="AI19" s="47">
        <f t="shared" si="6"/>
        <v>550</v>
      </c>
      <c r="AJ19" s="47">
        <f t="shared" si="6"/>
        <v>550</v>
      </c>
      <c r="AK19" s="47">
        <f t="shared" si="6"/>
        <v>550</v>
      </c>
      <c r="AL19" s="47">
        <f t="shared" si="6"/>
        <v>550</v>
      </c>
      <c r="AM19" s="47">
        <f t="shared" si="6"/>
        <v>550</v>
      </c>
      <c r="AN19" s="47">
        <f t="shared" si="7"/>
        <v>550</v>
      </c>
      <c r="AO19" s="47">
        <f t="shared" si="7"/>
        <v>550</v>
      </c>
      <c r="AP19" s="47">
        <f t="shared" si="7"/>
        <v>605</v>
      </c>
      <c r="AQ19" s="47">
        <f t="shared" si="7"/>
        <v>605</v>
      </c>
      <c r="AR19" s="47">
        <f t="shared" si="7"/>
        <v>605</v>
      </c>
      <c r="AS19" s="47">
        <f t="shared" si="7"/>
        <v>605</v>
      </c>
      <c r="AT19" s="47">
        <f t="shared" si="7"/>
        <v>605</v>
      </c>
      <c r="AU19" s="47">
        <f t="shared" si="7"/>
        <v>605</v>
      </c>
      <c r="AV19" s="47">
        <f t="shared" si="7"/>
        <v>605</v>
      </c>
      <c r="AW19" s="47">
        <f t="shared" si="7"/>
        <v>605</v>
      </c>
      <c r="AX19" s="47">
        <f t="shared" si="8"/>
        <v>605</v>
      </c>
      <c r="AY19" s="47">
        <f t="shared" si="8"/>
        <v>605</v>
      </c>
      <c r="AZ19" s="47">
        <f t="shared" si="8"/>
        <v>605</v>
      </c>
      <c r="BA19" s="47">
        <f t="shared" si="8"/>
        <v>605</v>
      </c>
      <c r="BB19" s="47">
        <f t="shared" si="8"/>
        <v>665.5</v>
      </c>
      <c r="BC19" s="47">
        <f t="shared" si="8"/>
        <v>665.5</v>
      </c>
      <c r="BD19" s="47">
        <f t="shared" si="8"/>
        <v>665.5</v>
      </c>
      <c r="BE19" s="47">
        <f t="shared" si="8"/>
        <v>665.5</v>
      </c>
      <c r="BF19" s="47">
        <f t="shared" si="8"/>
        <v>665.5</v>
      </c>
      <c r="BG19" s="47">
        <f t="shared" si="8"/>
        <v>665.5</v>
      </c>
      <c r="BH19" s="47">
        <f t="shared" si="9"/>
        <v>665.5</v>
      </c>
      <c r="BI19" s="47">
        <f t="shared" si="9"/>
        <v>665.5</v>
      </c>
      <c r="BJ19" s="47">
        <f t="shared" si="9"/>
        <v>665.5</v>
      </c>
      <c r="BK19" s="47">
        <f t="shared" si="9"/>
        <v>665.5</v>
      </c>
      <c r="BL19" s="47">
        <f t="shared" si="9"/>
        <v>665.5</v>
      </c>
      <c r="BM19" s="47">
        <f t="shared" si="9"/>
        <v>665.5</v>
      </c>
      <c r="BN19" s="440">
        <f t="shared" si="10"/>
        <v>33846</v>
      </c>
    </row>
    <row r="20" spans="1:66" ht="16" thickBot="1" x14ac:dyDescent="0.25">
      <c r="B20" s="35"/>
      <c r="C20" s="42" t="s">
        <v>194</v>
      </c>
      <c r="D20" s="43"/>
      <c r="E20" s="44"/>
      <c r="F20" s="54">
        <v>500</v>
      </c>
      <c r="G20" s="54">
        <f t="shared" si="11"/>
        <v>500</v>
      </c>
      <c r="H20" s="54">
        <f t="shared" si="11"/>
        <v>500</v>
      </c>
      <c r="I20" s="54">
        <f t="shared" si="11"/>
        <v>500</v>
      </c>
      <c r="J20" s="54">
        <f t="shared" si="11"/>
        <v>500</v>
      </c>
      <c r="K20" s="54">
        <f t="shared" si="11"/>
        <v>500</v>
      </c>
      <c r="L20" s="54">
        <f t="shared" si="11"/>
        <v>500</v>
      </c>
      <c r="M20" s="54">
        <f t="shared" si="11"/>
        <v>500</v>
      </c>
      <c r="N20" s="54">
        <f t="shared" si="11"/>
        <v>500</v>
      </c>
      <c r="O20" s="633">
        <f t="shared" si="11"/>
        <v>500</v>
      </c>
      <c r="P20" s="54">
        <f t="shared" si="11"/>
        <v>500</v>
      </c>
      <c r="Q20" s="54">
        <f t="shared" si="11"/>
        <v>500</v>
      </c>
      <c r="R20" s="54">
        <f>Q20</f>
        <v>500</v>
      </c>
      <c r="S20" s="54">
        <f t="shared" si="12"/>
        <v>500</v>
      </c>
      <c r="T20" s="54">
        <f t="shared" si="12"/>
        <v>500</v>
      </c>
      <c r="U20" s="54">
        <f t="shared" si="12"/>
        <v>500</v>
      </c>
      <c r="V20" s="54">
        <f t="shared" si="12"/>
        <v>500</v>
      </c>
      <c r="W20" s="54">
        <f t="shared" si="12"/>
        <v>500</v>
      </c>
      <c r="X20" s="54">
        <f t="shared" si="12"/>
        <v>500</v>
      </c>
      <c r="Y20" s="54">
        <f t="shared" si="12"/>
        <v>500</v>
      </c>
      <c r="Z20" s="54">
        <f t="shared" si="12"/>
        <v>500</v>
      </c>
      <c r="AA20" s="54">
        <f t="shared" si="12"/>
        <v>500</v>
      </c>
      <c r="AB20" s="54">
        <f t="shared" si="12"/>
        <v>500</v>
      </c>
      <c r="AC20" s="54">
        <f t="shared" si="12"/>
        <v>500</v>
      </c>
      <c r="AD20" s="54">
        <f t="shared" si="6"/>
        <v>550</v>
      </c>
      <c r="AE20" s="54">
        <f t="shared" si="6"/>
        <v>550</v>
      </c>
      <c r="AF20" s="54">
        <f t="shared" si="6"/>
        <v>550</v>
      </c>
      <c r="AG20" s="54">
        <f t="shared" si="6"/>
        <v>550</v>
      </c>
      <c r="AH20" s="54">
        <f t="shared" si="6"/>
        <v>550</v>
      </c>
      <c r="AI20" s="54">
        <f t="shared" si="6"/>
        <v>550</v>
      </c>
      <c r="AJ20" s="54">
        <f t="shared" si="6"/>
        <v>550</v>
      </c>
      <c r="AK20" s="54">
        <f t="shared" si="6"/>
        <v>550</v>
      </c>
      <c r="AL20" s="54">
        <f t="shared" si="6"/>
        <v>550</v>
      </c>
      <c r="AM20" s="54">
        <f t="shared" si="6"/>
        <v>550</v>
      </c>
      <c r="AN20" s="54">
        <f t="shared" si="7"/>
        <v>550</v>
      </c>
      <c r="AO20" s="54">
        <f t="shared" si="7"/>
        <v>550</v>
      </c>
      <c r="AP20" s="54">
        <f t="shared" si="7"/>
        <v>605</v>
      </c>
      <c r="AQ20" s="54">
        <f t="shared" si="7"/>
        <v>605</v>
      </c>
      <c r="AR20" s="54">
        <f t="shared" si="7"/>
        <v>605</v>
      </c>
      <c r="AS20" s="54">
        <f t="shared" si="7"/>
        <v>605</v>
      </c>
      <c r="AT20" s="54">
        <f t="shared" si="7"/>
        <v>605</v>
      </c>
      <c r="AU20" s="54">
        <f t="shared" si="7"/>
        <v>605</v>
      </c>
      <c r="AV20" s="54">
        <f t="shared" si="7"/>
        <v>605</v>
      </c>
      <c r="AW20" s="54">
        <f t="shared" si="7"/>
        <v>605</v>
      </c>
      <c r="AX20" s="54">
        <f t="shared" si="8"/>
        <v>605</v>
      </c>
      <c r="AY20" s="54">
        <f t="shared" si="8"/>
        <v>605</v>
      </c>
      <c r="AZ20" s="54">
        <f t="shared" si="8"/>
        <v>605</v>
      </c>
      <c r="BA20" s="54">
        <f t="shared" si="8"/>
        <v>605</v>
      </c>
      <c r="BB20" s="54">
        <f t="shared" si="8"/>
        <v>665.5</v>
      </c>
      <c r="BC20" s="54">
        <f t="shared" si="8"/>
        <v>665.5</v>
      </c>
      <c r="BD20" s="54">
        <f t="shared" si="8"/>
        <v>665.5</v>
      </c>
      <c r="BE20" s="54">
        <f t="shared" si="8"/>
        <v>665.5</v>
      </c>
      <c r="BF20" s="54">
        <f t="shared" si="8"/>
        <v>665.5</v>
      </c>
      <c r="BG20" s="54">
        <f t="shared" si="8"/>
        <v>665.5</v>
      </c>
      <c r="BH20" s="54">
        <f t="shared" si="9"/>
        <v>665.5</v>
      </c>
      <c r="BI20" s="54">
        <f t="shared" si="9"/>
        <v>665.5</v>
      </c>
      <c r="BJ20" s="54">
        <f t="shared" si="9"/>
        <v>665.5</v>
      </c>
      <c r="BK20" s="54">
        <f t="shared" si="9"/>
        <v>665.5</v>
      </c>
      <c r="BL20" s="54">
        <f t="shared" si="9"/>
        <v>665.5</v>
      </c>
      <c r="BM20" s="54">
        <f t="shared" si="9"/>
        <v>665.5</v>
      </c>
      <c r="BN20" s="440">
        <f t="shared" si="10"/>
        <v>33846</v>
      </c>
    </row>
    <row r="21" spans="1:66" ht="16" thickTop="1" x14ac:dyDescent="0.2">
      <c r="B21" s="35"/>
      <c r="C21" s="36"/>
      <c r="D21" s="35"/>
      <c r="E21" s="39" t="s">
        <v>69</v>
      </c>
      <c r="F21" s="58">
        <f>SUM(F15:F20)</f>
        <v>35800</v>
      </c>
      <c r="G21" s="58">
        <f t="shared" ref="G21:Q21" si="13">SUM(G15:G20)</f>
        <v>38200</v>
      </c>
      <c r="H21" s="58">
        <f t="shared" si="13"/>
        <v>43850</v>
      </c>
      <c r="I21" s="58">
        <f t="shared" si="13"/>
        <v>42050</v>
      </c>
      <c r="J21" s="58">
        <f t="shared" si="13"/>
        <v>42400</v>
      </c>
      <c r="K21" s="58">
        <f t="shared" si="13"/>
        <v>43150</v>
      </c>
      <c r="L21" s="58">
        <f t="shared" si="13"/>
        <v>46200</v>
      </c>
      <c r="M21" s="58">
        <f t="shared" si="13"/>
        <v>46200</v>
      </c>
      <c r="N21" s="58">
        <f t="shared" si="13"/>
        <v>46200</v>
      </c>
      <c r="O21" s="631">
        <f t="shared" si="13"/>
        <v>46200</v>
      </c>
      <c r="P21" s="58">
        <f t="shared" si="13"/>
        <v>46200</v>
      </c>
      <c r="Q21" s="58">
        <f t="shared" si="13"/>
        <v>46200</v>
      </c>
      <c r="R21" s="58">
        <f t="shared" ref="R21:AC21" si="14">SUM(R15:R20)</f>
        <v>47850</v>
      </c>
      <c r="S21" s="58">
        <f t="shared" si="14"/>
        <v>47850</v>
      </c>
      <c r="T21" s="58">
        <f t="shared" si="14"/>
        <v>47850</v>
      </c>
      <c r="U21" s="58">
        <f t="shared" si="14"/>
        <v>47850</v>
      </c>
      <c r="V21" s="58">
        <f t="shared" si="14"/>
        <v>47850</v>
      </c>
      <c r="W21" s="58">
        <f t="shared" si="14"/>
        <v>48750</v>
      </c>
      <c r="X21" s="58">
        <f t="shared" si="14"/>
        <v>49770</v>
      </c>
      <c r="Y21" s="58">
        <f t="shared" si="14"/>
        <v>49770</v>
      </c>
      <c r="Z21" s="58">
        <f t="shared" si="14"/>
        <v>49770</v>
      </c>
      <c r="AA21" s="58">
        <f t="shared" si="14"/>
        <v>50220</v>
      </c>
      <c r="AB21" s="58">
        <f t="shared" si="14"/>
        <v>50220</v>
      </c>
      <c r="AC21" s="58">
        <f t="shared" si="14"/>
        <v>51920</v>
      </c>
      <c r="AD21" s="58">
        <f t="shared" ref="AD21:AO21" si="15">SUM(AD15:AD20)</f>
        <v>55351</v>
      </c>
      <c r="AE21" s="58">
        <f t="shared" si="15"/>
        <v>55351</v>
      </c>
      <c r="AF21" s="58">
        <f t="shared" si="15"/>
        <v>55351</v>
      </c>
      <c r="AG21" s="58">
        <f t="shared" si="15"/>
        <v>55351</v>
      </c>
      <c r="AH21" s="58">
        <f t="shared" si="15"/>
        <v>55351</v>
      </c>
      <c r="AI21" s="58">
        <f t="shared" si="15"/>
        <v>55351</v>
      </c>
      <c r="AJ21" s="58">
        <f t="shared" si="15"/>
        <v>55351</v>
      </c>
      <c r="AK21" s="58">
        <f t="shared" si="15"/>
        <v>55351</v>
      </c>
      <c r="AL21" s="58">
        <f t="shared" si="15"/>
        <v>55351</v>
      </c>
      <c r="AM21" s="58">
        <f t="shared" si="15"/>
        <v>55351</v>
      </c>
      <c r="AN21" s="58">
        <f t="shared" si="15"/>
        <v>55351</v>
      </c>
      <c r="AO21" s="58">
        <f t="shared" si="15"/>
        <v>55351</v>
      </c>
      <c r="AP21" s="58">
        <f t="shared" ref="AP21:BA21" si="16">SUM(AP15:AP20)</f>
        <v>58241.05</v>
      </c>
      <c r="AQ21" s="58">
        <f t="shared" si="16"/>
        <v>58241.05</v>
      </c>
      <c r="AR21" s="58">
        <f t="shared" si="16"/>
        <v>58241.05</v>
      </c>
      <c r="AS21" s="58">
        <f t="shared" si="16"/>
        <v>58241.05</v>
      </c>
      <c r="AT21" s="58">
        <f t="shared" si="16"/>
        <v>58241.05</v>
      </c>
      <c r="AU21" s="58">
        <f t="shared" si="16"/>
        <v>58241.05</v>
      </c>
      <c r="AV21" s="58">
        <f t="shared" si="16"/>
        <v>58241.05</v>
      </c>
      <c r="AW21" s="58">
        <f t="shared" si="16"/>
        <v>58241.05</v>
      </c>
      <c r="AX21" s="58">
        <f t="shared" si="16"/>
        <v>58241.05</v>
      </c>
      <c r="AY21" s="58">
        <f t="shared" si="16"/>
        <v>58241.05</v>
      </c>
      <c r="AZ21" s="58">
        <f t="shared" si="16"/>
        <v>58241.05</v>
      </c>
      <c r="BA21" s="58">
        <f t="shared" si="16"/>
        <v>58241.05</v>
      </c>
      <c r="BB21" s="58">
        <f t="shared" ref="BB21:BM21" si="17">SUM(BB15:BB20)</f>
        <v>61300.352500000008</v>
      </c>
      <c r="BC21" s="58">
        <f t="shared" si="17"/>
        <v>61300.352500000008</v>
      </c>
      <c r="BD21" s="58">
        <f t="shared" si="17"/>
        <v>61300.352500000008</v>
      </c>
      <c r="BE21" s="58">
        <f t="shared" si="17"/>
        <v>61300.352500000008</v>
      </c>
      <c r="BF21" s="58">
        <f t="shared" si="17"/>
        <v>61300.352500000008</v>
      </c>
      <c r="BG21" s="58">
        <f t="shared" si="17"/>
        <v>61300.352500000008</v>
      </c>
      <c r="BH21" s="58">
        <f t="shared" si="17"/>
        <v>61300.352500000008</v>
      </c>
      <c r="BI21" s="58">
        <f t="shared" si="17"/>
        <v>61300.352500000008</v>
      </c>
      <c r="BJ21" s="58">
        <f t="shared" si="17"/>
        <v>61300.352500000008</v>
      </c>
      <c r="BK21" s="58">
        <f t="shared" si="17"/>
        <v>61300.352500000008</v>
      </c>
      <c r="BL21" s="58">
        <f t="shared" si="17"/>
        <v>61300.352500000008</v>
      </c>
      <c r="BM21" s="58">
        <f t="shared" si="17"/>
        <v>61300.352500000008</v>
      </c>
      <c r="BN21" s="440">
        <f t="shared" si="10"/>
        <v>3211028.8299999996</v>
      </c>
    </row>
    <row r="22" spans="1:66" ht="16" thickBot="1" x14ac:dyDescent="0.25">
      <c r="B22" s="35"/>
      <c r="C22" s="36"/>
      <c r="D22" s="35"/>
      <c r="E22" s="39"/>
      <c r="F22" s="58"/>
      <c r="G22" s="58"/>
      <c r="H22" s="58"/>
      <c r="I22" s="58"/>
      <c r="J22" s="58"/>
      <c r="K22" s="58"/>
      <c r="L22" s="58"/>
      <c r="M22" s="58"/>
      <c r="N22" s="58"/>
      <c r="O22" s="631"/>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698"/>
    </row>
    <row r="23" spans="1:66" ht="18" customHeight="1" thickTop="1" thickBot="1" x14ac:dyDescent="0.25">
      <c r="A23" s="702" t="s">
        <v>530</v>
      </c>
      <c r="B23" s="703"/>
      <c r="C23" s="704"/>
      <c r="D23" s="705"/>
      <c r="E23" s="706"/>
      <c r="F23" s="699">
        <f>F21+F12</f>
        <v>161000</v>
      </c>
      <c r="G23" s="700">
        <f t="shared" ref="G23:BM23" si="18">G21+G12</f>
        <v>173000</v>
      </c>
      <c r="H23" s="700">
        <f t="shared" si="18"/>
        <v>201250</v>
      </c>
      <c r="I23" s="700">
        <f t="shared" si="18"/>
        <v>192250</v>
      </c>
      <c r="J23" s="700">
        <f t="shared" si="18"/>
        <v>194000</v>
      </c>
      <c r="K23" s="700">
        <f t="shared" si="18"/>
        <v>197750</v>
      </c>
      <c r="L23" s="700">
        <f t="shared" si="18"/>
        <v>213000</v>
      </c>
      <c r="M23" s="700">
        <f t="shared" si="18"/>
        <v>213000</v>
      </c>
      <c r="N23" s="700">
        <f t="shared" si="18"/>
        <v>213000</v>
      </c>
      <c r="O23" s="766">
        <f t="shared" si="18"/>
        <v>213000</v>
      </c>
      <c r="P23" s="700">
        <f t="shared" si="18"/>
        <v>213000</v>
      </c>
      <c r="Q23" s="700">
        <f t="shared" si="18"/>
        <v>213000</v>
      </c>
      <c r="R23" s="700">
        <f t="shared" si="18"/>
        <v>221250</v>
      </c>
      <c r="S23" s="700">
        <f t="shared" si="18"/>
        <v>221250</v>
      </c>
      <c r="T23" s="700">
        <f t="shared" si="18"/>
        <v>221250</v>
      </c>
      <c r="U23" s="700">
        <f t="shared" si="18"/>
        <v>221250</v>
      </c>
      <c r="V23" s="700">
        <f t="shared" si="18"/>
        <v>221250</v>
      </c>
      <c r="W23" s="700">
        <f t="shared" si="18"/>
        <v>225750</v>
      </c>
      <c r="X23" s="700">
        <f t="shared" si="18"/>
        <v>230850</v>
      </c>
      <c r="Y23" s="700">
        <f t="shared" si="18"/>
        <v>230850</v>
      </c>
      <c r="Z23" s="700">
        <f t="shared" si="18"/>
        <v>230850</v>
      </c>
      <c r="AA23" s="700">
        <f t="shared" si="18"/>
        <v>233100</v>
      </c>
      <c r="AB23" s="700">
        <f t="shared" si="18"/>
        <v>233100</v>
      </c>
      <c r="AC23" s="700">
        <f t="shared" si="18"/>
        <v>241600</v>
      </c>
      <c r="AD23" s="700">
        <f t="shared" si="18"/>
        <v>256955</v>
      </c>
      <c r="AE23" s="700">
        <f t="shared" si="18"/>
        <v>256955</v>
      </c>
      <c r="AF23" s="700">
        <f t="shared" si="18"/>
        <v>256955</v>
      </c>
      <c r="AG23" s="700">
        <f t="shared" si="18"/>
        <v>256955</v>
      </c>
      <c r="AH23" s="700">
        <f t="shared" si="18"/>
        <v>256955</v>
      </c>
      <c r="AI23" s="700">
        <f t="shared" si="18"/>
        <v>256955</v>
      </c>
      <c r="AJ23" s="700">
        <f t="shared" si="18"/>
        <v>256955</v>
      </c>
      <c r="AK23" s="700">
        <f t="shared" si="18"/>
        <v>256955</v>
      </c>
      <c r="AL23" s="700">
        <f t="shared" si="18"/>
        <v>256955</v>
      </c>
      <c r="AM23" s="700">
        <f t="shared" si="18"/>
        <v>256955</v>
      </c>
      <c r="AN23" s="700">
        <f t="shared" si="18"/>
        <v>256955</v>
      </c>
      <c r="AO23" s="700">
        <f t="shared" si="18"/>
        <v>256955</v>
      </c>
      <c r="AP23" s="700">
        <f t="shared" si="18"/>
        <v>269425.25</v>
      </c>
      <c r="AQ23" s="700">
        <f t="shared" si="18"/>
        <v>269425.25</v>
      </c>
      <c r="AR23" s="700">
        <f t="shared" si="18"/>
        <v>269425.25</v>
      </c>
      <c r="AS23" s="700">
        <f t="shared" si="18"/>
        <v>269425.25</v>
      </c>
      <c r="AT23" s="700">
        <f t="shared" si="18"/>
        <v>269425.25</v>
      </c>
      <c r="AU23" s="700">
        <f t="shared" si="18"/>
        <v>269425.25</v>
      </c>
      <c r="AV23" s="700">
        <f t="shared" si="18"/>
        <v>269425.25</v>
      </c>
      <c r="AW23" s="700">
        <f t="shared" si="18"/>
        <v>269425.25</v>
      </c>
      <c r="AX23" s="700">
        <f t="shared" si="18"/>
        <v>269425.25</v>
      </c>
      <c r="AY23" s="700">
        <f t="shared" si="18"/>
        <v>269425.25</v>
      </c>
      <c r="AZ23" s="700">
        <f t="shared" si="18"/>
        <v>269425.25</v>
      </c>
      <c r="BA23" s="700">
        <f t="shared" si="18"/>
        <v>269425.25</v>
      </c>
      <c r="BB23" s="700">
        <f t="shared" si="18"/>
        <v>282543.76250000007</v>
      </c>
      <c r="BC23" s="700">
        <f t="shared" si="18"/>
        <v>282543.76250000007</v>
      </c>
      <c r="BD23" s="700">
        <f t="shared" si="18"/>
        <v>282543.76250000007</v>
      </c>
      <c r="BE23" s="700">
        <f t="shared" si="18"/>
        <v>282543.76250000007</v>
      </c>
      <c r="BF23" s="700">
        <f t="shared" si="18"/>
        <v>282543.76250000007</v>
      </c>
      <c r="BG23" s="700">
        <f t="shared" si="18"/>
        <v>282543.76250000007</v>
      </c>
      <c r="BH23" s="700">
        <f t="shared" si="18"/>
        <v>282543.76250000007</v>
      </c>
      <c r="BI23" s="700">
        <f t="shared" si="18"/>
        <v>282543.76250000007</v>
      </c>
      <c r="BJ23" s="700">
        <f t="shared" si="18"/>
        <v>282543.76250000007</v>
      </c>
      <c r="BK23" s="700">
        <f t="shared" si="18"/>
        <v>282543.76250000007</v>
      </c>
      <c r="BL23" s="700">
        <f t="shared" si="18"/>
        <v>282543.76250000007</v>
      </c>
      <c r="BM23" s="701">
        <f t="shared" si="18"/>
        <v>282543.76250000007</v>
      </c>
      <c r="BN23" s="698">
        <f>SUM(F23:BM23)</f>
        <v>14836688.149999991</v>
      </c>
    </row>
    <row r="24" spans="1:66" ht="18" customHeight="1" thickTop="1" x14ac:dyDescent="0.2">
      <c r="A24" s="708" t="s">
        <v>502</v>
      </c>
      <c r="B24" s="709"/>
      <c r="C24" s="710"/>
      <c r="D24" s="708"/>
      <c r="E24" s="711"/>
      <c r="F24" s="58">
        <f>F23</f>
        <v>161000</v>
      </c>
      <c r="G24" s="58">
        <f>G23+F24</f>
        <v>334000</v>
      </c>
      <c r="H24" s="58">
        <f t="shared" ref="H24:O24" si="19">H23+G24</f>
        <v>535250</v>
      </c>
      <c r="I24" s="58">
        <f t="shared" si="19"/>
        <v>727500</v>
      </c>
      <c r="J24" s="58">
        <f t="shared" si="19"/>
        <v>921500</v>
      </c>
      <c r="K24" s="58">
        <f t="shared" si="19"/>
        <v>1119250</v>
      </c>
      <c r="L24" s="58">
        <f t="shared" si="19"/>
        <v>1332250</v>
      </c>
      <c r="M24" s="58">
        <f t="shared" si="19"/>
        <v>1545250</v>
      </c>
      <c r="N24" s="58">
        <f t="shared" si="19"/>
        <v>1758250</v>
      </c>
      <c r="O24" s="631">
        <f t="shared" si="19"/>
        <v>1971250</v>
      </c>
      <c r="P24" s="58">
        <f t="shared" ref="P24" si="20">P23+O24</f>
        <v>2184250</v>
      </c>
      <c r="Q24" s="58">
        <f t="shared" ref="Q24" si="21">Q23+P24</f>
        <v>2397250</v>
      </c>
      <c r="R24" s="58">
        <f t="shared" ref="R24" si="22">R23+Q24</f>
        <v>2618500</v>
      </c>
      <c r="S24" s="58">
        <f t="shared" ref="S24" si="23">S23+R24</f>
        <v>2839750</v>
      </c>
      <c r="T24" s="58">
        <f t="shared" ref="T24" si="24">T23+S24</f>
        <v>3061000</v>
      </c>
      <c r="U24" s="58">
        <f t="shared" ref="U24" si="25">U23+T24</f>
        <v>3282250</v>
      </c>
      <c r="V24" s="58">
        <f t="shared" ref="V24" si="26">V23+U24</f>
        <v>3503500</v>
      </c>
      <c r="W24" s="58">
        <f t="shared" ref="W24" si="27">W23+V24</f>
        <v>3729250</v>
      </c>
      <c r="X24" s="58">
        <f t="shared" ref="X24" si="28">X23+W24</f>
        <v>3960100</v>
      </c>
      <c r="Y24" s="58">
        <f t="shared" ref="Y24" si="29">Y23+X24</f>
        <v>4190950</v>
      </c>
      <c r="Z24" s="58">
        <f t="shared" ref="Z24" si="30">Z23+Y24</f>
        <v>4421800</v>
      </c>
      <c r="AA24" s="58">
        <f t="shared" ref="AA24" si="31">AA23+Z24</f>
        <v>4654900</v>
      </c>
      <c r="AB24" s="58">
        <f t="shared" ref="AB24" si="32">AB23+AA24</f>
        <v>4888000</v>
      </c>
      <c r="AC24" s="58">
        <f t="shared" ref="AC24" si="33">AC23+AB24</f>
        <v>5129600</v>
      </c>
      <c r="AD24" s="58">
        <f t="shared" ref="AD24" si="34">AD23+AC24</f>
        <v>5386555</v>
      </c>
      <c r="AE24" s="58">
        <f t="shared" ref="AE24" si="35">AE23+AD24</f>
        <v>5643510</v>
      </c>
      <c r="AF24" s="58">
        <f t="shared" ref="AF24" si="36">AF23+AE24</f>
        <v>5900465</v>
      </c>
      <c r="AG24" s="58">
        <f t="shared" ref="AG24" si="37">AG23+AF24</f>
        <v>6157420</v>
      </c>
      <c r="AH24" s="58">
        <f t="shared" ref="AH24" si="38">AH23+AG24</f>
        <v>6414375</v>
      </c>
      <c r="AI24" s="58">
        <f t="shared" ref="AI24" si="39">AI23+AH24</f>
        <v>6671330</v>
      </c>
      <c r="AJ24" s="58">
        <f t="shared" ref="AJ24" si="40">AJ23+AI24</f>
        <v>6928285</v>
      </c>
      <c r="AK24" s="58">
        <f t="shared" ref="AK24" si="41">AK23+AJ24</f>
        <v>7185240</v>
      </c>
      <c r="AL24" s="58">
        <f t="shared" ref="AL24" si="42">AL23+AK24</f>
        <v>7442195</v>
      </c>
      <c r="AM24" s="58">
        <f t="shared" ref="AM24" si="43">AM23+AL24</f>
        <v>7699150</v>
      </c>
      <c r="AN24" s="58">
        <f t="shared" ref="AN24" si="44">AN23+AM24</f>
        <v>7956105</v>
      </c>
      <c r="AO24" s="58">
        <f t="shared" ref="AO24" si="45">AO23+AN24</f>
        <v>8213060</v>
      </c>
      <c r="AP24" s="58">
        <f t="shared" ref="AP24" si="46">AP23+AO24</f>
        <v>8482485.25</v>
      </c>
      <c r="AQ24" s="58">
        <f t="shared" ref="AQ24" si="47">AQ23+AP24</f>
        <v>8751910.5</v>
      </c>
      <c r="AR24" s="58">
        <f t="shared" ref="AR24" si="48">AR23+AQ24</f>
        <v>9021335.75</v>
      </c>
      <c r="AS24" s="58">
        <f t="shared" ref="AS24" si="49">AS23+AR24</f>
        <v>9290761</v>
      </c>
      <c r="AT24" s="58">
        <f t="shared" ref="AT24" si="50">AT23+AS24</f>
        <v>9560186.25</v>
      </c>
      <c r="AU24" s="58">
        <f t="shared" ref="AU24" si="51">AU23+AT24</f>
        <v>9829611.5</v>
      </c>
      <c r="AV24" s="58">
        <f t="shared" ref="AV24" si="52">AV23+AU24</f>
        <v>10099036.75</v>
      </c>
      <c r="AW24" s="58">
        <f t="shared" ref="AW24" si="53">AW23+AV24</f>
        <v>10368462</v>
      </c>
      <c r="AX24" s="58">
        <f t="shared" ref="AX24" si="54">AX23+AW24</f>
        <v>10637887.25</v>
      </c>
      <c r="AY24" s="58">
        <f t="shared" ref="AY24" si="55">AY23+AX24</f>
        <v>10907312.5</v>
      </c>
      <c r="AZ24" s="58">
        <f t="shared" ref="AZ24" si="56">AZ23+AY24</f>
        <v>11176737.75</v>
      </c>
      <c r="BA24" s="58">
        <f t="shared" ref="BA24" si="57">BA23+AZ24</f>
        <v>11446163</v>
      </c>
      <c r="BB24" s="58">
        <f t="shared" ref="BB24" si="58">BB23+BA24</f>
        <v>11728706.762499999</v>
      </c>
      <c r="BC24" s="58">
        <f t="shared" ref="BC24" si="59">BC23+BB24</f>
        <v>12011250.524999999</v>
      </c>
      <c r="BD24" s="58">
        <f t="shared" ref="BD24" si="60">BD23+BC24</f>
        <v>12293794.287499998</v>
      </c>
      <c r="BE24" s="58">
        <f t="shared" ref="BE24" si="61">BE23+BD24</f>
        <v>12576338.049999997</v>
      </c>
      <c r="BF24" s="58">
        <f t="shared" ref="BF24" si="62">BF23+BE24</f>
        <v>12858881.812499996</v>
      </c>
      <c r="BG24" s="58">
        <f t="shared" ref="BG24" si="63">BG23+BF24</f>
        <v>13141425.574999996</v>
      </c>
      <c r="BH24" s="58">
        <f t="shared" ref="BH24" si="64">BH23+BG24</f>
        <v>13423969.337499995</v>
      </c>
      <c r="BI24" s="58">
        <f t="shared" ref="BI24" si="65">BI23+BH24</f>
        <v>13706513.099999994</v>
      </c>
      <c r="BJ24" s="58">
        <f t="shared" ref="BJ24" si="66">BJ23+BI24</f>
        <v>13989056.862499993</v>
      </c>
      <c r="BK24" s="58">
        <f t="shared" ref="BK24" si="67">BK23+BJ24</f>
        <v>14271600.624999993</v>
      </c>
      <c r="BL24" s="58">
        <f t="shared" ref="BL24" si="68">BL23+BK24</f>
        <v>14554144.387499992</v>
      </c>
      <c r="BM24" s="58">
        <f t="shared" ref="BM24" si="69">BM23+BL24</f>
        <v>14836688.149999991</v>
      </c>
      <c r="BN24" s="698"/>
    </row>
    <row r="25" spans="1:66" x14ac:dyDescent="0.2">
      <c r="B25" s="35"/>
      <c r="C25" s="36"/>
      <c r="D25" s="35"/>
      <c r="E25" s="39"/>
      <c r="F25" s="58"/>
      <c r="G25" s="58"/>
      <c r="H25" s="58"/>
      <c r="I25" s="58"/>
      <c r="J25" s="58"/>
      <c r="K25" s="58"/>
      <c r="L25" s="58"/>
      <c r="M25" s="58"/>
      <c r="N25" s="58"/>
      <c r="O25" s="631"/>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698"/>
    </row>
    <row r="26" spans="1:66" x14ac:dyDescent="0.2">
      <c r="A26" s="707" t="s">
        <v>505</v>
      </c>
      <c r="B26" s="35"/>
      <c r="C26" s="36"/>
      <c r="D26" s="35"/>
      <c r="E26" s="39"/>
      <c r="F26" s="58"/>
      <c r="G26" s="58"/>
      <c r="H26" s="58"/>
      <c r="I26" s="58"/>
      <c r="J26" s="58"/>
      <c r="K26" s="58"/>
      <c r="L26" s="58"/>
      <c r="M26" s="58"/>
      <c r="N26" s="58"/>
      <c r="O26" s="631"/>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row>
    <row r="27" spans="1:66" x14ac:dyDescent="0.2">
      <c r="B27" s="35" t="s">
        <v>65</v>
      </c>
      <c r="C27" s="36"/>
      <c r="D27" s="35"/>
      <c r="E27" s="39"/>
      <c r="F27" s="47"/>
      <c r="G27" s="47"/>
      <c r="H27" s="47"/>
      <c r="I27" s="47"/>
      <c r="J27" s="47"/>
      <c r="K27" s="47"/>
      <c r="L27" s="47"/>
      <c r="M27" s="47"/>
      <c r="N27" s="47"/>
      <c r="O27" s="632"/>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row>
    <row r="28" spans="1:66" ht="16" thickBot="1" x14ac:dyDescent="0.25">
      <c r="B28" s="35"/>
      <c r="C28" s="42" t="s">
        <v>122</v>
      </c>
      <c r="D28" s="43"/>
      <c r="E28" s="44"/>
      <c r="F28" s="54">
        <v>8250</v>
      </c>
      <c r="G28" s="54">
        <f>F28</f>
        <v>8250</v>
      </c>
      <c r="H28" s="54">
        <f t="shared" ref="H28:Q28" si="70">G28</f>
        <v>8250</v>
      </c>
      <c r="I28" s="54">
        <f t="shared" si="70"/>
        <v>8250</v>
      </c>
      <c r="J28" s="54">
        <f t="shared" si="70"/>
        <v>8250</v>
      </c>
      <c r="K28" s="54">
        <f t="shared" si="70"/>
        <v>8250</v>
      </c>
      <c r="L28" s="54">
        <f t="shared" si="70"/>
        <v>8250</v>
      </c>
      <c r="M28" s="54">
        <f t="shared" si="70"/>
        <v>8250</v>
      </c>
      <c r="N28" s="54">
        <f t="shared" si="70"/>
        <v>8250</v>
      </c>
      <c r="O28" s="633">
        <f t="shared" si="70"/>
        <v>8250</v>
      </c>
      <c r="P28" s="54">
        <f t="shared" si="70"/>
        <v>8250</v>
      </c>
      <c r="Q28" s="54">
        <f t="shared" si="70"/>
        <v>8250</v>
      </c>
      <c r="R28" s="54">
        <f>Q28</f>
        <v>8250</v>
      </c>
      <c r="S28" s="54">
        <f>R28</f>
        <v>8250</v>
      </c>
      <c r="T28" s="54">
        <f t="shared" ref="T28:AC28" si="71">S28</f>
        <v>8250</v>
      </c>
      <c r="U28" s="54">
        <f t="shared" si="71"/>
        <v>8250</v>
      </c>
      <c r="V28" s="54">
        <f t="shared" si="71"/>
        <v>8250</v>
      </c>
      <c r="W28" s="54">
        <f t="shared" si="71"/>
        <v>8250</v>
      </c>
      <c r="X28" s="54">
        <f t="shared" si="71"/>
        <v>8250</v>
      </c>
      <c r="Y28" s="54">
        <f t="shared" si="71"/>
        <v>8250</v>
      </c>
      <c r="Z28" s="54">
        <f t="shared" si="71"/>
        <v>8250</v>
      </c>
      <c r="AA28" s="54">
        <f t="shared" si="71"/>
        <v>8250</v>
      </c>
      <c r="AB28" s="54">
        <f t="shared" si="71"/>
        <v>8250</v>
      </c>
      <c r="AC28" s="54">
        <f t="shared" si="71"/>
        <v>8250</v>
      </c>
      <c r="AD28" s="54">
        <f t="shared" ref="AD28:BM28" si="72">R28*1.05</f>
        <v>8662.5</v>
      </c>
      <c r="AE28" s="54">
        <f t="shared" si="72"/>
        <v>8662.5</v>
      </c>
      <c r="AF28" s="54">
        <f t="shared" si="72"/>
        <v>8662.5</v>
      </c>
      <c r="AG28" s="54">
        <f t="shared" si="72"/>
        <v>8662.5</v>
      </c>
      <c r="AH28" s="54">
        <f t="shared" si="72"/>
        <v>8662.5</v>
      </c>
      <c r="AI28" s="54">
        <f t="shared" si="72"/>
        <v>8662.5</v>
      </c>
      <c r="AJ28" s="54">
        <f t="shared" si="72"/>
        <v>8662.5</v>
      </c>
      <c r="AK28" s="54">
        <f t="shared" si="72"/>
        <v>8662.5</v>
      </c>
      <c r="AL28" s="54">
        <f t="shared" si="72"/>
        <v>8662.5</v>
      </c>
      <c r="AM28" s="54">
        <f t="shared" si="72"/>
        <v>8662.5</v>
      </c>
      <c r="AN28" s="54">
        <f t="shared" si="72"/>
        <v>8662.5</v>
      </c>
      <c r="AO28" s="54">
        <f t="shared" si="72"/>
        <v>8662.5</v>
      </c>
      <c r="AP28" s="54">
        <f t="shared" si="72"/>
        <v>9095.625</v>
      </c>
      <c r="AQ28" s="54">
        <f t="shared" si="72"/>
        <v>9095.625</v>
      </c>
      <c r="AR28" s="54">
        <f t="shared" si="72"/>
        <v>9095.625</v>
      </c>
      <c r="AS28" s="54">
        <f t="shared" si="72"/>
        <v>9095.625</v>
      </c>
      <c r="AT28" s="54">
        <f t="shared" si="72"/>
        <v>9095.625</v>
      </c>
      <c r="AU28" s="54">
        <f t="shared" si="72"/>
        <v>9095.625</v>
      </c>
      <c r="AV28" s="54">
        <f t="shared" si="72"/>
        <v>9095.625</v>
      </c>
      <c r="AW28" s="54">
        <f t="shared" si="72"/>
        <v>9095.625</v>
      </c>
      <c r="AX28" s="54">
        <f t="shared" si="72"/>
        <v>9095.625</v>
      </c>
      <c r="AY28" s="54">
        <f t="shared" si="72"/>
        <v>9095.625</v>
      </c>
      <c r="AZ28" s="54">
        <f t="shared" si="72"/>
        <v>9095.625</v>
      </c>
      <c r="BA28" s="54">
        <f t="shared" si="72"/>
        <v>9095.625</v>
      </c>
      <c r="BB28" s="54">
        <f t="shared" si="72"/>
        <v>9550.40625</v>
      </c>
      <c r="BC28" s="54">
        <f t="shared" si="72"/>
        <v>9550.40625</v>
      </c>
      <c r="BD28" s="54">
        <f t="shared" si="72"/>
        <v>9550.40625</v>
      </c>
      <c r="BE28" s="54">
        <f t="shared" si="72"/>
        <v>9550.40625</v>
      </c>
      <c r="BF28" s="54">
        <f t="shared" si="72"/>
        <v>9550.40625</v>
      </c>
      <c r="BG28" s="54">
        <f t="shared" si="72"/>
        <v>9550.40625</v>
      </c>
      <c r="BH28" s="54">
        <f t="shared" si="72"/>
        <v>9550.40625</v>
      </c>
      <c r="BI28" s="54">
        <f t="shared" si="72"/>
        <v>9550.40625</v>
      </c>
      <c r="BJ28" s="54">
        <f t="shared" si="72"/>
        <v>9550.40625</v>
      </c>
      <c r="BK28" s="54">
        <f t="shared" si="72"/>
        <v>9550.40625</v>
      </c>
      <c r="BL28" s="54">
        <f t="shared" si="72"/>
        <v>9550.40625</v>
      </c>
      <c r="BM28" s="54">
        <f t="shared" si="72"/>
        <v>9550.40625</v>
      </c>
      <c r="BN28" s="440">
        <f t="shared" ref="BN28" si="73">SUM(F28:BM28)</f>
        <v>525702.375</v>
      </c>
    </row>
    <row r="29" spans="1:66" ht="17" thickTop="1" thickBot="1" x14ac:dyDescent="0.25">
      <c r="B29" s="35"/>
      <c r="C29" s="36"/>
      <c r="D29" s="35"/>
      <c r="E29" s="39" t="s">
        <v>66</v>
      </c>
      <c r="F29" s="55">
        <f>SUM(F28:F28)*2</f>
        <v>16500</v>
      </c>
      <c r="G29" s="55">
        <v>0</v>
      </c>
      <c r="H29" s="55">
        <f t="shared" ref="H29:Q29" si="74">SUM(H28:H28)</f>
        <v>8250</v>
      </c>
      <c r="I29" s="55">
        <f t="shared" si="74"/>
        <v>8250</v>
      </c>
      <c r="J29" s="55">
        <f t="shared" si="74"/>
        <v>8250</v>
      </c>
      <c r="K29" s="55">
        <f t="shared" si="74"/>
        <v>8250</v>
      </c>
      <c r="L29" s="55">
        <f t="shared" si="74"/>
        <v>8250</v>
      </c>
      <c r="M29" s="55">
        <f t="shared" si="74"/>
        <v>8250</v>
      </c>
      <c r="N29" s="55">
        <f t="shared" si="74"/>
        <v>8250</v>
      </c>
      <c r="O29" s="631">
        <f t="shared" si="74"/>
        <v>8250</v>
      </c>
      <c r="P29" s="55">
        <f t="shared" si="74"/>
        <v>8250</v>
      </c>
      <c r="Q29" s="55">
        <f t="shared" si="74"/>
        <v>8250</v>
      </c>
      <c r="R29" s="55">
        <f t="shared" ref="R29:AC29" si="75">SUM(R28:R28)</f>
        <v>8250</v>
      </c>
      <c r="S29" s="55">
        <f t="shared" si="75"/>
        <v>8250</v>
      </c>
      <c r="T29" s="55">
        <f t="shared" si="75"/>
        <v>8250</v>
      </c>
      <c r="U29" s="55">
        <f t="shared" si="75"/>
        <v>8250</v>
      </c>
      <c r="V29" s="55">
        <f t="shared" si="75"/>
        <v>8250</v>
      </c>
      <c r="W29" s="55">
        <f t="shared" si="75"/>
        <v>8250</v>
      </c>
      <c r="X29" s="55">
        <f t="shared" si="75"/>
        <v>8250</v>
      </c>
      <c r="Y29" s="55">
        <f t="shared" si="75"/>
        <v>8250</v>
      </c>
      <c r="Z29" s="55">
        <f t="shared" si="75"/>
        <v>8250</v>
      </c>
      <c r="AA29" s="55">
        <f t="shared" si="75"/>
        <v>8250</v>
      </c>
      <c r="AB29" s="55">
        <f t="shared" si="75"/>
        <v>8250</v>
      </c>
      <c r="AC29" s="55">
        <f t="shared" si="75"/>
        <v>8250</v>
      </c>
      <c r="AD29" s="55">
        <f t="shared" ref="AD29:AO29" si="76">SUM(AD28:AD28)</f>
        <v>8662.5</v>
      </c>
      <c r="AE29" s="55">
        <f t="shared" si="76"/>
        <v>8662.5</v>
      </c>
      <c r="AF29" s="55">
        <f t="shared" si="76"/>
        <v>8662.5</v>
      </c>
      <c r="AG29" s="55">
        <f t="shared" si="76"/>
        <v>8662.5</v>
      </c>
      <c r="AH29" s="55">
        <f t="shared" si="76"/>
        <v>8662.5</v>
      </c>
      <c r="AI29" s="55">
        <f t="shared" si="76"/>
        <v>8662.5</v>
      </c>
      <c r="AJ29" s="55">
        <f t="shared" si="76"/>
        <v>8662.5</v>
      </c>
      <c r="AK29" s="55">
        <f t="shared" si="76"/>
        <v>8662.5</v>
      </c>
      <c r="AL29" s="55">
        <f t="shared" si="76"/>
        <v>8662.5</v>
      </c>
      <c r="AM29" s="55">
        <f t="shared" si="76"/>
        <v>8662.5</v>
      </c>
      <c r="AN29" s="55">
        <f t="shared" si="76"/>
        <v>8662.5</v>
      </c>
      <c r="AO29" s="55">
        <f t="shared" si="76"/>
        <v>8662.5</v>
      </c>
      <c r="AP29" s="55">
        <f t="shared" ref="AP29:BA29" si="77">SUM(AP28:AP28)</f>
        <v>9095.625</v>
      </c>
      <c r="AQ29" s="55">
        <f t="shared" si="77"/>
        <v>9095.625</v>
      </c>
      <c r="AR29" s="55">
        <f t="shared" si="77"/>
        <v>9095.625</v>
      </c>
      <c r="AS29" s="55">
        <f t="shared" si="77"/>
        <v>9095.625</v>
      </c>
      <c r="AT29" s="55">
        <f t="shared" si="77"/>
        <v>9095.625</v>
      </c>
      <c r="AU29" s="55">
        <f t="shared" si="77"/>
        <v>9095.625</v>
      </c>
      <c r="AV29" s="55">
        <f t="shared" si="77"/>
        <v>9095.625</v>
      </c>
      <c r="AW29" s="55">
        <f t="shared" si="77"/>
        <v>9095.625</v>
      </c>
      <c r="AX29" s="55">
        <f t="shared" si="77"/>
        <v>9095.625</v>
      </c>
      <c r="AY29" s="55">
        <f t="shared" si="77"/>
        <v>9095.625</v>
      </c>
      <c r="AZ29" s="55">
        <f t="shared" si="77"/>
        <v>9095.625</v>
      </c>
      <c r="BA29" s="55">
        <f t="shared" si="77"/>
        <v>9095.625</v>
      </c>
      <c r="BB29" s="55">
        <f t="shared" ref="BB29:BN29" si="78">SUM(BB28:BB28)</f>
        <v>9550.40625</v>
      </c>
      <c r="BC29" s="55">
        <f t="shared" si="78"/>
        <v>9550.40625</v>
      </c>
      <c r="BD29" s="55">
        <f t="shared" si="78"/>
        <v>9550.40625</v>
      </c>
      <c r="BE29" s="55">
        <f t="shared" si="78"/>
        <v>9550.40625</v>
      </c>
      <c r="BF29" s="55">
        <f t="shared" si="78"/>
        <v>9550.40625</v>
      </c>
      <c r="BG29" s="55">
        <f t="shared" si="78"/>
        <v>9550.40625</v>
      </c>
      <c r="BH29" s="55">
        <f t="shared" si="78"/>
        <v>9550.40625</v>
      </c>
      <c r="BI29" s="55">
        <f t="shared" si="78"/>
        <v>9550.40625</v>
      </c>
      <c r="BJ29" s="55">
        <f t="shared" si="78"/>
        <v>9550.40625</v>
      </c>
      <c r="BK29" s="55">
        <f t="shared" si="78"/>
        <v>9550.40625</v>
      </c>
      <c r="BL29" s="55">
        <f t="shared" si="78"/>
        <v>9550.40625</v>
      </c>
      <c r="BM29" s="55">
        <f t="shared" si="78"/>
        <v>9550.40625</v>
      </c>
      <c r="BN29" s="443">
        <f t="shared" si="78"/>
        <v>525702.375</v>
      </c>
    </row>
    <row r="30" spans="1:66" ht="17" thickTop="1" thickBot="1" x14ac:dyDescent="0.25">
      <c r="B30" s="35"/>
      <c r="C30" s="36"/>
      <c r="D30" s="35"/>
      <c r="E30" s="39"/>
      <c r="F30" s="55"/>
      <c r="G30" s="55"/>
      <c r="H30" s="55"/>
      <c r="I30" s="55"/>
      <c r="J30" s="55"/>
      <c r="K30" s="55"/>
      <c r="L30" s="55"/>
      <c r="M30" s="55"/>
      <c r="N30" s="55"/>
      <c r="O30" s="631"/>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8"/>
    </row>
    <row r="31" spans="1:66" ht="17" thickTop="1" thickBot="1" x14ac:dyDescent="0.25">
      <c r="A31" s="702" t="s">
        <v>531</v>
      </c>
      <c r="B31" s="703"/>
      <c r="C31" s="704"/>
      <c r="D31" s="705"/>
      <c r="E31" s="706"/>
      <c r="F31" s="699">
        <f>F29</f>
        <v>16500</v>
      </c>
      <c r="G31" s="699">
        <f t="shared" ref="G31:BM31" si="79">G29</f>
        <v>0</v>
      </c>
      <c r="H31" s="699">
        <f t="shared" si="79"/>
        <v>8250</v>
      </c>
      <c r="I31" s="699">
        <f t="shared" si="79"/>
        <v>8250</v>
      </c>
      <c r="J31" s="699">
        <f t="shared" si="79"/>
        <v>8250</v>
      </c>
      <c r="K31" s="699">
        <f t="shared" si="79"/>
        <v>8250</v>
      </c>
      <c r="L31" s="699">
        <f t="shared" si="79"/>
        <v>8250</v>
      </c>
      <c r="M31" s="699">
        <f t="shared" si="79"/>
        <v>8250</v>
      </c>
      <c r="N31" s="699">
        <f t="shared" si="79"/>
        <v>8250</v>
      </c>
      <c r="O31" s="767">
        <f t="shared" si="79"/>
        <v>8250</v>
      </c>
      <c r="P31" s="700">
        <f t="shared" si="79"/>
        <v>8250</v>
      </c>
      <c r="Q31" s="699">
        <f t="shared" si="79"/>
        <v>8250</v>
      </c>
      <c r="R31" s="699">
        <f t="shared" si="79"/>
        <v>8250</v>
      </c>
      <c r="S31" s="699">
        <f t="shared" si="79"/>
        <v>8250</v>
      </c>
      <c r="T31" s="699">
        <f t="shared" si="79"/>
        <v>8250</v>
      </c>
      <c r="U31" s="699">
        <f t="shared" si="79"/>
        <v>8250</v>
      </c>
      <c r="V31" s="699">
        <f t="shared" si="79"/>
        <v>8250</v>
      </c>
      <c r="W31" s="699">
        <f t="shared" si="79"/>
        <v>8250</v>
      </c>
      <c r="X31" s="699">
        <f t="shared" si="79"/>
        <v>8250</v>
      </c>
      <c r="Y31" s="699">
        <f t="shared" si="79"/>
        <v>8250</v>
      </c>
      <c r="Z31" s="699">
        <f t="shared" si="79"/>
        <v>8250</v>
      </c>
      <c r="AA31" s="699">
        <f t="shared" si="79"/>
        <v>8250</v>
      </c>
      <c r="AB31" s="699">
        <f t="shared" si="79"/>
        <v>8250</v>
      </c>
      <c r="AC31" s="699">
        <f t="shared" si="79"/>
        <v>8250</v>
      </c>
      <c r="AD31" s="699">
        <f t="shared" si="79"/>
        <v>8662.5</v>
      </c>
      <c r="AE31" s="699">
        <f t="shared" si="79"/>
        <v>8662.5</v>
      </c>
      <c r="AF31" s="699">
        <f t="shared" si="79"/>
        <v>8662.5</v>
      </c>
      <c r="AG31" s="699">
        <f t="shared" si="79"/>
        <v>8662.5</v>
      </c>
      <c r="AH31" s="699">
        <f t="shared" si="79"/>
        <v>8662.5</v>
      </c>
      <c r="AI31" s="699">
        <f t="shared" si="79"/>
        <v>8662.5</v>
      </c>
      <c r="AJ31" s="699">
        <f t="shared" si="79"/>
        <v>8662.5</v>
      </c>
      <c r="AK31" s="699">
        <f t="shared" si="79"/>
        <v>8662.5</v>
      </c>
      <c r="AL31" s="699">
        <f t="shared" si="79"/>
        <v>8662.5</v>
      </c>
      <c r="AM31" s="699">
        <f t="shared" si="79"/>
        <v>8662.5</v>
      </c>
      <c r="AN31" s="699">
        <f t="shared" si="79"/>
        <v>8662.5</v>
      </c>
      <c r="AO31" s="699">
        <f t="shared" si="79"/>
        <v>8662.5</v>
      </c>
      <c r="AP31" s="699">
        <f t="shared" si="79"/>
        <v>9095.625</v>
      </c>
      <c r="AQ31" s="699">
        <f t="shared" si="79"/>
        <v>9095.625</v>
      </c>
      <c r="AR31" s="699">
        <f t="shared" si="79"/>
        <v>9095.625</v>
      </c>
      <c r="AS31" s="699">
        <f t="shared" si="79"/>
        <v>9095.625</v>
      </c>
      <c r="AT31" s="699">
        <f t="shared" si="79"/>
        <v>9095.625</v>
      </c>
      <c r="AU31" s="699">
        <f t="shared" si="79"/>
        <v>9095.625</v>
      </c>
      <c r="AV31" s="699">
        <f t="shared" si="79"/>
        <v>9095.625</v>
      </c>
      <c r="AW31" s="699">
        <f t="shared" si="79"/>
        <v>9095.625</v>
      </c>
      <c r="AX31" s="699">
        <f t="shared" si="79"/>
        <v>9095.625</v>
      </c>
      <c r="AY31" s="699">
        <f t="shared" si="79"/>
        <v>9095.625</v>
      </c>
      <c r="AZ31" s="699">
        <f t="shared" si="79"/>
        <v>9095.625</v>
      </c>
      <c r="BA31" s="699">
        <f t="shared" si="79"/>
        <v>9095.625</v>
      </c>
      <c r="BB31" s="699">
        <f t="shared" si="79"/>
        <v>9550.40625</v>
      </c>
      <c r="BC31" s="699">
        <f t="shared" si="79"/>
        <v>9550.40625</v>
      </c>
      <c r="BD31" s="699">
        <f t="shared" si="79"/>
        <v>9550.40625</v>
      </c>
      <c r="BE31" s="699">
        <f t="shared" si="79"/>
        <v>9550.40625</v>
      </c>
      <c r="BF31" s="699">
        <f t="shared" si="79"/>
        <v>9550.40625</v>
      </c>
      <c r="BG31" s="699">
        <f t="shared" si="79"/>
        <v>9550.40625</v>
      </c>
      <c r="BH31" s="699">
        <f t="shared" si="79"/>
        <v>9550.40625</v>
      </c>
      <c r="BI31" s="699">
        <f t="shared" si="79"/>
        <v>9550.40625</v>
      </c>
      <c r="BJ31" s="699">
        <f t="shared" si="79"/>
        <v>9550.40625</v>
      </c>
      <c r="BK31" s="699">
        <f t="shared" si="79"/>
        <v>9550.40625</v>
      </c>
      <c r="BL31" s="699">
        <f t="shared" si="79"/>
        <v>9550.40625</v>
      </c>
      <c r="BM31" s="699">
        <f t="shared" si="79"/>
        <v>9550.40625</v>
      </c>
      <c r="BN31" s="698"/>
    </row>
    <row r="32" spans="1:66" ht="16" thickTop="1" x14ac:dyDescent="0.2">
      <c r="A32" s="708" t="s">
        <v>504</v>
      </c>
      <c r="B32" s="709"/>
      <c r="C32" s="710"/>
      <c r="D32" s="708"/>
      <c r="E32" s="711"/>
      <c r="F32" s="58">
        <f>F31</f>
        <v>16500</v>
      </c>
      <c r="G32" s="58">
        <f>F32+G31</f>
        <v>16500</v>
      </c>
      <c r="H32" s="58">
        <f t="shared" ref="H32:O32" si="80">G32+H31</f>
        <v>24750</v>
      </c>
      <c r="I32" s="58">
        <f t="shared" si="80"/>
        <v>33000</v>
      </c>
      <c r="J32" s="58">
        <f t="shared" si="80"/>
        <v>41250</v>
      </c>
      <c r="K32" s="58">
        <f t="shared" si="80"/>
        <v>49500</v>
      </c>
      <c r="L32" s="58">
        <f t="shared" si="80"/>
        <v>57750</v>
      </c>
      <c r="M32" s="58">
        <f t="shared" si="80"/>
        <v>66000</v>
      </c>
      <c r="N32" s="58">
        <f t="shared" si="80"/>
        <v>74250</v>
      </c>
      <c r="O32" s="631">
        <f t="shared" si="80"/>
        <v>82500</v>
      </c>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698"/>
    </row>
    <row r="33" spans="2:67" x14ac:dyDescent="0.2">
      <c r="B33" s="35"/>
      <c r="C33" s="36"/>
      <c r="D33" s="35"/>
      <c r="E33" s="35"/>
      <c r="F33" s="47"/>
      <c r="G33" s="47"/>
      <c r="H33" s="47"/>
      <c r="I33" s="47"/>
      <c r="J33" s="47"/>
      <c r="K33" s="47"/>
      <c r="L33" s="47"/>
      <c r="M33" s="47"/>
      <c r="N33" s="47"/>
      <c r="O33" s="632"/>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row>
    <row r="34" spans="2:67" x14ac:dyDescent="0.2">
      <c r="B34" s="35" t="s">
        <v>70</v>
      </c>
      <c r="C34" s="56"/>
      <c r="D34" s="35"/>
      <c r="E34" s="35"/>
      <c r="F34" s="47"/>
      <c r="G34" s="47"/>
      <c r="H34" s="47"/>
      <c r="I34" s="47"/>
      <c r="J34" s="47"/>
      <c r="K34" s="47"/>
      <c r="L34" s="47"/>
      <c r="M34" s="47"/>
      <c r="N34" s="47"/>
      <c r="O34" s="632"/>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row>
    <row r="35" spans="2:67" x14ac:dyDescent="0.2">
      <c r="B35" s="59"/>
      <c r="C35" s="452" t="s">
        <v>71</v>
      </c>
      <c r="D35" s="59"/>
      <c r="E35" s="59"/>
      <c r="F35" s="40">
        <v>0</v>
      </c>
      <c r="G35" s="40">
        <v>0</v>
      </c>
      <c r="H35" s="40">
        <v>0</v>
      </c>
      <c r="I35" s="40">
        <v>0</v>
      </c>
      <c r="J35" s="40">
        <v>0</v>
      </c>
      <c r="K35" s="40">
        <v>0</v>
      </c>
      <c r="L35" s="40">
        <v>0</v>
      </c>
      <c r="M35" s="40">
        <v>0</v>
      </c>
      <c r="N35" s="40">
        <v>1000</v>
      </c>
      <c r="O35" s="628">
        <v>0</v>
      </c>
      <c r="P35" s="40">
        <v>0</v>
      </c>
      <c r="Q35" s="47">
        <v>10</v>
      </c>
      <c r="R35" s="40">
        <v>0</v>
      </c>
      <c r="S35" s="40">
        <v>0</v>
      </c>
      <c r="T35" s="40">
        <v>0</v>
      </c>
      <c r="U35" s="40">
        <v>0</v>
      </c>
      <c r="V35" s="40">
        <v>0</v>
      </c>
      <c r="W35" s="40">
        <v>0</v>
      </c>
      <c r="X35" s="40">
        <v>0</v>
      </c>
      <c r="Y35" s="40">
        <v>0</v>
      </c>
      <c r="Z35" s="40">
        <v>0</v>
      </c>
      <c r="AA35" s="40">
        <v>0</v>
      </c>
      <c r="AB35" s="40">
        <v>0</v>
      </c>
      <c r="AC35" s="40">
        <v>0</v>
      </c>
      <c r="AD35" s="40">
        <v>0</v>
      </c>
      <c r="AE35" s="40">
        <v>0</v>
      </c>
      <c r="AF35" s="40">
        <v>0</v>
      </c>
      <c r="AG35" s="40">
        <v>0</v>
      </c>
      <c r="AH35" s="40">
        <v>0</v>
      </c>
      <c r="AI35" s="40">
        <v>0</v>
      </c>
      <c r="AJ35" s="40">
        <v>0</v>
      </c>
      <c r="AK35" s="40">
        <v>0</v>
      </c>
      <c r="AL35" s="40">
        <v>0</v>
      </c>
      <c r="AM35" s="40">
        <v>0</v>
      </c>
      <c r="AN35" s="40">
        <v>0</v>
      </c>
      <c r="AO35" s="40">
        <v>0</v>
      </c>
      <c r="AP35" s="40">
        <v>0</v>
      </c>
      <c r="AQ35" s="40">
        <v>0</v>
      </c>
      <c r="AR35" s="40">
        <v>0</v>
      </c>
      <c r="AS35" s="40">
        <v>0</v>
      </c>
      <c r="AT35" s="40">
        <v>0</v>
      </c>
      <c r="AU35" s="40">
        <v>0</v>
      </c>
      <c r="AV35" s="40">
        <v>0</v>
      </c>
      <c r="AW35" s="40">
        <v>0</v>
      </c>
      <c r="AX35" s="40">
        <v>0</v>
      </c>
      <c r="AY35" s="40">
        <v>0</v>
      </c>
      <c r="AZ35" s="40">
        <v>0</v>
      </c>
      <c r="BA35" s="40">
        <v>0</v>
      </c>
      <c r="BB35" s="40">
        <v>0</v>
      </c>
      <c r="BC35" s="40">
        <v>0</v>
      </c>
      <c r="BD35" s="40">
        <v>0</v>
      </c>
      <c r="BE35" s="40">
        <v>0</v>
      </c>
      <c r="BF35" s="40">
        <v>0</v>
      </c>
      <c r="BG35" s="40">
        <v>0</v>
      </c>
      <c r="BH35" s="40">
        <v>0</v>
      </c>
      <c r="BI35" s="40">
        <v>0</v>
      </c>
      <c r="BJ35" s="40">
        <v>0</v>
      </c>
      <c r="BK35" s="40">
        <v>0</v>
      </c>
      <c r="BL35" s="40">
        <v>0</v>
      </c>
      <c r="BM35" s="40">
        <v>0</v>
      </c>
      <c r="BN35" s="440">
        <f>SUM(F35:BM35)</f>
        <v>1010</v>
      </c>
      <c r="BO35" s="60"/>
    </row>
    <row r="36" spans="2:67" x14ac:dyDescent="0.2">
      <c r="B36" s="59"/>
      <c r="C36" s="61" t="s">
        <v>72</v>
      </c>
      <c r="D36" s="62"/>
      <c r="E36" s="63"/>
      <c r="F36" s="40">
        <v>0</v>
      </c>
      <c r="G36" s="40">
        <v>0</v>
      </c>
      <c r="H36" s="40">
        <v>0</v>
      </c>
      <c r="I36" s="40">
        <v>0</v>
      </c>
      <c r="J36" s="40">
        <v>0</v>
      </c>
      <c r="K36" s="40">
        <v>0</v>
      </c>
      <c r="L36" s="40">
        <v>0</v>
      </c>
      <c r="M36" s="40">
        <v>0</v>
      </c>
      <c r="N36" s="40">
        <v>0</v>
      </c>
      <c r="O36" s="628">
        <v>0</v>
      </c>
      <c r="P36" s="40">
        <v>2500</v>
      </c>
      <c r="Q36" s="47">
        <v>10</v>
      </c>
      <c r="R36" s="40">
        <v>0</v>
      </c>
      <c r="S36" s="40">
        <v>0</v>
      </c>
      <c r="T36" s="40">
        <v>0</v>
      </c>
      <c r="U36" s="40">
        <v>0</v>
      </c>
      <c r="V36" s="40">
        <v>0</v>
      </c>
      <c r="W36" s="40">
        <v>3600</v>
      </c>
      <c r="X36" s="40">
        <v>0</v>
      </c>
      <c r="Y36" s="40">
        <v>0</v>
      </c>
      <c r="Z36" s="40">
        <v>0</v>
      </c>
      <c r="AA36" s="40">
        <v>0</v>
      </c>
      <c r="AB36" s="40">
        <v>0</v>
      </c>
      <c r="AC36" s="40">
        <v>3600</v>
      </c>
      <c r="AD36" s="40">
        <v>0</v>
      </c>
      <c r="AE36" s="40">
        <v>0</v>
      </c>
      <c r="AF36" s="40">
        <v>0</v>
      </c>
      <c r="AG36" s="40">
        <v>0</v>
      </c>
      <c r="AH36" s="40">
        <v>0</v>
      </c>
      <c r="AI36" s="40">
        <v>3600</v>
      </c>
      <c r="AJ36" s="40">
        <v>0</v>
      </c>
      <c r="AK36" s="40">
        <v>0</v>
      </c>
      <c r="AL36" s="40">
        <v>0</v>
      </c>
      <c r="AM36" s="40">
        <v>0</v>
      </c>
      <c r="AN36" s="40">
        <v>0</v>
      </c>
      <c r="AO36" s="40">
        <v>3600</v>
      </c>
      <c r="AP36" s="40">
        <v>0</v>
      </c>
      <c r="AQ36" s="40">
        <v>0</v>
      </c>
      <c r="AR36" s="40">
        <v>0</v>
      </c>
      <c r="AS36" s="40">
        <v>0</v>
      </c>
      <c r="AT36" s="40">
        <v>0</v>
      </c>
      <c r="AU36" s="40">
        <v>3600</v>
      </c>
      <c r="AV36" s="40">
        <v>0</v>
      </c>
      <c r="AW36" s="40">
        <v>0</v>
      </c>
      <c r="AX36" s="40">
        <v>0</v>
      </c>
      <c r="AY36" s="40">
        <v>0</v>
      </c>
      <c r="AZ36" s="40">
        <v>0</v>
      </c>
      <c r="BA36" s="40">
        <v>3600</v>
      </c>
      <c r="BB36" s="40">
        <v>0</v>
      </c>
      <c r="BC36" s="40">
        <v>0</v>
      </c>
      <c r="BD36" s="40">
        <v>0</v>
      </c>
      <c r="BE36" s="40">
        <v>0</v>
      </c>
      <c r="BF36" s="40">
        <v>0</v>
      </c>
      <c r="BG36" s="40">
        <v>3600</v>
      </c>
      <c r="BH36" s="40">
        <v>0</v>
      </c>
      <c r="BI36" s="40">
        <v>0</v>
      </c>
      <c r="BJ36" s="40">
        <v>0</v>
      </c>
      <c r="BK36" s="40">
        <v>0</v>
      </c>
      <c r="BL36" s="40">
        <v>0</v>
      </c>
      <c r="BM36" s="40">
        <v>3600</v>
      </c>
      <c r="BN36" s="440">
        <f>SUM(F36:BM36)</f>
        <v>31310</v>
      </c>
      <c r="BO36" s="60"/>
    </row>
    <row r="37" spans="2:67" x14ac:dyDescent="0.2">
      <c r="B37" s="59"/>
      <c r="C37" s="61" t="s">
        <v>73</v>
      </c>
      <c r="D37" s="62"/>
      <c r="E37" s="63"/>
      <c r="F37" s="40">
        <v>0</v>
      </c>
      <c r="G37" s="40">
        <v>0</v>
      </c>
      <c r="H37" s="40">
        <v>0</v>
      </c>
      <c r="I37" s="40">
        <v>0</v>
      </c>
      <c r="J37" s="40">
        <v>0</v>
      </c>
      <c r="K37" s="40">
        <v>0</v>
      </c>
      <c r="L37" s="40">
        <v>0</v>
      </c>
      <c r="M37" s="40">
        <v>0</v>
      </c>
      <c r="N37" s="40">
        <v>0</v>
      </c>
      <c r="O37" s="628">
        <v>0</v>
      </c>
      <c r="P37" s="40">
        <v>0</v>
      </c>
      <c r="Q37" s="40">
        <v>0</v>
      </c>
      <c r="R37" s="40">
        <v>0</v>
      </c>
      <c r="S37" s="40">
        <v>0</v>
      </c>
      <c r="T37" s="40">
        <v>0</v>
      </c>
      <c r="U37" s="40">
        <v>0</v>
      </c>
      <c r="V37" s="40">
        <v>0</v>
      </c>
      <c r="W37" s="40">
        <v>0</v>
      </c>
      <c r="X37" s="40">
        <v>0</v>
      </c>
      <c r="Y37" s="40">
        <v>0</v>
      </c>
      <c r="Z37" s="40">
        <v>0</v>
      </c>
      <c r="AA37" s="40">
        <v>0</v>
      </c>
      <c r="AB37" s="40">
        <v>0</v>
      </c>
      <c r="AC37" s="40">
        <v>0</v>
      </c>
      <c r="AD37" s="40">
        <v>0</v>
      </c>
      <c r="AE37" s="40">
        <v>0</v>
      </c>
      <c r="AF37" s="40">
        <v>0</v>
      </c>
      <c r="AG37" s="40">
        <v>0</v>
      </c>
      <c r="AH37" s="40">
        <v>0</v>
      </c>
      <c r="AI37" s="40">
        <v>0</v>
      </c>
      <c r="AJ37" s="40">
        <v>0</v>
      </c>
      <c r="AK37" s="40">
        <v>0</v>
      </c>
      <c r="AL37" s="40">
        <v>0</v>
      </c>
      <c r="AM37" s="40">
        <v>0</v>
      </c>
      <c r="AN37" s="40">
        <v>0</v>
      </c>
      <c r="AO37" s="40">
        <v>0</v>
      </c>
      <c r="AP37" s="40">
        <v>0</v>
      </c>
      <c r="AQ37" s="40">
        <v>0</v>
      </c>
      <c r="AR37" s="40">
        <v>0</v>
      </c>
      <c r="AS37" s="40">
        <v>0</v>
      </c>
      <c r="AT37" s="40">
        <v>0</v>
      </c>
      <c r="AU37" s="40">
        <v>0</v>
      </c>
      <c r="AV37" s="40">
        <v>0</v>
      </c>
      <c r="AW37" s="40">
        <v>0</v>
      </c>
      <c r="AX37" s="40">
        <v>0</v>
      </c>
      <c r="AY37" s="40">
        <v>0</v>
      </c>
      <c r="AZ37" s="40">
        <v>0</v>
      </c>
      <c r="BA37" s="40">
        <v>0</v>
      </c>
      <c r="BB37" s="40">
        <v>0</v>
      </c>
      <c r="BC37" s="40">
        <v>0</v>
      </c>
      <c r="BD37" s="40">
        <v>0</v>
      </c>
      <c r="BE37" s="40">
        <v>0</v>
      </c>
      <c r="BF37" s="40">
        <v>0</v>
      </c>
      <c r="BG37" s="40">
        <v>0</v>
      </c>
      <c r="BH37" s="40">
        <v>0</v>
      </c>
      <c r="BI37" s="40">
        <v>0</v>
      </c>
      <c r="BJ37" s="40">
        <v>0</v>
      </c>
      <c r="BK37" s="40">
        <v>0</v>
      </c>
      <c r="BL37" s="40">
        <v>0</v>
      </c>
      <c r="BM37" s="40">
        <v>0</v>
      </c>
      <c r="BN37" s="440">
        <f>SUM(F37:BM37)</f>
        <v>0</v>
      </c>
      <c r="BO37" s="60"/>
    </row>
    <row r="38" spans="2:67" ht="16" thickBot="1" x14ac:dyDescent="0.25">
      <c r="B38" s="59"/>
      <c r="C38" s="61" t="s">
        <v>135</v>
      </c>
      <c r="D38" s="63"/>
      <c r="E38" s="63"/>
      <c r="F38" s="64">
        <f t="shared" ref="F38:AK38" si="81">F12*0.06</f>
        <v>7512</v>
      </c>
      <c r="G38" s="64">
        <f t="shared" si="81"/>
        <v>8088</v>
      </c>
      <c r="H38" s="64">
        <f t="shared" si="81"/>
        <v>9444</v>
      </c>
      <c r="I38" s="64">
        <f t="shared" si="81"/>
        <v>9012</v>
      </c>
      <c r="J38" s="64">
        <f t="shared" si="81"/>
        <v>9096</v>
      </c>
      <c r="K38" s="64">
        <f t="shared" si="81"/>
        <v>9276</v>
      </c>
      <c r="L38" s="64">
        <f t="shared" si="81"/>
        <v>10008</v>
      </c>
      <c r="M38" s="64">
        <f t="shared" si="81"/>
        <v>10008</v>
      </c>
      <c r="N38" s="64">
        <f t="shared" si="81"/>
        <v>10008</v>
      </c>
      <c r="O38" s="636">
        <f t="shared" si="81"/>
        <v>10008</v>
      </c>
      <c r="P38" s="64">
        <f t="shared" si="81"/>
        <v>10008</v>
      </c>
      <c r="Q38" s="64">
        <f t="shared" si="81"/>
        <v>10008</v>
      </c>
      <c r="R38" s="64">
        <f t="shared" si="81"/>
        <v>10404</v>
      </c>
      <c r="S38" s="64">
        <f t="shared" si="81"/>
        <v>10404</v>
      </c>
      <c r="T38" s="64">
        <f t="shared" si="81"/>
        <v>10404</v>
      </c>
      <c r="U38" s="64">
        <f t="shared" si="81"/>
        <v>10404</v>
      </c>
      <c r="V38" s="64">
        <f t="shared" si="81"/>
        <v>10404</v>
      </c>
      <c r="W38" s="64">
        <f t="shared" si="81"/>
        <v>10620</v>
      </c>
      <c r="X38" s="64">
        <f t="shared" si="81"/>
        <v>10864.8</v>
      </c>
      <c r="Y38" s="64">
        <f t="shared" si="81"/>
        <v>10864.8</v>
      </c>
      <c r="Z38" s="64">
        <f t="shared" si="81"/>
        <v>10864.8</v>
      </c>
      <c r="AA38" s="64">
        <f t="shared" si="81"/>
        <v>10972.8</v>
      </c>
      <c r="AB38" s="64">
        <f t="shared" si="81"/>
        <v>10972.8</v>
      </c>
      <c r="AC38" s="64">
        <f t="shared" si="81"/>
        <v>11380.8</v>
      </c>
      <c r="AD38" s="64">
        <f t="shared" si="81"/>
        <v>12096.24</v>
      </c>
      <c r="AE38" s="64">
        <f t="shared" si="81"/>
        <v>12096.24</v>
      </c>
      <c r="AF38" s="64">
        <f t="shared" si="81"/>
        <v>12096.24</v>
      </c>
      <c r="AG38" s="64">
        <f t="shared" si="81"/>
        <v>12096.24</v>
      </c>
      <c r="AH38" s="64">
        <f t="shared" si="81"/>
        <v>12096.24</v>
      </c>
      <c r="AI38" s="64">
        <f t="shared" si="81"/>
        <v>12096.24</v>
      </c>
      <c r="AJ38" s="64">
        <f t="shared" si="81"/>
        <v>12096.24</v>
      </c>
      <c r="AK38" s="64">
        <f t="shared" si="81"/>
        <v>12096.24</v>
      </c>
      <c r="AL38" s="64">
        <f t="shared" ref="AL38:BM38" si="82">AL12*0.06</f>
        <v>12096.24</v>
      </c>
      <c r="AM38" s="64">
        <f t="shared" si="82"/>
        <v>12096.24</v>
      </c>
      <c r="AN38" s="64">
        <f t="shared" si="82"/>
        <v>12096.24</v>
      </c>
      <c r="AO38" s="64">
        <f t="shared" si="82"/>
        <v>12096.24</v>
      </c>
      <c r="AP38" s="64">
        <f t="shared" si="82"/>
        <v>12671.052</v>
      </c>
      <c r="AQ38" s="64">
        <f t="shared" si="82"/>
        <v>12671.052</v>
      </c>
      <c r="AR38" s="64">
        <f t="shared" si="82"/>
        <v>12671.052</v>
      </c>
      <c r="AS38" s="64">
        <f t="shared" si="82"/>
        <v>12671.052</v>
      </c>
      <c r="AT38" s="64">
        <f t="shared" si="82"/>
        <v>12671.052</v>
      </c>
      <c r="AU38" s="64">
        <f t="shared" si="82"/>
        <v>12671.052</v>
      </c>
      <c r="AV38" s="64">
        <f t="shared" si="82"/>
        <v>12671.052</v>
      </c>
      <c r="AW38" s="64">
        <f t="shared" si="82"/>
        <v>12671.052</v>
      </c>
      <c r="AX38" s="64">
        <f t="shared" si="82"/>
        <v>12671.052</v>
      </c>
      <c r="AY38" s="64">
        <f t="shared" si="82"/>
        <v>12671.052</v>
      </c>
      <c r="AZ38" s="64">
        <f t="shared" si="82"/>
        <v>12671.052</v>
      </c>
      <c r="BA38" s="64">
        <f t="shared" si="82"/>
        <v>12671.052</v>
      </c>
      <c r="BB38" s="64">
        <f t="shared" si="82"/>
        <v>13274.604600000001</v>
      </c>
      <c r="BC38" s="64">
        <f t="shared" si="82"/>
        <v>13274.604600000001</v>
      </c>
      <c r="BD38" s="64">
        <f t="shared" si="82"/>
        <v>13274.604600000001</v>
      </c>
      <c r="BE38" s="64">
        <f t="shared" si="82"/>
        <v>13274.604600000001</v>
      </c>
      <c r="BF38" s="64">
        <f t="shared" si="82"/>
        <v>13274.604600000001</v>
      </c>
      <c r="BG38" s="64">
        <f t="shared" si="82"/>
        <v>13274.604600000001</v>
      </c>
      <c r="BH38" s="64">
        <f t="shared" si="82"/>
        <v>13274.604600000001</v>
      </c>
      <c r="BI38" s="64">
        <f t="shared" si="82"/>
        <v>13274.604600000001</v>
      </c>
      <c r="BJ38" s="64">
        <f t="shared" si="82"/>
        <v>13274.604600000001</v>
      </c>
      <c r="BK38" s="64">
        <f t="shared" si="82"/>
        <v>13274.604600000001</v>
      </c>
      <c r="BL38" s="64">
        <f t="shared" si="82"/>
        <v>13274.604600000001</v>
      </c>
      <c r="BM38" s="64">
        <f t="shared" si="82"/>
        <v>13274.604600000001</v>
      </c>
      <c r="BN38" s="440">
        <f>SUM(F38:BM38)</f>
        <v>697539.55919999967</v>
      </c>
      <c r="BO38" s="60"/>
    </row>
    <row r="39" spans="2:67" ht="16" thickTop="1" x14ac:dyDescent="0.2">
      <c r="B39" s="59"/>
      <c r="C39" s="65"/>
      <c r="D39" s="59"/>
      <c r="E39" s="59" t="s">
        <v>74</v>
      </c>
      <c r="F39" s="66">
        <f t="shared" ref="F39:AC39" si="83">SUM(F35:F38)</f>
        <v>7512</v>
      </c>
      <c r="G39" s="66">
        <f t="shared" si="83"/>
        <v>8088</v>
      </c>
      <c r="H39" s="66">
        <f t="shared" si="83"/>
        <v>9444</v>
      </c>
      <c r="I39" s="66">
        <f t="shared" si="83"/>
        <v>9012</v>
      </c>
      <c r="J39" s="66">
        <f t="shared" si="83"/>
        <v>9096</v>
      </c>
      <c r="K39" s="66">
        <f t="shared" si="83"/>
        <v>9276</v>
      </c>
      <c r="L39" s="66">
        <f t="shared" si="83"/>
        <v>10008</v>
      </c>
      <c r="M39" s="66">
        <f t="shared" si="83"/>
        <v>10008</v>
      </c>
      <c r="N39" s="66">
        <f t="shared" si="83"/>
        <v>11008</v>
      </c>
      <c r="O39" s="637">
        <f t="shared" si="83"/>
        <v>10008</v>
      </c>
      <c r="P39" s="66">
        <f t="shared" si="83"/>
        <v>12508</v>
      </c>
      <c r="Q39" s="66">
        <f t="shared" si="83"/>
        <v>10028</v>
      </c>
      <c r="R39" s="66">
        <f t="shared" si="83"/>
        <v>10404</v>
      </c>
      <c r="S39" s="66">
        <f t="shared" si="83"/>
        <v>10404</v>
      </c>
      <c r="T39" s="66">
        <f t="shared" si="83"/>
        <v>10404</v>
      </c>
      <c r="U39" s="66">
        <f t="shared" si="83"/>
        <v>10404</v>
      </c>
      <c r="V39" s="66">
        <f t="shared" si="83"/>
        <v>10404</v>
      </c>
      <c r="W39" s="66">
        <f t="shared" si="83"/>
        <v>14220</v>
      </c>
      <c r="X39" s="66">
        <f t="shared" si="83"/>
        <v>10864.8</v>
      </c>
      <c r="Y39" s="66">
        <f t="shared" si="83"/>
        <v>10864.8</v>
      </c>
      <c r="Z39" s="66">
        <f t="shared" si="83"/>
        <v>10864.8</v>
      </c>
      <c r="AA39" s="66">
        <f t="shared" si="83"/>
        <v>10972.8</v>
      </c>
      <c r="AB39" s="66">
        <f t="shared" si="83"/>
        <v>10972.8</v>
      </c>
      <c r="AC39" s="66">
        <f t="shared" si="83"/>
        <v>14980.8</v>
      </c>
      <c r="AD39" s="66">
        <f t="shared" ref="AD39:AO39" si="84">SUM(AD35:AD38)</f>
        <v>12096.24</v>
      </c>
      <c r="AE39" s="66">
        <f t="shared" si="84"/>
        <v>12096.24</v>
      </c>
      <c r="AF39" s="66">
        <f t="shared" si="84"/>
        <v>12096.24</v>
      </c>
      <c r="AG39" s="66">
        <f t="shared" si="84"/>
        <v>12096.24</v>
      </c>
      <c r="AH39" s="66">
        <f t="shared" si="84"/>
        <v>12096.24</v>
      </c>
      <c r="AI39" s="66">
        <f t="shared" si="84"/>
        <v>15696.24</v>
      </c>
      <c r="AJ39" s="66">
        <f t="shared" si="84"/>
        <v>12096.24</v>
      </c>
      <c r="AK39" s="66">
        <f t="shared" si="84"/>
        <v>12096.24</v>
      </c>
      <c r="AL39" s="66">
        <f t="shared" si="84"/>
        <v>12096.24</v>
      </c>
      <c r="AM39" s="66">
        <f t="shared" si="84"/>
        <v>12096.24</v>
      </c>
      <c r="AN39" s="66">
        <f t="shared" si="84"/>
        <v>12096.24</v>
      </c>
      <c r="AO39" s="66">
        <f t="shared" si="84"/>
        <v>15696.24</v>
      </c>
      <c r="AP39" s="66">
        <f t="shared" ref="AP39:BA39" si="85">SUM(AP35:AP38)</f>
        <v>12671.052</v>
      </c>
      <c r="AQ39" s="66">
        <f t="shared" si="85"/>
        <v>12671.052</v>
      </c>
      <c r="AR39" s="66">
        <f t="shared" si="85"/>
        <v>12671.052</v>
      </c>
      <c r="AS39" s="66">
        <f t="shared" si="85"/>
        <v>12671.052</v>
      </c>
      <c r="AT39" s="66">
        <f t="shared" si="85"/>
        <v>12671.052</v>
      </c>
      <c r="AU39" s="66">
        <f t="shared" si="85"/>
        <v>16271.052</v>
      </c>
      <c r="AV39" s="66">
        <f t="shared" si="85"/>
        <v>12671.052</v>
      </c>
      <c r="AW39" s="66">
        <f t="shared" si="85"/>
        <v>12671.052</v>
      </c>
      <c r="AX39" s="66">
        <f t="shared" si="85"/>
        <v>12671.052</v>
      </c>
      <c r="AY39" s="66">
        <f t="shared" si="85"/>
        <v>12671.052</v>
      </c>
      <c r="AZ39" s="66">
        <f t="shared" si="85"/>
        <v>12671.052</v>
      </c>
      <c r="BA39" s="66">
        <f t="shared" si="85"/>
        <v>16271.052</v>
      </c>
      <c r="BB39" s="66">
        <f t="shared" ref="BB39:BM39" si="86">SUM(BB35:BB38)</f>
        <v>13274.604600000001</v>
      </c>
      <c r="BC39" s="66">
        <f t="shared" si="86"/>
        <v>13274.604600000001</v>
      </c>
      <c r="BD39" s="66">
        <f t="shared" si="86"/>
        <v>13274.604600000001</v>
      </c>
      <c r="BE39" s="66">
        <f t="shared" si="86"/>
        <v>13274.604600000001</v>
      </c>
      <c r="BF39" s="66">
        <f t="shared" si="86"/>
        <v>13274.604600000001</v>
      </c>
      <c r="BG39" s="66">
        <f t="shared" si="86"/>
        <v>16874.604599999999</v>
      </c>
      <c r="BH39" s="66">
        <f t="shared" si="86"/>
        <v>13274.604600000001</v>
      </c>
      <c r="BI39" s="66">
        <f t="shared" si="86"/>
        <v>13274.604600000001</v>
      </c>
      <c r="BJ39" s="66">
        <f t="shared" si="86"/>
        <v>13274.604600000001</v>
      </c>
      <c r="BK39" s="66">
        <f t="shared" si="86"/>
        <v>13274.604600000001</v>
      </c>
      <c r="BL39" s="66">
        <f t="shared" si="86"/>
        <v>13274.604600000001</v>
      </c>
      <c r="BM39" s="66">
        <f t="shared" si="86"/>
        <v>16874.604599999999</v>
      </c>
      <c r="BN39" s="440">
        <f>SUM(F39:BM39)</f>
        <v>729859.55919999967</v>
      </c>
      <c r="BO39" s="60"/>
    </row>
    <row r="40" spans="2:67" x14ac:dyDescent="0.2">
      <c r="B40" s="59"/>
      <c r="C40" s="65"/>
      <c r="D40" s="59"/>
      <c r="E40" s="59"/>
      <c r="F40" s="40"/>
      <c r="G40" s="40"/>
      <c r="H40" s="40"/>
      <c r="I40" s="40"/>
      <c r="J40" s="40"/>
      <c r="K40" s="40"/>
      <c r="L40" s="40"/>
      <c r="M40" s="40"/>
      <c r="N40" s="40"/>
      <c r="O40" s="628"/>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60"/>
    </row>
    <row r="41" spans="2:67" x14ac:dyDescent="0.2">
      <c r="B41" s="59" t="s">
        <v>131</v>
      </c>
      <c r="C41" s="65"/>
      <c r="D41" s="59"/>
      <c r="E41" s="59"/>
      <c r="F41" s="40"/>
      <c r="G41" s="40"/>
      <c r="H41" s="40"/>
      <c r="I41" s="40"/>
      <c r="J41" s="40"/>
      <c r="K41" s="40"/>
      <c r="L41" s="40"/>
      <c r="M41" s="40"/>
      <c r="N41" s="40"/>
      <c r="O41" s="628"/>
      <c r="P41" s="40"/>
      <c r="Q41" s="102"/>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60"/>
    </row>
    <row r="42" spans="2:67" x14ac:dyDescent="0.2">
      <c r="B42" s="59"/>
      <c r="C42" s="61" t="s">
        <v>75</v>
      </c>
      <c r="D42" s="59"/>
      <c r="E42" s="59"/>
      <c r="F42" s="49">
        <v>500</v>
      </c>
      <c r="G42" s="49">
        <v>10</v>
      </c>
      <c r="H42" s="49">
        <v>10</v>
      </c>
      <c r="I42" s="49">
        <v>10</v>
      </c>
      <c r="J42" s="49">
        <v>10</v>
      </c>
      <c r="K42" s="49">
        <v>10</v>
      </c>
      <c r="L42" s="49">
        <v>10</v>
      </c>
      <c r="M42" s="49">
        <v>10</v>
      </c>
      <c r="N42" s="49">
        <v>10</v>
      </c>
      <c r="O42" s="638">
        <v>10</v>
      </c>
      <c r="P42" s="49">
        <v>10</v>
      </c>
      <c r="Q42" s="49">
        <v>10</v>
      </c>
      <c r="R42" s="49">
        <v>10</v>
      </c>
      <c r="S42" s="49">
        <v>10</v>
      </c>
      <c r="T42" s="49">
        <v>10</v>
      </c>
      <c r="U42" s="49">
        <v>10</v>
      </c>
      <c r="V42" s="49">
        <v>10</v>
      </c>
      <c r="W42" s="49">
        <v>10</v>
      </c>
      <c r="X42" s="49">
        <v>10</v>
      </c>
      <c r="Y42" s="49">
        <v>10</v>
      </c>
      <c r="Z42" s="49">
        <v>10</v>
      </c>
      <c r="AA42" s="49">
        <v>10</v>
      </c>
      <c r="AB42" s="49">
        <v>10</v>
      </c>
      <c r="AC42" s="49">
        <v>10</v>
      </c>
      <c r="AD42" s="48">
        <f t="shared" ref="AD42:AD72" si="87">R42*1.1</f>
        <v>11</v>
      </c>
      <c r="AE42" s="48">
        <f t="shared" ref="AE42:AE72" si="88">S42*1.1</f>
        <v>11</v>
      </c>
      <c r="AF42" s="48">
        <f t="shared" ref="AF42:AF72" si="89">T42*1.1</f>
        <v>11</v>
      </c>
      <c r="AG42" s="48">
        <f t="shared" ref="AG42:AG72" si="90">U42*1.1</f>
        <v>11</v>
      </c>
      <c r="AH42" s="48">
        <f t="shared" ref="AH42:AH72" si="91">V42*1.1</f>
        <v>11</v>
      </c>
      <c r="AI42" s="48">
        <f t="shared" ref="AI42:AI72" si="92">W42*1.1</f>
        <v>11</v>
      </c>
      <c r="AJ42" s="48">
        <f t="shared" ref="AJ42:AJ72" si="93">X42*1.1</f>
        <v>11</v>
      </c>
      <c r="AK42" s="48">
        <f t="shared" ref="AK42:AK72" si="94">Y42*1.1</f>
        <v>11</v>
      </c>
      <c r="AL42" s="48">
        <f t="shared" ref="AL42:AL72" si="95">Z42*1.1</f>
        <v>11</v>
      </c>
      <c r="AM42" s="48">
        <f t="shared" ref="AM42:AM72" si="96">AA42*1.1</f>
        <v>11</v>
      </c>
      <c r="AN42" s="48">
        <f t="shared" ref="AN42:AN72" si="97">AB42*1.1</f>
        <v>11</v>
      </c>
      <c r="AO42" s="48">
        <f t="shared" ref="AO42:AO72" si="98">AC42*1.1</f>
        <v>11</v>
      </c>
      <c r="AP42" s="49">
        <f t="shared" ref="AP42:AP72" si="99">AD42*1.1</f>
        <v>12.100000000000001</v>
      </c>
      <c r="AQ42" s="49">
        <f t="shared" ref="AQ42:AQ72" si="100">AE42*1.1</f>
        <v>12.100000000000001</v>
      </c>
      <c r="AR42" s="49">
        <f t="shared" ref="AR42:AR72" si="101">AF42*1.1</f>
        <v>12.100000000000001</v>
      </c>
      <c r="AS42" s="49">
        <f t="shared" ref="AS42:AS72" si="102">AG42*1.1</f>
        <v>12.100000000000001</v>
      </c>
      <c r="AT42" s="49">
        <f t="shared" ref="AT42:AT72" si="103">AH42*1.1</f>
        <v>12.100000000000001</v>
      </c>
      <c r="AU42" s="49">
        <f t="shared" ref="AU42:AU72" si="104">AI42*1.1</f>
        <v>12.100000000000001</v>
      </c>
      <c r="AV42" s="49">
        <f t="shared" ref="AV42:AV72" si="105">AJ42*1.1</f>
        <v>12.100000000000001</v>
      </c>
      <c r="AW42" s="49">
        <f t="shared" ref="AW42:AW72" si="106">AK42*1.1</f>
        <v>12.100000000000001</v>
      </c>
      <c r="AX42" s="49">
        <f t="shared" ref="AX42:AX72" si="107">AL42*1.1</f>
        <v>12.100000000000001</v>
      </c>
      <c r="AY42" s="49">
        <f t="shared" ref="AY42:AY72" si="108">AM42*1.1</f>
        <v>12.100000000000001</v>
      </c>
      <c r="AZ42" s="49">
        <f t="shared" ref="AZ42:AZ72" si="109">AN42*1.1</f>
        <v>12.100000000000001</v>
      </c>
      <c r="BA42" s="49">
        <f t="shared" ref="BA42:BA72" si="110">AO42*1.1</f>
        <v>12.100000000000001</v>
      </c>
      <c r="BB42" s="49">
        <f t="shared" ref="BB42:BB72" si="111">AP42*1.1</f>
        <v>13.310000000000002</v>
      </c>
      <c r="BC42" s="49">
        <f t="shared" ref="BC42:BC72" si="112">AQ42*1.1</f>
        <v>13.310000000000002</v>
      </c>
      <c r="BD42" s="49">
        <f t="shared" ref="BD42:BD72" si="113">AR42*1.1</f>
        <v>13.310000000000002</v>
      </c>
      <c r="BE42" s="49">
        <f t="shared" ref="BE42:BE72" si="114">AS42*1.1</f>
        <v>13.310000000000002</v>
      </c>
      <c r="BF42" s="49">
        <f t="shared" ref="BF42:BF72" si="115">AT42*1.1</f>
        <v>13.310000000000002</v>
      </c>
      <c r="BG42" s="49">
        <f t="shared" ref="BG42:BG72" si="116">AU42*1.1</f>
        <v>13.310000000000002</v>
      </c>
      <c r="BH42" s="49">
        <f t="shared" ref="BH42:BH72" si="117">AV42*1.1</f>
        <v>13.310000000000002</v>
      </c>
      <c r="BI42" s="49">
        <f t="shared" ref="BI42:BI72" si="118">AW42*1.1</f>
        <v>13.310000000000002</v>
      </c>
      <c r="BJ42" s="49">
        <f t="shared" ref="BJ42:BJ72" si="119">AX42*1.1</f>
        <v>13.310000000000002</v>
      </c>
      <c r="BK42" s="49">
        <f t="shared" ref="BK42:BK72" si="120">AY42*1.1</f>
        <v>13.310000000000002</v>
      </c>
      <c r="BL42" s="49">
        <f t="shared" ref="BL42:BL72" si="121">AZ42*1.1</f>
        <v>13.310000000000002</v>
      </c>
      <c r="BM42" s="49">
        <f t="shared" ref="BM42:BM72" si="122">BA42*1.1</f>
        <v>13.310000000000002</v>
      </c>
      <c r="BN42" s="440">
        <f>SUM(F42:BM42)</f>
        <v>1166.9199999999996</v>
      </c>
      <c r="BO42" s="60"/>
    </row>
    <row r="43" spans="2:67" x14ac:dyDescent="0.2">
      <c r="B43" s="59"/>
      <c r="C43" s="61" t="s">
        <v>76</v>
      </c>
      <c r="D43" s="62"/>
      <c r="E43" s="62"/>
      <c r="F43" s="48">
        <v>0</v>
      </c>
      <c r="G43" s="48">
        <v>50</v>
      </c>
      <c r="H43" s="48">
        <v>50</v>
      </c>
      <c r="I43" s="48">
        <v>50</v>
      </c>
      <c r="J43" s="48">
        <v>50</v>
      </c>
      <c r="K43" s="48">
        <v>50</v>
      </c>
      <c r="L43" s="49">
        <v>50</v>
      </c>
      <c r="M43" s="49">
        <v>50</v>
      </c>
      <c r="N43" s="49">
        <v>50</v>
      </c>
      <c r="O43" s="638">
        <v>50</v>
      </c>
      <c r="P43" s="49">
        <v>50</v>
      </c>
      <c r="Q43" s="49">
        <v>50</v>
      </c>
      <c r="R43" s="49">
        <v>50</v>
      </c>
      <c r="S43" s="49">
        <v>50</v>
      </c>
      <c r="T43" s="49">
        <v>50</v>
      </c>
      <c r="U43" s="49">
        <v>50</v>
      </c>
      <c r="V43" s="49">
        <v>50</v>
      </c>
      <c r="W43" s="49">
        <v>50</v>
      </c>
      <c r="X43" s="49">
        <v>50</v>
      </c>
      <c r="Y43" s="49">
        <v>50</v>
      </c>
      <c r="Z43" s="49">
        <v>50</v>
      </c>
      <c r="AA43" s="49">
        <v>50</v>
      </c>
      <c r="AB43" s="49">
        <v>50</v>
      </c>
      <c r="AC43" s="49">
        <v>50</v>
      </c>
      <c r="AD43" s="48">
        <f t="shared" si="87"/>
        <v>55.000000000000007</v>
      </c>
      <c r="AE43" s="48">
        <f t="shared" si="88"/>
        <v>55.000000000000007</v>
      </c>
      <c r="AF43" s="48">
        <f t="shared" si="89"/>
        <v>55.000000000000007</v>
      </c>
      <c r="AG43" s="48">
        <f t="shared" si="90"/>
        <v>55.000000000000007</v>
      </c>
      <c r="AH43" s="48">
        <f t="shared" si="91"/>
        <v>55.000000000000007</v>
      </c>
      <c r="AI43" s="48">
        <f t="shared" si="92"/>
        <v>55.000000000000007</v>
      </c>
      <c r="AJ43" s="48">
        <f t="shared" si="93"/>
        <v>55.000000000000007</v>
      </c>
      <c r="AK43" s="48">
        <f t="shared" si="94"/>
        <v>55.000000000000007</v>
      </c>
      <c r="AL43" s="48">
        <f t="shared" si="95"/>
        <v>55.000000000000007</v>
      </c>
      <c r="AM43" s="48">
        <f t="shared" si="96"/>
        <v>55.000000000000007</v>
      </c>
      <c r="AN43" s="48">
        <f t="shared" si="97"/>
        <v>55.000000000000007</v>
      </c>
      <c r="AO43" s="48">
        <f t="shared" si="98"/>
        <v>55.000000000000007</v>
      </c>
      <c r="AP43" s="49">
        <f t="shared" si="99"/>
        <v>60.500000000000014</v>
      </c>
      <c r="AQ43" s="49">
        <f t="shared" si="100"/>
        <v>60.500000000000014</v>
      </c>
      <c r="AR43" s="49">
        <f t="shared" si="101"/>
        <v>60.500000000000014</v>
      </c>
      <c r="AS43" s="49">
        <f t="shared" si="102"/>
        <v>60.500000000000014</v>
      </c>
      <c r="AT43" s="49">
        <f t="shared" si="103"/>
        <v>60.500000000000014</v>
      </c>
      <c r="AU43" s="49">
        <f t="shared" si="104"/>
        <v>60.500000000000014</v>
      </c>
      <c r="AV43" s="49">
        <f t="shared" si="105"/>
        <v>60.500000000000014</v>
      </c>
      <c r="AW43" s="49">
        <f t="shared" si="106"/>
        <v>60.500000000000014</v>
      </c>
      <c r="AX43" s="49">
        <f t="shared" si="107"/>
        <v>60.500000000000014</v>
      </c>
      <c r="AY43" s="49">
        <f t="shared" si="108"/>
        <v>60.500000000000014</v>
      </c>
      <c r="AZ43" s="49">
        <f t="shared" si="109"/>
        <v>60.500000000000014</v>
      </c>
      <c r="BA43" s="49">
        <f t="shared" si="110"/>
        <v>60.500000000000014</v>
      </c>
      <c r="BB43" s="49">
        <f t="shared" si="111"/>
        <v>66.550000000000026</v>
      </c>
      <c r="BC43" s="49">
        <f t="shared" si="112"/>
        <v>66.550000000000026</v>
      </c>
      <c r="BD43" s="49">
        <f t="shared" si="113"/>
        <v>66.550000000000026</v>
      </c>
      <c r="BE43" s="49">
        <f t="shared" si="114"/>
        <v>66.550000000000026</v>
      </c>
      <c r="BF43" s="49">
        <f t="shared" si="115"/>
        <v>66.550000000000026</v>
      </c>
      <c r="BG43" s="49">
        <f t="shared" si="116"/>
        <v>66.550000000000026</v>
      </c>
      <c r="BH43" s="49">
        <f t="shared" si="117"/>
        <v>66.550000000000026</v>
      </c>
      <c r="BI43" s="49">
        <f t="shared" si="118"/>
        <v>66.550000000000026</v>
      </c>
      <c r="BJ43" s="49">
        <f t="shared" si="119"/>
        <v>66.550000000000026</v>
      </c>
      <c r="BK43" s="49">
        <f t="shared" si="120"/>
        <v>66.550000000000026</v>
      </c>
      <c r="BL43" s="49">
        <f t="shared" si="121"/>
        <v>66.550000000000026</v>
      </c>
      <c r="BM43" s="49">
        <f t="shared" si="122"/>
        <v>66.550000000000026</v>
      </c>
      <c r="BN43" s="440">
        <f t="shared" ref="BN43:BN72" si="123">SUM(F43:BM43)</f>
        <v>3334.6000000000022</v>
      </c>
      <c r="BO43" s="60"/>
    </row>
    <row r="44" spans="2:67" x14ac:dyDescent="0.2">
      <c r="B44" s="59"/>
      <c r="C44" s="61" t="s">
        <v>77</v>
      </c>
      <c r="D44" s="62"/>
      <c r="E44" s="62"/>
      <c r="F44" s="48">
        <v>150</v>
      </c>
      <c r="G44" s="48">
        <v>150</v>
      </c>
      <c r="H44" s="48">
        <v>150</v>
      </c>
      <c r="I44" s="48">
        <v>150</v>
      </c>
      <c r="J44" s="48">
        <v>150</v>
      </c>
      <c r="K44" s="48">
        <v>150</v>
      </c>
      <c r="L44" s="48">
        <v>150</v>
      </c>
      <c r="M44" s="48">
        <v>150</v>
      </c>
      <c r="N44" s="48">
        <v>150</v>
      </c>
      <c r="O44" s="629">
        <v>150</v>
      </c>
      <c r="P44" s="48">
        <v>150</v>
      </c>
      <c r="Q44" s="48">
        <v>150</v>
      </c>
      <c r="R44" s="48">
        <v>150</v>
      </c>
      <c r="S44" s="48">
        <v>150</v>
      </c>
      <c r="T44" s="48">
        <v>150</v>
      </c>
      <c r="U44" s="48">
        <v>150</v>
      </c>
      <c r="V44" s="48">
        <v>150</v>
      </c>
      <c r="W44" s="48">
        <v>150</v>
      </c>
      <c r="X44" s="48">
        <v>150</v>
      </c>
      <c r="Y44" s="48">
        <v>150</v>
      </c>
      <c r="Z44" s="48">
        <v>150</v>
      </c>
      <c r="AA44" s="48">
        <v>150</v>
      </c>
      <c r="AB44" s="48">
        <v>150</v>
      </c>
      <c r="AC44" s="48">
        <v>150</v>
      </c>
      <c r="AD44" s="48">
        <f t="shared" si="87"/>
        <v>165</v>
      </c>
      <c r="AE44" s="48">
        <f t="shared" si="88"/>
        <v>165</v>
      </c>
      <c r="AF44" s="48">
        <f t="shared" si="89"/>
        <v>165</v>
      </c>
      <c r="AG44" s="48">
        <f t="shared" si="90"/>
        <v>165</v>
      </c>
      <c r="AH44" s="48">
        <f t="shared" si="91"/>
        <v>165</v>
      </c>
      <c r="AI44" s="48">
        <f t="shared" si="92"/>
        <v>165</v>
      </c>
      <c r="AJ44" s="48">
        <f t="shared" si="93"/>
        <v>165</v>
      </c>
      <c r="AK44" s="48">
        <f t="shared" si="94"/>
        <v>165</v>
      </c>
      <c r="AL44" s="48">
        <f t="shared" si="95"/>
        <v>165</v>
      </c>
      <c r="AM44" s="48">
        <f t="shared" si="96"/>
        <v>165</v>
      </c>
      <c r="AN44" s="48">
        <f t="shared" si="97"/>
        <v>165</v>
      </c>
      <c r="AO44" s="48">
        <f t="shared" si="98"/>
        <v>165</v>
      </c>
      <c r="AP44" s="49">
        <f t="shared" si="99"/>
        <v>181.50000000000003</v>
      </c>
      <c r="AQ44" s="49">
        <f t="shared" si="100"/>
        <v>181.50000000000003</v>
      </c>
      <c r="AR44" s="49">
        <f t="shared" si="101"/>
        <v>181.50000000000003</v>
      </c>
      <c r="AS44" s="49">
        <f t="shared" si="102"/>
        <v>181.50000000000003</v>
      </c>
      <c r="AT44" s="49">
        <f t="shared" si="103"/>
        <v>181.50000000000003</v>
      </c>
      <c r="AU44" s="49">
        <f t="shared" si="104"/>
        <v>181.50000000000003</v>
      </c>
      <c r="AV44" s="49">
        <f t="shared" si="105"/>
        <v>181.50000000000003</v>
      </c>
      <c r="AW44" s="49">
        <f t="shared" si="106"/>
        <v>181.50000000000003</v>
      </c>
      <c r="AX44" s="49">
        <f t="shared" si="107"/>
        <v>181.50000000000003</v>
      </c>
      <c r="AY44" s="49">
        <f t="shared" si="108"/>
        <v>181.50000000000003</v>
      </c>
      <c r="AZ44" s="49">
        <f t="shared" si="109"/>
        <v>181.50000000000003</v>
      </c>
      <c r="BA44" s="49">
        <f t="shared" si="110"/>
        <v>181.50000000000003</v>
      </c>
      <c r="BB44" s="49">
        <f t="shared" si="111"/>
        <v>199.65000000000003</v>
      </c>
      <c r="BC44" s="49">
        <f t="shared" si="112"/>
        <v>199.65000000000003</v>
      </c>
      <c r="BD44" s="49">
        <f t="shared" si="113"/>
        <v>199.65000000000003</v>
      </c>
      <c r="BE44" s="49">
        <f t="shared" si="114"/>
        <v>199.65000000000003</v>
      </c>
      <c r="BF44" s="49">
        <f t="shared" si="115"/>
        <v>199.65000000000003</v>
      </c>
      <c r="BG44" s="49">
        <f t="shared" si="116"/>
        <v>199.65000000000003</v>
      </c>
      <c r="BH44" s="49">
        <f t="shared" si="117"/>
        <v>199.65000000000003</v>
      </c>
      <c r="BI44" s="49">
        <f t="shared" si="118"/>
        <v>199.65000000000003</v>
      </c>
      <c r="BJ44" s="49">
        <f t="shared" si="119"/>
        <v>199.65000000000003</v>
      </c>
      <c r="BK44" s="49">
        <f t="shared" si="120"/>
        <v>199.65000000000003</v>
      </c>
      <c r="BL44" s="49">
        <f t="shared" si="121"/>
        <v>199.65000000000003</v>
      </c>
      <c r="BM44" s="49">
        <f t="shared" si="122"/>
        <v>199.65000000000003</v>
      </c>
      <c r="BN44" s="440">
        <f t="shared" si="123"/>
        <v>10153.799999999996</v>
      </c>
      <c r="BO44" s="60"/>
    </row>
    <row r="45" spans="2:67" x14ac:dyDescent="0.2">
      <c r="B45" s="59"/>
      <c r="C45" s="61" t="s">
        <v>78</v>
      </c>
      <c r="D45" s="62"/>
      <c r="E45" s="62"/>
      <c r="F45" s="49">
        <v>200</v>
      </c>
      <c r="G45" s="49">
        <v>200</v>
      </c>
      <c r="H45" s="49">
        <v>200</v>
      </c>
      <c r="I45" s="49">
        <v>200</v>
      </c>
      <c r="J45" s="49">
        <v>200</v>
      </c>
      <c r="K45" s="49">
        <v>200</v>
      </c>
      <c r="L45" s="49">
        <v>200</v>
      </c>
      <c r="M45" s="49">
        <v>200</v>
      </c>
      <c r="N45" s="49">
        <v>200</v>
      </c>
      <c r="O45" s="638">
        <v>200</v>
      </c>
      <c r="P45" s="49">
        <v>200</v>
      </c>
      <c r="Q45" s="49">
        <v>200</v>
      </c>
      <c r="R45" s="49">
        <v>200</v>
      </c>
      <c r="S45" s="49">
        <v>200</v>
      </c>
      <c r="T45" s="49">
        <v>200</v>
      </c>
      <c r="U45" s="49">
        <v>200</v>
      </c>
      <c r="V45" s="49">
        <v>200</v>
      </c>
      <c r="W45" s="49">
        <v>200</v>
      </c>
      <c r="X45" s="49">
        <v>200</v>
      </c>
      <c r="Y45" s="49">
        <v>200</v>
      </c>
      <c r="Z45" s="49">
        <v>200</v>
      </c>
      <c r="AA45" s="49">
        <v>200</v>
      </c>
      <c r="AB45" s="49">
        <v>200</v>
      </c>
      <c r="AC45" s="49">
        <v>200</v>
      </c>
      <c r="AD45" s="48">
        <f t="shared" si="87"/>
        <v>220.00000000000003</v>
      </c>
      <c r="AE45" s="48">
        <f t="shared" si="88"/>
        <v>220.00000000000003</v>
      </c>
      <c r="AF45" s="48">
        <f t="shared" si="89"/>
        <v>220.00000000000003</v>
      </c>
      <c r="AG45" s="48">
        <f t="shared" si="90"/>
        <v>220.00000000000003</v>
      </c>
      <c r="AH45" s="48">
        <f t="shared" si="91"/>
        <v>220.00000000000003</v>
      </c>
      <c r="AI45" s="48">
        <f t="shared" si="92"/>
        <v>220.00000000000003</v>
      </c>
      <c r="AJ45" s="48">
        <f t="shared" si="93"/>
        <v>220.00000000000003</v>
      </c>
      <c r="AK45" s="48">
        <f t="shared" si="94"/>
        <v>220.00000000000003</v>
      </c>
      <c r="AL45" s="48">
        <f t="shared" si="95"/>
        <v>220.00000000000003</v>
      </c>
      <c r="AM45" s="48">
        <f t="shared" si="96"/>
        <v>220.00000000000003</v>
      </c>
      <c r="AN45" s="48">
        <f t="shared" si="97"/>
        <v>220.00000000000003</v>
      </c>
      <c r="AO45" s="48">
        <f t="shared" si="98"/>
        <v>220.00000000000003</v>
      </c>
      <c r="AP45" s="49">
        <f t="shared" si="99"/>
        <v>242.00000000000006</v>
      </c>
      <c r="AQ45" s="49">
        <f t="shared" si="100"/>
        <v>242.00000000000006</v>
      </c>
      <c r="AR45" s="49">
        <f t="shared" si="101"/>
        <v>242.00000000000006</v>
      </c>
      <c r="AS45" s="49">
        <f t="shared" si="102"/>
        <v>242.00000000000006</v>
      </c>
      <c r="AT45" s="49">
        <f t="shared" si="103"/>
        <v>242.00000000000006</v>
      </c>
      <c r="AU45" s="49">
        <f t="shared" si="104"/>
        <v>242.00000000000006</v>
      </c>
      <c r="AV45" s="49">
        <f t="shared" si="105"/>
        <v>242.00000000000006</v>
      </c>
      <c r="AW45" s="49">
        <f t="shared" si="106"/>
        <v>242.00000000000006</v>
      </c>
      <c r="AX45" s="49">
        <f t="shared" si="107"/>
        <v>242.00000000000006</v>
      </c>
      <c r="AY45" s="49">
        <f t="shared" si="108"/>
        <v>242.00000000000006</v>
      </c>
      <c r="AZ45" s="49">
        <f t="shared" si="109"/>
        <v>242.00000000000006</v>
      </c>
      <c r="BA45" s="49">
        <f t="shared" si="110"/>
        <v>242.00000000000006</v>
      </c>
      <c r="BB45" s="49">
        <f t="shared" si="111"/>
        <v>266.2000000000001</v>
      </c>
      <c r="BC45" s="49">
        <f t="shared" si="112"/>
        <v>266.2000000000001</v>
      </c>
      <c r="BD45" s="49">
        <f t="shared" si="113"/>
        <v>266.2000000000001</v>
      </c>
      <c r="BE45" s="49">
        <f t="shared" si="114"/>
        <v>266.2000000000001</v>
      </c>
      <c r="BF45" s="49">
        <f t="shared" si="115"/>
        <v>266.2000000000001</v>
      </c>
      <c r="BG45" s="49">
        <f t="shared" si="116"/>
        <v>266.2000000000001</v>
      </c>
      <c r="BH45" s="49">
        <f t="shared" si="117"/>
        <v>266.2000000000001</v>
      </c>
      <c r="BI45" s="49">
        <f t="shared" si="118"/>
        <v>266.2000000000001</v>
      </c>
      <c r="BJ45" s="49">
        <f t="shared" si="119"/>
        <v>266.2000000000001</v>
      </c>
      <c r="BK45" s="49">
        <f t="shared" si="120"/>
        <v>266.2000000000001</v>
      </c>
      <c r="BL45" s="49">
        <f t="shared" si="121"/>
        <v>266.2000000000001</v>
      </c>
      <c r="BM45" s="49">
        <f t="shared" si="122"/>
        <v>266.2000000000001</v>
      </c>
      <c r="BN45" s="440">
        <f t="shared" si="123"/>
        <v>13538.400000000009</v>
      </c>
      <c r="BO45" s="60"/>
    </row>
    <row r="46" spans="2:67" x14ac:dyDescent="0.2">
      <c r="B46" s="59"/>
      <c r="C46" s="61" t="s">
        <v>79</v>
      </c>
      <c r="D46" s="62"/>
      <c r="E46" s="62"/>
      <c r="F46" s="49">
        <v>0</v>
      </c>
      <c r="G46" s="49">
        <v>0</v>
      </c>
      <c r="H46" s="49">
        <v>0</v>
      </c>
      <c r="I46" s="48">
        <v>0</v>
      </c>
      <c r="J46" s="48">
        <v>0</v>
      </c>
      <c r="K46" s="49">
        <v>0</v>
      </c>
      <c r="L46" s="49">
        <v>0</v>
      </c>
      <c r="M46" s="49">
        <v>0</v>
      </c>
      <c r="N46" s="49">
        <v>0</v>
      </c>
      <c r="O46" s="638">
        <v>0</v>
      </c>
      <c r="P46" s="49">
        <v>0</v>
      </c>
      <c r="Q46" s="49">
        <v>100</v>
      </c>
      <c r="R46" s="49">
        <v>100</v>
      </c>
      <c r="S46" s="49">
        <v>100</v>
      </c>
      <c r="T46" s="49">
        <v>100</v>
      </c>
      <c r="U46" s="49">
        <v>100</v>
      </c>
      <c r="V46" s="49">
        <v>100</v>
      </c>
      <c r="W46" s="49">
        <v>100</v>
      </c>
      <c r="X46" s="49">
        <v>100</v>
      </c>
      <c r="Y46" s="49">
        <v>100</v>
      </c>
      <c r="Z46" s="49">
        <v>100</v>
      </c>
      <c r="AA46" s="49">
        <v>100</v>
      </c>
      <c r="AB46" s="49">
        <v>100</v>
      </c>
      <c r="AC46" s="49">
        <v>100</v>
      </c>
      <c r="AD46" s="48">
        <f t="shared" si="87"/>
        <v>110.00000000000001</v>
      </c>
      <c r="AE46" s="48">
        <f t="shared" si="88"/>
        <v>110.00000000000001</v>
      </c>
      <c r="AF46" s="48">
        <f t="shared" si="89"/>
        <v>110.00000000000001</v>
      </c>
      <c r="AG46" s="48">
        <f t="shared" si="90"/>
        <v>110.00000000000001</v>
      </c>
      <c r="AH46" s="48">
        <f t="shared" si="91"/>
        <v>110.00000000000001</v>
      </c>
      <c r="AI46" s="48">
        <f t="shared" si="92"/>
        <v>110.00000000000001</v>
      </c>
      <c r="AJ46" s="48">
        <f t="shared" si="93"/>
        <v>110.00000000000001</v>
      </c>
      <c r="AK46" s="48">
        <f t="shared" si="94"/>
        <v>110.00000000000001</v>
      </c>
      <c r="AL46" s="48">
        <f t="shared" si="95"/>
        <v>110.00000000000001</v>
      </c>
      <c r="AM46" s="48">
        <f t="shared" si="96"/>
        <v>110.00000000000001</v>
      </c>
      <c r="AN46" s="48">
        <f t="shared" si="97"/>
        <v>110.00000000000001</v>
      </c>
      <c r="AO46" s="48">
        <f t="shared" si="98"/>
        <v>110.00000000000001</v>
      </c>
      <c r="AP46" s="49">
        <f t="shared" si="99"/>
        <v>121.00000000000003</v>
      </c>
      <c r="AQ46" s="49">
        <f t="shared" si="100"/>
        <v>121.00000000000003</v>
      </c>
      <c r="AR46" s="49">
        <f t="shared" si="101"/>
        <v>121.00000000000003</v>
      </c>
      <c r="AS46" s="49">
        <f t="shared" si="102"/>
        <v>121.00000000000003</v>
      </c>
      <c r="AT46" s="49">
        <f t="shared" si="103"/>
        <v>121.00000000000003</v>
      </c>
      <c r="AU46" s="49">
        <f t="shared" si="104"/>
        <v>121.00000000000003</v>
      </c>
      <c r="AV46" s="49">
        <f t="shared" si="105"/>
        <v>121.00000000000003</v>
      </c>
      <c r="AW46" s="49">
        <f t="shared" si="106"/>
        <v>121.00000000000003</v>
      </c>
      <c r="AX46" s="49">
        <f t="shared" si="107"/>
        <v>121.00000000000003</v>
      </c>
      <c r="AY46" s="49">
        <f t="shared" si="108"/>
        <v>121.00000000000003</v>
      </c>
      <c r="AZ46" s="49">
        <f t="shared" si="109"/>
        <v>121.00000000000003</v>
      </c>
      <c r="BA46" s="49">
        <f t="shared" si="110"/>
        <v>121.00000000000003</v>
      </c>
      <c r="BB46" s="49">
        <f t="shared" si="111"/>
        <v>133.10000000000005</v>
      </c>
      <c r="BC46" s="49">
        <f t="shared" si="112"/>
        <v>133.10000000000005</v>
      </c>
      <c r="BD46" s="49">
        <f t="shared" si="113"/>
        <v>133.10000000000005</v>
      </c>
      <c r="BE46" s="49">
        <f t="shared" si="114"/>
        <v>133.10000000000005</v>
      </c>
      <c r="BF46" s="49">
        <f t="shared" si="115"/>
        <v>133.10000000000005</v>
      </c>
      <c r="BG46" s="49">
        <f t="shared" si="116"/>
        <v>133.10000000000005</v>
      </c>
      <c r="BH46" s="49">
        <f t="shared" si="117"/>
        <v>133.10000000000005</v>
      </c>
      <c r="BI46" s="49">
        <f t="shared" si="118"/>
        <v>133.10000000000005</v>
      </c>
      <c r="BJ46" s="49">
        <f t="shared" si="119"/>
        <v>133.10000000000005</v>
      </c>
      <c r="BK46" s="49">
        <f t="shared" si="120"/>
        <v>133.10000000000005</v>
      </c>
      <c r="BL46" s="49">
        <f t="shared" si="121"/>
        <v>133.10000000000005</v>
      </c>
      <c r="BM46" s="49">
        <f t="shared" si="122"/>
        <v>133.10000000000005</v>
      </c>
      <c r="BN46" s="440">
        <f t="shared" si="123"/>
        <v>5669.2000000000044</v>
      </c>
      <c r="BO46" s="60"/>
    </row>
    <row r="47" spans="2:67" x14ac:dyDescent="0.2">
      <c r="B47" s="59"/>
      <c r="C47" s="61" t="s">
        <v>80</v>
      </c>
      <c r="D47" s="62"/>
      <c r="E47" s="62"/>
      <c r="F47" s="49">
        <v>0</v>
      </c>
      <c r="G47" s="49">
        <v>10</v>
      </c>
      <c r="H47" s="49">
        <v>10</v>
      </c>
      <c r="I47" s="49">
        <v>10</v>
      </c>
      <c r="J47" s="49">
        <v>10</v>
      </c>
      <c r="K47" s="49">
        <v>10</v>
      </c>
      <c r="L47" s="49">
        <v>10</v>
      </c>
      <c r="M47" s="49">
        <v>10</v>
      </c>
      <c r="N47" s="49">
        <v>10</v>
      </c>
      <c r="O47" s="638">
        <v>10</v>
      </c>
      <c r="P47" s="49">
        <v>10</v>
      </c>
      <c r="Q47" s="49">
        <v>10</v>
      </c>
      <c r="R47" s="49">
        <v>10</v>
      </c>
      <c r="S47" s="49">
        <v>10</v>
      </c>
      <c r="T47" s="49">
        <v>10</v>
      </c>
      <c r="U47" s="49">
        <v>10</v>
      </c>
      <c r="V47" s="49">
        <v>10</v>
      </c>
      <c r="W47" s="49">
        <v>10</v>
      </c>
      <c r="X47" s="49">
        <v>10</v>
      </c>
      <c r="Y47" s="49">
        <v>10</v>
      </c>
      <c r="Z47" s="49">
        <v>10</v>
      </c>
      <c r="AA47" s="49">
        <v>10</v>
      </c>
      <c r="AB47" s="49">
        <v>10</v>
      </c>
      <c r="AC47" s="49">
        <v>10</v>
      </c>
      <c r="AD47" s="48">
        <f t="shared" si="87"/>
        <v>11</v>
      </c>
      <c r="AE47" s="48">
        <f t="shared" si="88"/>
        <v>11</v>
      </c>
      <c r="AF47" s="48">
        <f t="shared" si="89"/>
        <v>11</v>
      </c>
      <c r="AG47" s="48">
        <f t="shared" si="90"/>
        <v>11</v>
      </c>
      <c r="AH47" s="48">
        <f t="shared" si="91"/>
        <v>11</v>
      </c>
      <c r="AI47" s="48">
        <f t="shared" si="92"/>
        <v>11</v>
      </c>
      <c r="AJ47" s="48">
        <f t="shared" si="93"/>
        <v>11</v>
      </c>
      <c r="AK47" s="48">
        <f t="shared" si="94"/>
        <v>11</v>
      </c>
      <c r="AL47" s="48">
        <f t="shared" si="95"/>
        <v>11</v>
      </c>
      <c r="AM47" s="48">
        <f t="shared" si="96"/>
        <v>11</v>
      </c>
      <c r="AN47" s="48">
        <f t="shared" si="97"/>
        <v>11</v>
      </c>
      <c r="AO47" s="48">
        <f t="shared" si="98"/>
        <v>11</v>
      </c>
      <c r="AP47" s="49">
        <f t="shared" si="99"/>
        <v>12.100000000000001</v>
      </c>
      <c r="AQ47" s="49">
        <f t="shared" si="100"/>
        <v>12.100000000000001</v>
      </c>
      <c r="AR47" s="49">
        <f t="shared" si="101"/>
        <v>12.100000000000001</v>
      </c>
      <c r="AS47" s="49">
        <f t="shared" si="102"/>
        <v>12.100000000000001</v>
      </c>
      <c r="AT47" s="49">
        <f t="shared" si="103"/>
        <v>12.100000000000001</v>
      </c>
      <c r="AU47" s="49">
        <f t="shared" si="104"/>
        <v>12.100000000000001</v>
      </c>
      <c r="AV47" s="49">
        <f t="shared" si="105"/>
        <v>12.100000000000001</v>
      </c>
      <c r="AW47" s="49">
        <f t="shared" si="106"/>
        <v>12.100000000000001</v>
      </c>
      <c r="AX47" s="49">
        <f t="shared" si="107"/>
        <v>12.100000000000001</v>
      </c>
      <c r="AY47" s="49">
        <f t="shared" si="108"/>
        <v>12.100000000000001</v>
      </c>
      <c r="AZ47" s="49">
        <f t="shared" si="109"/>
        <v>12.100000000000001</v>
      </c>
      <c r="BA47" s="49">
        <f t="shared" si="110"/>
        <v>12.100000000000001</v>
      </c>
      <c r="BB47" s="49">
        <f t="shared" si="111"/>
        <v>13.310000000000002</v>
      </c>
      <c r="BC47" s="49">
        <f t="shared" si="112"/>
        <v>13.310000000000002</v>
      </c>
      <c r="BD47" s="49">
        <f t="shared" si="113"/>
        <v>13.310000000000002</v>
      </c>
      <c r="BE47" s="49">
        <f t="shared" si="114"/>
        <v>13.310000000000002</v>
      </c>
      <c r="BF47" s="49">
        <f t="shared" si="115"/>
        <v>13.310000000000002</v>
      </c>
      <c r="BG47" s="49">
        <f t="shared" si="116"/>
        <v>13.310000000000002</v>
      </c>
      <c r="BH47" s="49">
        <f t="shared" si="117"/>
        <v>13.310000000000002</v>
      </c>
      <c r="BI47" s="49">
        <f t="shared" si="118"/>
        <v>13.310000000000002</v>
      </c>
      <c r="BJ47" s="49">
        <f t="shared" si="119"/>
        <v>13.310000000000002</v>
      </c>
      <c r="BK47" s="49">
        <f t="shared" si="120"/>
        <v>13.310000000000002</v>
      </c>
      <c r="BL47" s="49">
        <f t="shared" si="121"/>
        <v>13.310000000000002</v>
      </c>
      <c r="BM47" s="49">
        <f t="shared" si="122"/>
        <v>13.310000000000002</v>
      </c>
      <c r="BN47" s="440">
        <f t="shared" si="123"/>
        <v>666.91999999999962</v>
      </c>
      <c r="BO47" s="60"/>
    </row>
    <row r="48" spans="2:67" x14ac:dyDescent="0.2">
      <c r="B48" s="59"/>
      <c r="C48" s="61" t="s">
        <v>123</v>
      </c>
      <c r="D48" s="62"/>
      <c r="E48" s="63"/>
      <c r="F48" s="49">
        <v>0</v>
      </c>
      <c r="G48" s="49">
        <v>5000</v>
      </c>
      <c r="H48" s="49">
        <v>5000</v>
      </c>
      <c r="I48" s="49">
        <v>0</v>
      </c>
      <c r="J48" s="49">
        <v>0</v>
      </c>
      <c r="K48" s="49">
        <v>0</v>
      </c>
      <c r="L48" s="49">
        <v>0</v>
      </c>
      <c r="M48" s="49">
        <v>0</v>
      </c>
      <c r="N48" s="49">
        <v>0</v>
      </c>
      <c r="O48" s="638">
        <v>0</v>
      </c>
      <c r="P48" s="49">
        <v>0</v>
      </c>
      <c r="Q48" s="49">
        <v>0</v>
      </c>
      <c r="R48" s="49">
        <v>1000</v>
      </c>
      <c r="S48" s="49">
        <v>0</v>
      </c>
      <c r="T48" s="49">
        <v>0</v>
      </c>
      <c r="U48" s="49">
        <v>0</v>
      </c>
      <c r="V48" s="49">
        <v>0</v>
      </c>
      <c r="W48" s="49">
        <v>500</v>
      </c>
      <c r="X48" s="49">
        <v>0</v>
      </c>
      <c r="Y48" s="49">
        <v>0</v>
      </c>
      <c r="Z48" s="49">
        <v>0</v>
      </c>
      <c r="AA48" s="49">
        <v>0</v>
      </c>
      <c r="AB48" s="49">
        <v>0</v>
      </c>
      <c r="AC48" s="49">
        <v>1000</v>
      </c>
      <c r="AD48" s="48">
        <f t="shared" si="87"/>
        <v>1100</v>
      </c>
      <c r="AE48" s="48">
        <f t="shared" si="88"/>
        <v>0</v>
      </c>
      <c r="AF48" s="48">
        <f t="shared" si="89"/>
        <v>0</v>
      </c>
      <c r="AG48" s="48">
        <f t="shared" si="90"/>
        <v>0</v>
      </c>
      <c r="AH48" s="48">
        <f t="shared" si="91"/>
        <v>0</v>
      </c>
      <c r="AI48" s="48">
        <f t="shared" si="92"/>
        <v>550</v>
      </c>
      <c r="AJ48" s="48">
        <f t="shared" si="93"/>
        <v>0</v>
      </c>
      <c r="AK48" s="48">
        <f t="shared" si="94"/>
        <v>0</v>
      </c>
      <c r="AL48" s="48">
        <f t="shared" si="95"/>
        <v>0</v>
      </c>
      <c r="AM48" s="48">
        <f t="shared" si="96"/>
        <v>0</v>
      </c>
      <c r="AN48" s="48">
        <f t="shared" si="97"/>
        <v>0</v>
      </c>
      <c r="AO48" s="48">
        <f t="shared" si="98"/>
        <v>1100</v>
      </c>
      <c r="AP48" s="49">
        <f t="shared" si="99"/>
        <v>1210</v>
      </c>
      <c r="AQ48" s="49">
        <f t="shared" si="100"/>
        <v>0</v>
      </c>
      <c r="AR48" s="49">
        <f t="shared" si="101"/>
        <v>0</v>
      </c>
      <c r="AS48" s="49">
        <f t="shared" si="102"/>
        <v>0</v>
      </c>
      <c r="AT48" s="49">
        <f t="shared" si="103"/>
        <v>0</v>
      </c>
      <c r="AU48" s="49">
        <f t="shared" si="104"/>
        <v>605</v>
      </c>
      <c r="AV48" s="49">
        <f t="shared" si="105"/>
        <v>0</v>
      </c>
      <c r="AW48" s="49">
        <f t="shared" si="106"/>
        <v>0</v>
      </c>
      <c r="AX48" s="49">
        <f t="shared" si="107"/>
        <v>0</v>
      </c>
      <c r="AY48" s="49">
        <f t="shared" si="108"/>
        <v>0</v>
      </c>
      <c r="AZ48" s="49">
        <f t="shared" si="109"/>
        <v>0</v>
      </c>
      <c r="BA48" s="49">
        <f t="shared" si="110"/>
        <v>1210</v>
      </c>
      <c r="BB48" s="49">
        <f t="shared" si="111"/>
        <v>1331</v>
      </c>
      <c r="BC48" s="49">
        <f t="shared" si="112"/>
        <v>0</v>
      </c>
      <c r="BD48" s="49">
        <f t="shared" si="113"/>
        <v>0</v>
      </c>
      <c r="BE48" s="49">
        <f t="shared" si="114"/>
        <v>0</v>
      </c>
      <c r="BF48" s="49">
        <f t="shared" si="115"/>
        <v>0</v>
      </c>
      <c r="BG48" s="49">
        <f t="shared" si="116"/>
        <v>665.5</v>
      </c>
      <c r="BH48" s="49">
        <f t="shared" si="117"/>
        <v>0</v>
      </c>
      <c r="BI48" s="49">
        <f t="shared" si="118"/>
        <v>0</v>
      </c>
      <c r="BJ48" s="49">
        <f t="shared" si="119"/>
        <v>0</v>
      </c>
      <c r="BK48" s="49">
        <f t="shared" si="120"/>
        <v>0</v>
      </c>
      <c r="BL48" s="49">
        <f t="shared" si="121"/>
        <v>0</v>
      </c>
      <c r="BM48" s="49">
        <f t="shared" si="122"/>
        <v>1331</v>
      </c>
      <c r="BN48" s="440">
        <f t="shared" si="123"/>
        <v>21602.5</v>
      </c>
      <c r="BO48" s="60"/>
    </row>
    <row r="49" spans="2:67" x14ac:dyDescent="0.2">
      <c r="B49" s="59"/>
      <c r="C49" s="61" t="s">
        <v>124</v>
      </c>
      <c r="D49" s="62"/>
      <c r="E49" s="63"/>
      <c r="F49" s="49">
        <v>0</v>
      </c>
      <c r="G49" s="49">
        <v>5000</v>
      </c>
      <c r="H49" s="49">
        <v>2000</v>
      </c>
      <c r="I49" s="49">
        <v>1000</v>
      </c>
      <c r="J49" s="49">
        <v>0</v>
      </c>
      <c r="K49" s="49">
        <v>0</v>
      </c>
      <c r="L49" s="49">
        <v>1000</v>
      </c>
      <c r="M49" s="49">
        <v>0</v>
      </c>
      <c r="N49" s="49">
        <v>0</v>
      </c>
      <c r="O49" s="638">
        <v>0</v>
      </c>
      <c r="P49" s="49">
        <v>0</v>
      </c>
      <c r="Q49" s="49">
        <v>1000</v>
      </c>
      <c r="R49" s="49">
        <v>100</v>
      </c>
      <c r="S49" s="49">
        <v>100</v>
      </c>
      <c r="T49" s="49">
        <v>100</v>
      </c>
      <c r="U49" s="49">
        <v>100</v>
      </c>
      <c r="V49" s="49">
        <v>100</v>
      </c>
      <c r="W49" s="49">
        <v>100</v>
      </c>
      <c r="X49" s="49">
        <v>100</v>
      </c>
      <c r="Y49" s="49">
        <v>100</v>
      </c>
      <c r="Z49" s="49">
        <v>100</v>
      </c>
      <c r="AA49" s="49">
        <v>100</v>
      </c>
      <c r="AB49" s="49">
        <v>100</v>
      </c>
      <c r="AC49" s="49">
        <v>100</v>
      </c>
      <c r="AD49" s="48">
        <f t="shared" si="87"/>
        <v>110.00000000000001</v>
      </c>
      <c r="AE49" s="48">
        <f t="shared" si="88"/>
        <v>110.00000000000001</v>
      </c>
      <c r="AF49" s="48">
        <f t="shared" si="89"/>
        <v>110.00000000000001</v>
      </c>
      <c r="AG49" s="48">
        <f t="shared" si="90"/>
        <v>110.00000000000001</v>
      </c>
      <c r="AH49" s="48">
        <f t="shared" si="91"/>
        <v>110.00000000000001</v>
      </c>
      <c r="AI49" s="48">
        <f t="shared" si="92"/>
        <v>110.00000000000001</v>
      </c>
      <c r="AJ49" s="48">
        <f t="shared" si="93"/>
        <v>110.00000000000001</v>
      </c>
      <c r="AK49" s="48">
        <f t="shared" si="94"/>
        <v>110.00000000000001</v>
      </c>
      <c r="AL49" s="48">
        <f t="shared" si="95"/>
        <v>110.00000000000001</v>
      </c>
      <c r="AM49" s="48">
        <f t="shared" si="96"/>
        <v>110.00000000000001</v>
      </c>
      <c r="AN49" s="48">
        <f t="shared" si="97"/>
        <v>110.00000000000001</v>
      </c>
      <c r="AO49" s="48">
        <f t="shared" si="98"/>
        <v>110.00000000000001</v>
      </c>
      <c r="AP49" s="49">
        <f t="shared" si="99"/>
        <v>121.00000000000003</v>
      </c>
      <c r="AQ49" s="49">
        <f t="shared" si="100"/>
        <v>121.00000000000003</v>
      </c>
      <c r="AR49" s="49">
        <f t="shared" si="101"/>
        <v>121.00000000000003</v>
      </c>
      <c r="AS49" s="49">
        <f t="shared" si="102"/>
        <v>121.00000000000003</v>
      </c>
      <c r="AT49" s="49">
        <f t="shared" si="103"/>
        <v>121.00000000000003</v>
      </c>
      <c r="AU49" s="49">
        <f t="shared" si="104"/>
        <v>121.00000000000003</v>
      </c>
      <c r="AV49" s="49">
        <f t="shared" si="105"/>
        <v>121.00000000000003</v>
      </c>
      <c r="AW49" s="49">
        <f t="shared" si="106"/>
        <v>121.00000000000003</v>
      </c>
      <c r="AX49" s="49">
        <f t="shared" si="107"/>
        <v>121.00000000000003</v>
      </c>
      <c r="AY49" s="49">
        <f t="shared" si="108"/>
        <v>121.00000000000003</v>
      </c>
      <c r="AZ49" s="49">
        <f t="shared" si="109"/>
        <v>121.00000000000003</v>
      </c>
      <c r="BA49" s="49">
        <f t="shared" si="110"/>
        <v>121.00000000000003</v>
      </c>
      <c r="BB49" s="49">
        <f t="shared" si="111"/>
        <v>133.10000000000005</v>
      </c>
      <c r="BC49" s="49">
        <f t="shared" si="112"/>
        <v>133.10000000000005</v>
      </c>
      <c r="BD49" s="49">
        <f t="shared" si="113"/>
        <v>133.10000000000005</v>
      </c>
      <c r="BE49" s="49">
        <f t="shared" si="114"/>
        <v>133.10000000000005</v>
      </c>
      <c r="BF49" s="49">
        <f t="shared" si="115"/>
        <v>133.10000000000005</v>
      </c>
      <c r="BG49" s="49">
        <f t="shared" si="116"/>
        <v>133.10000000000005</v>
      </c>
      <c r="BH49" s="49">
        <f t="shared" si="117"/>
        <v>133.10000000000005</v>
      </c>
      <c r="BI49" s="49">
        <f t="shared" si="118"/>
        <v>133.10000000000005</v>
      </c>
      <c r="BJ49" s="49">
        <f t="shared" si="119"/>
        <v>133.10000000000005</v>
      </c>
      <c r="BK49" s="49">
        <f t="shared" si="120"/>
        <v>133.10000000000005</v>
      </c>
      <c r="BL49" s="49">
        <f t="shared" si="121"/>
        <v>133.10000000000005</v>
      </c>
      <c r="BM49" s="49">
        <f t="shared" si="122"/>
        <v>133.10000000000005</v>
      </c>
      <c r="BN49" s="440">
        <f t="shared" si="123"/>
        <v>15569.200000000004</v>
      </c>
      <c r="BO49" s="60"/>
    </row>
    <row r="50" spans="2:67" x14ac:dyDescent="0.2">
      <c r="B50" s="59"/>
      <c r="C50" s="61" t="s">
        <v>81</v>
      </c>
      <c r="D50" s="62"/>
      <c r="E50" s="63"/>
      <c r="F50" s="49">
        <v>0</v>
      </c>
      <c r="G50" s="49">
        <v>115</v>
      </c>
      <c r="H50" s="49">
        <v>115</v>
      </c>
      <c r="I50" s="49">
        <v>115</v>
      </c>
      <c r="J50" s="49">
        <v>115</v>
      </c>
      <c r="K50" s="49">
        <v>115</v>
      </c>
      <c r="L50" s="49">
        <v>115</v>
      </c>
      <c r="M50" s="49">
        <v>115</v>
      </c>
      <c r="N50" s="49">
        <v>115</v>
      </c>
      <c r="O50" s="638">
        <v>115</v>
      </c>
      <c r="P50" s="49">
        <v>115</v>
      </c>
      <c r="Q50" s="49">
        <v>115</v>
      </c>
      <c r="R50" s="49">
        <v>115</v>
      </c>
      <c r="S50" s="49">
        <v>115</v>
      </c>
      <c r="T50" s="49">
        <v>115</v>
      </c>
      <c r="U50" s="49">
        <v>115</v>
      </c>
      <c r="V50" s="49">
        <v>115</v>
      </c>
      <c r="W50" s="49">
        <v>115</v>
      </c>
      <c r="X50" s="49">
        <v>115</v>
      </c>
      <c r="Y50" s="49">
        <v>115</v>
      </c>
      <c r="Z50" s="49">
        <v>115</v>
      </c>
      <c r="AA50" s="49">
        <v>115</v>
      </c>
      <c r="AB50" s="49">
        <v>115</v>
      </c>
      <c r="AC50" s="49">
        <v>115</v>
      </c>
      <c r="AD50" s="48">
        <f t="shared" si="87"/>
        <v>126.50000000000001</v>
      </c>
      <c r="AE50" s="48">
        <f t="shared" si="88"/>
        <v>126.50000000000001</v>
      </c>
      <c r="AF50" s="48">
        <f t="shared" si="89"/>
        <v>126.50000000000001</v>
      </c>
      <c r="AG50" s="48">
        <f t="shared" si="90"/>
        <v>126.50000000000001</v>
      </c>
      <c r="AH50" s="48">
        <f t="shared" si="91"/>
        <v>126.50000000000001</v>
      </c>
      <c r="AI50" s="48">
        <f t="shared" si="92"/>
        <v>126.50000000000001</v>
      </c>
      <c r="AJ50" s="48">
        <f t="shared" si="93"/>
        <v>126.50000000000001</v>
      </c>
      <c r="AK50" s="48">
        <f t="shared" si="94"/>
        <v>126.50000000000001</v>
      </c>
      <c r="AL50" s="48">
        <f t="shared" si="95"/>
        <v>126.50000000000001</v>
      </c>
      <c r="AM50" s="48">
        <f t="shared" si="96"/>
        <v>126.50000000000001</v>
      </c>
      <c r="AN50" s="48">
        <f t="shared" si="97"/>
        <v>126.50000000000001</v>
      </c>
      <c r="AO50" s="48">
        <f t="shared" si="98"/>
        <v>126.50000000000001</v>
      </c>
      <c r="AP50" s="49">
        <f t="shared" si="99"/>
        <v>139.15000000000003</v>
      </c>
      <c r="AQ50" s="49">
        <f t="shared" si="100"/>
        <v>139.15000000000003</v>
      </c>
      <c r="AR50" s="49">
        <f t="shared" si="101"/>
        <v>139.15000000000003</v>
      </c>
      <c r="AS50" s="49">
        <f t="shared" si="102"/>
        <v>139.15000000000003</v>
      </c>
      <c r="AT50" s="49">
        <f t="shared" si="103"/>
        <v>139.15000000000003</v>
      </c>
      <c r="AU50" s="49">
        <f t="shared" si="104"/>
        <v>139.15000000000003</v>
      </c>
      <c r="AV50" s="49">
        <f t="shared" si="105"/>
        <v>139.15000000000003</v>
      </c>
      <c r="AW50" s="49">
        <f t="shared" si="106"/>
        <v>139.15000000000003</v>
      </c>
      <c r="AX50" s="49">
        <f t="shared" si="107"/>
        <v>139.15000000000003</v>
      </c>
      <c r="AY50" s="49">
        <f t="shared" si="108"/>
        <v>139.15000000000003</v>
      </c>
      <c r="AZ50" s="49">
        <f t="shared" si="109"/>
        <v>139.15000000000003</v>
      </c>
      <c r="BA50" s="49">
        <f t="shared" si="110"/>
        <v>139.15000000000003</v>
      </c>
      <c r="BB50" s="49">
        <f t="shared" si="111"/>
        <v>153.06500000000005</v>
      </c>
      <c r="BC50" s="49">
        <f t="shared" si="112"/>
        <v>153.06500000000005</v>
      </c>
      <c r="BD50" s="49">
        <f t="shared" si="113"/>
        <v>153.06500000000005</v>
      </c>
      <c r="BE50" s="49">
        <f t="shared" si="114"/>
        <v>153.06500000000005</v>
      </c>
      <c r="BF50" s="49">
        <f t="shared" si="115"/>
        <v>153.06500000000005</v>
      </c>
      <c r="BG50" s="49">
        <f t="shared" si="116"/>
        <v>153.06500000000005</v>
      </c>
      <c r="BH50" s="49">
        <f t="shared" si="117"/>
        <v>153.06500000000005</v>
      </c>
      <c r="BI50" s="49">
        <f t="shared" si="118"/>
        <v>153.06500000000005</v>
      </c>
      <c r="BJ50" s="49">
        <f t="shared" si="119"/>
        <v>153.06500000000005</v>
      </c>
      <c r="BK50" s="49">
        <f t="shared" si="120"/>
        <v>153.06500000000005</v>
      </c>
      <c r="BL50" s="49">
        <f t="shared" si="121"/>
        <v>153.06500000000005</v>
      </c>
      <c r="BM50" s="49">
        <f t="shared" si="122"/>
        <v>153.06500000000005</v>
      </c>
      <c r="BN50" s="440">
        <f t="shared" si="123"/>
        <v>7669.5800000000017</v>
      </c>
      <c r="BO50" s="60"/>
    </row>
    <row r="51" spans="2:67" x14ac:dyDescent="0.2">
      <c r="B51" s="59"/>
      <c r="C51" s="61" t="s">
        <v>82</v>
      </c>
      <c r="D51" s="62"/>
      <c r="E51" s="63"/>
      <c r="F51" s="49">
        <v>0</v>
      </c>
      <c r="G51" s="49">
        <v>49</v>
      </c>
      <c r="H51" s="49">
        <v>49</v>
      </c>
      <c r="I51" s="49">
        <v>49</v>
      </c>
      <c r="J51" s="49">
        <v>49</v>
      </c>
      <c r="K51" s="49">
        <v>49</v>
      </c>
      <c r="L51" s="49">
        <v>49</v>
      </c>
      <c r="M51" s="49">
        <v>49</v>
      </c>
      <c r="N51" s="49">
        <v>49</v>
      </c>
      <c r="O51" s="638">
        <v>49</v>
      </c>
      <c r="P51" s="49">
        <v>49</v>
      </c>
      <c r="Q51" s="49">
        <v>49</v>
      </c>
      <c r="R51" s="49">
        <v>49</v>
      </c>
      <c r="S51" s="49">
        <v>49</v>
      </c>
      <c r="T51" s="49">
        <v>49</v>
      </c>
      <c r="U51" s="49">
        <v>49</v>
      </c>
      <c r="V51" s="49">
        <v>49</v>
      </c>
      <c r="W51" s="49">
        <v>49</v>
      </c>
      <c r="X51" s="49">
        <v>49</v>
      </c>
      <c r="Y51" s="49">
        <v>49</v>
      </c>
      <c r="Z51" s="49">
        <v>49</v>
      </c>
      <c r="AA51" s="49">
        <v>49</v>
      </c>
      <c r="AB51" s="49">
        <v>49</v>
      </c>
      <c r="AC51" s="49">
        <v>49</v>
      </c>
      <c r="AD51" s="48">
        <f t="shared" si="87"/>
        <v>53.900000000000006</v>
      </c>
      <c r="AE51" s="48">
        <f t="shared" si="88"/>
        <v>53.900000000000006</v>
      </c>
      <c r="AF51" s="48">
        <f t="shared" si="89"/>
        <v>53.900000000000006</v>
      </c>
      <c r="AG51" s="48">
        <f t="shared" si="90"/>
        <v>53.900000000000006</v>
      </c>
      <c r="AH51" s="48">
        <f t="shared" si="91"/>
        <v>53.900000000000006</v>
      </c>
      <c r="AI51" s="48">
        <f t="shared" si="92"/>
        <v>53.900000000000006</v>
      </c>
      <c r="AJ51" s="48">
        <f t="shared" si="93"/>
        <v>53.900000000000006</v>
      </c>
      <c r="AK51" s="48">
        <f t="shared" si="94"/>
        <v>53.900000000000006</v>
      </c>
      <c r="AL51" s="48">
        <f t="shared" si="95"/>
        <v>53.900000000000006</v>
      </c>
      <c r="AM51" s="48">
        <f t="shared" si="96"/>
        <v>53.900000000000006</v>
      </c>
      <c r="AN51" s="48">
        <f t="shared" si="97"/>
        <v>53.900000000000006</v>
      </c>
      <c r="AO51" s="48">
        <f t="shared" si="98"/>
        <v>53.900000000000006</v>
      </c>
      <c r="AP51" s="49">
        <f t="shared" si="99"/>
        <v>59.290000000000013</v>
      </c>
      <c r="AQ51" s="49">
        <f t="shared" si="100"/>
        <v>59.290000000000013</v>
      </c>
      <c r="AR51" s="49">
        <f t="shared" si="101"/>
        <v>59.290000000000013</v>
      </c>
      <c r="AS51" s="49">
        <f t="shared" si="102"/>
        <v>59.290000000000013</v>
      </c>
      <c r="AT51" s="49">
        <f t="shared" si="103"/>
        <v>59.290000000000013</v>
      </c>
      <c r="AU51" s="49">
        <f t="shared" si="104"/>
        <v>59.290000000000013</v>
      </c>
      <c r="AV51" s="49">
        <f t="shared" si="105"/>
        <v>59.290000000000013</v>
      </c>
      <c r="AW51" s="49">
        <f t="shared" si="106"/>
        <v>59.290000000000013</v>
      </c>
      <c r="AX51" s="49">
        <f t="shared" si="107"/>
        <v>59.290000000000013</v>
      </c>
      <c r="AY51" s="49">
        <f t="shared" si="108"/>
        <v>59.290000000000013</v>
      </c>
      <c r="AZ51" s="49">
        <f t="shared" si="109"/>
        <v>59.290000000000013</v>
      </c>
      <c r="BA51" s="49">
        <f t="shared" si="110"/>
        <v>59.290000000000013</v>
      </c>
      <c r="BB51" s="49">
        <f t="shared" si="111"/>
        <v>65.219000000000023</v>
      </c>
      <c r="BC51" s="49">
        <f t="shared" si="112"/>
        <v>65.219000000000023</v>
      </c>
      <c r="BD51" s="49">
        <f t="shared" si="113"/>
        <v>65.219000000000023</v>
      </c>
      <c r="BE51" s="49">
        <f t="shared" si="114"/>
        <v>65.219000000000023</v>
      </c>
      <c r="BF51" s="49">
        <f t="shared" si="115"/>
        <v>65.219000000000023</v>
      </c>
      <c r="BG51" s="49">
        <f t="shared" si="116"/>
        <v>65.219000000000023</v>
      </c>
      <c r="BH51" s="49">
        <f t="shared" si="117"/>
        <v>65.219000000000023</v>
      </c>
      <c r="BI51" s="49">
        <f t="shared" si="118"/>
        <v>65.219000000000023</v>
      </c>
      <c r="BJ51" s="49">
        <f t="shared" si="119"/>
        <v>65.219000000000023</v>
      </c>
      <c r="BK51" s="49">
        <f t="shared" si="120"/>
        <v>65.219000000000023</v>
      </c>
      <c r="BL51" s="49">
        <f t="shared" si="121"/>
        <v>65.219000000000023</v>
      </c>
      <c r="BM51" s="49">
        <f t="shared" si="122"/>
        <v>65.219000000000023</v>
      </c>
      <c r="BN51" s="440">
        <f t="shared" si="123"/>
        <v>3267.9080000000013</v>
      </c>
      <c r="BO51" s="60"/>
    </row>
    <row r="52" spans="2:67" x14ac:dyDescent="0.2">
      <c r="B52" s="59"/>
      <c r="C52" s="61" t="s">
        <v>83</v>
      </c>
      <c r="D52" s="62"/>
      <c r="E52" s="63"/>
      <c r="F52" s="49">
        <v>0</v>
      </c>
      <c r="G52" s="49">
        <v>500</v>
      </c>
      <c r="H52" s="49">
        <v>150</v>
      </c>
      <c r="I52" s="49">
        <v>50</v>
      </c>
      <c r="J52" s="49">
        <v>50</v>
      </c>
      <c r="K52" s="49">
        <v>50</v>
      </c>
      <c r="L52" s="49">
        <v>50</v>
      </c>
      <c r="M52" s="49">
        <v>50</v>
      </c>
      <c r="N52" s="49">
        <v>50</v>
      </c>
      <c r="O52" s="638">
        <v>50</v>
      </c>
      <c r="P52" s="49">
        <v>50</v>
      </c>
      <c r="Q52" s="49">
        <v>150</v>
      </c>
      <c r="R52" s="49">
        <v>150</v>
      </c>
      <c r="S52" s="49">
        <v>150</v>
      </c>
      <c r="T52" s="49">
        <v>150</v>
      </c>
      <c r="U52" s="49">
        <v>150</v>
      </c>
      <c r="V52" s="49">
        <v>150</v>
      </c>
      <c r="W52" s="49">
        <v>150</v>
      </c>
      <c r="X52" s="49">
        <v>150</v>
      </c>
      <c r="Y52" s="49">
        <v>150</v>
      </c>
      <c r="Z52" s="49">
        <v>150</v>
      </c>
      <c r="AA52" s="49">
        <v>150</v>
      </c>
      <c r="AB52" s="49">
        <v>150</v>
      </c>
      <c r="AC52" s="49">
        <v>150</v>
      </c>
      <c r="AD52" s="48">
        <f t="shared" si="87"/>
        <v>165</v>
      </c>
      <c r="AE52" s="48">
        <f t="shared" si="88"/>
        <v>165</v>
      </c>
      <c r="AF52" s="48">
        <f t="shared" si="89"/>
        <v>165</v>
      </c>
      <c r="AG52" s="48">
        <f t="shared" si="90"/>
        <v>165</v>
      </c>
      <c r="AH52" s="48">
        <f t="shared" si="91"/>
        <v>165</v>
      </c>
      <c r="AI52" s="48">
        <f t="shared" si="92"/>
        <v>165</v>
      </c>
      <c r="AJ52" s="48">
        <f t="shared" si="93"/>
        <v>165</v>
      </c>
      <c r="AK52" s="48">
        <f t="shared" si="94"/>
        <v>165</v>
      </c>
      <c r="AL52" s="48">
        <f t="shared" si="95"/>
        <v>165</v>
      </c>
      <c r="AM52" s="48">
        <f t="shared" si="96"/>
        <v>165</v>
      </c>
      <c r="AN52" s="48">
        <f t="shared" si="97"/>
        <v>165</v>
      </c>
      <c r="AO52" s="48">
        <f t="shared" si="98"/>
        <v>165</v>
      </c>
      <c r="AP52" s="49">
        <f t="shared" si="99"/>
        <v>181.50000000000003</v>
      </c>
      <c r="AQ52" s="49">
        <f t="shared" si="100"/>
        <v>181.50000000000003</v>
      </c>
      <c r="AR52" s="49">
        <f t="shared" si="101"/>
        <v>181.50000000000003</v>
      </c>
      <c r="AS52" s="49">
        <f t="shared" si="102"/>
        <v>181.50000000000003</v>
      </c>
      <c r="AT52" s="49">
        <f t="shared" si="103"/>
        <v>181.50000000000003</v>
      </c>
      <c r="AU52" s="49">
        <f t="shared" si="104"/>
        <v>181.50000000000003</v>
      </c>
      <c r="AV52" s="49">
        <f t="shared" si="105"/>
        <v>181.50000000000003</v>
      </c>
      <c r="AW52" s="49">
        <f t="shared" si="106"/>
        <v>181.50000000000003</v>
      </c>
      <c r="AX52" s="49">
        <f t="shared" si="107"/>
        <v>181.50000000000003</v>
      </c>
      <c r="AY52" s="49">
        <f t="shared" si="108"/>
        <v>181.50000000000003</v>
      </c>
      <c r="AZ52" s="49">
        <f t="shared" si="109"/>
        <v>181.50000000000003</v>
      </c>
      <c r="BA52" s="49">
        <f t="shared" si="110"/>
        <v>181.50000000000003</v>
      </c>
      <c r="BB52" s="49">
        <f t="shared" si="111"/>
        <v>199.65000000000003</v>
      </c>
      <c r="BC52" s="49">
        <f t="shared" si="112"/>
        <v>199.65000000000003</v>
      </c>
      <c r="BD52" s="49">
        <f t="shared" si="113"/>
        <v>199.65000000000003</v>
      </c>
      <c r="BE52" s="49">
        <f t="shared" si="114"/>
        <v>199.65000000000003</v>
      </c>
      <c r="BF52" s="49">
        <f t="shared" si="115"/>
        <v>199.65000000000003</v>
      </c>
      <c r="BG52" s="49">
        <f t="shared" si="116"/>
        <v>199.65000000000003</v>
      </c>
      <c r="BH52" s="49">
        <f t="shared" si="117"/>
        <v>199.65000000000003</v>
      </c>
      <c r="BI52" s="49">
        <f t="shared" si="118"/>
        <v>199.65000000000003</v>
      </c>
      <c r="BJ52" s="49">
        <f t="shared" si="119"/>
        <v>199.65000000000003</v>
      </c>
      <c r="BK52" s="49">
        <f t="shared" si="120"/>
        <v>199.65000000000003</v>
      </c>
      <c r="BL52" s="49">
        <f t="shared" si="121"/>
        <v>199.65000000000003</v>
      </c>
      <c r="BM52" s="49">
        <f t="shared" si="122"/>
        <v>199.65000000000003</v>
      </c>
      <c r="BN52" s="440">
        <f t="shared" si="123"/>
        <v>9553.7999999999956</v>
      </c>
      <c r="BO52" s="60"/>
    </row>
    <row r="53" spans="2:67" x14ac:dyDescent="0.2">
      <c r="B53" s="59"/>
      <c r="C53" s="61" t="s">
        <v>84</v>
      </c>
      <c r="D53" s="62"/>
      <c r="E53" s="62"/>
      <c r="F53" s="49">
        <v>0</v>
      </c>
      <c r="G53" s="49">
        <v>80</v>
      </c>
      <c r="H53" s="49">
        <v>80</v>
      </c>
      <c r="I53" s="49">
        <v>80</v>
      </c>
      <c r="J53" s="49">
        <v>80</v>
      </c>
      <c r="K53" s="49">
        <v>80</v>
      </c>
      <c r="L53" s="49">
        <v>80</v>
      </c>
      <c r="M53" s="49">
        <v>80</v>
      </c>
      <c r="N53" s="49">
        <v>80</v>
      </c>
      <c r="O53" s="638">
        <v>80</v>
      </c>
      <c r="P53" s="49">
        <v>80</v>
      </c>
      <c r="Q53" s="49">
        <v>80</v>
      </c>
      <c r="R53" s="49">
        <v>80</v>
      </c>
      <c r="S53" s="49">
        <v>80</v>
      </c>
      <c r="T53" s="49">
        <v>80</v>
      </c>
      <c r="U53" s="49">
        <v>80</v>
      </c>
      <c r="V53" s="49">
        <v>80</v>
      </c>
      <c r="W53" s="49">
        <v>80</v>
      </c>
      <c r="X53" s="49">
        <v>80</v>
      </c>
      <c r="Y53" s="49">
        <v>80</v>
      </c>
      <c r="Z53" s="49">
        <v>80</v>
      </c>
      <c r="AA53" s="49">
        <v>80</v>
      </c>
      <c r="AB53" s="49">
        <v>80</v>
      </c>
      <c r="AC53" s="49">
        <v>80</v>
      </c>
      <c r="AD53" s="48">
        <f t="shared" si="87"/>
        <v>88</v>
      </c>
      <c r="AE53" s="48">
        <f t="shared" si="88"/>
        <v>88</v>
      </c>
      <c r="AF53" s="48">
        <f t="shared" si="89"/>
        <v>88</v>
      </c>
      <c r="AG53" s="48">
        <f t="shared" si="90"/>
        <v>88</v>
      </c>
      <c r="AH53" s="48">
        <f t="shared" si="91"/>
        <v>88</v>
      </c>
      <c r="AI53" s="48">
        <f t="shared" si="92"/>
        <v>88</v>
      </c>
      <c r="AJ53" s="48">
        <f t="shared" si="93"/>
        <v>88</v>
      </c>
      <c r="AK53" s="48">
        <f t="shared" si="94"/>
        <v>88</v>
      </c>
      <c r="AL53" s="48">
        <f t="shared" si="95"/>
        <v>88</v>
      </c>
      <c r="AM53" s="48">
        <f t="shared" si="96"/>
        <v>88</v>
      </c>
      <c r="AN53" s="48">
        <f t="shared" si="97"/>
        <v>88</v>
      </c>
      <c r="AO53" s="48">
        <f t="shared" si="98"/>
        <v>88</v>
      </c>
      <c r="AP53" s="49">
        <f t="shared" si="99"/>
        <v>96.800000000000011</v>
      </c>
      <c r="AQ53" s="49">
        <f t="shared" si="100"/>
        <v>96.800000000000011</v>
      </c>
      <c r="AR53" s="49">
        <f t="shared" si="101"/>
        <v>96.800000000000011</v>
      </c>
      <c r="AS53" s="49">
        <f t="shared" si="102"/>
        <v>96.800000000000011</v>
      </c>
      <c r="AT53" s="49">
        <f t="shared" si="103"/>
        <v>96.800000000000011</v>
      </c>
      <c r="AU53" s="49">
        <f t="shared" si="104"/>
        <v>96.800000000000011</v>
      </c>
      <c r="AV53" s="49">
        <f t="shared" si="105"/>
        <v>96.800000000000011</v>
      </c>
      <c r="AW53" s="49">
        <f t="shared" si="106"/>
        <v>96.800000000000011</v>
      </c>
      <c r="AX53" s="49">
        <f t="shared" si="107"/>
        <v>96.800000000000011</v>
      </c>
      <c r="AY53" s="49">
        <f t="shared" si="108"/>
        <v>96.800000000000011</v>
      </c>
      <c r="AZ53" s="49">
        <f t="shared" si="109"/>
        <v>96.800000000000011</v>
      </c>
      <c r="BA53" s="49">
        <f t="shared" si="110"/>
        <v>96.800000000000011</v>
      </c>
      <c r="BB53" s="49">
        <f t="shared" si="111"/>
        <v>106.48000000000002</v>
      </c>
      <c r="BC53" s="49">
        <f t="shared" si="112"/>
        <v>106.48000000000002</v>
      </c>
      <c r="BD53" s="49">
        <f t="shared" si="113"/>
        <v>106.48000000000002</v>
      </c>
      <c r="BE53" s="49">
        <f t="shared" si="114"/>
        <v>106.48000000000002</v>
      </c>
      <c r="BF53" s="49">
        <f t="shared" si="115"/>
        <v>106.48000000000002</v>
      </c>
      <c r="BG53" s="49">
        <f t="shared" si="116"/>
        <v>106.48000000000002</v>
      </c>
      <c r="BH53" s="49">
        <f t="shared" si="117"/>
        <v>106.48000000000002</v>
      </c>
      <c r="BI53" s="49">
        <f t="shared" si="118"/>
        <v>106.48000000000002</v>
      </c>
      <c r="BJ53" s="49">
        <f t="shared" si="119"/>
        <v>106.48000000000002</v>
      </c>
      <c r="BK53" s="49">
        <f t="shared" si="120"/>
        <v>106.48000000000002</v>
      </c>
      <c r="BL53" s="49">
        <f t="shared" si="121"/>
        <v>106.48000000000002</v>
      </c>
      <c r="BM53" s="49">
        <f t="shared" si="122"/>
        <v>106.48000000000002</v>
      </c>
      <c r="BN53" s="440">
        <f t="shared" si="123"/>
        <v>5335.3599999999969</v>
      </c>
      <c r="BO53" s="60"/>
    </row>
    <row r="54" spans="2:67" x14ac:dyDescent="0.2">
      <c r="B54" s="59"/>
      <c r="C54" s="61" t="s">
        <v>85</v>
      </c>
      <c r="D54" s="62"/>
      <c r="E54" s="63"/>
      <c r="F54" s="49">
        <v>15000</v>
      </c>
      <c r="G54" s="49">
        <v>10000</v>
      </c>
      <c r="H54" s="49">
        <v>10000</v>
      </c>
      <c r="I54" s="49">
        <v>10000</v>
      </c>
      <c r="J54" s="49">
        <v>10000</v>
      </c>
      <c r="K54" s="49">
        <v>0</v>
      </c>
      <c r="L54" s="49">
        <v>0</v>
      </c>
      <c r="M54" s="49">
        <v>5000</v>
      </c>
      <c r="N54" s="49">
        <v>5000</v>
      </c>
      <c r="O54" s="629">
        <v>0</v>
      </c>
      <c r="P54" s="48">
        <v>0</v>
      </c>
      <c r="Q54" s="48">
        <v>0</v>
      </c>
      <c r="R54" s="48">
        <v>1000</v>
      </c>
      <c r="S54" s="48">
        <v>1000</v>
      </c>
      <c r="T54" s="48">
        <v>1000</v>
      </c>
      <c r="U54" s="48">
        <v>1000</v>
      </c>
      <c r="V54" s="48">
        <v>1000</v>
      </c>
      <c r="W54" s="48">
        <v>1000</v>
      </c>
      <c r="X54" s="48">
        <v>1000</v>
      </c>
      <c r="Y54" s="48">
        <v>1000</v>
      </c>
      <c r="Z54" s="48">
        <v>1000</v>
      </c>
      <c r="AA54" s="48">
        <v>1000</v>
      </c>
      <c r="AB54" s="48">
        <v>1000</v>
      </c>
      <c r="AC54" s="48">
        <v>1000</v>
      </c>
      <c r="AD54" s="48">
        <f t="shared" si="87"/>
        <v>1100</v>
      </c>
      <c r="AE54" s="48">
        <f t="shared" si="88"/>
        <v>1100</v>
      </c>
      <c r="AF54" s="48">
        <f t="shared" si="89"/>
        <v>1100</v>
      </c>
      <c r="AG54" s="48">
        <f t="shared" si="90"/>
        <v>1100</v>
      </c>
      <c r="AH54" s="48">
        <f t="shared" si="91"/>
        <v>1100</v>
      </c>
      <c r="AI54" s="48">
        <f t="shared" si="92"/>
        <v>1100</v>
      </c>
      <c r="AJ54" s="48">
        <f t="shared" si="93"/>
        <v>1100</v>
      </c>
      <c r="AK54" s="48">
        <f t="shared" si="94"/>
        <v>1100</v>
      </c>
      <c r="AL54" s="48">
        <f t="shared" si="95"/>
        <v>1100</v>
      </c>
      <c r="AM54" s="48">
        <f t="shared" si="96"/>
        <v>1100</v>
      </c>
      <c r="AN54" s="48">
        <f t="shared" si="97"/>
        <v>1100</v>
      </c>
      <c r="AO54" s="48">
        <f t="shared" si="98"/>
        <v>1100</v>
      </c>
      <c r="AP54" s="49">
        <f t="shared" si="99"/>
        <v>1210</v>
      </c>
      <c r="AQ54" s="49">
        <f t="shared" si="100"/>
        <v>1210</v>
      </c>
      <c r="AR54" s="49">
        <f t="shared" si="101"/>
        <v>1210</v>
      </c>
      <c r="AS54" s="49">
        <f t="shared" si="102"/>
        <v>1210</v>
      </c>
      <c r="AT54" s="49">
        <f t="shared" si="103"/>
        <v>1210</v>
      </c>
      <c r="AU54" s="49">
        <f t="shared" si="104"/>
        <v>1210</v>
      </c>
      <c r="AV54" s="49">
        <f t="shared" si="105"/>
        <v>1210</v>
      </c>
      <c r="AW54" s="49">
        <f t="shared" si="106"/>
        <v>1210</v>
      </c>
      <c r="AX54" s="49">
        <f t="shared" si="107"/>
        <v>1210</v>
      </c>
      <c r="AY54" s="49">
        <f t="shared" si="108"/>
        <v>1210</v>
      </c>
      <c r="AZ54" s="49">
        <f t="shared" si="109"/>
        <v>1210</v>
      </c>
      <c r="BA54" s="49">
        <f t="shared" si="110"/>
        <v>1210</v>
      </c>
      <c r="BB54" s="49">
        <f t="shared" si="111"/>
        <v>1331</v>
      </c>
      <c r="BC54" s="49">
        <f t="shared" si="112"/>
        <v>1331</v>
      </c>
      <c r="BD54" s="49">
        <f t="shared" si="113"/>
        <v>1331</v>
      </c>
      <c r="BE54" s="49">
        <f t="shared" si="114"/>
        <v>1331</v>
      </c>
      <c r="BF54" s="49">
        <f t="shared" si="115"/>
        <v>1331</v>
      </c>
      <c r="BG54" s="49">
        <f t="shared" si="116"/>
        <v>1331</v>
      </c>
      <c r="BH54" s="49">
        <f t="shared" si="117"/>
        <v>1331</v>
      </c>
      <c r="BI54" s="49">
        <f t="shared" si="118"/>
        <v>1331</v>
      </c>
      <c r="BJ54" s="49">
        <f t="shared" si="119"/>
        <v>1331</v>
      </c>
      <c r="BK54" s="49">
        <f t="shared" si="120"/>
        <v>1331</v>
      </c>
      <c r="BL54" s="49">
        <f t="shared" si="121"/>
        <v>1331</v>
      </c>
      <c r="BM54" s="49">
        <f t="shared" si="122"/>
        <v>1331</v>
      </c>
      <c r="BN54" s="440">
        <f t="shared" si="123"/>
        <v>120692</v>
      </c>
      <c r="BO54" s="60"/>
    </row>
    <row r="55" spans="2:67" x14ac:dyDescent="0.2">
      <c r="B55" s="59"/>
      <c r="C55" s="61" t="s">
        <v>125</v>
      </c>
      <c r="D55" s="62"/>
      <c r="E55" s="63"/>
      <c r="F55" s="49">
        <v>0</v>
      </c>
      <c r="G55" s="100">
        <v>1500</v>
      </c>
      <c r="H55" s="49">
        <v>500</v>
      </c>
      <c r="I55" s="49">
        <v>500</v>
      </c>
      <c r="J55" s="49">
        <v>500</v>
      </c>
      <c r="K55" s="49">
        <v>500</v>
      </c>
      <c r="L55" s="49">
        <v>500</v>
      </c>
      <c r="M55" s="49">
        <v>500</v>
      </c>
      <c r="N55" s="49">
        <v>500</v>
      </c>
      <c r="O55" s="638">
        <v>500</v>
      </c>
      <c r="P55" s="49">
        <v>500</v>
      </c>
      <c r="Q55" s="49">
        <v>500</v>
      </c>
      <c r="R55" s="49">
        <v>750</v>
      </c>
      <c r="S55" s="49">
        <v>750</v>
      </c>
      <c r="T55" s="49">
        <v>750</v>
      </c>
      <c r="U55" s="49">
        <v>750</v>
      </c>
      <c r="V55" s="49">
        <v>750</v>
      </c>
      <c r="W55" s="49">
        <v>750</v>
      </c>
      <c r="X55" s="49">
        <v>750</v>
      </c>
      <c r="Y55" s="49">
        <v>750</v>
      </c>
      <c r="Z55" s="49">
        <v>750</v>
      </c>
      <c r="AA55" s="49">
        <v>750</v>
      </c>
      <c r="AB55" s="49">
        <v>750</v>
      </c>
      <c r="AC55" s="49">
        <v>750</v>
      </c>
      <c r="AD55" s="48">
        <f t="shared" si="87"/>
        <v>825.00000000000011</v>
      </c>
      <c r="AE55" s="48">
        <f t="shared" si="88"/>
        <v>825.00000000000011</v>
      </c>
      <c r="AF55" s="48">
        <f t="shared" si="89"/>
        <v>825.00000000000011</v>
      </c>
      <c r="AG55" s="48">
        <f t="shared" si="90"/>
        <v>825.00000000000011</v>
      </c>
      <c r="AH55" s="48">
        <f t="shared" si="91"/>
        <v>825.00000000000011</v>
      </c>
      <c r="AI55" s="48">
        <f t="shared" si="92"/>
        <v>825.00000000000011</v>
      </c>
      <c r="AJ55" s="48">
        <f t="shared" si="93"/>
        <v>825.00000000000011</v>
      </c>
      <c r="AK55" s="48">
        <f t="shared" si="94"/>
        <v>825.00000000000011</v>
      </c>
      <c r="AL55" s="48">
        <f t="shared" si="95"/>
        <v>825.00000000000011</v>
      </c>
      <c r="AM55" s="48">
        <f t="shared" si="96"/>
        <v>825.00000000000011</v>
      </c>
      <c r="AN55" s="48">
        <f t="shared" si="97"/>
        <v>825.00000000000011</v>
      </c>
      <c r="AO55" s="48">
        <f t="shared" si="98"/>
        <v>825.00000000000011</v>
      </c>
      <c r="AP55" s="49">
        <f t="shared" si="99"/>
        <v>907.50000000000023</v>
      </c>
      <c r="AQ55" s="49">
        <f t="shared" si="100"/>
        <v>907.50000000000023</v>
      </c>
      <c r="AR55" s="49">
        <f t="shared" si="101"/>
        <v>907.50000000000023</v>
      </c>
      <c r="AS55" s="49">
        <f t="shared" si="102"/>
        <v>907.50000000000023</v>
      </c>
      <c r="AT55" s="49">
        <f t="shared" si="103"/>
        <v>907.50000000000023</v>
      </c>
      <c r="AU55" s="49">
        <f t="shared" si="104"/>
        <v>907.50000000000023</v>
      </c>
      <c r="AV55" s="49">
        <f t="shared" si="105"/>
        <v>907.50000000000023</v>
      </c>
      <c r="AW55" s="49">
        <f t="shared" si="106"/>
        <v>907.50000000000023</v>
      </c>
      <c r="AX55" s="49">
        <f t="shared" si="107"/>
        <v>907.50000000000023</v>
      </c>
      <c r="AY55" s="49">
        <f t="shared" si="108"/>
        <v>907.50000000000023</v>
      </c>
      <c r="AZ55" s="49">
        <f t="shared" si="109"/>
        <v>907.50000000000023</v>
      </c>
      <c r="BA55" s="49">
        <f t="shared" si="110"/>
        <v>907.50000000000023</v>
      </c>
      <c r="BB55" s="49">
        <f t="shared" si="111"/>
        <v>998.25000000000034</v>
      </c>
      <c r="BC55" s="49">
        <f t="shared" si="112"/>
        <v>998.25000000000034</v>
      </c>
      <c r="BD55" s="49">
        <f t="shared" si="113"/>
        <v>998.25000000000034</v>
      </c>
      <c r="BE55" s="49">
        <f t="shared" si="114"/>
        <v>998.25000000000034</v>
      </c>
      <c r="BF55" s="49">
        <f t="shared" si="115"/>
        <v>998.25000000000034</v>
      </c>
      <c r="BG55" s="49">
        <f t="shared" si="116"/>
        <v>998.25000000000034</v>
      </c>
      <c r="BH55" s="49">
        <f t="shared" si="117"/>
        <v>998.25000000000034</v>
      </c>
      <c r="BI55" s="49">
        <f t="shared" si="118"/>
        <v>998.25000000000034</v>
      </c>
      <c r="BJ55" s="49">
        <f t="shared" si="119"/>
        <v>998.25000000000034</v>
      </c>
      <c r="BK55" s="49">
        <f t="shared" si="120"/>
        <v>998.25000000000034</v>
      </c>
      <c r="BL55" s="49">
        <f t="shared" si="121"/>
        <v>998.25000000000034</v>
      </c>
      <c r="BM55" s="49">
        <f t="shared" si="122"/>
        <v>998.25000000000034</v>
      </c>
      <c r="BN55" s="440">
        <f t="shared" si="123"/>
        <v>48269</v>
      </c>
      <c r="BO55" s="60"/>
    </row>
    <row r="56" spans="2:67" x14ac:dyDescent="0.2">
      <c r="B56" s="59"/>
      <c r="C56" s="67" t="s">
        <v>87</v>
      </c>
      <c r="D56" s="68"/>
      <c r="E56" s="69"/>
      <c r="F56" s="49">
        <v>0</v>
      </c>
      <c r="G56" s="49">
        <v>50</v>
      </c>
      <c r="H56" s="49">
        <v>50</v>
      </c>
      <c r="I56" s="49">
        <v>50</v>
      </c>
      <c r="J56" s="49">
        <v>50</v>
      </c>
      <c r="K56" s="49">
        <v>50</v>
      </c>
      <c r="L56" s="49">
        <v>50</v>
      </c>
      <c r="M56" s="49">
        <v>50</v>
      </c>
      <c r="N56" s="49">
        <v>50</v>
      </c>
      <c r="O56" s="638">
        <v>50</v>
      </c>
      <c r="P56" s="49">
        <v>50</v>
      </c>
      <c r="Q56" s="49">
        <v>50</v>
      </c>
      <c r="R56" s="49">
        <v>50</v>
      </c>
      <c r="S56" s="49">
        <v>50</v>
      </c>
      <c r="T56" s="49">
        <v>50</v>
      </c>
      <c r="U56" s="49">
        <v>50</v>
      </c>
      <c r="V56" s="49">
        <v>50</v>
      </c>
      <c r="W56" s="49">
        <v>50</v>
      </c>
      <c r="X56" s="49">
        <v>50</v>
      </c>
      <c r="Y56" s="49">
        <v>50</v>
      </c>
      <c r="Z56" s="49">
        <v>50</v>
      </c>
      <c r="AA56" s="49">
        <v>50</v>
      </c>
      <c r="AB56" s="49">
        <v>50</v>
      </c>
      <c r="AC56" s="49">
        <v>50</v>
      </c>
      <c r="AD56" s="48">
        <f t="shared" si="87"/>
        <v>55.000000000000007</v>
      </c>
      <c r="AE56" s="48">
        <f t="shared" si="88"/>
        <v>55.000000000000007</v>
      </c>
      <c r="AF56" s="48">
        <f t="shared" si="89"/>
        <v>55.000000000000007</v>
      </c>
      <c r="AG56" s="48">
        <f t="shared" si="90"/>
        <v>55.000000000000007</v>
      </c>
      <c r="AH56" s="48">
        <f t="shared" si="91"/>
        <v>55.000000000000007</v>
      </c>
      <c r="AI56" s="48">
        <f t="shared" si="92"/>
        <v>55.000000000000007</v>
      </c>
      <c r="AJ56" s="48">
        <f t="shared" si="93"/>
        <v>55.000000000000007</v>
      </c>
      <c r="AK56" s="48">
        <f t="shared" si="94"/>
        <v>55.000000000000007</v>
      </c>
      <c r="AL56" s="48">
        <f t="shared" si="95"/>
        <v>55.000000000000007</v>
      </c>
      <c r="AM56" s="48">
        <f t="shared" si="96"/>
        <v>55.000000000000007</v>
      </c>
      <c r="AN56" s="48">
        <f t="shared" si="97"/>
        <v>55.000000000000007</v>
      </c>
      <c r="AO56" s="48">
        <f t="shared" si="98"/>
        <v>55.000000000000007</v>
      </c>
      <c r="AP56" s="49">
        <f t="shared" si="99"/>
        <v>60.500000000000014</v>
      </c>
      <c r="AQ56" s="49">
        <f t="shared" si="100"/>
        <v>60.500000000000014</v>
      </c>
      <c r="AR56" s="49">
        <f t="shared" si="101"/>
        <v>60.500000000000014</v>
      </c>
      <c r="AS56" s="49">
        <f t="shared" si="102"/>
        <v>60.500000000000014</v>
      </c>
      <c r="AT56" s="49">
        <f t="shared" si="103"/>
        <v>60.500000000000014</v>
      </c>
      <c r="AU56" s="49">
        <f t="shared" si="104"/>
        <v>60.500000000000014</v>
      </c>
      <c r="AV56" s="49">
        <f t="shared" si="105"/>
        <v>60.500000000000014</v>
      </c>
      <c r="AW56" s="49">
        <f t="shared" si="106"/>
        <v>60.500000000000014</v>
      </c>
      <c r="AX56" s="49">
        <f t="shared" si="107"/>
        <v>60.500000000000014</v>
      </c>
      <c r="AY56" s="49">
        <f t="shared" si="108"/>
        <v>60.500000000000014</v>
      </c>
      <c r="AZ56" s="49">
        <f t="shared" si="109"/>
        <v>60.500000000000014</v>
      </c>
      <c r="BA56" s="49">
        <f t="shared" si="110"/>
        <v>60.500000000000014</v>
      </c>
      <c r="BB56" s="49">
        <f t="shared" si="111"/>
        <v>66.550000000000026</v>
      </c>
      <c r="BC56" s="49">
        <f t="shared" si="112"/>
        <v>66.550000000000026</v>
      </c>
      <c r="BD56" s="49">
        <f t="shared" si="113"/>
        <v>66.550000000000026</v>
      </c>
      <c r="BE56" s="49">
        <f t="shared" si="114"/>
        <v>66.550000000000026</v>
      </c>
      <c r="BF56" s="49">
        <f t="shared" si="115"/>
        <v>66.550000000000026</v>
      </c>
      <c r="BG56" s="49">
        <f t="shared" si="116"/>
        <v>66.550000000000026</v>
      </c>
      <c r="BH56" s="49">
        <f t="shared" si="117"/>
        <v>66.550000000000026</v>
      </c>
      <c r="BI56" s="49">
        <f t="shared" si="118"/>
        <v>66.550000000000026</v>
      </c>
      <c r="BJ56" s="49">
        <f t="shared" si="119"/>
        <v>66.550000000000026</v>
      </c>
      <c r="BK56" s="49">
        <f t="shared" si="120"/>
        <v>66.550000000000026</v>
      </c>
      <c r="BL56" s="49">
        <f t="shared" si="121"/>
        <v>66.550000000000026</v>
      </c>
      <c r="BM56" s="49">
        <f t="shared" si="122"/>
        <v>66.550000000000026</v>
      </c>
      <c r="BN56" s="440">
        <f t="shared" si="123"/>
        <v>3334.6000000000022</v>
      </c>
      <c r="BO56" s="60"/>
    </row>
    <row r="57" spans="2:67" x14ac:dyDescent="0.2">
      <c r="B57" s="59"/>
      <c r="C57" s="61" t="s">
        <v>126</v>
      </c>
      <c r="D57" s="62"/>
      <c r="E57" s="62"/>
      <c r="F57" s="46">
        <v>0</v>
      </c>
      <c r="G57" s="46">
        <v>150</v>
      </c>
      <c r="H57" s="46">
        <v>150</v>
      </c>
      <c r="I57" s="46">
        <v>150</v>
      </c>
      <c r="J57" s="46">
        <v>150</v>
      </c>
      <c r="K57" s="46">
        <v>150</v>
      </c>
      <c r="L57" s="46">
        <v>150</v>
      </c>
      <c r="M57" s="46">
        <v>150</v>
      </c>
      <c r="N57" s="46">
        <v>150</v>
      </c>
      <c r="O57" s="638">
        <v>150</v>
      </c>
      <c r="P57" s="46">
        <v>150</v>
      </c>
      <c r="Q57" s="46">
        <v>150</v>
      </c>
      <c r="R57" s="46">
        <v>150</v>
      </c>
      <c r="S57" s="46">
        <v>150</v>
      </c>
      <c r="T57" s="46">
        <v>150</v>
      </c>
      <c r="U57" s="46">
        <v>150</v>
      </c>
      <c r="V57" s="46">
        <v>150</v>
      </c>
      <c r="W57" s="46">
        <v>150</v>
      </c>
      <c r="X57" s="46">
        <v>150</v>
      </c>
      <c r="Y57" s="46">
        <v>150</v>
      </c>
      <c r="Z57" s="46">
        <v>150</v>
      </c>
      <c r="AA57" s="46">
        <v>150</v>
      </c>
      <c r="AB57" s="46">
        <v>150</v>
      </c>
      <c r="AC57" s="46">
        <v>150</v>
      </c>
      <c r="AD57" s="48">
        <f t="shared" si="87"/>
        <v>165</v>
      </c>
      <c r="AE57" s="48">
        <f t="shared" si="88"/>
        <v>165</v>
      </c>
      <c r="AF57" s="48">
        <f t="shared" si="89"/>
        <v>165</v>
      </c>
      <c r="AG57" s="48">
        <f t="shared" si="90"/>
        <v>165</v>
      </c>
      <c r="AH57" s="48">
        <f t="shared" si="91"/>
        <v>165</v>
      </c>
      <c r="AI57" s="48">
        <f t="shared" si="92"/>
        <v>165</v>
      </c>
      <c r="AJ57" s="48">
        <f t="shared" si="93"/>
        <v>165</v>
      </c>
      <c r="AK57" s="48">
        <f t="shared" si="94"/>
        <v>165</v>
      </c>
      <c r="AL57" s="48">
        <f t="shared" si="95"/>
        <v>165</v>
      </c>
      <c r="AM57" s="48">
        <f t="shared" si="96"/>
        <v>165</v>
      </c>
      <c r="AN57" s="48">
        <f t="shared" si="97"/>
        <v>165</v>
      </c>
      <c r="AO57" s="48">
        <f t="shared" si="98"/>
        <v>165</v>
      </c>
      <c r="AP57" s="49">
        <f t="shared" si="99"/>
        <v>181.50000000000003</v>
      </c>
      <c r="AQ57" s="49">
        <f t="shared" si="100"/>
        <v>181.50000000000003</v>
      </c>
      <c r="AR57" s="49">
        <f t="shared" si="101"/>
        <v>181.50000000000003</v>
      </c>
      <c r="AS57" s="49">
        <f t="shared" si="102"/>
        <v>181.50000000000003</v>
      </c>
      <c r="AT57" s="49">
        <f t="shared" si="103"/>
        <v>181.50000000000003</v>
      </c>
      <c r="AU57" s="49">
        <f t="shared" si="104"/>
        <v>181.50000000000003</v>
      </c>
      <c r="AV57" s="49">
        <f t="shared" si="105"/>
        <v>181.50000000000003</v>
      </c>
      <c r="AW57" s="49">
        <f t="shared" si="106"/>
        <v>181.50000000000003</v>
      </c>
      <c r="AX57" s="49">
        <f t="shared" si="107"/>
        <v>181.50000000000003</v>
      </c>
      <c r="AY57" s="49">
        <f t="shared" si="108"/>
        <v>181.50000000000003</v>
      </c>
      <c r="AZ57" s="49">
        <f t="shared" si="109"/>
        <v>181.50000000000003</v>
      </c>
      <c r="BA57" s="49">
        <f t="shared" si="110"/>
        <v>181.50000000000003</v>
      </c>
      <c r="BB57" s="49">
        <f t="shared" si="111"/>
        <v>199.65000000000003</v>
      </c>
      <c r="BC57" s="49">
        <f t="shared" si="112"/>
        <v>199.65000000000003</v>
      </c>
      <c r="BD57" s="49">
        <f t="shared" si="113"/>
        <v>199.65000000000003</v>
      </c>
      <c r="BE57" s="49">
        <f t="shared" si="114"/>
        <v>199.65000000000003</v>
      </c>
      <c r="BF57" s="49">
        <f t="shared" si="115"/>
        <v>199.65000000000003</v>
      </c>
      <c r="BG57" s="49">
        <f t="shared" si="116"/>
        <v>199.65000000000003</v>
      </c>
      <c r="BH57" s="49">
        <f t="shared" si="117"/>
        <v>199.65000000000003</v>
      </c>
      <c r="BI57" s="49">
        <f t="shared" si="118"/>
        <v>199.65000000000003</v>
      </c>
      <c r="BJ57" s="49">
        <f t="shared" si="119"/>
        <v>199.65000000000003</v>
      </c>
      <c r="BK57" s="49">
        <f t="shared" si="120"/>
        <v>199.65000000000003</v>
      </c>
      <c r="BL57" s="49">
        <f t="shared" si="121"/>
        <v>199.65000000000003</v>
      </c>
      <c r="BM57" s="49">
        <f t="shared" si="122"/>
        <v>199.65000000000003</v>
      </c>
      <c r="BN57" s="440">
        <f t="shared" si="123"/>
        <v>10003.799999999996</v>
      </c>
      <c r="BO57" s="60"/>
    </row>
    <row r="58" spans="2:67" x14ac:dyDescent="0.2">
      <c r="B58" s="59"/>
      <c r="C58" s="61" t="s">
        <v>112</v>
      </c>
      <c r="D58" s="62"/>
      <c r="E58" s="62"/>
      <c r="F58" s="49">
        <v>0</v>
      </c>
      <c r="G58" s="49">
        <v>500</v>
      </c>
      <c r="H58" s="49">
        <v>1000</v>
      </c>
      <c r="I58" s="49">
        <v>1000</v>
      </c>
      <c r="J58" s="49">
        <v>1000</v>
      </c>
      <c r="K58" s="49">
        <v>1000</v>
      </c>
      <c r="L58" s="49">
        <v>1000</v>
      </c>
      <c r="M58" s="49">
        <v>1000</v>
      </c>
      <c r="N58" s="49">
        <v>1000</v>
      </c>
      <c r="O58" s="638">
        <v>1000</v>
      </c>
      <c r="P58" s="49">
        <v>1000</v>
      </c>
      <c r="Q58" s="49">
        <v>1000</v>
      </c>
      <c r="R58" s="49">
        <v>1000</v>
      </c>
      <c r="S58" s="49">
        <v>1000</v>
      </c>
      <c r="T58" s="49">
        <v>1000</v>
      </c>
      <c r="U58" s="49">
        <v>1000</v>
      </c>
      <c r="V58" s="49">
        <v>1000</v>
      </c>
      <c r="W58" s="49">
        <v>1000</v>
      </c>
      <c r="X58" s="49">
        <v>1000</v>
      </c>
      <c r="Y58" s="49">
        <v>1000</v>
      </c>
      <c r="Z58" s="49">
        <v>1000</v>
      </c>
      <c r="AA58" s="49">
        <v>1000</v>
      </c>
      <c r="AB58" s="49">
        <v>1000</v>
      </c>
      <c r="AC58" s="49">
        <v>1000</v>
      </c>
      <c r="AD58" s="48">
        <f t="shared" si="87"/>
        <v>1100</v>
      </c>
      <c r="AE58" s="48">
        <f t="shared" si="88"/>
        <v>1100</v>
      </c>
      <c r="AF58" s="48">
        <f t="shared" si="89"/>
        <v>1100</v>
      </c>
      <c r="AG58" s="48">
        <f t="shared" si="90"/>
        <v>1100</v>
      </c>
      <c r="AH58" s="48">
        <f t="shared" si="91"/>
        <v>1100</v>
      </c>
      <c r="AI58" s="48">
        <f t="shared" si="92"/>
        <v>1100</v>
      </c>
      <c r="AJ58" s="48">
        <f t="shared" si="93"/>
        <v>1100</v>
      </c>
      <c r="AK58" s="48">
        <f t="shared" si="94"/>
        <v>1100</v>
      </c>
      <c r="AL58" s="48">
        <f t="shared" si="95"/>
        <v>1100</v>
      </c>
      <c r="AM58" s="48">
        <f t="shared" si="96"/>
        <v>1100</v>
      </c>
      <c r="AN58" s="48">
        <f t="shared" si="97"/>
        <v>1100</v>
      </c>
      <c r="AO58" s="48">
        <f t="shared" si="98"/>
        <v>1100</v>
      </c>
      <c r="AP58" s="49">
        <f t="shared" si="99"/>
        <v>1210</v>
      </c>
      <c r="AQ58" s="49">
        <f t="shared" si="100"/>
        <v>1210</v>
      </c>
      <c r="AR58" s="49">
        <f t="shared" si="101"/>
        <v>1210</v>
      </c>
      <c r="AS58" s="49">
        <f t="shared" si="102"/>
        <v>1210</v>
      </c>
      <c r="AT58" s="49">
        <f t="shared" si="103"/>
        <v>1210</v>
      </c>
      <c r="AU58" s="49">
        <f t="shared" si="104"/>
        <v>1210</v>
      </c>
      <c r="AV58" s="49">
        <f t="shared" si="105"/>
        <v>1210</v>
      </c>
      <c r="AW58" s="49">
        <f t="shared" si="106"/>
        <v>1210</v>
      </c>
      <c r="AX58" s="49">
        <f t="shared" si="107"/>
        <v>1210</v>
      </c>
      <c r="AY58" s="49">
        <f t="shared" si="108"/>
        <v>1210</v>
      </c>
      <c r="AZ58" s="49">
        <f t="shared" si="109"/>
        <v>1210</v>
      </c>
      <c r="BA58" s="49">
        <f t="shared" si="110"/>
        <v>1210</v>
      </c>
      <c r="BB58" s="49">
        <f t="shared" si="111"/>
        <v>1331</v>
      </c>
      <c r="BC58" s="49">
        <f t="shared" si="112"/>
        <v>1331</v>
      </c>
      <c r="BD58" s="49">
        <f t="shared" si="113"/>
        <v>1331</v>
      </c>
      <c r="BE58" s="49">
        <f t="shared" si="114"/>
        <v>1331</v>
      </c>
      <c r="BF58" s="49">
        <f t="shared" si="115"/>
        <v>1331</v>
      </c>
      <c r="BG58" s="49">
        <f t="shared" si="116"/>
        <v>1331</v>
      </c>
      <c r="BH58" s="49">
        <f t="shared" si="117"/>
        <v>1331</v>
      </c>
      <c r="BI58" s="49">
        <f t="shared" si="118"/>
        <v>1331</v>
      </c>
      <c r="BJ58" s="49">
        <f t="shared" si="119"/>
        <v>1331</v>
      </c>
      <c r="BK58" s="49">
        <f t="shared" si="120"/>
        <v>1331</v>
      </c>
      <c r="BL58" s="49">
        <f t="shared" si="121"/>
        <v>1331</v>
      </c>
      <c r="BM58" s="49">
        <f t="shared" si="122"/>
        <v>1331</v>
      </c>
      <c r="BN58" s="440">
        <f t="shared" si="123"/>
        <v>66192</v>
      </c>
      <c r="BO58" s="60"/>
    </row>
    <row r="59" spans="2:67" x14ac:dyDescent="0.2">
      <c r="B59" s="59"/>
      <c r="C59" s="67" t="s">
        <v>88</v>
      </c>
      <c r="D59" s="70"/>
      <c r="E59" s="70"/>
      <c r="F59" s="49">
        <v>0</v>
      </c>
      <c r="G59" s="49">
        <v>150</v>
      </c>
      <c r="H59" s="49">
        <v>150</v>
      </c>
      <c r="I59" s="49">
        <v>150</v>
      </c>
      <c r="J59" s="49">
        <v>150</v>
      </c>
      <c r="K59" s="49">
        <v>150</v>
      </c>
      <c r="L59" s="49">
        <v>150</v>
      </c>
      <c r="M59" s="49">
        <v>150</v>
      </c>
      <c r="N59" s="49">
        <v>150</v>
      </c>
      <c r="O59" s="638">
        <v>150</v>
      </c>
      <c r="P59" s="49">
        <v>150</v>
      </c>
      <c r="Q59" s="49">
        <v>150</v>
      </c>
      <c r="R59" s="49">
        <v>150</v>
      </c>
      <c r="S59" s="49">
        <v>150</v>
      </c>
      <c r="T59" s="49">
        <v>150</v>
      </c>
      <c r="U59" s="49">
        <v>150</v>
      </c>
      <c r="V59" s="49">
        <v>150</v>
      </c>
      <c r="W59" s="49">
        <v>150</v>
      </c>
      <c r="X59" s="49">
        <v>150</v>
      </c>
      <c r="Y59" s="49">
        <v>150</v>
      </c>
      <c r="Z59" s="49">
        <v>150</v>
      </c>
      <c r="AA59" s="49">
        <v>150</v>
      </c>
      <c r="AB59" s="49">
        <v>150</v>
      </c>
      <c r="AC59" s="49">
        <v>150</v>
      </c>
      <c r="AD59" s="48">
        <f t="shared" si="87"/>
        <v>165</v>
      </c>
      <c r="AE59" s="48">
        <f t="shared" si="88"/>
        <v>165</v>
      </c>
      <c r="AF59" s="48">
        <f t="shared" si="89"/>
        <v>165</v>
      </c>
      <c r="AG59" s="48">
        <f t="shared" si="90"/>
        <v>165</v>
      </c>
      <c r="AH59" s="48">
        <f t="shared" si="91"/>
        <v>165</v>
      </c>
      <c r="AI59" s="48">
        <f t="shared" si="92"/>
        <v>165</v>
      </c>
      <c r="AJ59" s="48">
        <f t="shared" si="93"/>
        <v>165</v>
      </c>
      <c r="AK59" s="48">
        <f t="shared" si="94"/>
        <v>165</v>
      </c>
      <c r="AL59" s="48">
        <f t="shared" si="95"/>
        <v>165</v>
      </c>
      <c r="AM59" s="48">
        <f t="shared" si="96"/>
        <v>165</v>
      </c>
      <c r="AN59" s="48">
        <f t="shared" si="97"/>
        <v>165</v>
      </c>
      <c r="AO59" s="48">
        <f t="shared" si="98"/>
        <v>165</v>
      </c>
      <c r="AP59" s="49">
        <f t="shared" si="99"/>
        <v>181.50000000000003</v>
      </c>
      <c r="AQ59" s="49">
        <f t="shared" si="100"/>
        <v>181.50000000000003</v>
      </c>
      <c r="AR59" s="49">
        <f t="shared" si="101"/>
        <v>181.50000000000003</v>
      </c>
      <c r="AS59" s="49">
        <f t="shared" si="102"/>
        <v>181.50000000000003</v>
      </c>
      <c r="AT59" s="49">
        <f t="shared" si="103"/>
        <v>181.50000000000003</v>
      </c>
      <c r="AU59" s="49">
        <f t="shared" si="104"/>
        <v>181.50000000000003</v>
      </c>
      <c r="AV59" s="49">
        <f t="shared" si="105"/>
        <v>181.50000000000003</v>
      </c>
      <c r="AW59" s="49">
        <f t="shared" si="106"/>
        <v>181.50000000000003</v>
      </c>
      <c r="AX59" s="49">
        <f t="shared" si="107"/>
        <v>181.50000000000003</v>
      </c>
      <c r="AY59" s="49">
        <f t="shared" si="108"/>
        <v>181.50000000000003</v>
      </c>
      <c r="AZ59" s="49">
        <f t="shared" si="109"/>
        <v>181.50000000000003</v>
      </c>
      <c r="BA59" s="49">
        <f t="shared" si="110"/>
        <v>181.50000000000003</v>
      </c>
      <c r="BB59" s="49">
        <f t="shared" si="111"/>
        <v>199.65000000000003</v>
      </c>
      <c r="BC59" s="49">
        <f t="shared" si="112"/>
        <v>199.65000000000003</v>
      </c>
      <c r="BD59" s="49">
        <f t="shared" si="113"/>
        <v>199.65000000000003</v>
      </c>
      <c r="BE59" s="49">
        <f t="shared" si="114"/>
        <v>199.65000000000003</v>
      </c>
      <c r="BF59" s="49">
        <f t="shared" si="115"/>
        <v>199.65000000000003</v>
      </c>
      <c r="BG59" s="49">
        <f t="shared" si="116"/>
        <v>199.65000000000003</v>
      </c>
      <c r="BH59" s="49">
        <f t="shared" si="117"/>
        <v>199.65000000000003</v>
      </c>
      <c r="BI59" s="49">
        <f t="shared" si="118"/>
        <v>199.65000000000003</v>
      </c>
      <c r="BJ59" s="49">
        <f t="shared" si="119"/>
        <v>199.65000000000003</v>
      </c>
      <c r="BK59" s="49">
        <f t="shared" si="120"/>
        <v>199.65000000000003</v>
      </c>
      <c r="BL59" s="49">
        <f t="shared" si="121"/>
        <v>199.65000000000003</v>
      </c>
      <c r="BM59" s="49">
        <f t="shared" si="122"/>
        <v>199.65000000000003</v>
      </c>
      <c r="BN59" s="440">
        <f t="shared" si="123"/>
        <v>10003.799999999996</v>
      </c>
      <c r="BO59" s="60"/>
    </row>
    <row r="60" spans="2:67" x14ac:dyDescent="0.2">
      <c r="B60" s="59"/>
      <c r="C60" s="61" t="s">
        <v>89</v>
      </c>
      <c r="D60" s="62"/>
      <c r="E60" s="63"/>
      <c r="F60" s="49">
        <v>50</v>
      </c>
      <c r="G60" s="49">
        <v>50</v>
      </c>
      <c r="H60" s="49">
        <v>50</v>
      </c>
      <c r="I60" s="49">
        <v>50</v>
      </c>
      <c r="J60" s="49">
        <v>50</v>
      </c>
      <c r="K60" s="49">
        <v>50</v>
      </c>
      <c r="L60" s="49">
        <v>50</v>
      </c>
      <c r="M60" s="49">
        <v>50</v>
      </c>
      <c r="N60" s="49">
        <v>50</v>
      </c>
      <c r="O60" s="638">
        <v>50</v>
      </c>
      <c r="P60" s="49">
        <v>50</v>
      </c>
      <c r="Q60" s="49">
        <v>50</v>
      </c>
      <c r="R60" s="49">
        <v>50</v>
      </c>
      <c r="S60" s="49">
        <v>50</v>
      </c>
      <c r="T60" s="49">
        <v>50</v>
      </c>
      <c r="U60" s="49">
        <v>50</v>
      </c>
      <c r="V60" s="49">
        <v>50</v>
      </c>
      <c r="W60" s="49">
        <v>50</v>
      </c>
      <c r="X60" s="49">
        <v>50</v>
      </c>
      <c r="Y60" s="49">
        <v>50</v>
      </c>
      <c r="Z60" s="49">
        <v>50</v>
      </c>
      <c r="AA60" s="49">
        <v>50</v>
      </c>
      <c r="AB60" s="49">
        <v>50</v>
      </c>
      <c r="AC60" s="49">
        <v>50</v>
      </c>
      <c r="AD60" s="48">
        <f t="shared" si="87"/>
        <v>55.000000000000007</v>
      </c>
      <c r="AE60" s="48">
        <f t="shared" si="88"/>
        <v>55.000000000000007</v>
      </c>
      <c r="AF60" s="48">
        <f t="shared" si="89"/>
        <v>55.000000000000007</v>
      </c>
      <c r="AG60" s="48">
        <f t="shared" si="90"/>
        <v>55.000000000000007</v>
      </c>
      <c r="AH60" s="48">
        <f t="shared" si="91"/>
        <v>55.000000000000007</v>
      </c>
      <c r="AI60" s="48">
        <f t="shared" si="92"/>
        <v>55.000000000000007</v>
      </c>
      <c r="AJ60" s="48">
        <f t="shared" si="93"/>
        <v>55.000000000000007</v>
      </c>
      <c r="AK60" s="48">
        <f t="shared" si="94"/>
        <v>55.000000000000007</v>
      </c>
      <c r="AL60" s="48">
        <f t="shared" si="95"/>
        <v>55.000000000000007</v>
      </c>
      <c r="AM60" s="48">
        <f t="shared" si="96"/>
        <v>55.000000000000007</v>
      </c>
      <c r="AN60" s="48">
        <f t="shared" si="97"/>
        <v>55.000000000000007</v>
      </c>
      <c r="AO60" s="48">
        <f t="shared" si="98"/>
        <v>55.000000000000007</v>
      </c>
      <c r="AP60" s="49">
        <f t="shared" si="99"/>
        <v>60.500000000000014</v>
      </c>
      <c r="AQ60" s="49">
        <f t="shared" si="100"/>
        <v>60.500000000000014</v>
      </c>
      <c r="AR60" s="49">
        <f t="shared" si="101"/>
        <v>60.500000000000014</v>
      </c>
      <c r="AS60" s="49">
        <f t="shared" si="102"/>
        <v>60.500000000000014</v>
      </c>
      <c r="AT60" s="49">
        <f t="shared" si="103"/>
        <v>60.500000000000014</v>
      </c>
      <c r="AU60" s="49">
        <f t="shared" si="104"/>
        <v>60.500000000000014</v>
      </c>
      <c r="AV60" s="49">
        <f t="shared" si="105"/>
        <v>60.500000000000014</v>
      </c>
      <c r="AW60" s="49">
        <f t="shared" si="106"/>
        <v>60.500000000000014</v>
      </c>
      <c r="AX60" s="49">
        <f t="shared" si="107"/>
        <v>60.500000000000014</v>
      </c>
      <c r="AY60" s="49">
        <f t="shared" si="108"/>
        <v>60.500000000000014</v>
      </c>
      <c r="AZ60" s="49">
        <f t="shared" si="109"/>
        <v>60.500000000000014</v>
      </c>
      <c r="BA60" s="49">
        <f t="shared" si="110"/>
        <v>60.500000000000014</v>
      </c>
      <c r="BB60" s="49">
        <f t="shared" si="111"/>
        <v>66.550000000000026</v>
      </c>
      <c r="BC60" s="49">
        <f t="shared" si="112"/>
        <v>66.550000000000026</v>
      </c>
      <c r="BD60" s="49">
        <f t="shared" si="113"/>
        <v>66.550000000000026</v>
      </c>
      <c r="BE60" s="49">
        <f t="shared" si="114"/>
        <v>66.550000000000026</v>
      </c>
      <c r="BF60" s="49">
        <f t="shared" si="115"/>
        <v>66.550000000000026</v>
      </c>
      <c r="BG60" s="49">
        <f t="shared" si="116"/>
        <v>66.550000000000026</v>
      </c>
      <c r="BH60" s="49">
        <f t="shared" si="117"/>
        <v>66.550000000000026</v>
      </c>
      <c r="BI60" s="49">
        <f t="shared" si="118"/>
        <v>66.550000000000026</v>
      </c>
      <c r="BJ60" s="49">
        <f t="shared" si="119"/>
        <v>66.550000000000026</v>
      </c>
      <c r="BK60" s="49">
        <f t="shared" si="120"/>
        <v>66.550000000000026</v>
      </c>
      <c r="BL60" s="49">
        <f t="shared" si="121"/>
        <v>66.550000000000026</v>
      </c>
      <c r="BM60" s="49">
        <f t="shared" si="122"/>
        <v>66.550000000000026</v>
      </c>
      <c r="BN60" s="440">
        <f t="shared" si="123"/>
        <v>3384.6000000000022</v>
      </c>
      <c r="BO60" s="60"/>
    </row>
    <row r="61" spans="2:67" x14ac:dyDescent="0.2">
      <c r="B61" s="59"/>
      <c r="C61" s="61" t="s">
        <v>329</v>
      </c>
      <c r="D61" s="62"/>
      <c r="E61" s="63"/>
      <c r="F61" s="46">
        <v>0</v>
      </c>
      <c r="G61" s="46">
        <v>600</v>
      </c>
      <c r="H61" s="46">
        <v>600</v>
      </c>
      <c r="I61" s="46">
        <v>600</v>
      </c>
      <c r="J61" s="46">
        <v>600</v>
      </c>
      <c r="K61" s="46">
        <v>600</v>
      </c>
      <c r="L61" s="46">
        <v>600</v>
      </c>
      <c r="M61" s="46">
        <v>600</v>
      </c>
      <c r="N61" s="46">
        <v>600</v>
      </c>
      <c r="O61" s="638">
        <v>600</v>
      </c>
      <c r="P61" s="46">
        <v>600</v>
      </c>
      <c r="Q61" s="46">
        <v>600</v>
      </c>
      <c r="R61" s="46">
        <v>600</v>
      </c>
      <c r="S61" s="46">
        <v>600</v>
      </c>
      <c r="T61" s="46">
        <v>600</v>
      </c>
      <c r="U61" s="46">
        <v>600</v>
      </c>
      <c r="V61" s="46">
        <v>600</v>
      </c>
      <c r="W61" s="46">
        <v>600</v>
      </c>
      <c r="X61" s="46">
        <v>600</v>
      </c>
      <c r="Y61" s="46">
        <v>600</v>
      </c>
      <c r="Z61" s="46">
        <v>600</v>
      </c>
      <c r="AA61" s="46">
        <v>600</v>
      </c>
      <c r="AB61" s="46">
        <v>600</v>
      </c>
      <c r="AC61" s="46">
        <v>600</v>
      </c>
      <c r="AD61" s="48">
        <f t="shared" si="87"/>
        <v>660</v>
      </c>
      <c r="AE61" s="48">
        <f t="shared" si="88"/>
        <v>660</v>
      </c>
      <c r="AF61" s="48">
        <f t="shared" si="89"/>
        <v>660</v>
      </c>
      <c r="AG61" s="48">
        <f t="shared" si="90"/>
        <v>660</v>
      </c>
      <c r="AH61" s="48">
        <f t="shared" si="91"/>
        <v>660</v>
      </c>
      <c r="AI61" s="48">
        <f t="shared" si="92"/>
        <v>660</v>
      </c>
      <c r="AJ61" s="48">
        <f t="shared" si="93"/>
        <v>660</v>
      </c>
      <c r="AK61" s="48">
        <f t="shared" si="94"/>
        <v>660</v>
      </c>
      <c r="AL61" s="48">
        <f t="shared" si="95"/>
        <v>660</v>
      </c>
      <c r="AM61" s="48">
        <f t="shared" si="96"/>
        <v>660</v>
      </c>
      <c r="AN61" s="48">
        <f t="shared" si="97"/>
        <v>660</v>
      </c>
      <c r="AO61" s="48">
        <f t="shared" si="98"/>
        <v>660</v>
      </c>
      <c r="AP61" s="49">
        <f t="shared" si="99"/>
        <v>726.00000000000011</v>
      </c>
      <c r="AQ61" s="49">
        <f t="shared" si="100"/>
        <v>726.00000000000011</v>
      </c>
      <c r="AR61" s="49">
        <f t="shared" si="101"/>
        <v>726.00000000000011</v>
      </c>
      <c r="AS61" s="49">
        <f t="shared" si="102"/>
        <v>726.00000000000011</v>
      </c>
      <c r="AT61" s="49">
        <f t="shared" si="103"/>
        <v>726.00000000000011</v>
      </c>
      <c r="AU61" s="49">
        <f t="shared" si="104"/>
        <v>726.00000000000011</v>
      </c>
      <c r="AV61" s="49">
        <f t="shared" si="105"/>
        <v>726.00000000000011</v>
      </c>
      <c r="AW61" s="49">
        <f t="shared" si="106"/>
        <v>726.00000000000011</v>
      </c>
      <c r="AX61" s="49">
        <f t="shared" si="107"/>
        <v>726.00000000000011</v>
      </c>
      <c r="AY61" s="49">
        <f t="shared" si="108"/>
        <v>726.00000000000011</v>
      </c>
      <c r="AZ61" s="49">
        <f t="shared" si="109"/>
        <v>726.00000000000011</v>
      </c>
      <c r="BA61" s="49">
        <f t="shared" si="110"/>
        <v>726.00000000000011</v>
      </c>
      <c r="BB61" s="49">
        <f t="shared" si="111"/>
        <v>798.60000000000014</v>
      </c>
      <c r="BC61" s="49">
        <f t="shared" si="112"/>
        <v>798.60000000000014</v>
      </c>
      <c r="BD61" s="49">
        <f t="shared" si="113"/>
        <v>798.60000000000014</v>
      </c>
      <c r="BE61" s="49">
        <f t="shared" si="114"/>
        <v>798.60000000000014</v>
      </c>
      <c r="BF61" s="49">
        <f t="shared" si="115"/>
        <v>798.60000000000014</v>
      </c>
      <c r="BG61" s="49">
        <f t="shared" si="116"/>
        <v>798.60000000000014</v>
      </c>
      <c r="BH61" s="49">
        <f t="shared" si="117"/>
        <v>798.60000000000014</v>
      </c>
      <c r="BI61" s="49">
        <f t="shared" si="118"/>
        <v>798.60000000000014</v>
      </c>
      <c r="BJ61" s="49">
        <f t="shared" si="119"/>
        <v>798.60000000000014</v>
      </c>
      <c r="BK61" s="49">
        <f t="shared" si="120"/>
        <v>798.60000000000014</v>
      </c>
      <c r="BL61" s="49">
        <f t="shared" si="121"/>
        <v>798.60000000000014</v>
      </c>
      <c r="BM61" s="49">
        <f t="shared" si="122"/>
        <v>798.60000000000014</v>
      </c>
      <c r="BN61" s="440">
        <f t="shared" si="123"/>
        <v>40015.199999999983</v>
      </c>
      <c r="BO61" s="60"/>
    </row>
    <row r="62" spans="2:67" x14ac:dyDescent="0.2">
      <c r="B62" s="59"/>
      <c r="C62" s="61" t="s">
        <v>90</v>
      </c>
      <c r="D62" s="62"/>
      <c r="E62" s="63"/>
      <c r="F62" s="49">
        <v>0</v>
      </c>
      <c r="G62" s="49">
        <v>62</v>
      </c>
      <c r="H62" s="49">
        <v>62</v>
      </c>
      <c r="I62" s="49">
        <v>62</v>
      </c>
      <c r="J62" s="49">
        <v>62</v>
      </c>
      <c r="K62" s="49">
        <v>62</v>
      </c>
      <c r="L62" s="49">
        <v>62</v>
      </c>
      <c r="M62" s="49">
        <v>62</v>
      </c>
      <c r="N62" s="49">
        <v>62</v>
      </c>
      <c r="O62" s="638">
        <v>62</v>
      </c>
      <c r="P62" s="49">
        <v>62</v>
      </c>
      <c r="Q62" s="49">
        <v>62</v>
      </c>
      <c r="R62" s="49">
        <v>62</v>
      </c>
      <c r="S62" s="49">
        <v>62</v>
      </c>
      <c r="T62" s="49">
        <v>62</v>
      </c>
      <c r="U62" s="49">
        <v>62</v>
      </c>
      <c r="V62" s="49">
        <v>62</v>
      </c>
      <c r="W62" s="49">
        <v>62</v>
      </c>
      <c r="X62" s="49">
        <v>62</v>
      </c>
      <c r="Y62" s="49">
        <v>62</v>
      </c>
      <c r="Z62" s="49">
        <v>62</v>
      </c>
      <c r="AA62" s="49">
        <v>62</v>
      </c>
      <c r="AB62" s="49">
        <v>62</v>
      </c>
      <c r="AC62" s="49">
        <v>62</v>
      </c>
      <c r="AD62" s="48">
        <f t="shared" si="87"/>
        <v>68.2</v>
      </c>
      <c r="AE62" s="48">
        <f t="shared" si="88"/>
        <v>68.2</v>
      </c>
      <c r="AF62" s="48">
        <f t="shared" si="89"/>
        <v>68.2</v>
      </c>
      <c r="AG62" s="48">
        <f t="shared" si="90"/>
        <v>68.2</v>
      </c>
      <c r="AH62" s="48">
        <f t="shared" si="91"/>
        <v>68.2</v>
      </c>
      <c r="AI62" s="48">
        <f t="shared" si="92"/>
        <v>68.2</v>
      </c>
      <c r="AJ62" s="48">
        <f t="shared" si="93"/>
        <v>68.2</v>
      </c>
      <c r="AK62" s="48">
        <f t="shared" si="94"/>
        <v>68.2</v>
      </c>
      <c r="AL62" s="48">
        <f t="shared" si="95"/>
        <v>68.2</v>
      </c>
      <c r="AM62" s="48">
        <f t="shared" si="96"/>
        <v>68.2</v>
      </c>
      <c r="AN62" s="48">
        <f t="shared" si="97"/>
        <v>68.2</v>
      </c>
      <c r="AO62" s="48">
        <f t="shared" si="98"/>
        <v>68.2</v>
      </c>
      <c r="AP62" s="49">
        <f t="shared" si="99"/>
        <v>75.02000000000001</v>
      </c>
      <c r="AQ62" s="49">
        <f t="shared" si="100"/>
        <v>75.02000000000001</v>
      </c>
      <c r="AR62" s="49">
        <f t="shared" si="101"/>
        <v>75.02000000000001</v>
      </c>
      <c r="AS62" s="49">
        <f t="shared" si="102"/>
        <v>75.02000000000001</v>
      </c>
      <c r="AT62" s="49">
        <f t="shared" si="103"/>
        <v>75.02000000000001</v>
      </c>
      <c r="AU62" s="49">
        <f t="shared" si="104"/>
        <v>75.02000000000001</v>
      </c>
      <c r="AV62" s="49">
        <f t="shared" si="105"/>
        <v>75.02000000000001</v>
      </c>
      <c r="AW62" s="49">
        <f t="shared" si="106"/>
        <v>75.02000000000001</v>
      </c>
      <c r="AX62" s="49">
        <f t="shared" si="107"/>
        <v>75.02000000000001</v>
      </c>
      <c r="AY62" s="49">
        <f t="shared" si="108"/>
        <v>75.02000000000001</v>
      </c>
      <c r="AZ62" s="49">
        <f t="shared" si="109"/>
        <v>75.02000000000001</v>
      </c>
      <c r="BA62" s="49">
        <f t="shared" si="110"/>
        <v>75.02000000000001</v>
      </c>
      <c r="BB62" s="49">
        <f t="shared" si="111"/>
        <v>82.52200000000002</v>
      </c>
      <c r="BC62" s="49">
        <f t="shared" si="112"/>
        <v>82.52200000000002</v>
      </c>
      <c r="BD62" s="49">
        <f t="shared" si="113"/>
        <v>82.52200000000002</v>
      </c>
      <c r="BE62" s="49">
        <f t="shared" si="114"/>
        <v>82.52200000000002</v>
      </c>
      <c r="BF62" s="49">
        <f t="shared" si="115"/>
        <v>82.52200000000002</v>
      </c>
      <c r="BG62" s="49">
        <f t="shared" si="116"/>
        <v>82.52200000000002</v>
      </c>
      <c r="BH62" s="49">
        <f t="shared" si="117"/>
        <v>82.52200000000002</v>
      </c>
      <c r="BI62" s="49">
        <f t="shared" si="118"/>
        <v>82.52200000000002</v>
      </c>
      <c r="BJ62" s="49">
        <f t="shared" si="119"/>
        <v>82.52200000000002</v>
      </c>
      <c r="BK62" s="49">
        <f t="shared" si="120"/>
        <v>82.52200000000002</v>
      </c>
      <c r="BL62" s="49">
        <f t="shared" si="121"/>
        <v>82.52200000000002</v>
      </c>
      <c r="BM62" s="49">
        <f t="shared" si="122"/>
        <v>82.52200000000002</v>
      </c>
      <c r="BN62" s="440">
        <f t="shared" si="123"/>
        <v>4134.9039999999995</v>
      </c>
      <c r="BO62" s="60"/>
    </row>
    <row r="63" spans="2:67" x14ac:dyDescent="0.2">
      <c r="B63" s="59"/>
      <c r="C63" s="61" t="s">
        <v>136</v>
      </c>
      <c r="D63" s="62"/>
      <c r="E63" s="63"/>
      <c r="F63" s="49">
        <v>0</v>
      </c>
      <c r="G63" s="49">
        <v>39.99</v>
      </c>
      <c r="H63" s="49">
        <v>39.99</v>
      </c>
      <c r="I63" s="49">
        <v>39.99</v>
      </c>
      <c r="J63" s="49">
        <v>39.99</v>
      </c>
      <c r="K63" s="49">
        <v>39.99</v>
      </c>
      <c r="L63" s="49">
        <v>39.99</v>
      </c>
      <c r="M63" s="49">
        <v>39.99</v>
      </c>
      <c r="N63" s="49">
        <v>39.99</v>
      </c>
      <c r="O63" s="638">
        <v>39.99</v>
      </c>
      <c r="P63" s="49">
        <v>39.99</v>
      </c>
      <c r="Q63" s="49">
        <v>39.99</v>
      </c>
      <c r="R63" s="49">
        <v>39.99</v>
      </c>
      <c r="S63" s="49">
        <v>39.99</v>
      </c>
      <c r="T63" s="49">
        <v>39.99</v>
      </c>
      <c r="U63" s="49">
        <v>39.99</v>
      </c>
      <c r="V63" s="49">
        <v>39.99</v>
      </c>
      <c r="W63" s="49">
        <v>39.99</v>
      </c>
      <c r="X63" s="49">
        <v>39.99</v>
      </c>
      <c r="Y63" s="49">
        <v>39.99</v>
      </c>
      <c r="Z63" s="49">
        <v>39.99</v>
      </c>
      <c r="AA63" s="49">
        <v>39.99</v>
      </c>
      <c r="AB63" s="49">
        <v>39.99</v>
      </c>
      <c r="AC63" s="49">
        <v>39.99</v>
      </c>
      <c r="AD63" s="48">
        <f t="shared" si="87"/>
        <v>43.989000000000004</v>
      </c>
      <c r="AE63" s="48">
        <f t="shared" si="88"/>
        <v>43.989000000000004</v>
      </c>
      <c r="AF63" s="48">
        <f t="shared" si="89"/>
        <v>43.989000000000004</v>
      </c>
      <c r="AG63" s="48">
        <f t="shared" si="90"/>
        <v>43.989000000000004</v>
      </c>
      <c r="AH63" s="48">
        <f t="shared" si="91"/>
        <v>43.989000000000004</v>
      </c>
      <c r="AI63" s="48">
        <f t="shared" si="92"/>
        <v>43.989000000000004</v>
      </c>
      <c r="AJ63" s="48">
        <f t="shared" si="93"/>
        <v>43.989000000000004</v>
      </c>
      <c r="AK63" s="48">
        <f t="shared" si="94"/>
        <v>43.989000000000004</v>
      </c>
      <c r="AL63" s="48">
        <f t="shared" si="95"/>
        <v>43.989000000000004</v>
      </c>
      <c r="AM63" s="48">
        <f t="shared" si="96"/>
        <v>43.989000000000004</v>
      </c>
      <c r="AN63" s="48">
        <f t="shared" si="97"/>
        <v>43.989000000000004</v>
      </c>
      <c r="AO63" s="48">
        <f t="shared" si="98"/>
        <v>43.989000000000004</v>
      </c>
      <c r="AP63" s="49">
        <f t="shared" si="99"/>
        <v>48.387900000000009</v>
      </c>
      <c r="AQ63" s="49">
        <f t="shared" si="100"/>
        <v>48.387900000000009</v>
      </c>
      <c r="AR63" s="49">
        <f t="shared" si="101"/>
        <v>48.387900000000009</v>
      </c>
      <c r="AS63" s="49">
        <f t="shared" si="102"/>
        <v>48.387900000000009</v>
      </c>
      <c r="AT63" s="49">
        <f t="shared" si="103"/>
        <v>48.387900000000009</v>
      </c>
      <c r="AU63" s="49">
        <f t="shared" si="104"/>
        <v>48.387900000000009</v>
      </c>
      <c r="AV63" s="49">
        <f t="shared" si="105"/>
        <v>48.387900000000009</v>
      </c>
      <c r="AW63" s="49">
        <f t="shared" si="106"/>
        <v>48.387900000000009</v>
      </c>
      <c r="AX63" s="49">
        <f t="shared" si="107"/>
        <v>48.387900000000009</v>
      </c>
      <c r="AY63" s="49">
        <f t="shared" si="108"/>
        <v>48.387900000000009</v>
      </c>
      <c r="AZ63" s="49">
        <f t="shared" si="109"/>
        <v>48.387900000000009</v>
      </c>
      <c r="BA63" s="49">
        <f t="shared" si="110"/>
        <v>48.387900000000009</v>
      </c>
      <c r="BB63" s="49">
        <f t="shared" si="111"/>
        <v>53.226690000000012</v>
      </c>
      <c r="BC63" s="49">
        <f t="shared" si="112"/>
        <v>53.226690000000012</v>
      </c>
      <c r="BD63" s="49">
        <f t="shared" si="113"/>
        <v>53.226690000000012</v>
      </c>
      <c r="BE63" s="49">
        <f t="shared" si="114"/>
        <v>53.226690000000012</v>
      </c>
      <c r="BF63" s="49">
        <f t="shared" si="115"/>
        <v>53.226690000000012</v>
      </c>
      <c r="BG63" s="49">
        <f t="shared" si="116"/>
        <v>53.226690000000012</v>
      </c>
      <c r="BH63" s="49">
        <f t="shared" si="117"/>
        <v>53.226690000000012</v>
      </c>
      <c r="BI63" s="49">
        <f t="shared" si="118"/>
        <v>53.226690000000012</v>
      </c>
      <c r="BJ63" s="49">
        <f t="shared" si="119"/>
        <v>53.226690000000012</v>
      </c>
      <c r="BK63" s="49">
        <f t="shared" si="120"/>
        <v>53.226690000000012</v>
      </c>
      <c r="BL63" s="49">
        <f t="shared" si="121"/>
        <v>53.226690000000012</v>
      </c>
      <c r="BM63" s="49">
        <f t="shared" si="122"/>
        <v>53.226690000000012</v>
      </c>
      <c r="BN63" s="440">
        <f t="shared" si="123"/>
        <v>2667.0130799999993</v>
      </c>
      <c r="BO63" s="60"/>
    </row>
    <row r="64" spans="2:67" x14ac:dyDescent="0.2">
      <c r="B64" s="59"/>
      <c r="C64" s="61" t="s">
        <v>91</v>
      </c>
      <c r="D64" s="62"/>
      <c r="E64" s="63"/>
      <c r="F64" s="49">
        <v>0</v>
      </c>
      <c r="G64" s="49">
        <v>0</v>
      </c>
      <c r="H64" s="49">
        <v>0</v>
      </c>
      <c r="I64" s="49">
        <v>0</v>
      </c>
      <c r="J64" s="49">
        <v>0</v>
      </c>
      <c r="K64" s="49">
        <v>510</v>
      </c>
      <c r="L64" s="49">
        <v>510</v>
      </c>
      <c r="M64" s="49">
        <v>100</v>
      </c>
      <c r="N64" s="49">
        <v>100</v>
      </c>
      <c r="O64" s="638">
        <v>100</v>
      </c>
      <c r="P64" s="49">
        <v>100</v>
      </c>
      <c r="Q64" s="49">
        <v>100</v>
      </c>
      <c r="R64" s="49">
        <v>100</v>
      </c>
      <c r="S64" s="49">
        <v>100</v>
      </c>
      <c r="T64" s="49">
        <v>100</v>
      </c>
      <c r="U64" s="49">
        <v>100</v>
      </c>
      <c r="V64" s="49">
        <v>100</v>
      </c>
      <c r="W64" s="49">
        <v>100</v>
      </c>
      <c r="X64" s="49">
        <v>100</v>
      </c>
      <c r="Y64" s="49">
        <v>100</v>
      </c>
      <c r="Z64" s="49">
        <v>100</v>
      </c>
      <c r="AA64" s="49">
        <v>100</v>
      </c>
      <c r="AB64" s="49">
        <v>100</v>
      </c>
      <c r="AC64" s="49">
        <v>100</v>
      </c>
      <c r="AD64" s="48">
        <f t="shared" si="87"/>
        <v>110.00000000000001</v>
      </c>
      <c r="AE64" s="48">
        <f t="shared" si="88"/>
        <v>110.00000000000001</v>
      </c>
      <c r="AF64" s="48">
        <f t="shared" si="89"/>
        <v>110.00000000000001</v>
      </c>
      <c r="AG64" s="48">
        <f t="shared" si="90"/>
        <v>110.00000000000001</v>
      </c>
      <c r="AH64" s="48">
        <f t="shared" si="91"/>
        <v>110.00000000000001</v>
      </c>
      <c r="AI64" s="48">
        <f t="shared" si="92"/>
        <v>110.00000000000001</v>
      </c>
      <c r="AJ64" s="48">
        <f t="shared" si="93"/>
        <v>110.00000000000001</v>
      </c>
      <c r="AK64" s="48">
        <f t="shared" si="94"/>
        <v>110.00000000000001</v>
      </c>
      <c r="AL64" s="48">
        <f t="shared" si="95"/>
        <v>110.00000000000001</v>
      </c>
      <c r="AM64" s="48">
        <f t="shared" si="96"/>
        <v>110.00000000000001</v>
      </c>
      <c r="AN64" s="48">
        <f t="shared" si="97"/>
        <v>110.00000000000001</v>
      </c>
      <c r="AO64" s="48">
        <f t="shared" si="98"/>
        <v>110.00000000000001</v>
      </c>
      <c r="AP64" s="49">
        <f t="shared" si="99"/>
        <v>121.00000000000003</v>
      </c>
      <c r="AQ64" s="49">
        <f t="shared" si="100"/>
        <v>121.00000000000003</v>
      </c>
      <c r="AR64" s="49">
        <f t="shared" si="101"/>
        <v>121.00000000000003</v>
      </c>
      <c r="AS64" s="49">
        <f t="shared" si="102"/>
        <v>121.00000000000003</v>
      </c>
      <c r="AT64" s="49">
        <f t="shared" si="103"/>
        <v>121.00000000000003</v>
      </c>
      <c r="AU64" s="49">
        <f t="shared" si="104"/>
        <v>121.00000000000003</v>
      </c>
      <c r="AV64" s="49">
        <f t="shared" si="105"/>
        <v>121.00000000000003</v>
      </c>
      <c r="AW64" s="49">
        <f t="shared" si="106"/>
        <v>121.00000000000003</v>
      </c>
      <c r="AX64" s="49">
        <f t="shared" si="107"/>
        <v>121.00000000000003</v>
      </c>
      <c r="AY64" s="49">
        <f t="shared" si="108"/>
        <v>121.00000000000003</v>
      </c>
      <c r="AZ64" s="49">
        <f t="shared" si="109"/>
        <v>121.00000000000003</v>
      </c>
      <c r="BA64" s="49">
        <f t="shared" si="110"/>
        <v>121.00000000000003</v>
      </c>
      <c r="BB64" s="49">
        <f t="shared" si="111"/>
        <v>133.10000000000005</v>
      </c>
      <c r="BC64" s="49">
        <f t="shared" si="112"/>
        <v>133.10000000000005</v>
      </c>
      <c r="BD64" s="49">
        <f t="shared" si="113"/>
        <v>133.10000000000005</v>
      </c>
      <c r="BE64" s="49">
        <f t="shared" si="114"/>
        <v>133.10000000000005</v>
      </c>
      <c r="BF64" s="49">
        <f t="shared" si="115"/>
        <v>133.10000000000005</v>
      </c>
      <c r="BG64" s="49">
        <f t="shared" si="116"/>
        <v>133.10000000000005</v>
      </c>
      <c r="BH64" s="49">
        <f t="shared" si="117"/>
        <v>133.10000000000005</v>
      </c>
      <c r="BI64" s="49">
        <f t="shared" si="118"/>
        <v>133.10000000000005</v>
      </c>
      <c r="BJ64" s="49">
        <f t="shared" si="119"/>
        <v>133.10000000000005</v>
      </c>
      <c r="BK64" s="49">
        <f t="shared" si="120"/>
        <v>133.10000000000005</v>
      </c>
      <c r="BL64" s="49">
        <f t="shared" si="121"/>
        <v>133.10000000000005</v>
      </c>
      <c r="BM64" s="49">
        <f t="shared" si="122"/>
        <v>133.10000000000005</v>
      </c>
      <c r="BN64" s="440">
        <f t="shared" si="123"/>
        <v>7089.2000000000044</v>
      </c>
      <c r="BO64" s="60"/>
    </row>
    <row r="65" spans="2:67" x14ac:dyDescent="0.2">
      <c r="B65" s="59"/>
      <c r="C65" s="67" t="s">
        <v>92</v>
      </c>
      <c r="D65" s="70"/>
      <c r="E65" s="71"/>
      <c r="F65" s="49">
        <v>10</v>
      </c>
      <c r="G65" s="49">
        <v>10</v>
      </c>
      <c r="H65" s="49">
        <v>10</v>
      </c>
      <c r="I65" s="49">
        <v>0</v>
      </c>
      <c r="J65" s="49">
        <v>10</v>
      </c>
      <c r="K65" s="49">
        <v>10</v>
      </c>
      <c r="L65" s="49">
        <v>10</v>
      </c>
      <c r="M65" s="49">
        <v>10</v>
      </c>
      <c r="N65" s="49">
        <v>10</v>
      </c>
      <c r="O65" s="638">
        <v>10</v>
      </c>
      <c r="P65" s="49">
        <v>10</v>
      </c>
      <c r="Q65" s="49">
        <v>10</v>
      </c>
      <c r="R65" s="49">
        <v>10</v>
      </c>
      <c r="S65" s="49">
        <v>10</v>
      </c>
      <c r="T65" s="49">
        <v>10</v>
      </c>
      <c r="U65" s="49">
        <v>10</v>
      </c>
      <c r="V65" s="49">
        <v>10</v>
      </c>
      <c r="W65" s="49">
        <v>10</v>
      </c>
      <c r="X65" s="49">
        <v>10</v>
      </c>
      <c r="Y65" s="49">
        <v>10</v>
      </c>
      <c r="Z65" s="49">
        <v>10</v>
      </c>
      <c r="AA65" s="49">
        <v>10</v>
      </c>
      <c r="AB65" s="49">
        <v>10</v>
      </c>
      <c r="AC65" s="49">
        <v>10</v>
      </c>
      <c r="AD65" s="48">
        <f t="shared" si="87"/>
        <v>11</v>
      </c>
      <c r="AE65" s="48">
        <f t="shared" si="88"/>
        <v>11</v>
      </c>
      <c r="AF65" s="48">
        <f t="shared" si="89"/>
        <v>11</v>
      </c>
      <c r="AG65" s="48">
        <f t="shared" si="90"/>
        <v>11</v>
      </c>
      <c r="AH65" s="48">
        <f t="shared" si="91"/>
        <v>11</v>
      </c>
      <c r="AI65" s="48">
        <f t="shared" si="92"/>
        <v>11</v>
      </c>
      <c r="AJ65" s="48">
        <f t="shared" si="93"/>
        <v>11</v>
      </c>
      <c r="AK65" s="48">
        <f t="shared" si="94"/>
        <v>11</v>
      </c>
      <c r="AL65" s="48">
        <f t="shared" si="95"/>
        <v>11</v>
      </c>
      <c r="AM65" s="48">
        <f t="shared" si="96"/>
        <v>11</v>
      </c>
      <c r="AN65" s="48">
        <f t="shared" si="97"/>
        <v>11</v>
      </c>
      <c r="AO65" s="48">
        <f t="shared" si="98"/>
        <v>11</v>
      </c>
      <c r="AP65" s="49">
        <f t="shared" si="99"/>
        <v>12.100000000000001</v>
      </c>
      <c r="AQ65" s="49">
        <f t="shared" si="100"/>
        <v>12.100000000000001</v>
      </c>
      <c r="AR65" s="49">
        <f t="shared" si="101"/>
        <v>12.100000000000001</v>
      </c>
      <c r="AS65" s="49">
        <f t="shared" si="102"/>
        <v>12.100000000000001</v>
      </c>
      <c r="AT65" s="49">
        <f t="shared" si="103"/>
        <v>12.100000000000001</v>
      </c>
      <c r="AU65" s="49">
        <f t="shared" si="104"/>
        <v>12.100000000000001</v>
      </c>
      <c r="AV65" s="49">
        <f t="shared" si="105"/>
        <v>12.100000000000001</v>
      </c>
      <c r="AW65" s="49">
        <f t="shared" si="106"/>
        <v>12.100000000000001</v>
      </c>
      <c r="AX65" s="49">
        <f t="shared" si="107"/>
        <v>12.100000000000001</v>
      </c>
      <c r="AY65" s="49">
        <f t="shared" si="108"/>
        <v>12.100000000000001</v>
      </c>
      <c r="AZ65" s="49">
        <f t="shared" si="109"/>
        <v>12.100000000000001</v>
      </c>
      <c r="BA65" s="49">
        <f t="shared" si="110"/>
        <v>12.100000000000001</v>
      </c>
      <c r="BB65" s="49">
        <f t="shared" si="111"/>
        <v>13.310000000000002</v>
      </c>
      <c r="BC65" s="49">
        <f t="shared" si="112"/>
        <v>13.310000000000002</v>
      </c>
      <c r="BD65" s="49">
        <f t="shared" si="113"/>
        <v>13.310000000000002</v>
      </c>
      <c r="BE65" s="49">
        <f t="shared" si="114"/>
        <v>13.310000000000002</v>
      </c>
      <c r="BF65" s="49">
        <f t="shared" si="115"/>
        <v>13.310000000000002</v>
      </c>
      <c r="BG65" s="49">
        <f t="shared" si="116"/>
        <v>13.310000000000002</v>
      </c>
      <c r="BH65" s="49">
        <f t="shared" si="117"/>
        <v>13.310000000000002</v>
      </c>
      <c r="BI65" s="49">
        <f t="shared" si="118"/>
        <v>13.310000000000002</v>
      </c>
      <c r="BJ65" s="49">
        <f t="shared" si="119"/>
        <v>13.310000000000002</v>
      </c>
      <c r="BK65" s="49">
        <f t="shared" si="120"/>
        <v>13.310000000000002</v>
      </c>
      <c r="BL65" s="49">
        <f t="shared" si="121"/>
        <v>13.310000000000002</v>
      </c>
      <c r="BM65" s="49">
        <f t="shared" si="122"/>
        <v>13.310000000000002</v>
      </c>
      <c r="BN65" s="440">
        <f t="shared" si="123"/>
        <v>666.91999999999962</v>
      </c>
      <c r="BO65" s="60"/>
    </row>
    <row r="66" spans="2:67" x14ac:dyDescent="0.2">
      <c r="B66" s="59"/>
      <c r="C66" s="61" t="s">
        <v>86</v>
      </c>
      <c r="D66" s="62"/>
      <c r="E66" s="63"/>
      <c r="F66" s="49">
        <v>1500</v>
      </c>
      <c r="G66" s="49">
        <v>1500</v>
      </c>
      <c r="H66" s="49">
        <v>1500</v>
      </c>
      <c r="I66" s="49">
        <v>1500</v>
      </c>
      <c r="J66" s="49">
        <v>1500</v>
      </c>
      <c r="K66" s="49">
        <v>1500</v>
      </c>
      <c r="L66" s="49">
        <v>1500</v>
      </c>
      <c r="M66" s="49">
        <v>1500</v>
      </c>
      <c r="N66" s="49">
        <v>1500</v>
      </c>
      <c r="O66" s="638">
        <v>1500</v>
      </c>
      <c r="P66" s="49">
        <v>1500</v>
      </c>
      <c r="Q66" s="49">
        <v>1500</v>
      </c>
      <c r="R66" s="49">
        <v>1500</v>
      </c>
      <c r="S66" s="49">
        <v>1500</v>
      </c>
      <c r="T66" s="49">
        <v>1500</v>
      </c>
      <c r="U66" s="49">
        <v>1500</v>
      </c>
      <c r="V66" s="49">
        <v>1500</v>
      </c>
      <c r="W66" s="49">
        <v>1500</v>
      </c>
      <c r="X66" s="49">
        <v>1500</v>
      </c>
      <c r="Y66" s="49">
        <v>1500</v>
      </c>
      <c r="Z66" s="49">
        <v>1500</v>
      </c>
      <c r="AA66" s="49">
        <v>1500</v>
      </c>
      <c r="AB66" s="49">
        <v>1500</v>
      </c>
      <c r="AC66" s="49">
        <v>1500</v>
      </c>
      <c r="AD66" s="48">
        <f t="shared" si="87"/>
        <v>1650.0000000000002</v>
      </c>
      <c r="AE66" s="48">
        <f t="shared" si="88"/>
        <v>1650.0000000000002</v>
      </c>
      <c r="AF66" s="48">
        <f t="shared" si="89"/>
        <v>1650.0000000000002</v>
      </c>
      <c r="AG66" s="48">
        <f t="shared" si="90"/>
        <v>1650.0000000000002</v>
      </c>
      <c r="AH66" s="48">
        <f t="shared" si="91"/>
        <v>1650.0000000000002</v>
      </c>
      <c r="AI66" s="48">
        <f t="shared" si="92"/>
        <v>1650.0000000000002</v>
      </c>
      <c r="AJ66" s="48">
        <f t="shared" si="93"/>
        <v>1650.0000000000002</v>
      </c>
      <c r="AK66" s="48">
        <f t="shared" si="94"/>
        <v>1650.0000000000002</v>
      </c>
      <c r="AL66" s="48">
        <f t="shared" si="95"/>
        <v>1650.0000000000002</v>
      </c>
      <c r="AM66" s="48">
        <f t="shared" si="96"/>
        <v>1650.0000000000002</v>
      </c>
      <c r="AN66" s="48">
        <f t="shared" si="97"/>
        <v>1650.0000000000002</v>
      </c>
      <c r="AO66" s="48">
        <f t="shared" si="98"/>
        <v>1650.0000000000002</v>
      </c>
      <c r="AP66" s="49">
        <f t="shared" si="99"/>
        <v>1815.0000000000005</v>
      </c>
      <c r="AQ66" s="49">
        <f t="shared" si="100"/>
        <v>1815.0000000000005</v>
      </c>
      <c r="AR66" s="49">
        <f t="shared" si="101"/>
        <v>1815.0000000000005</v>
      </c>
      <c r="AS66" s="49">
        <f t="shared" si="102"/>
        <v>1815.0000000000005</v>
      </c>
      <c r="AT66" s="49">
        <f t="shared" si="103"/>
        <v>1815.0000000000005</v>
      </c>
      <c r="AU66" s="49">
        <f t="shared" si="104"/>
        <v>1815.0000000000005</v>
      </c>
      <c r="AV66" s="49">
        <f t="shared" si="105"/>
        <v>1815.0000000000005</v>
      </c>
      <c r="AW66" s="49">
        <f t="shared" si="106"/>
        <v>1815.0000000000005</v>
      </c>
      <c r="AX66" s="49">
        <f t="shared" si="107"/>
        <v>1815.0000000000005</v>
      </c>
      <c r="AY66" s="49">
        <f t="shared" si="108"/>
        <v>1815.0000000000005</v>
      </c>
      <c r="AZ66" s="49">
        <f t="shared" si="109"/>
        <v>1815.0000000000005</v>
      </c>
      <c r="BA66" s="49">
        <f t="shared" si="110"/>
        <v>1815.0000000000005</v>
      </c>
      <c r="BB66" s="49">
        <f t="shared" si="111"/>
        <v>1996.5000000000007</v>
      </c>
      <c r="BC66" s="49">
        <f t="shared" si="112"/>
        <v>1996.5000000000007</v>
      </c>
      <c r="BD66" s="49">
        <f t="shared" si="113"/>
        <v>1996.5000000000007</v>
      </c>
      <c r="BE66" s="49">
        <f t="shared" si="114"/>
        <v>1996.5000000000007</v>
      </c>
      <c r="BF66" s="49">
        <f t="shared" si="115"/>
        <v>1996.5000000000007</v>
      </c>
      <c r="BG66" s="49">
        <f t="shared" si="116"/>
        <v>1996.5000000000007</v>
      </c>
      <c r="BH66" s="49">
        <f t="shared" si="117"/>
        <v>1996.5000000000007</v>
      </c>
      <c r="BI66" s="49">
        <f t="shared" si="118"/>
        <v>1996.5000000000007</v>
      </c>
      <c r="BJ66" s="49">
        <f t="shared" si="119"/>
        <v>1996.5000000000007</v>
      </c>
      <c r="BK66" s="49">
        <f t="shared" si="120"/>
        <v>1996.5000000000007</v>
      </c>
      <c r="BL66" s="49">
        <f t="shared" si="121"/>
        <v>1996.5000000000007</v>
      </c>
      <c r="BM66" s="49">
        <f t="shared" si="122"/>
        <v>1996.5000000000007</v>
      </c>
      <c r="BN66" s="440">
        <f t="shared" si="123"/>
        <v>101538</v>
      </c>
      <c r="BO66" s="60"/>
    </row>
    <row r="67" spans="2:67" x14ac:dyDescent="0.2">
      <c r="B67" s="59"/>
      <c r="C67" s="61" t="s">
        <v>225</v>
      </c>
      <c r="D67" s="62"/>
      <c r="E67" s="63"/>
      <c r="F67" s="49">
        <v>1500</v>
      </c>
      <c r="G67" s="49">
        <v>1500</v>
      </c>
      <c r="H67" s="49">
        <v>1500</v>
      </c>
      <c r="I67" s="49">
        <v>1500</v>
      </c>
      <c r="J67" s="49">
        <v>1500</v>
      </c>
      <c r="K67" s="49">
        <v>1500</v>
      </c>
      <c r="L67" s="49">
        <v>1500</v>
      </c>
      <c r="M67" s="49">
        <v>1500</v>
      </c>
      <c r="N67" s="49">
        <v>1500</v>
      </c>
      <c r="O67" s="638">
        <v>1500</v>
      </c>
      <c r="P67" s="49">
        <v>1500</v>
      </c>
      <c r="Q67" s="49">
        <v>1500</v>
      </c>
      <c r="R67" s="49">
        <v>1500</v>
      </c>
      <c r="S67" s="49">
        <v>1500</v>
      </c>
      <c r="T67" s="49">
        <v>1500</v>
      </c>
      <c r="U67" s="49">
        <v>1500</v>
      </c>
      <c r="V67" s="49">
        <v>1500</v>
      </c>
      <c r="W67" s="49">
        <v>1500</v>
      </c>
      <c r="X67" s="49">
        <v>1500</v>
      </c>
      <c r="Y67" s="49">
        <v>1500</v>
      </c>
      <c r="Z67" s="49">
        <v>1500</v>
      </c>
      <c r="AA67" s="49">
        <v>1500</v>
      </c>
      <c r="AB67" s="49">
        <v>1500</v>
      </c>
      <c r="AC67" s="49">
        <v>1500</v>
      </c>
      <c r="AD67" s="48">
        <f t="shared" si="87"/>
        <v>1650.0000000000002</v>
      </c>
      <c r="AE67" s="48">
        <f t="shared" si="88"/>
        <v>1650.0000000000002</v>
      </c>
      <c r="AF67" s="48">
        <f t="shared" si="89"/>
        <v>1650.0000000000002</v>
      </c>
      <c r="AG67" s="48">
        <f t="shared" si="90"/>
        <v>1650.0000000000002</v>
      </c>
      <c r="AH67" s="48">
        <f t="shared" si="91"/>
        <v>1650.0000000000002</v>
      </c>
      <c r="AI67" s="48">
        <f t="shared" si="92"/>
        <v>1650.0000000000002</v>
      </c>
      <c r="AJ67" s="48">
        <f t="shared" si="93"/>
        <v>1650.0000000000002</v>
      </c>
      <c r="AK67" s="48">
        <f t="shared" si="94"/>
        <v>1650.0000000000002</v>
      </c>
      <c r="AL67" s="48">
        <f t="shared" si="95"/>
        <v>1650.0000000000002</v>
      </c>
      <c r="AM67" s="48">
        <f t="shared" si="96"/>
        <v>1650.0000000000002</v>
      </c>
      <c r="AN67" s="48">
        <f t="shared" si="97"/>
        <v>1650.0000000000002</v>
      </c>
      <c r="AO67" s="48">
        <f t="shared" si="98"/>
        <v>1650.0000000000002</v>
      </c>
      <c r="AP67" s="49">
        <f t="shared" si="99"/>
        <v>1815.0000000000005</v>
      </c>
      <c r="AQ67" s="49">
        <f t="shared" si="100"/>
        <v>1815.0000000000005</v>
      </c>
      <c r="AR67" s="49">
        <f t="shared" si="101"/>
        <v>1815.0000000000005</v>
      </c>
      <c r="AS67" s="49">
        <f t="shared" si="102"/>
        <v>1815.0000000000005</v>
      </c>
      <c r="AT67" s="49">
        <f t="shared" si="103"/>
        <v>1815.0000000000005</v>
      </c>
      <c r="AU67" s="49">
        <f t="shared" si="104"/>
        <v>1815.0000000000005</v>
      </c>
      <c r="AV67" s="49">
        <f t="shared" si="105"/>
        <v>1815.0000000000005</v>
      </c>
      <c r="AW67" s="49">
        <f t="shared" si="106"/>
        <v>1815.0000000000005</v>
      </c>
      <c r="AX67" s="49">
        <f t="shared" si="107"/>
        <v>1815.0000000000005</v>
      </c>
      <c r="AY67" s="49">
        <f t="shared" si="108"/>
        <v>1815.0000000000005</v>
      </c>
      <c r="AZ67" s="49">
        <f t="shared" si="109"/>
        <v>1815.0000000000005</v>
      </c>
      <c r="BA67" s="49">
        <f t="shared" si="110"/>
        <v>1815.0000000000005</v>
      </c>
      <c r="BB67" s="49">
        <f t="shared" si="111"/>
        <v>1996.5000000000007</v>
      </c>
      <c r="BC67" s="49">
        <f t="shared" si="112"/>
        <v>1996.5000000000007</v>
      </c>
      <c r="BD67" s="49">
        <f t="shared" si="113"/>
        <v>1996.5000000000007</v>
      </c>
      <c r="BE67" s="49">
        <f t="shared" si="114"/>
        <v>1996.5000000000007</v>
      </c>
      <c r="BF67" s="49">
        <f t="shared" si="115"/>
        <v>1996.5000000000007</v>
      </c>
      <c r="BG67" s="49">
        <f t="shared" si="116"/>
        <v>1996.5000000000007</v>
      </c>
      <c r="BH67" s="49">
        <f t="shared" si="117"/>
        <v>1996.5000000000007</v>
      </c>
      <c r="BI67" s="49">
        <f t="shared" si="118"/>
        <v>1996.5000000000007</v>
      </c>
      <c r="BJ67" s="49">
        <f t="shared" si="119"/>
        <v>1996.5000000000007</v>
      </c>
      <c r="BK67" s="49">
        <f t="shared" si="120"/>
        <v>1996.5000000000007</v>
      </c>
      <c r="BL67" s="49">
        <f t="shared" si="121"/>
        <v>1996.5000000000007</v>
      </c>
      <c r="BM67" s="49">
        <f t="shared" si="122"/>
        <v>1996.5000000000007</v>
      </c>
      <c r="BN67" s="440">
        <f t="shared" si="123"/>
        <v>101538</v>
      </c>
      <c r="BO67" s="60"/>
    </row>
    <row r="68" spans="2:67" x14ac:dyDescent="0.2">
      <c r="B68" s="59"/>
      <c r="C68" s="61" t="s">
        <v>227</v>
      </c>
      <c r="D68" s="62"/>
      <c r="E68" s="63"/>
      <c r="F68" s="49">
        <v>1500</v>
      </c>
      <c r="G68" s="49">
        <v>1500</v>
      </c>
      <c r="H68" s="49">
        <v>1500</v>
      </c>
      <c r="I68" s="49">
        <v>1500</v>
      </c>
      <c r="J68" s="49">
        <v>1500</v>
      </c>
      <c r="K68" s="49">
        <v>1500</v>
      </c>
      <c r="L68" s="49">
        <v>1500</v>
      </c>
      <c r="M68" s="49">
        <v>1500</v>
      </c>
      <c r="N68" s="49">
        <v>1500</v>
      </c>
      <c r="O68" s="638">
        <v>1500</v>
      </c>
      <c r="P68" s="49">
        <v>1500</v>
      </c>
      <c r="Q68" s="49">
        <v>1500</v>
      </c>
      <c r="R68" s="49">
        <v>1500</v>
      </c>
      <c r="S68" s="49">
        <v>1500</v>
      </c>
      <c r="T68" s="49">
        <v>1500</v>
      </c>
      <c r="U68" s="49">
        <v>1500</v>
      </c>
      <c r="V68" s="49">
        <v>1500</v>
      </c>
      <c r="W68" s="49">
        <v>1500</v>
      </c>
      <c r="X68" s="49">
        <v>1500</v>
      </c>
      <c r="Y68" s="49">
        <v>1500</v>
      </c>
      <c r="Z68" s="49">
        <v>1500</v>
      </c>
      <c r="AA68" s="49">
        <v>1500</v>
      </c>
      <c r="AB68" s="49">
        <v>1500</v>
      </c>
      <c r="AC68" s="49">
        <v>1500</v>
      </c>
      <c r="AD68" s="48">
        <f t="shared" si="87"/>
        <v>1650.0000000000002</v>
      </c>
      <c r="AE68" s="48">
        <f t="shared" si="88"/>
        <v>1650.0000000000002</v>
      </c>
      <c r="AF68" s="48">
        <f t="shared" si="89"/>
        <v>1650.0000000000002</v>
      </c>
      <c r="AG68" s="48">
        <f t="shared" si="90"/>
        <v>1650.0000000000002</v>
      </c>
      <c r="AH68" s="48">
        <f t="shared" si="91"/>
        <v>1650.0000000000002</v>
      </c>
      <c r="AI68" s="48">
        <f t="shared" si="92"/>
        <v>1650.0000000000002</v>
      </c>
      <c r="AJ68" s="48">
        <f t="shared" si="93"/>
        <v>1650.0000000000002</v>
      </c>
      <c r="AK68" s="48">
        <f t="shared" si="94"/>
        <v>1650.0000000000002</v>
      </c>
      <c r="AL68" s="48">
        <f t="shared" si="95"/>
        <v>1650.0000000000002</v>
      </c>
      <c r="AM68" s="48">
        <f t="shared" si="96"/>
        <v>1650.0000000000002</v>
      </c>
      <c r="AN68" s="48">
        <f t="shared" si="97"/>
        <v>1650.0000000000002</v>
      </c>
      <c r="AO68" s="48">
        <f t="shared" si="98"/>
        <v>1650.0000000000002</v>
      </c>
      <c r="AP68" s="49">
        <f t="shared" si="99"/>
        <v>1815.0000000000005</v>
      </c>
      <c r="AQ68" s="49">
        <f t="shared" si="100"/>
        <v>1815.0000000000005</v>
      </c>
      <c r="AR68" s="49">
        <f t="shared" si="101"/>
        <v>1815.0000000000005</v>
      </c>
      <c r="AS68" s="49">
        <f t="shared" si="102"/>
        <v>1815.0000000000005</v>
      </c>
      <c r="AT68" s="49">
        <f t="shared" si="103"/>
        <v>1815.0000000000005</v>
      </c>
      <c r="AU68" s="49">
        <f t="shared" si="104"/>
        <v>1815.0000000000005</v>
      </c>
      <c r="AV68" s="49">
        <f t="shared" si="105"/>
        <v>1815.0000000000005</v>
      </c>
      <c r="AW68" s="49">
        <f t="shared" si="106"/>
        <v>1815.0000000000005</v>
      </c>
      <c r="AX68" s="49">
        <f t="shared" si="107"/>
        <v>1815.0000000000005</v>
      </c>
      <c r="AY68" s="49">
        <f t="shared" si="108"/>
        <v>1815.0000000000005</v>
      </c>
      <c r="AZ68" s="49">
        <f t="shared" si="109"/>
        <v>1815.0000000000005</v>
      </c>
      <c r="BA68" s="49">
        <f t="shared" si="110"/>
        <v>1815.0000000000005</v>
      </c>
      <c r="BB68" s="49">
        <f t="shared" si="111"/>
        <v>1996.5000000000007</v>
      </c>
      <c r="BC68" s="49">
        <f t="shared" si="112"/>
        <v>1996.5000000000007</v>
      </c>
      <c r="BD68" s="49">
        <f t="shared" si="113"/>
        <v>1996.5000000000007</v>
      </c>
      <c r="BE68" s="49">
        <f t="shared" si="114"/>
        <v>1996.5000000000007</v>
      </c>
      <c r="BF68" s="49">
        <f t="shared" si="115"/>
        <v>1996.5000000000007</v>
      </c>
      <c r="BG68" s="49">
        <f t="shared" si="116"/>
        <v>1996.5000000000007</v>
      </c>
      <c r="BH68" s="49">
        <f t="shared" si="117"/>
        <v>1996.5000000000007</v>
      </c>
      <c r="BI68" s="49">
        <f t="shared" si="118"/>
        <v>1996.5000000000007</v>
      </c>
      <c r="BJ68" s="49">
        <f t="shared" si="119"/>
        <v>1996.5000000000007</v>
      </c>
      <c r="BK68" s="49">
        <f t="shared" si="120"/>
        <v>1996.5000000000007</v>
      </c>
      <c r="BL68" s="49">
        <f t="shared" si="121"/>
        <v>1996.5000000000007</v>
      </c>
      <c r="BM68" s="49">
        <f t="shared" si="122"/>
        <v>1996.5000000000007</v>
      </c>
      <c r="BN68" s="440">
        <f t="shared" si="123"/>
        <v>101538</v>
      </c>
      <c r="BO68" s="60"/>
    </row>
    <row r="69" spans="2:67" x14ac:dyDescent="0.2">
      <c r="B69" s="59"/>
      <c r="C69" s="61" t="s">
        <v>132</v>
      </c>
      <c r="D69" s="62"/>
      <c r="E69" s="63"/>
      <c r="F69" s="49">
        <v>0</v>
      </c>
      <c r="G69" s="49">
        <v>7000</v>
      </c>
      <c r="H69" s="49">
        <v>0</v>
      </c>
      <c r="I69" s="49">
        <v>0</v>
      </c>
      <c r="J69" s="49">
        <v>0</v>
      </c>
      <c r="K69" s="49">
        <v>0</v>
      </c>
      <c r="L69" s="49">
        <v>0</v>
      </c>
      <c r="M69" s="49">
        <v>0</v>
      </c>
      <c r="N69" s="49">
        <v>0</v>
      </c>
      <c r="O69" s="638">
        <v>2000</v>
      </c>
      <c r="P69" s="49">
        <v>1000</v>
      </c>
      <c r="Q69" s="49">
        <v>0</v>
      </c>
      <c r="R69" s="49">
        <v>0</v>
      </c>
      <c r="S69" s="49">
        <v>0</v>
      </c>
      <c r="T69" s="49">
        <v>1000</v>
      </c>
      <c r="U69" s="49">
        <v>0</v>
      </c>
      <c r="V69" s="49">
        <v>0</v>
      </c>
      <c r="W69" s="49">
        <v>1000</v>
      </c>
      <c r="X69" s="49">
        <v>0</v>
      </c>
      <c r="Y69" s="49">
        <v>0</v>
      </c>
      <c r="Z69" s="49">
        <v>1000</v>
      </c>
      <c r="AA69" s="49">
        <v>0</v>
      </c>
      <c r="AB69" s="49">
        <v>0</v>
      </c>
      <c r="AC69" s="49">
        <v>2000</v>
      </c>
      <c r="AD69" s="48">
        <f t="shared" si="87"/>
        <v>0</v>
      </c>
      <c r="AE69" s="48">
        <f t="shared" si="88"/>
        <v>0</v>
      </c>
      <c r="AF69" s="48">
        <f t="shared" si="89"/>
        <v>1100</v>
      </c>
      <c r="AG69" s="48">
        <f t="shared" si="90"/>
        <v>0</v>
      </c>
      <c r="AH69" s="48">
        <f t="shared" si="91"/>
        <v>0</v>
      </c>
      <c r="AI69" s="48">
        <f t="shared" si="92"/>
        <v>1100</v>
      </c>
      <c r="AJ69" s="48">
        <f t="shared" si="93"/>
        <v>0</v>
      </c>
      <c r="AK69" s="48">
        <f t="shared" si="94"/>
        <v>0</v>
      </c>
      <c r="AL69" s="48">
        <f t="shared" si="95"/>
        <v>1100</v>
      </c>
      <c r="AM69" s="48">
        <f t="shared" si="96"/>
        <v>0</v>
      </c>
      <c r="AN69" s="48">
        <f t="shared" si="97"/>
        <v>0</v>
      </c>
      <c r="AO69" s="48">
        <f t="shared" si="98"/>
        <v>2200</v>
      </c>
      <c r="AP69" s="49">
        <f t="shared" si="99"/>
        <v>0</v>
      </c>
      <c r="AQ69" s="49">
        <f t="shared" si="100"/>
        <v>0</v>
      </c>
      <c r="AR69" s="49">
        <f t="shared" si="101"/>
        <v>1210</v>
      </c>
      <c r="AS69" s="49">
        <f t="shared" si="102"/>
        <v>0</v>
      </c>
      <c r="AT69" s="49">
        <f t="shared" si="103"/>
        <v>0</v>
      </c>
      <c r="AU69" s="49">
        <f t="shared" si="104"/>
        <v>1210</v>
      </c>
      <c r="AV69" s="49">
        <f t="shared" si="105"/>
        <v>0</v>
      </c>
      <c r="AW69" s="49">
        <f t="shared" si="106"/>
        <v>0</v>
      </c>
      <c r="AX69" s="49">
        <f t="shared" si="107"/>
        <v>1210</v>
      </c>
      <c r="AY69" s="49">
        <f t="shared" si="108"/>
        <v>0</v>
      </c>
      <c r="AZ69" s="49">
        <f t="shared" si="109"/>
        <v>0</v>
      </c>
      <c r="BA69" s="49">
        <f t="shared" si="110"/>
        <v>2420</v>
      </c>
      <c r="BB69" s="49">
        <f t="shared" si="111"/>
        <v>0</v>
      </c>
      <c r="BC69" s="49">
        <f t="shared" si="112"/>
        <v>0</v>
      </c>
      <c r="BD69" s="49">
        <f t="shared" si="113"/>
        <v>1331</v>
      </c>
      <c r="BE69" s="49">
        <f t="shared" si="114"/>
        <v>0</v>
      </c>
      <c r="BF69" s="49">
        <f t="shared" si="115"/>
        <v>0</v>
      </c>
      <c r="BG69" s="49">
        <f t="shared" si="116"/>
        <v>1331</v>
      </c>
      <c r="BH69" s="49">
        <f t="shared" si="117"/>
        <v>0</v>
      </c>
      <c r="BI69" s="49">
        <f t="shared" si="118"/>
        <v>0</v>
      </c>
      <c r="BJ69" s="49">
        <f t="shared" si="119"/>
        <v>1331</v>
      </c>
      <c r="BK69" s="49">
        <f t="shared" si="120"/>
        <v>0</v>
      </c>
      <c r="BL69" s="49">
        <f t="shared" si="121"/>
        <v>0</v>
      </c>
      <c r="BM69" s="49">
        <f t="shared" si="122"/>
        <v>2662</v>
      </c>
      <c r="BN69" s="440">
        <f t="shared" si="123"/>
        <v>33205</v>
      </c>
      <c r="BO69" s="60"/>
    </row>
    <row r="70" spans="2:67" x14ac:dyDescent="0.2">
      <c r="B70" s="59"/>
      <c r="C70" s="61" t="s">
        <v>134</v>
      </c>
      <c r="D70" s="62"/>
      <c r="E70" s="63"/>
      <c r="F70" s="49">
        <v>0</v>
      </c>
      <c r="G70" s="49">
        <v>3500</v>
      </c>
      <c r="H70" s="49">
        <f>G70*1.05</f>
        <v>3675</v>
      </c>
      <c r="I70" s="49">
        <f t="shared" ref="I70:BM70" si="124">H70*1.05</f>
        <v>3858.75</v>
      </c>
      <c r="J70" s="49">
        <f t="shared" si="124"/>
        <v>4051.6875</v>
      </c>
      <c r="K70" s="49">
        <f t="shared" si="124"/>
        <v>4254.2718750000004</v>
      </c>
      <c r="L70" s="49">
        <f t="shared" si="124"/>
        <v>4466.985468750001</v>
      </c>
      <c r="M70" s="49">
        <f t="shared" si="124"/>
        <v>4690.3347421875014</v>
      </c>
      <c r="N70" s="49">
        <f t="shared" si="124"/>
        <v>4924.8514792968763</v>
      </c>
      <c r="O70" s="638">
        <f t="shared" si="124"/>
        <v>5171.0940532617205</v>
      </c>
      <c r="P70" s="49">
        <f t="shared" si="124"/>
        <v>5429.6487559248071</v>
      </c>
      <c r="Q70" s="49">
        <f t="shared" si="124"/>
        <v>5701.1311937210476</v>
      </c>
      <c r="R70" s="49">
        <f t="shared" si="124"/>
        <v>5986.1877534071</v>
      </c>
      <c r="S70" s="49">
        <f t="shared" si="124"/>
        <v>6285.4971410774551</v>
      </c>
      <c r="T70" s="49">
        <f t="shared" si="124"/>
        <v>6599.7719981313285</v>
      </c>
      <c r="U70" s="49">
        <f t="shared" si="124"/>
        <v>6929.7605980378949</v>
      </c>
      <c r="V70" s="49">
        <f t="shared" si="124"/>
        <v>7276.2486279397899</v>
      </c>
      <c r="W70" s="49">
        <f t="shared" si="124"/>
        <v>7640.0610593367801</v>
      </c>
      <c r="X70" s="49">
        <f t="shared" si="124"/>
        <v>8022.0641123036194</v>
      </c>
      <c r="Y70" s="49">
        <f t="shared" si="124"/>
        <v>8423.1673179188001</v>
      </c>
      <c r="Z70" s="49">
        <f t="shared" si="124"/>
        <v>8844.3256838147408</v>
      </c>
      <c r="AA70" s="49">
        <f t="shared" si="124"/>
        <v>9286.5419680054783</v>
      </c>
      <c r="AB70" s="49">
        <f t="shared" si="124"/>
        <v>9750.8690664057522</v>
      </c>
      <c r="AC70" s="49">
        <f t="shared" si="124"/>
        <v>10238.41251972604</v>
      </c>
      <c r="AD70" s="49">
        <f t="shared" si="124"/>
        <v>10750.333145712342</v>
      </c>
      <c r="AE70" s="49">
        <f t="shared" si="124"/>
        <v>11287.84980299796</v>
      </c>
      <c r="AF70" s="49">
        <f t="shared" si="124"/>
        <v>11852.242293147858</v>
      </c>
      <c r="AG70" s="49">
        <f t="shared" si="124"/>
        <v>12444.854407805251</v>
      </c>
      <c r="AH70" s="49">
        <f t="shared" si="124"/>
        <v>13067.097128195514</v>
      </c>
      <c r="AI70" s="49">
        <f t="shared" si="124"/>
        <v>13720.45198460529</v>
      </c>
      <c r="AJ70" s="49">
        <f t="shared" si="124"/>
        <v>14406.474583835556</v>
      </c>
      <c r="AK70" s="49">
        <f t="shared" si="124"/>
        <v>15126.798313027333</v>
      </c>
      <c r="AL70" s="49">
        <f t="shared" si="124"/>
        <v>15883.138228678701</v>
      </c>
      <c r="AM70" s="49">
        <f t="shared" si="124"/>
        <v>16677.295140112637</v>
      </c>
      <c r="AN70" s="49">
        <f t="shared" si="124"/>
        <v>17511.159897118268</v>
      </c>
      <c r="AO70" s="49">
        <f t="shared" si="124"/>
        <v>18386.717891974182</v>
      </c>
      <c r="AP70" s="49">
        <f t="shared" si="124"/>
        <v>19306.053786572891</v>
      </c>
      <c r="AQ70" s="49">
        <f t="shared" si="124"/>
        <v>20271.356475901535</v>
      </c>
      <c r="AR70" s="49">
        <f t="shared" si="124"/>
        <v>21284.924299696613</v>
      </c>
      <c r="AS70" s="49">
        <f t="shared" si="124"/>
        <v>22349.170514681446</v>
      </c>
      <c r="AT70" s="49">
        <f t="shared" si="124"/>
        <v>23466.629040415519</v>
      </c>
      <c r="AU70" s="49">
        <f t="shared" si="124"/>
        <v>24639.960492436297</v>
      </c>
      <c r="AV70" s="49">
        <f t="shared" si="124"/>
        <v>25871.958517058112</v>
      </c>
      <c r="AW70" s="49">
        <f t="shared" si="124"/>
        <v>27165.55644291102</v>
      </c>
      <c r="AX70" s="49">
        <f t="shared" si="124"/>
        <v>28523.834265056572</v>
      </c>
      <c r="AY70" s="49">
        <f t="shared" si="124"/>
        <v>29950.025978309401</v>
      </c>
      <c r="AZ70" s="49">
        <f t="shared" si="124"/>
        <v>31447.527277224872</v>
      </c>
      <c r="BA70" s="49">
        <f t="shared" si="124"/>
        <v>33019.903641086115</v>
      </c>
      <c r="BB70" s="49">
        <f t="shared" si="124"/>
        <v>34670.898823140422</v>
      </c>
      <c r="BC70" s="49">
        <f t="shared" si="124"/>
        <v>36404.443764297444</v>
      </c>
      <c r="BD70" s="49">
        <f t="shared" si="124"/>
        <v>38224.665952512318</v>
      </c>
      <c r="BE70" s="49">
        <f t="shared" si="124"/>
        <v>40135.899250137933</v>
      </c>
      <c r="BF70" s="49">
        <f t="shared" si="124"/>
        <v>42142.694212644834</v>
      </c>
      <c r="BG70" s="49">
        <f t="shared" si="124"/>
        <v>44249.828923277077</v>
      </c>
      <c r="BH70" s="49">
        <f t="shared" si="124"/>
        <v>46462.320369440931</v>
      </c>
      <c r="BI70" s="49">
        <f t="shared" si="124"/>
        <v>48785.436387912981</v>
      </c>
      <c r="BJ70" s="49">
        <f t="shared" si="124"/>
        <v>51224.708207308635</v>
      </c>
      <c r="BK70" s="49">
        <f t="shared" si="124"/>
        <v>53785.943617674071</v>
      </c>
      <c r="BL70" s="49">
        <f t="shared" si="124"/>
        <v>56475.240798557774</v>
      </c>
      <c r="BM70" s="49">
        <f t="shared" si="124"/>
        <v>59299.002838485663</v>
      </c>
      <c r="BN70" s="440">
        <f t="shared" si="123"/>
        <v>1175279.0596081982</v>
      </c>
      <c r="BO70" s="60"/>
    </row>
    <row r="71" spans="2:67" x14ac:dyDescent="0.2">
      <c r="B71" s="59"/>
      <c r="C71" s="67" t="s">
        <v>228</v>
      </c>
      <c r="D71" s="70"/>
      <c r="E71" s="71"/>
      <c r="F71" s="49">
        <v>300</v>
      </c>
      <c r="G71" s="49">
        <v>0</v>
      </c>
      <c r="H71" s="49">
        <v>0</v>
      </c>
      <c r="I71" s="49">
        <v>0</v>
      </c>
      <c r="J71" s="49">
        <v>0</v>
      </c>
      <c r="K71" s="49">
        <v>0</v>
      </c>
      <c r="L71" s="49">
        <v>0</v>
      </c>
      <c r="M71" s="49">
        <v>0</v>
      </c>
      <c r="N71" s="49">
        <v>0</v>
      </c>
      <c r="O71" s="638">
        <v>0</v>
      </c>
      <c r="P71" s="49">
        <v>0</v>
      </c>
      <c r="Q71" s="49">
        <v>0</v>
      </c>
      <c r="R71" s="49">
        <v>300</v>
      </c>
      <c r="S71" s="49">
        <v>0</v>
      </c>
      <c r="T71" s="49">
        <v>0</v>
      </c>
      <c r="U71" s="49">
        <v>0</v>
      </c>
      <c r="V71" s="49">
        <v>0</v>
      </c>
      <c r="W71" s="49">
        <v>0</v>
      </c>
      <c r="X71" s="49">
        <v>0</v>
      </c>
      <c r="Y71" s="49">
        <v>0</v>
      </c>
      <c r="Z71" s="49">
        <v>0</v>
      </c>
      <c r="AA71" s="49">
        <v>0</v>
      </c>
      <c r="AB71" s="49">
        <v>0</v>
      </c>
      <c r="AC71" s="49">
        <v>0</v>
      </c>
      <c r="AD71" s="48">
        <f t="shared" si="87"/>
        <v>330</v>
      </c>
      <c r="AE71" s="48">
        <f t="shared" si="88"/>
        <v>0</v>
      </c>
      <c r="AF71" s="48">
        <f t="shared" si="89"/>
        <v>0</v>
      </c>
      <c r="AG71" s="48">
        <f t="shared" si="90"/>
        <v>0</v>
      </c>
      <c r="AH71" s="48">
        <f t="shared" si="91"/>
        <v>0</v>
      </c>
      <c r="AI71" s="48">
        <f t="shared" si="92"/>
        <v>0</v>
      </c>
      <c r="AJ71" s="48">
        <f t="shared" si="93"/>
        <v>0</v>
      </c>
      <c r="AK71" s="48">
        <f t="shared" si="94"/>
        <v>0</v>
      </c>
      <c r="AL71" s="48">
        <f t="shared" si="95"/>
        <v>0</v>
      </c>
      <c r="AM71" s="48">
        <f t="shared" si="96"/>
        <v>0</v>
      </c>
      <c r="AN71" s="48">
        <f t="shared" si="97"/>
        <v>0</v>
      </c>
      <c r="AO71" s="48">
        <f t="shared" si="98"/>
        <v>0</v>
      </c>
      <c r="AP71" s="49">
        <f t="shared" si="99"/>
        <v>363.00000000000006</v>
      </c>
      <c r="AQ71" s="49">
        <f t="shared" si="100"/>
        <v>0</v>
      </c>
      <c r="AR71" s="49">
        <f t="shared" si="101"/>
        <v>0</v>
      </c>
      <c r="AS71" s="49">
        <f t="shared" si="102"/>
        <v>0</v>
      </c>
      <c r="AT71" s="49">
        <f t="shared" si="103"/>
        <v>0</v>
      </c>
      <c r="AU71" s="49">
        <f t="shared" si="104"/>
        <v>0</v>
      </c>
      <c r="AV71" s="49">
        <f t="shared" si="105"/>
        <v>0</v>
      </c>
      <c r="AW71" s="49">
        <f t="shared" si="106"/>
        <v>0</v>
      </c>
      <c r="AX71" s="49">
        <f t="shared" si="107"/>
        <v>0</v>
      </c>
      <c r="AY71" s="49">
        <f t="shared" si="108"/>
        <v>0</v>
      </c>
      <c r="AZ71" s="49">
        <f t="shared" si="109"/>
        <v>0</v>
      </c>
      <c r="BA71" s="49">
        <f t="shared" si="110"/>
        <v>0</v>
      </c>
      <c r="BB71" s="49">
        <f t="shared" si="111"/>
        <v>399.30000000000007</v>
      </c>
      <c r="BC71" s="49">
        <f t="shared" si="112"/>
        <v>0</v>
      </c>
      <c r="BD71" s="49">
        <f t="shared" si="113"/>
        <v>0</v>
      </c>
      <c r="BE71" s="49">
        <f t="shared" si="114"/>
        <v>0</v>
      </c>
      <c r="BF71" s="49">
        <f t="shared" si="115"/>
        <v>0</v>
      </c>
      <c r="BG71" s="49">
        <f t="shared" si="116"/>
        <v>0</v>
      </c>
      <c r="BH71" s="49">
        <f t="shared" si="117"/>
        <v>0</v>
      </c>
      <c r="BI71" s="49">
        <f t="shared" si="118"/>
        <v>0</v>
      </c>
      <c r="BJ71" s="49">
        <f t="shared" si="119"/>
        <v>0</v>
      </c>
      <c r="BK71" s="49">
        <f t="shared" si="120"/>
        <v>0</v>
      </c>
      <c r="BL71" s="49">
        <f t="shared" si="121"/>
        <v>0</v>
      </c>
      <c r="BM71" s="49">
        <f t="shared" si="122"/>
        <v>0</v>
      </c>
      <c r="BN71" s="440">
        <f t="shared" si="123"/>
        <v>1692.3000000000002</v>
      </c>
      <c r="BO71" s="60"/>
    </row>
    <row r="72" spans="2:67" ht="16" thickBot="1" x14ac:dyDescent="0.25">
      <c r="B72" s="59"/>
      <c r="C72" s="61" t="s">
        <v>93</v>
      </c>
      <c r="D72" s="62"/>
      <c r="E72" s="63"/>
      <c r="F72" s="72">
        <v>31.98</v>
      </c>
      <c r="G72" s="72">
        <v>31.98</v>
      </c>
      <c r="H72" s="72">
        <v>31.98</v>
      </c>
      <c r="I72" s="72">
        <v>31.98</v>
      </c>
      <c r="J72" s="72">
        <v>31.98</v>
      </c>
      <c r="K72" s="72">
        <v>31.98</v>
      </c>
      <c r="L72" s="72">
        <v>31.98</v>
      </c>
      <c r="M72" s="72">
        <v>31.98</v>
      </c>
      <c r="N72" s="72">
        <v>31.98</v>
      </c>
      <c r="O72" s="639">
        <v>31.98</v>
      </c>
      <c r="P72" s="72">
        <v>31.98</v>
      </c>
      <c r="Q72" s="72">
        <v>31.98</v>
      </c>
      <c r="R72" s="72">
        <v>31.98</v>
      </c>
      <c r="S72" s="72">
        <v>31.98</v>
      </c>
      <c r="T72" s="72">
        <v>31.98</v>
      </c>
      <c r="U72" s="72">
        <v>31.98</v>
      </c>
      <c r="V72" s="72">
        <v>31.98</v>
      </c>
      <c r="W72" s="72">
        <v>31.98</v>
      </c>
      <c r="X72" s="72">
        <v>31.98</v>
      </c>
      <c r="Y72" s="72">
        <v>31.98</v>
      </c>
      <c r="Z72" s="72">
        <v>31.98</v>
      </c>
      <c r="AA72" s="72">
        <v>31.98</v>
      </c>
      <c r="AB72" s="72">
        <v>31.98</v>
      </c>
      <c r="AC72" s="72">
        <v>31.98</v>
      </c>
      <c r="AD72" s="53">
        <f t="shared" si="87"/>
        <v>35.178000000000004</v>
      </c>
      <c r="AE72" s="53">
        <f t="shared" si="88"/>
        <v>35.178000000000004</v>
      </c>
      <c r="AF72" s="53">
        <f t="shared" si="89"/>
        <v>35.178000000000004</v>
      </c>
      <c r="AG72" s="53">
        <f t="shared" si="90"/>
        <v>35.178000000000004</v>
      </c>
      <c r="AH72" s="53">
        <f t="shared" si="91"/>
        <v>35.178000000000004</v>
      </c>
      <c r="AI72" s="53">
        <f t="shared" si="92"/>
        <v>35.178000000000004</v>
      </c>
      <c r="AJ72" s="53">
        <f t="shared" si="93"/>
        <v>35.178000000000004</v>
      </c>
      <c r="AK72" s="53">
        <f t="shared" si="94"/>
        <v>35.178000000000004</v>
      </c>
      <c r="AL72" s="53">
        <f t="shared" si="95"/>
        <v>35.178000000000004</v>
      </c>
      <c r="AM72" s="53">
        <f t="shared" si="96"/>
        <v>35.178000000000004</v>
      </c>
      <c r="AN72" s="53">
        <f t="shared" si="97"/>
        <v>35.178000000000004</v>
      </c>
      <c r="AO72" s="53">
        <f t="shared" si="98"/>
        <v>35.178000000000004</v>
      </c>
      <c r="AP72" s="72">
        <f t="shared" si="99"/>
        <v>38.695800000000006</v>
      </c>
      <c r="AQ72" s="72">
        <f t="shared" si="100"/>
        <v>38.695800000000006</v>
      </c>
      <c r="AR72" s="72">
        <f t="shared" si="101"/>
        <v>38.695800000000006</v>
      </c>
      <c r="AS72" s="72">
        <f t="shared" si="102"/>
        <v>38.695800000000006</v>
      </c>
      <c r="AT72" s="72">
        <f t="shared" si="103"/>
        <v>38.695800000000006</v>
      </c>
      <c r="AU72" s="72">
        <f t="shared" si="104"/>
        <v>38.695800000000006</v>
      </c>
      <c r="AV72" s="72">
        <f t="shared" si="105"/>
        <v>38.695800000000006</v>
      </c>
      <c r="AW72" s="72">
        <f t="shared" si="106"/>
        <v>38.695800000000006</v>
      </c>
      <c r="AX72" s="72">
        <f t="shared" si="107"/>
        <v>38.695800000000006</v>
      </c>
      <c r="AY72" s="72">
        <f t="shared" si="108"/>
        <v>38.695800000000006</v>
      </c>
      <c r="AZ72" s="72">
        <f t="shared" si="109"/>
        <v>38.695800000000006</v>
      </c>
      <c r="BA72" s="72">
        <f t="shared" si="110"/>
        <v>38.695800000000006</v>
      </c>
      <c r="BB72" s="72">
        <f t="shared" si="111"/>
        <v>42.565380000000012</v>
      </c>
      <c r="BC72" s="72">
        <f t="shared" si="112"/>
        <v>42.565380000000012</v>
      </c>
      <c r="BD72" s="72">
        <f t="shared" si="113"/>
        <v>42.565380000000012</v>
      </c>
      <c r="BE72" s="72">
        <f t="shared" si="114"/>
        <v>42.565380000000012</v>
      </c>
      <c r="BF72" s="72">
        <f t="shared" si="115"/>
        <v>42.565380000000012</v>
      </c>
      <c r="BG72" s="72">
        <f t="shared" si="116"/>
        <v>42.565380000000012</v>
      </c>
      <c r="BH72" s="72">
        <f t="shared" si="117"/>
        <v>42.565380000000012</v>
      </c>
      <c r="BI72" s="72">
        <f t="shared" si="118"/>
        <v>42.565380000000012</v>
      </c>
      <c r="BJ72" s="72">
        <f t="shared" si="119"/>
        <v>42.565380000000012</v>
      </c>
      <c r="BK72" s="72">
        <f t="shared" si="120"/>
        <v>42.565380000000012</v>
      </c>
      <c r="BL72" s="72">
        <f t="shared" si="121"/>
        <v>42.565380000000012</v>
      </c>
      <c r="BM72" s="72">
        <f t="shared" si="122"/>
        <v>42.565380000000012</v>
      </c>
      <c r="BN72" s="440">
        <f t="shared" si="123"/>
        <v>2164.7901600000005</v>
      </c>
      <c r="BO72" s="60"/>
    </row>
    <row r="73" spans="2:67" ht="17" thickTop="1" thickBot="1" x14ac:dyDescent="0.25">
      <c r="B73" s="59"/>
      <c r="C73" s="65"/>
      <c r="D73" s="59"/>
      <c r="E73" s="59" t="s">
        <v>532</v>
      </c>
      <c r="F73" s="768">
        <f t="shared" ref="F73:Q73" si="125">SUM(F42:F72)</f>
        <v>20741.98</v>
      </c>
      <c r="G73" s="769">
        <f t="shared" si="125"/>
        <v>39307.970000000008</v>
      </c>
      <c r="H73" s="769">
        <f t="shared" si="125"/>
        <v>28632.97</v>
      </c>
      <c r="I73" s="769">
        <f t="shared" si="125"/>
        <v>22706.719999999998</v>
      </c>
      <c r="J73" s="769">
        <f t="shared" si="125"/>
        <v>21909.657499999998</v>
      </c>
      <c r="K73" s="769">
        <f t="shared" si="125"/>
        <v>12622.241875</v>
      </c>
      <c r="L73" s="769">
        <f t="shared" si="125"/>
        <v>13834.95546875</v>
      </c>
      <c r="M73" s="769">
        <f t="shared" si="125"/>
        <v>17648.304742187502</v>
      </c>
      <c r="N73" s="769">
        <f t="shared" si="125"/>
        <v>17882.821479296876</v>
      </c>
      <c r="O73" s="770">
        <f t="shared" si="125"/>
        <v>15129.06405326172</v>
      </c>
      <c r="P73" s="769">
        <f t="shared" si="125"/>
        <v>14387.618755924806</v>
      </c>
      <c r="Q73" s="769">
        <f t="shared" si="125"/>
        <v>14859.101193721046</v>
      </c>
      <c r="R73" s="769">
        <f t="shared" ref="R73:AC73" si="126">SUM(R42:R72)</f>
        <v>16794.1577534071</v>
      </c>
      <c r="S73" s="769">
        <f t="shared" si="126"/>
        <v>15793.467141077454</v>
      </c>
      <c r="T73" s="769">
        <f t="shared" si="126"/>
        <v>17107.741998131329</v>
      </c>
      <c r="U73" s="769">
        <f t="shared" si="126"/>
        <v>16437.730598037895</v>
      </c>
      <c r="V73" s="769">
        <f t="shared" si="126"/>
        <v>16784.21862793979</v>
      </c>
      <c r="W73" s="769">
        <f t="shared" si="126"/>
        <v>18648.031059336779</v>
      </c>
      <c r="X73" s="769">
        <f t="shared" si="126"/>
        <v>17530.03411230362</v>
      </c>
      <c r="Y73" s="769">
        <f t="shared" si="126"/>
        <v>17931.137317918798</v>
      </c>
      <c r="Z73" s="769">
        <f t="shared" si="126"/>
        <v>19352.29568381474</v>
      </c>
      <c r="AA73" s="769">
        <f t="shared" si="126"/>
        <v>18794.511968005478</v>
      </c>
      <c r="AB73" s="769">
        <f t="shared" si="126"/>
        <v>19258.839066405752</v>
      </c>
      <c r="AC73" s="769">
        <f t="shared" si="126"/>
        <v>22746.382519726041</v>
      </c>
      <c r="AD73" s="769">
        <f t="shared" ref="AD73:AO73" si="127">SUM(AD42:AD72)</f>
        <v>22639.100145712342</v>
      </c>
      <c r="AE73" s="769">
        <f t="shared" si="127"/>
        <v>21746.61680299796</v>
      </c>
      <c r="AF73" s="769">
        <f t="shared" si="127"/>
        <v>23411.009293147858</v>
      </c>
      <c r="AG73" s="769">
        <f t="shared" si="127"/>
        <v>22903.621407805251</v>
      </c>
      <c r="AH73" s="769">
        <f t="shared" si="127"/>
        <v>23525.864128195513</v>
      </c>
      <c r="AI73" s="769">
        <f t="shared" si="127"/>
        <v>25829.21898460529</v>
      </c>
      <c r="AJ73" s="769">
        <f t="shared" si="127"/>
        <v>24865.241583835556</v>
      </c>
      <c r="AK73" s="769">
        <f t="shared" si="127"/>
        <v>25585.565313027335</v>
      </c>
      <c r="AL73" s="769">
        <f t="shared" si="127"/>
        <v>27441.905228678701</v>
      </c>
      <c r="AM73" s="769">
        <f t="shared" si="127"/>
        <v>27136.062140112637</v>
      </c>
      <c r="AN73" s="769">
        <f t="shared" si="127"/>
        <v>27969.926897118268</v>
      </c>
      <c r="AO73" s="769">
        <f t="shared" si="127"/>
        <v>32145.484891974182</v>
      </c>
      <c r="AP73" s="769">
        <f t="shared" ref="AP73:BA73" si="128">SUM(AP42:AP72)</f>
        <v>32383.697486572892</v>
      </c>
      <c r="AQ73" s="769">
        <f t="shared" si="128"/>
        <v>31776.000175901536</v>
      </c>
      <c r="AR73" s="769">
        <f t="shared" si="128"/>
        <v>33999.567999696614</v>
      </c>
      <c r="AS73" s="769">
        <f t="shared" si="128"/>
        <v>33853.81421468145</v>
      </c>
      <c r="AT73" s="769">
        <f t="shared" si="128"/>
        <v>34971.272740415523</v>
      </c>
      <c r="AU73" s="769">
        <f t="shared" si="128"/>
        <v>37959.604192436302</v>
      </c>
      <c r="AV73" s="769">
        <f t="shared" si="128"/>
        <v>37376.602217058113</v>
      </c>
      <c r="AW73" s="769">
        <f t="shared" si="128"/>
        <v>38670.200142911024</v>
      </c>
      <c r="AX73" s="769">
        <f t="shared" si="128"/>
        <v>41238.477965056576</v>
      </c>
      <c r="AY73" s="769">
        <f t="shared" si="128"/>
        <v>41454.669678309401</v>
      </c>
      <c r="AZ73" s="769">
        <f t="shared" si="128"/>
        <v>42952.170977224872</v>
      </c>
      <c r="BA73" s="769">
        <f t="shared" si="128"/>
        <v>48154.547341086116</v>
      </c>
      <c r="BB73" s="769">
        <f t="shared" ref="BB73:BM73" si="129">SUM(BB42:BB72)</f>
        <v>49056.306893140427</v>
      </c>
      <c r="BC73" s="769">
        <f t="shared" si="129"/>
        <v>49059.551834297446</v>
      </c>
      <c r="BD73" s="769">
        <f t="shared" si="129"/>
        <v>52210.77402251232</v>
      </c>
      <c r="BE73" s="769">
        <f t="shared" si="129"/>
        <v>52791.007320137935</v>
      </c>
      <c r="BF73" s="769">
        <f t="shared" si="129"/>
        <v>54797.802282644836</v>
      </c>
      <c r="BG73" s="769">
        <f t="shared" si="129"/>
        <v>58901.436993277079</v>
      </c>
      <c r="BH73" s="769">
        <f t="shared" si="129"/>
        <v>59117.428439440933</v>
      </c>
      <c r="BI73" s="769">
        <f t="shared" si="129"/>
        <v>61440.544457912983</v>
      </c>
      <c r="BJ73" s="769">
        <f t="shared" si="129"/>
        <v>65210.816277308637</v>
      </c>
      <c r="BK73" s="769">
        <f t="shared" si="129"/>
        <v>66441.051687674073</v>
      </c>
      <c r="BL73" s="769">
        <f t="shared" si="129"/>
        <v>69130.348868557776</v>
      </c>
      <c r="BM73" s="771">
        <f t="shared" si="129"/>
        <v>75947.110908485673</v>
      </c>
      <c r="BN73" s="775">
        <f>SUM(F73:BM73)</f>
        <v>1930936.3748481984</v>
      </c>
      <c r="BO73" s="60"/>
    </row>
    <row r="74" spans="2:67" ht="17" thickTop="1" thickBot="1" x14ac:dyDescent="0.25">
      <c r="B74" s="59"/>
      <c r="C74" s="65"/>
      <c r="D74" s="59"/>
      <c r="E74" s="59" t="s">
        <v>120</v>
      </c>
      <c r="F74" s="776">
        <f>F73</f>
        <v>20741.98</v>
      </c>
      <c r="G74" s="64">
        <f>F74+G73</f>
        <v>60049.950000000012</v>
      </c>
      <c r="H74" s="64">
        <f t="shared" ref="H74:BM74" si="130">G74+H73</f>
        <v>88682.920000000013</v>
      </c>
      <c r="I74" s="64">
        <f t="shared" si="130"/>
        <v>111389.64000000001</v>
      </c>
      <c r="J74" s="64">
        <f t="shared" si="130"/>
        <v>133299.29750000002</v>
      </c>
      <c r="K74" s="64">
        <f t="shared" si="130"/>
        <v>145921.53937500002</v>
      </c>
      <c r="L74" s="64">
        <f t="shared" si="130"/>
        <v>159756.49484375003</v>
      </c>
      <c r="M74" s="64">
        <f t="shared" si="130"/>
        <v>177404.79958593752</v>
      </c>
      <c r="N74" s="64">
        <f t="shared" si="130"/>
        <v>195287.62106523439</v>
      </c>
      <c r="O74" s="770">
        <f t="shared" si="130"/>
        <v>210416.6851184961</v>
      </c>
      <c r="P74" s="64">
        <f t="shared" si="130"/>
        <v>224804.3038744209</v>
      </c>
      <c r="Q74" s="64">
        <f t="shared" si="130"/>
        <v>239663.40506814196</v>
      </c>
      <c r="R74" s="64">
        <f t="shared" si="130"/>
        <v>256457.56282154907</v>
      </c>
      <c r="S74" s="64">
        <f t="shared" si="130"/>
        <v>272251.02996262652</v>
      </c>
      <c r="T74" s="64">
        <f t="shared" si="130"/>
        <v>289358.77196075785</v>
      </c>
      <c r="U74" s="64">
        <f t="shared" si="130"/>
        <v>305796.50255879574</v>
      </c>
      <c r="V74" s="64">
        <f t="shared" si="130"/>
        <v>322580.72118673555</v>
      </c>
      <c r="W74" s="64">
        <f t="shared" si="130"/>
        <v>341228.75224607234</v>
      </c>
      <c r="X74" s="64">
        <f t="shared" si="130"/>
        <v>358758.78635837598</v>
      </c>
      <c r="Y74" s="64">
        <f t="shared" si="130"/>
        <v>376689.9236762948</v>
      </c>
      <c r="Z74" s="64">
        <f t="shared" si="130"/>
        <v>396042.21936010954</v>
      </c>
      <c r="AA74" s="64">
        <f t="shared" si="130"/>
        <v>414836.73132811498</v>
      </c>
      <c r="AB74" s="64">
        <f t="shared" si="130"/>
        <v>434095.57039452076</v>
      </c>
      <c r="AC74" s="64">
        <f t="shared" si="130"/>
        <v>456841.95291424682</v>
      </c>
      <c r="AD74" s="64">
        <f t="shared" si="130"/>
        <v>479481.05305995914</v>
      </c>
      <c r="AE74" s="64">
        <f t="shared" si="130"/>
        <v>501227.66986295709</v>
      </c>
      <c r="AF74" s="64">
        <f t="shared" si="130"/>
        <v>524638.67915610492</v>
      </c>
      <c r="AG74" s="64">
        <f t="shared" si="130"/>
        <v>547542.30056391016</v>
      </c>
      <c r="AH74" s="64">
        <f t="shared" si="130"/>
        <v>571068.16469210573</v>
      </c>
      <c r="AI74" s="64">
        <f t="shared" si="130"/>
        <v>596897.383676711</v>
      </c>
      <c r="AJ74" s="64">
        <f t="shared" si="130"/>
        <v>621762.62526054657</v>
      </c>
      <c r="AK74" s="64">
        <f t="shared" si="130"/>
        <v>647348.19057357393</v>
      </c>
      <c r="AL74" s="64">
        <f t="shared" si="130"/>
        <v>674790.09580225265</v>
      </c>
      <c r="AM74" s="64">
        <f t="shared" si="130"/>
        <v>701926.15794236527</v>
      </c>
      <c r="AN74" s="64">
        <f t="shared" si="130"/>
        <v>729896.08483948349</v>
      </c>
      <c r="AO74" s="64">
        <f t="shared" si="130"/>
        <v>762041.56973145762</v>
      </c>
      <c r="AP74" s="64">
        <f t="shared" si="130"/>
        <v>794425.26721803052</v>
      </c>
      <c r="AQ74" s="64">
        <f t="shared" si="130"/>
        <v>826201.2673939321</v>
      </c>
      <c r="AR74" s="64">
        <f t="shared" si="130"/>
        <v>860200.83539362869</v>
      </c>
      <c r="AS74" s="64">
        <f t="shared" si="130"/>
        <v>894054.64960831008</v>
      </c>
      <c r="AT74" s="64">
        <f t="shared" si="130"/>
        <v>929025.92234872561</v>
      </c>
      <c r="AU74" s="64">
        <f t="shared" si="130"/>
        <v>966985.52654116193</v>
      </c>
      <c r="AV74" s="64">
        <f t="shared" si="130"/>
        <v>1004362.12875822</v>
      </c>
      <c r="AW74" s="64">
        <f t="shared" si="130"/>
        <v>1043032.3289011311</v>
      </c>
      <c r="AX74" s="64">
        <f t="shared" si="130"/>
        <v>1084270.8068661876</v>
      </c>
      <c r="AY74" s="64">
        <f t="shared" si="130"/>
        <v>1125725.4765444971</v>
      </c>
      <c r="AZ74" s="64">
        <f t="shared" si="130"/>
        <v>1168677.6475217219</v>
      </c>
      <c r="BA74" s="64">
        <f t="shared" si="130"/>
        <v>1216832.1948628081</v>
      </c>
      <c r="BB74" s="64">
        <f t="shared" si="130"/>
        <v>1265888.5017559486</v>
      </c>
      <c r="BC74" s="64">
        <f t="shared" si="130"/>
        <v>1314948.053590246</v>
      </c>
      <c r="BD74" s="64">
        <f t="shared" si="130"/>
        <v>1367158.8276127584</v>
      </c>
      <c r="BE74" s="64">
        <f t="shared" si="130"/>
        <v>1419949.8349328963</v>
      </c>
      <c r="BF74" s="64">
        <f t="shared" si="130"/>
        <v>1474747.6372155412</v>
      </c>
      <c r="BG74" s="64">
        <f t="shared" si="130"/>
        <v>1533649.0742088184</v>
      </c>
      <c r="BH74" s="64">
        <f t="shared" si="130"/>
        <v>1592766.5026482593</v>
      </c>
      <c r="BI74" s="64">
        <f t="shared" si="130"/>
        <v>1654207.0471061722</v>
      </c>
      <c r="BJ74" s="64">
        <f t="shared" si="130"/>
        <v>1719417.8633834808</v>
      </c>
      <c r="BK74" s="64">
        <f t="shared" si="130"/>
        <v>1785858.9150711549</v>
      </c>
      <c r="BL74" s="64">
        <f t="shared" si="130"/>
        <v>1854989.2639397127</v>
      </c>
      <c r="BM74" s="777">
        <f t="shared" si="130"/>
        <v>1930936.3748481984</v>
      </c>
      <c r="BN74" s="698"/>
      <c r="BO74" s="60"/>
    </row>
    <row r="75" spans="2:67" ht="16" thickTop="1" x14ac:dyDescent="0.2">
      <c r="B75" s="59"/>
      <c r="C75" s="65"/>
      <c r="D75" s="59"/>
      <c r="E75" s="59"/>
      <c r="F75" s="40"/>
      <c r="G75" s="40"/>
      <c r="H75" s="40"/>
      <c r="I75" s="40"/>
      <c r="J75" s="40"/>
      <c r="K75" s="40"/>
      <c r="L75" s="40"/>
      <c r="M75" s="40"/>
      <c r="N75" s="40"/>
      <c r="O75" s="628"/>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60"/>
    </row>
    <row r="76" spans="2:67" hidden="1" x14ac:dyDescent="0.2">
      <c r="B76" s="487" t="s">
        <v>324</v>
      </c>
      <c r="C76" s="488"/>
      <c r="D76" s="59"/>
      <c r="E76" s="59"/>
      <c r="F76" s="40"/>
      <c r="G76" s="40"/>
      <c r="H76" s="40"/>
      <c r="I76" s="40"/>
      <c r="J76" s="40"/>
      <c r="K76" s="40"/>
      <c r="L76" s="73"/>
      <c r="M76" s="40"/>
      <c r="N76" s="40"/>
      <c r="O76" s="628"/>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60"/>
    </row>
    <row r="77" spans="2:67" hidden="1" x14ac:dyDescent="0.2">
      <c r="B77" s="74"/>
      <c r="C77" s="489" t="s">
        <v>113</v>
      </c>
      <c r="D77" s="75"/>
      <c r="E77" s="75"/>
      <c r="F77" s="76">
        <v>0</v>
      </c>
      <c r="G77" s="73">
        <v>0</v>
      </c>
      <c r="H77" s="73">
        <v>0</v>
      </c>
      <c r="I77" s="73">
        <v>0</v>
      </c>
      <c r="J77" s="73">
        <v>0</v>
      </c>
      <c r="K77" s="73">
        <v>0</v>
      </c>
      <c r="L77" s="73">
        <v>0</v>
      </c>
      <c r="M77" s="73">
        <v>0</v>
      </c>
      <c r="N77" s="73">
        <v>0</v>
      </c>
      <c r="O77" s="640">
        <v>0</v>
      </c>
      <c r="P77" s="73">
        <v>0</v>
      </c>
      <c r="Q77" s="73">
        <v>0</v>
      </c>
      <c r="R77" s="73">
        <v>0</v>
      </c>
      <c r="S77" s="73">
        <v>0</v>
      </c>
      <c r="T77" s="73">
        <v>0</v>
      </c>
      <c r="U77" s="73">
        <v>0</v>
      </c>
      <c r="V77" s="73">
        <v>0</v>
      </c>
      <c r="W77" s="73">
        <v>0</v>
      </c>
      <c r="X77" s="73">
        <v>0</v>
      </c>
      <c r="Y77" s="73">
        <v>0</v>
      </c>
      <c r="Z77" s="73">
        <v>0</v>
      </c>
      <c r="AA77" s="73">
        <v>0</v>
      </c>
      <c r="AB77" s="73">
        <v>0</v>
      </c>
      <c r="AC77" s="73">
        <v>0</v>
      </c>
      <c r="AD77" s="73">
        <v>0</v>
      </c>
      <c r="AE77" s="73">
        <v>0</v>
      </c>
      <c r="AF77" s="73">
        <v>0</v>
      </c>
      <c r="AG77" s="73">
        <v>0</v>
      </c>
      <c r="AH77" s="73">
        <v>0</v>
      </c>
      <c r="AI77" s="73">
        <v>0</v>
      </c>
      <c r="AJ77" s="73">
        <v>0</v>
      </c>
      <c r="AK77" s="73">
        <v>0</v>
      </c>
      <c r="AL77" s="73">
        <v>0</v>
      </c>
      <c r="AM77" s="73">
        <v>0</v>
      </c>
      <c r="AN77" s="73">
        <v>0</v>
      </c>
      <c r="AO77" s="73">
        <v>0</v>
      </c>
      <c r="AP77" s="73">
        <v>0</v>
      </c>
      <c r="AQ77" s="73">
        <v>0</v>
      </c>
      <c r="AR77" s="73">
        <v>0</v>
      </c>
      <c r="AS77" s="73">
        <v>0</v>
      </c>
      <c r="AT77" s="73">
        <v>0</v>
      </c>
      <c r="AU77" s="73">
        <v>0</v>
      </c>
      <c r="AV77" s="73">
        <v>0</v>
      </c>
      <c r="AW77" s="73">
        <v>0</v>
      </c>
      <c r="AX77" s="73">
        <v>0</v>
      </c>
      <c r="AY77" s="73">
        <v>0</v>
      </c>
      <c r="AZ77" s="73">
        <v>0</v>
      </c>
      <c r="BA77" s="73">
        <v>0</v>
      </c>
      <c r="BB77" s="73">
        <v>0</v>
      </c>
      <c r="BC77" s="73">
        <v>0</v>
      </c>
      <c r="BD77" s="73">
        <v>0</v>
      </c>
      <c r="BE77" s="73">
        <v>0</v>
      </c>
      <c r="BF77" s="73">
        <v>0</v>
      </c>
      <c r="BG77" s="73">
        <v>0</v>
      </c>
      <c r="BH77" s="73">
        <v>0</v>
      </c>
      <c r="BI77" s="73">
        <v>0</v>
      </c>
      <c r="BJ77" s="73">
        <v>0</v>
      </c>
      <c r="BK77" s="73">
        <v>0</v>
      </c>
      <c r="BL77" s="73">
        <v>0</v>
      </c>
      <c r="BM77" s="73">
        <v>0</v>
      </c>
      <c r="BN77" s="440">
        <f>SUM(F77:BM77)</f>
        <v>0</v>
      </c>
      <c r="BO77" s="60"/>
    </row>
    <row r="78" spans="2:67" hidden="1" x14ac:dyDescent="0.2">
      <c r="B78" s="77"/>
      <c r="C78" s="489" t="s">
        <v>114</v>
      </c>
      <c r="D78" s="78"/>
      <c r="E78" s="78"/>
      <c r="F78" s="76">
        <v>0</v>
      </c>
      <c r="G78" s="76">
        <v>0</v>
      </c>
      <c r="H78" s="76">
        <v>0</v>
      </c>
      <c r="I78" s="76">
        <v>0</v>
      </c>
      <c r="J78" s="76">
        <v>0</v>
      </c>
      <c r="K78" s="76">
        <v>0</v>
      </c>
      <c r="L78" s="76">
        <v>0</v>
      </c>
      <c r="M78" s="76">
        <v>0</v>
      </c>
      <c r="N78" s="76">
        <v>0</v>
      </c>
      <c r="O78" s="641">
        <v>0</v>
      </c>
      <c r="P78" s="76">
        <v>0</v>
      </c>
      <c r="Q78" s="76">
        <v>0</v>
      </c>
      <c r="R78" s="76">
        <v>0</v>
      </c>
      <c r="S78" s="76">
        <v>0</v>
      </c>
      <c r="T78" s="76">
        <v>0</v>
      </c>
      <c r="U78" s="76">
        <v>0</v>
      </c>
      <c r="V78" s="76">
        <v>0</v>
      </c>
      <c r="W78" s="76">
        <v>0</v>
      </c>
      <c r="X78" s="76">
        <v>0</v>
      </c>
      <c r="Y78" s="76">
        <v>0</v>
      </c>
      <c r="Z78" s="76">
        <v>0</v>
      </c>
      <c r="AA78" s="76">
        <v>0</v>
      </c>
      <c r="AB78" s="76">
        <v>0</v>
      </c>
      <c r="AC78" s="76">
        <v>0</v>
      </c>
      <c r="AD78" s="76">
        <v>0</v>
      </c>
      <c r="AE78" s="76">
        <v>0</v>
      </c>
      <c r="AF78" s="76">
        <v>0</v>
      </c>
      <c r="AG78" s="76">
        <v>0</v>
      </c>
      <c r="AH78" s="76">
        <v>0</v>
      </c>
      <c r="AI78" s="76">
        <v>0</v>
      </c>
      <c r="AJ78" s="76">
        <v>0</v>
      </c>
      <c r="AK78" s="76">
        <v>0</v>
      </c>
      <c r="AL78" s="76">
        <v>0</v>
      </c>
      <c r="AM78" s="76">
        <v>0</v>
      </c>
      <c r="AN78" s="76">
        <v>0</v>
      </c>
      <c r="AO78" s="76">
        <v>0</v>
      </c>
      <c r="AP78" s="76">
        <v>0</v>
      </c>
      <c r="AQ78" s="76">
        <v>0</v>
      </c>
      <c r="AR78" s="76">
        <v>0</v>
      </c>
      <c r="AS78" s="76">
        <v>0</v>
      </c>
      <c r="AT78" s="76">
        <v>0</v>
      </c>
      <c r="AU78" s="76">
        <v>0</v>
      </c>
      <c r="AV78" s="76">
        <v>0</v>
      </c>
      <c r="AW78" s="76">
        <v>0</v>
      </c>
      <c r="AX78" s="76">
        <v>0</v>
      </c>
      <c r="AY78" s="76">
        <v>0</v>
      </c>
      <c r="AZ78" s="76">
        <v>0</v>
      </c>
      <c r="BA78" s="76">
        <v>0</v>
      </c>
      <c r="BB78" s="76">
        <v>0</v>
      </c>
      <c r="BC78" s="76">
        <v>0</v>
      </c>
      <c r="BD78" s="76">
        <v>0</v>
      </c>
      <c r="BE78" s="76">
        <v>0</v>
      </c>
      <c r="BF78" s="76">
        <v>0</v>
      </c>
      <c r="BG78" s="76">
        <v>0</v>
      </c>
      <c r="BH78" s="76">
        <v>0</v>
      </c>
      <c r="BI78" s="76">
        <v>0</v>
      </c>
      <c r="BJ78" s="76">
        <v>0</v>
      </c>
      <c r="BK78" s="76">
        <v>0</v>
      </c>
      <c r="BL78" s="76">
        <v>0</v>
      </c>
      <c r="BM78" s="76">
        <v>0</v>
      </c>
      <c r="BN78" s="440">
        <f t="shared" ref="BN78:BN85" si="131">SUM(F78:BM78)</f>
        <v>0</v>
      </c>
    </row>
    <row r="79" spans="2:67" hidden="1" x14ac:dyDescent="0.2">
      <c r="B79" s="77"/>
      <c r="C79" s="489" t="s">
        <v>115</v>
      </c>
      <c r="D79" s="78"/>
      <c r="E79" s="78"/>
      <c r="F79" s="76">
        <v>0</v>
      </c>
      <c r="G79" s="76">
        <v>0</v>
      </c>
      <c r="H79" s="76">
        <v>0</v>
      </c>
      <c r="I79" s="76">
        <v>0</v>
      </c>
      <c r="J79" s="76">
        <v>0</v>
      </c>
      <c r="K79" s="76">
        <v>0</v>
      </c>
      <c r="L79" s="76">
        <v>0</v>
      </c>
      <c r="M79" s="76">
        <v>0</v>
      </c>
      <c r="N79" s="76">
        <v>0</v>
      </c>
      <c r="O79" s="641">
        <v>0</v>
      </c>
      <c r="P79" s="76">
        <v>0</v>
      </c>
      <c r="Q79" s="76">
        <v>0</v>
      </c>
      <c r="R79" s="76">
        <v>0</v>
      </c>
      <c r="S79" s="76">
        <v>0</v>
      </c>
      <c r="T79" s="76">
        <v>0</v>
      </c>
      <c r="U79" s="76">
        <v>0</v>
      </c>
      <c r="V79" s="76">
        <v>0</v>
      </c>
      <c r="W79" s="76">
        <v>0</v>
      </c>
      <c r="X79" s="76">
        <v>0</v>
      </c>
      <c r="Y79" s="76">
        <v>0</v>
      </c>
      <c r="Z79" s="76">
        <v>0</v>
      </c>
      <c r="AA79" s="76">
        <v>0</v>
      </c>
      <c r="AB79" s="76">
        <v>0</v>
      </c>
      <c r="AC79" s="76">
        <v>0</v>
      </c>
      <c r="AD79" s="76">
        <v>0</v>
      </c>
      <c r="AE79" s="76">
        <v>0</v>
      </c>
      <c r="AF79" s="76">
        <v>0</v>
      </c>
      <c r="AG79" s="76">
        <v>0</v>
      </c>
      <c r="AH79" s="76">
        <v>0</v>
      </c>
      <c r="AI79" s="76">
        <v>0</v>
      </c>
      <c r="AJ79" s="76">
        <v>0</v>
      </c>
      <c r="AK79" s="76">
        <v>0</v>
      </c>
      <c r="AL79" s="76">
        <v>0</v>
      </c>
      <c r="AM79" s="76">
        <v>0</v>
      </c>
      <c r="AN79" s="76">
        <v>0</v>
      </c>
      <c r="AO79" s="76">
        <v>0</v>
      </c>
      <c r="AP79" s="76">
        <v>0</v>
      </c>
      <c r="AQ79" s="76">
        <v>0</v>
      </c>
      <c r="AR79" s="76">
        <v>0</v>
      </c>
      <c r="AS79" s="76">
        <v>0</v>
      </c>
      <c r="AT79" s="76">
        <v>0</v>
      </c>
      <c r="AU79" s="76">
        <v>0</v>
      </c>
      <c r="AV79" s="76">
        <v>0</v>
      </c>
      <c r="AW79" s="76">
        <v>0</v>
      </c>
      <c r="AX79" s="76">
        <v>0</v>
      </c>
      <c r="AY79" s="76">
        <v>0</v>
      </c>
      <c r="AZ79" s="76">
        <v>0</v>
      </c>
      <c r="BA79" s="76">
        <v>0</v>
      </c>
      <c r="BB79" s="76">
        <v>0</v>
      </c>
      <c r="BC79" s="76">
        <v>0</v>
      </c>
      <c r="BD79" s="76">
        <v>0</v>
      </c>
      <c r="BE79" s="76">
        <v>0</v>
      </c>
      <c r="BF79" s="76">
        <v>0</v>
      </c>
      <c r="BG79" s="76">
        <v>0</v>
      </c>
      <c r="BH79" s="76">
        <v>0</v>
      </c>
      <c r="BI79" s="76">
        <v>0</v>
      </c>
      <c r="BJ79" s="76">
        <v>0</v>
      </c>
      <c r="BK79" s="76">
        <v>0</v>
      </c>
      <c r="BL79" s="76">
        <v>0</v>
      </c>
      <c r="BM79" s="76">
        <v>0</v>
      </c>
      <c r="BN79" s="440">
        <f t="shared" si="131"/>
        <v>0</v>
      </c>
    </row>
    <row r="80" spans="2:67" hidden="1" x14ac:dyDescent="0.2">
      <c r="B80" s="77"/>
      <c r="C80" s="489" t="s">
        <v>129</v>
      </c>
      <c r="D80" s="78"/>
      <c r="E80" s="78"/>
      <c r="F80" s="76">
        <v>0</v>
      </c>
      <c r="G80" s="76">
        <v>0</v>
      </c>
      <c r="H80" s="76">
        <v>0</v>
      </c>
      <c r="I80" s="76">
        <v>0</v>
      </c>
      <c r="J80" s="76">
        <v>0</v>
      </c>
      <c r="K80" s="76">
        <v>0</v>
      </c>
      <c r="L80" s="76">
        <v>0</v>
      </c>
      <c r="M80" s="76">
        <v>0</v>
      </c>
      <c r="N80" s="76">
        <v>0</v>
      </c>
      <c r="O80" s="641">
        <v>0</v>
      </c>
      <c r="P80" s="76">
        <v>0</v>
      </c>
      <c r="Q80" s="76">
        <v>0</v>
      </c>
      <c r="R80" s="76">
        <v>0</v>
      </c>
      <c r="S80" s="76">
        <v>0</v>
      </c>
      <c r="T80" s="76">
        <v>0</v>
      </c>
      <c r="U80" s="76">
        <v>0</v>
      </c>
      <c r="V80" s="76">
        <v>0</v>
      </c>
      <c r="W80" s="76">
        <v>0</v>
      </c>
      <c r="X80" s="76">
        <v>0</v>
      </c>
      <c r="Y80" s="76">
        <v>0</v>
      </c>
      <c r="Z80" s="76">
        <v>0</v>
      </c>
      <c r="AA80" s="76">
        <v>0</v>
      </c>
      <c r="AB80" s="76">
        <v>0</v>
      </c>
      <c r="AC80" s="76">
        <v>0</v>
      </c>
      <c r="AD80" s="76">
        <v>0</v>
      </c>
      <c r="AE80" s="76">
        <v>0</v>
      </c>
      <c r="AF80" s="76">
        <v>0</v>
      </c>
      <c r="AG80" s="76">
        <v>0</v>
      </c>
      <c r="AH80" s="76">
        <v>0</v>
      </c>
      <c r="AI80" s="76">
        <v>0</v>
      </c>
      <c r="AJ80" s="76">
        <v>0</v>
      </c>
      <c r="AK80" s="76">
        <v>0</v>
      </c>
      <c r="AL80" s="76">
        <v>0</v>
      </c>
      <c r="AM80" s="76">
        <v>0</v>
      </c>
      <c r="AN80" s="76">
        <v>0</v>
      </c>
      <c r="AO80" s="76">
        <v>0</v>
      </c>
      <c r="AP80" s="76">
        <v>0</v>
      </c>
      <c r="AQ80" s="76">
        <v>0</v>
      </c>
      <c r="AR80" s="76">
        <v>0</v>
      </c>
      <c r="AS80" s="76">
        <v>0</v>
      </c>
      <c r="AT80" s="76">
        <v>0</v>
      </c>
      <c r="AU80" s="76">
        <v>0</v>
      </c>
      <c r="AV80" s="76">
        <v>0</v>
      </c>
      <c r="AW80" s="76">
        <v>0</v>
      </c>
      <c r="AX80" s="76">
        <v>0</v>
      </c>
      <c r="AY80" s="76">
        <v>0</v>
      </c>
      <c r="AZ80" s="76">
        <v>0</v>
      </c>
      <c r="BA80" s="76">
        <v>0</v>
      </c>
      <c r="BB80" s="76">
        <v>0</v>
      </c>
      <c r="BC80" s="76">
        <v>0</v>
      </c>
      <c r="BD80" s="76">
        <v>0</v>
      </c>
      <c r="BE80" s="76">
        <v>0</v>
      </c>
      <c r="BF80" s="76">
        <v>0</v>
      </c>
      <c r="BG80" s="76">
        <v>0</v>
      </c>
      <c r="BH80" s="76">
        <v>0</v>
      </c>
      <c r="BI80" s="76">
        <v>0</v>
      </c>
      <c r="BJ80" s="76">
        <v>0</v>
      </c>
      <c r="BK80" s="76">
        <v>0</v>
      </c>
      <c r="BL80" s="76">
        <v>0</v>
      </c>
      <c r="BM80" s="76">
        <v>0</v>
      </c>
      <c r="BN80" s="440">
        <f t="shared" si="131"/>
        <v>0</v>
      </c>
    </row>
    <row r="81" spans="2:67" hidden="1" x14ac:dyDescent="0.2">
      <c r="B81" s="77"/>
      <c r="C81" s="489" t="s">
        <v>116</v>
      </c>
      <c r="D81" s="78"/>
      <c r="E81" s="78"/>
      <c r="F81" s="76">
        <v>0</v>
      </c>
      <c r="G81" s="76">
        <v>0</v>
      </c>
      <c r="H81" s="76">
        <v>0</v>
      </c>
      <c r="I81" s="76">
        <v>0</v>
      </c>
      <c r="J81" s="76">
        <v>0</v>
      </c>
      <c r="K81" s="76">
        <v>0</v>
      </c>
      <c r="L81" s="76">
        <v>0</v>
      </c>
      <c r="M81" s="76">
        <v>0</v>
      </c>
      <c r="N81" s="76">
        <v>0</v>
      </c>
      <c r="O81" s="641">
        <v>0</v>
      </c>
      <c r="P81" s="76">
        <v>0</v>
      </c>
      <c r="Q81" s="76">
        <v>0</v>
      </c>
      <c r="R81" s="76">
        <v>0</v>
      </c>
      <c r="S81" s="76">
        <v>0</v>
      </c>
      <c r="T81" s="76">
        <v>0</v>
      </c>
      <c r="U81" s="76">
        <v>0</v>
      </c>
      <c r="V81" s="76">
        <v>0</v>
      </c>
      <c r="W81" s="76">
        <v>0</v>
      </c>
      <c r="X81" s="76">
        <v>0</v>
      </c>
      <c r="Y81" s="76">
        <v>0</v>
      </c>
      <c r="Z81" s="76">
        <v>0</v>
      </c>
      <c r="AA81" s="76">
        <v>0</v>
      </c>
      <c r="AB81" s="76">
        <v>0</v>
      </c>
      <c r="AC81" s="76">
        <v>0</v>
      </c>
      <c r="AD81" s="76">
        <v>0</v>
      </c>
      <c r="AE81" s="76">
        <v>0</v>
      </c>
      <c r="AF81" s="76">
        <v>0</v>
      </c>
      <c r="AG81" s="76">
        <v>0</v>
      </c>
      <c r="AH81" s="76">
        <v>0</v>
      </c>
      <c r="AI81" s="76">
        <v>0</v>
      </c>
      <c r="AJ81" s="76">
        <v>0</v>
      </c>
      <c r="AK81" s="76">
        <v>0</v>
      </c>
      <c r="AL81" s="76">
        <v>0</v>
      </c>
      <c r="AM81" s="76">
        <v>0</v>
      </c>
      <c r="AN81" s="76">
        <v>0</v>
      </c>
      <c r="AO81" s="76">
        <v>0</v>
      </c>
      <c r="AP81" s="76">
        <v>0</v>
      </c>
      <c r="AQ81" s="76">
        <v>0</v>
      </c>
      <c r="AR81" s="76">
        <v>0</v>
      </c>
      <c r="AS81" s="76">
        <v>0</v>
      </c>
      <c r="AT81" s="76">
        <v>0</v>
      </c>
      <c r="AU81" s="76">
        <v>0</v>
      </c>
      <c r="AV81" s="76">
        <v>0</v>
      </c>
      <c r="AW81" s="76">
        <v>0</v>
      </c>
      <c r="AX81" s="76">
        <v>0</v>
      </c>
      <c r="AY81" s="76">
        <v>0</v>
      </c>
      <c r="AZ81" s="76">
        <v>0</v>
      </c>
      <c r="BA81" s="76">
        <v>0</v>
      </c>
      <c r="BB81" s="76">
        <v>0</v>
      </c>
      <c r="BC81" s="76">
        <v>0</v>
      </c>
      <c r="BD81" s="76">
        <v>0</v>
      </c>
      <c r="BE81" s="76">
        <v>0</v>
      </c>
      <c r="BF81" s="76">
        <v>0</v>
      </c>
      <c r="BG81" s="76">
        <v>0</v>
      </c>
      <c r="BH81" s="76">
        <v>0</v>
      </c>
      <c r="BI81" s="76">
        <v>0</v>
      </c>
      <c r="BJ81" s="76">
        <v>0</v>
      </c>
      <c r="BK81" s="76">
        <v>0</v>
      </c>
      <c r="BL81" s="76">
        <v>0</v>
      </c>
      <c r="BM81" s="76">
        <v>0</v>
      </c>
      <c r="BN81" s="440">
        <f t="shared" si="131"/>
        <v>0</v>
      </c>
    </row>
    <row r="82" spans="2:67" hidden="1" x14ac:dyDescent="0.2">
      <c r="B82" s="77"/>
      <c r="C82" s="489" t="s">
        <v>117</v>
      </c>
      <c r="D82" s="78"/>
      <c r="E82" s="78"/>
      <c r="F82" s="76">
        <v>0</v>
      </c>
      <c r="G82" s="76">
        <v>0</v>
      </c>
      <c r="H82" s="76">
        <v>0</v>
      </c>
      <c r="I82" s="76">
        <v>0</v>
      </c>
      <c r="J82" s="76">
        <v>0</v>
      </c>
      <c r="K82" s="76">
        <v>0</v>
      </c>
      <c r="L82" s="76">
        <v>0</v>
      </c>
      <c r="M82" s="76">
        <v>0</v>
      </c>
      <c r="N82" s="76">
        <v>0</v>
      </c>
      <c r="O82" s="641">
        <v>0</v>
      </c>
      <c r="P82" s="76">
        <v>0</v>
      </c>
      <c r="Q82" s="76">
        <v>0</v>
      </c>
      <c r="R82" s="76">
        <v>0</v>
      </c>
      <c r="S82" s="76">
        <v>0</v>
      </c>
      <c r="T82" s="76">
        <v>0</v>
      </c>
      <c r="U82" s="76">
        <v>0</v>
      </c>
      <c r="V82" s="76">
        <v>0</v>
      </c>
      <c r="W82" s="76">
        <v>0</v>
      </c>
      <c r="X82" s="76">
        <v>0</v>
      </c>
      <c r="Y82" s="76">
        <v>0</v>
      </c>
      <c r="Z82" s="76">
        <v>0</v>
      </c>
      <c r="AA82" s="76">
        <v>0</v>
      </c>
      <c r="AB82" s="76">
        <v>0</v>
      </c>
      <c r="AC82" s="76">
        <v>0</v>
      </c>
      <c r="AD82" s="76">
        <v>0</v>
      </c>
      <c r="AE82" s="76">
        <v>0</v>
      </c>
      <c r="AF82" s="76">
        <v>0</v>
      </c>
      <c r="AG82" s="76">
        <v>0</v>
      </c>
      <c r="AH82" s="76">
        <v>0</v>
      </c>
      <c r="AI82" s="76">
        <v>0</v>
      </c>
      <c r="AJ82" s="76">
        <v>0</v>
      </c>
      <c r="AK82" s="76">
        <v>0</v>
      </c>
      <c r="AL82" s="76">
        <v>0</v>
      </c>
      <c r="AM82" s="76">
        <v>0</v>
      </c>
      <c r="AN82" s="76">
        <v>0</v>
      </c>
      <c r="AO82" s="76">
        <v>0</v>
      </c>
      <c r="AP82" s="76">
        <v>0</v>
      </c>
      <c r="AQ82" s="76">
        <v>0</v>
      </c>
      <c r="AR82" s="76">
        <v>0</v>
      </c>
      <c r="AS82" s="76">
        <v>0</v>
      </c>
      <c r="AT82" s="76">
        <v>0</v>
      </c>
      <c r="AU82" s="76">
        <v>0</v>
      </c>
      <c r="AV82" s="76">
        <v>0</v>
      </c>
      <c r="AW82" s="76">
        <v>0</v>
      </c>
      <c r="AX82" s="76">
        <v>0</v>
      </c>
      <c r="AY82" s="76">
        <v>0</v>
      </c>
      <c r="AZ82" s="76">
        <v>0</v>
      </c>
      <c r="BA82" s="76">
        <v>0</v>
      </c>
      <c r="BB82" s="76">
        <v>0</v>
      </c>
      <c r="BC82" s="76">
        <v>0</v>
      </c>
      <c r="BD82" s="76">
        <v>0</v>
      </c>
      <c r="BE82" s="76">
        <v>0</v>
      </c>
      <c r="BF82" s="76">
        <v>0</v>
      </c>
      <c r="BG82" s="76">
        <v>0</v>
      </c>
      <c r="BH82" s="76">
        <v>0</v>
      </c>
      <c r="BI82" s="76">
        <v>0</v>
      </c>
      <c r="BJ82" s="76">
        <v>0</v>
      </c>
      <c r="BK82" s="76">
        <v>0</v>
      </c>
      <c r="BL82" s="76">
        <v>0</v>
      </c>
      <c r="BM82" s="76">
        <v>0</v>
      </c>
      <c r="BN82" s="440">
        <f t="shared" si="131"/>
        <v>0</v>
      </c>
    </row>
    <row r="83" spans="2:67" hidden="1" x14ac:dyDescent="0.2">
      <c r="B83" s="77"/>
      <c r="C83" s="489" t="s">
        <v>118</v>
      </c>
      <c r="D83" s="78"/>
      <c r="E83" s="78"/>
      <c r="F83" s="76">
        <v>0</v>
      </c>
      <c r="G83" s="76">
        <v>0</v>
      </c>
      <c r="H83" s="76">
        <v>0</v>
      </c>
      <c r="I83" s="76">
        <v>0</v>
      </c>
      <c r="J83" s="76">
        <v>0</v>
      </c>
      <c r="K83" s="76">
        <v>0</v>
      </c>
      <c r="L83" s="76">
        <v>0</v>
      </c>
      <c r="M83" s="76">
        <v>0</v>
      </c>
      <c r="N83" s="76">
        <v>0</v>
      </c>
      <c r="O83" s="641">
        <v>0</v>
      </c>
      <c r="P83" s="76">
        <v>0</v>
      </c>
      <c r="Q83" s="76">
        <v>0</v>
      </c>
      <c r="R83" s="76">
        <v>0</v>
      </c>
      <c r="S83" s="76">
        <v>0</v>
      </c>
      <c r="T83" s="76">
        <v>0</v>
      </c>
      <c r="U83" s="76">
        <v>0</v>
      </c>
      <c r="V83" s="76">
        <v>0</v>
      </c>
      <c r="W83" s="76">
        <v>0</v>
      </c>
      <c r="X83" s="76">
        <v>0</v>
      </c>
      <c r="Y83" s="76">
        <v>0</v>
      </c>
      <c r="Z83" s="76">
        <v>0</v>
      </c>
      <c r="AA83" s="76">
        <v>0</v>
      </c>
      <c r="AB83" s="76">
        <v>0</v>
      </c>
      <c r="AC83" s="76">
        <v>0</v>
      </c>
      <c r="AD83" s="76">
        <v>0</v>
      </c>
      <c r="AE83" s="76">
        <v>0</v>
      </c>
      <c r="AF83" s="76">
        <v>0</v>
      </c>
      <c r="AG83" s="76">
        <v>0</v>
      </c>
      <c r="AH83" s="76">
        <v>0</v>
      </c>
      <c r="AI83" s="76">
        <v>0</v>
      </c>
      <c r="AJ83" s="76">
        <v>0</v>
      </c>
      <c r="AK83" s="76">
        <v>0</v>
      </c>
      <c r="AL83" s="76">
        <v>0</v>
      </c>
      <c r="AM83" s="76">
        <v>0</v>
      </c>
      <c r="AN83" s="76">
        <v>0</v>
      </c>
      <c r="AO83" s="76">
        <v>0</v>
      </c>
      <c r="AP83" s="76">
        <v>0</v>
      </c>
      <c r="AQ83" s="76">
        <v>0</v>
      </c>
      <c r="AR83" s="76">
        <v>0</v>
      </c>
      <c r="AS83" s="76">
        <v>0</v>
      </c>
      <c r="AT83" s="76">
        <v>0</v>
      </c>
      <c r="AU83" s="76">
        <v>0</v>
      </c>
      <c r="AV83" s="76">
        <v>0</v>
      </c>
      <c r="AW83" s="76">
        <v>0</v>
      </c>
      <c r="AX83" s="76">
        <v>0</v>
      </c>
      <c r="AY83" s="76">
        <v>0</v>
      </c>
      <c r="AZ83" s="76">
        <v>0</v>
      </c>
      <c r="BA83" s="76">
        <v>0</v>
      </c>
      <c r="BB83" s="76">
        <v>0</v>
      </c>
      <c r="BC83" s="76">
        <v>0</v>
      </c>
      <c r="BD83" s="76">
        <v>0</v>
      </c>
      <c r="BE83" s="76">
        <v>0</v>
      </c>
      <c r="BF83" s="76">
        <v>0</v>
      </c>
      <c r="BG83" s="76">
        <v>0</v>
      </c>
      <c r="BH83" s="76">
        <v>0</v>
      </c>
      <c r="BI83" s="76">
        <v>0</v>
      </c>
      <c r="BJ83" s="76">
        <v>0</v>
      </c>
      <c r="BK83" s="76">
        <v>0</v>
      </c>
      <c r="BL83" s="76">
        <v>0</v>
      </c>
      <c r="BM83" s="76">
        <v>0</v>
      </c>
      <c r="BN83" s="440">
        <f t="shared" si="131"/>
        <v>0</v>
      </c>
    </row>
    <row r="84" spans="2:67" ht="16" hidden="1" thickBot="1" x14ac:dyDescent="0.25">
      <c r="B84" s="77"/>
      <c r="C84" s="489" t="s">
        <v>119</v>
      </c>
      <c r="D84" s="78"/>
      <c r="E84" s="78"/>
      <c r="F84" s="79">
        <v>0</v>
      </c>
      <c r="G84" s="79">
        <v>0</v>
      </c>
      <c r="H84" s="79">
        <v>0</v>
      </c>
      <c r="I84" s="79">
        <v>0</v>
      </c>
      <c r="J84" s="79">
        <v>0</v>
      </c>
      <c r="K84" s="79">
        <v>0</v>
      </c>
      <c r="L84" s="79">
        <v>0</v>
      </c>
      <c r="M84" s="79">
        <v>0</v>
      </c>
      <c r="N84" s="79">
        <v>0</v>
      </c>
      <c r="O84" s="642">
        <v>0</v>
      </c>
      <c r="P84" s="79">
        <v>0</v>
      </c>
      <c r="Q84" s="79">
        <v>0</v>
      </c>
      <c r="R84" s="79">
        <v>0</v>
      </c>
      <c r="S84" s="79">
        <v>0</v>
      </c>
      <c r="T84" s="79">
        <v>0</v>
      </c>
      <c r="U84" s="79">
        <v>0</v>
      </c>
      <c r="V84" s="79">
        <v>0</v>
      </c>
      <c r="W84" s="79">
        <v>0</v>
      </c>
      <c r="X84" s="79">
        <v>0</v>
      </c>
      <c r="Y84" s="79">
        <v>0</v>
      </c>
      <c r="Z84" s="79">
        <v>0</v>
      </c>
      <c r="AA84" s="79">
        <v>0</v>
      </c>
      <c r="AB84" s="79">
        <v>0</v>
      </c>
      <c r="AC84" s="79">
        <v>0</v>
      </c>
      <c r="AD84" s="79">
        <v>0</v>
      </c>
      <c r="AE84" s="79">
        <v>0</v>
      </c>
      <c r="AF84" s="79">
        <v>0</v>
      </c>
      <c r="AG84" s="79">
        <v>0</v>
      </c>
      <c r="AH84" s="79">
        <v>0</v>
      </c>
      <c r="AI84" s="79">
        <v>0</v>
      </c>
      <c r="AJ84" s="79">
        <v>0</v>
      </c>
      <c r="AK84" s="79">
        <v>0</v>
      </c>
      <c r="AL84" s="79">
        <v>0</v>
      </c>
      <c r="AM84" s="79">
        <v>0</v>
      </c>
      <c r="AN84" s="79">
        <v>0</v>
      </c>
      <c r="AO84" s="79">
        <v>0</v>
      </c>
      <c r="AP84" s="79">
        <v>0</v>
      </c>
      <c r="AQ84" s="79">
        <v>0</v>
      </c>
      <c r="AR84" s="79">
        <v>0</v>
      </c>
      <c r="AS84" s="79">
        <v>0</v>
      </c>
      <c r="AT84" s="79">
        <v>0</v>
      </c>
      <c r="AU84" s="79">
        <v>0</v>
      </c>
      <c r="AV84" s="79">
        <v>0</v>
      </c>
      <c r="AW84" s="79">
        <v>0</v>
      </c>
      <c r="AX84" s="79">
        <v>0</v>
      </c>
      <c r="AY84" s="79">
        <v>0</v>
      </c>
      <c r="AZ84" s="79">
        <v>0</v>
      </c>
      <c r="BA84" s="79">
        <v>0</v>
      </c>
      <c r="BB84" s="79">
        <v>0</v>
      </c>
      <c r="BC84" s="79">
        <v>0</v>
      </c>
      <c r="BD84" s="79">
        <v>0</v>
      </c>
      <c r="BE84" s="79">
        <v>0</v>
      </c>
      <c r="BF84" s="79">
        <v>0</v>
      </c>
      <c r="BG84" s="79">
        <v>0</v>
      </c>
      <c r="BH84" s="79">
        <v>0</v>
      </c>
      <c r="BI84" s="79">
        <v>0</v>
      </c>
      <c r="BJ84" s="79">
        <v>0</v>
      </c>
      <c r="BK84" s="79">
        <v>0</v>
      </c>
      <c r="BL84" s="79">
        <v>0</v>
      </c>
      <c r="BM84" s="79">
        <v>0</v>
      </c>
      <c r="BN84" s="440">
        <f t="shared" si="131"/>
        <v>0</v>
      </c>
    </row>
    <row r="85" spans="2:67" hidden="1" x14ac:dyDescent="0.2">
      <c r="B85" s="39"/>
      <c r="C85" s="36"/>
      <c r="D85" s="35"/>
      <c r="E85" s="59" t="s">
        <v>324</v>
      </c>
      <c r="F85" s="47">
        <f>SUM(F77:F84)</f>
        <v>0</v>
      </c>
      <c r="G85" s="47">
        <f>SUM(G77:G84)</f>
        <v>0</v>
      </c>
      <c r="H85" s="47">
        <f t="shared" ref="H85:N85" si="132">ROUND(SUM(H80:H84),5)</f>
        <v>0</v>
      </c>
      <c r="I85" s="47">
        <f>SUM(I77:I84)</f>
        <v>0</v>
      </c>
      <c r="J85" s="47">
        <f>SUM(J77:J84)</f>
        <v>0</v>
      </c>
      <c r="K85" s="47">
        <f t="shared" si="132"/>
        <v>0</v>
      </c>
      <c r="L85" s="47">
        <f>SUM(L77:L84)</f>
        <v>0</v>
      </c>
      <c r="M85" s="47">
        <f t="shared" si="132"/>
        <v>0</v>
      </c>
      <c r="N85" s="47">
        <f t="shared" si="132"/>
        <v>0</v>
      </c>
      <c r="O85" s="632">
        <f>SUM(O77:O84)</f>
        <v>0</v>
      </c>
      <c r="P85" s="47">
        <f>SUM(P77:P84)</f>
        <v>0</v>
      </c>
      <c r="Q85" s="47">
        <f>SUM(Q77:Q84)</f>
        <v>0</v>
      </c>
      <c r="R85" s="47">
        <f t="shared" ref="R85:AC85" si="133">ROUND(SUM(R80:R84),5)</f>
        <v>0</v>
      </c>
      <c r="S85" s="47">
        <f t="shared" si="133"/>
        <v>0</v>
      </c>
      <c r="T85" s="47">
        <f t="shared" si="133"/>
        <v>0</v>
      </c>
      <c r="U85" s="47">
        <f t="shared" si="133"/>
        <v>0</v>
      </c>
      <c r="V85" s="47">
        <f t="shared" si="133"/>
        <v>0</v>
      </c>
      <c r="W85" s="47">
        <f t="shared" si="133"/>
        <v>0</v>
      </c>
      <c r="X85" s="47">
        <f t="shared" si="133"/>
        <v>0</v>
      </c>
      <c r="Y85" s="47">
        <f t="shared" si="133"/>
        <v>0</v>
      </c>
      <c r="Z85" s="47">
        <f t="shared" si="133"/>
        <v>0</v>
      </c>
      <c r="AA85" s="47">
        <f t="shared" si="133"/>
        <v>0</v>
      </c>
      <c r="AB85" s="47">
        <f t="shared" si="133"/>
        <v>0</v>
      </c>
      <c r="AC85" s="47">
        <f t="shared" si="133"/>
        <v>0</v>
      </c>
      <c r="AD85" s="47">
        <f t="shared" ref="AD85:AO85" si="134">SUM(AD77:AD84)</f>
        <v>0</v>
      </c>
      <c r="AE85" s="47">
        <f t="shared" si="134"/>
        <v>0</v>
      </c>
      <c r="AF85" s="47">
        <f t="shared" si="134"/>
        <v>0</v>
      </c>
      <c r="AG85" s="47">
        <f t="shared" si="134"/>
        <v>0</v>
      </c>
      <c r="AH85" s="47">
        <f t="shared" si="134"/>
        <v>0</v>
      </c>
      <c r="AI85" s="47">
        <f t="shared" si="134"/>
        <v>0</v>
      </c>
      <c r="AJ85" s="47">
        <f t="shared" si="134"/>
        <v>0</v>
      </c>
      <c r="AK85" s="47">
        <f t="shared" si="134"/>
        <v>0</v>
      </c>
      <c r="AL85" s="47">
        <f t="shared" si="134"/>
        <v>0</v>
      </c>
      <c r="AM85" s="47">
        <f t="shared" si="134"/>
        <v>0</v>
      </c>
      <c r="AN85" s="47">
        <f t="shared" si="134"/>
        <v>0</v>
      </c>
      <c r="AO85" s="47">
        <f t="shared" si="134"/>
        <v>0</v>
      </c>
      <c r="AP85" s="47">
        <f t="shared" ref="AP85:BA85" si="135">SUM(AP77:AP84)</f>
        <v>0</v>
      </c>
      <c r="AQ85" s="47">
        <f t="shared" si="135"/>
        <v>0</v>
      </c>
      <c r="AR85" s="47">
        <f t="shared" si="135"/>
        <v>0</v>
      </c>
      <c r="AS85" s="47">
        <f t="shared" si="135"/>
        <v>0</v>
      </c>
      <c r="AT85" s="47">
        <f t="shared" si="135"/>
        <v>0</v>
      </c>
      <c r="AU85" s="47">
        <f t="shared" si="135"/>
        <v>0</v>
      </c>
      <c r="AV85" s="47">
        <f t="shared" si="135"/>
        <v>0</v>
      </c>
      <c r="AW85" s="47">
        <f t="shared" si="135"/>
        <v>0</v>
      </c>
      <c r="AX85" s="47">
        <f t="shared" si="135"/>
        <v>0</v>
      </c>
      <c r="AY85" s="47">
        <f t="shared" si="135"/>
        <v>0</v>
      </c>
      <c r="AZ85" s="47">
        <f t="shared" si="135"/>
        <v>0</v>
      </c>
      <c r="BA85" s="47">
        <f t="shared" si="135"/>
        <v>0</v>
      </c>
      <c r="BB85" s="47">
        <f t="shared" ref="BB85:BM85" si="136">SUM(BB77:BB84)</f>
        <v>0</v>
      </c>
      <c r="BC85" s="47">
        <f t="shared" si="136"/>
        <v>0</v>
      </c>
      <c r="BD85" s="47">
        <f t="shared" si="136"/>
        <v>0</v>
      </c>
      <c r="BE85" s="47">
        <f t="shared" si="136"/>
        <v>0</v>
      </c>
      <c r="BF85" s="47">
        <f t="shared" si="136"/>
        <v>0</v>
      </c>
      <c r="BG85" s="47">
        <f t="shared" si="136"/>
        <v>0</v>
      </c>
      <c r="BH85" s="47">
        <f t="shared" si="136"/>
        <v>0</v>
      </c>
      <c r="BI85" s="47">
        <f t="shared" si="136"/>
        <v>0</v>
      </c>
      <c r="BJ85" s="47">
        <f t="shared" si="136"/>
        <v>0</v>
      </c>
      <c r="BK85" s="47">
        <f t="shared" si="136"/>
        <v>0</v>
      </c>
      <c r="BL85" s="47">
        <f t="shared" si="136"/>
        <v>0</v>
      </c>
      <c r="BM85" s="47">
        <f t="shared" si="136"/>
        <v>0</v>
      </c>
      <c r="BN85" s="440">
        <f t="shared" si="131"/>
        <v>0</v>
      </c>
    </row>
    <row r="86" spans="2:67" ht="1" customHeight="1" x14ac:dyDescent="0.2">
      <c r="B86" s="39"/>
      <c r="C86" s="36"/>
      <c r="D86" s="35"/>
      <c r="E86" s="35"/>
      <c r="F86" s="47"/>
      <c r="G86" s="47"/>
      <c r="H86" s="47"/>
      <c r="I86" s="47"/>
      <c r="J86" s="47"/>
      <c r="K86" s="47"/>
      <c r="L86" s="47"/>
      <c r="M86" s="47"/>
      <c r="N86" s="47"/>
      <c r="O86" s="632"/>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row>
    <row r="87" spans="2:67" x14ac:dyDescent="0.2">
      <c r="B87" s="35" t="s">
        <v>127</v>
      </c>
      <c r="C87" s="80"/>
      <c r="D87" s="81"/>
      <c r="E87" s="82"/>
      <c r="F87" s="82"/>
      <c r="G87" s="47"/>
      <c r="H87" s="47"/>
      <c r="I87" s="47"/>
      <c r="J87" s="47"/>
      <c r="K87" s="47"/>
      <c r="L87" s="47"/>
      <c r="M87" s="47"/>
      <c r="N87" s="47"/>
      <c r="O87" s="632"/>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row>
    <row r="88" spans="2:67" x14ac:dyDescent="0.2">
      <c r="B88" s="83"/>
      <c r="C88" s="61" t="s">
        <v>94</v>
      </c>
      <c r="D88" s="83"/>
      <c r="E88" s="84"/>
      <c r="F88" s="40">
        <v>700</v>
      </c>
      <c r="G88" s="40">
        <v>700</v>
      </c>
      <c r="H88" s="100">
        <v>1500</v>
      </c>
      <c r="I88" s="40">
        <v>1500</v>
      </c>
      <c r="J88" s="40">
        <v>1500</v>
      </c>
      <c r="K88" s="40">
        <v>1500</v>
      </c>
      <c r="L88" s="40">
        <v>1500</v>
      </c>
      <c r="M88" s="40">
        <v>1500</v>
      </c>
      <c r="N88" s="40">
        <v>1500</v>
      </c>
      <c r="O88" s="628">
        <v>1500</v>
      </c>
      <c r="P88" s="40">
        <v>1500</v>
      </c>
      <c r="Q88" s="40">
        <v>1500</v>
      </c>
      <c r="R88" s="40">
        <v>2000</v>
      </c>
      <c r="S88" s="40">
        <v>2000</v>
      </c>
      <c r="T88" s="40">
        <v>2000</v>
      </c>
      <c r="U88" s="40">
        <v>2000</v>
      </c>
      <c r="V88" s="40">
        <v>2000</v>
      </c>
      <c r="W88" s="40">
        <v>2000</v>
      </c>
      <c r="X88" s="40">
        <v>2000</v>
      </c>
      <c r="Y88" s="40">
        <v>2000</v>
      </c>
      <c r="Z88" s="40">
        <v>2000</v>
      </c>
      <c r="AA88" s="40">
        <v>2000</v>
      </c>
      <c r="AB88" s="40">
        <v>2000</v>
      </c>
      <c r="AC88" s="40">
        <v>2000</v>
      </c>
      <c r="AD88" s="48">
        <f t="shared" ref="AD88:AM94" si="137">R88*1.1</f>
        <v>2200</v>
      </c>
      <c r="AE88" s="48">
        <f t="shared" si="137"/>
        <v>2200</v>
      </c>
      <c r="AF88" s="48">
        <f t="shared" si="137"/>
        <v>2200</v>
      </c>
      <c r="AG88" s="48">
        <f t="shared" si="137"/>
        <v>2200</v>
      </c>
      <c r="AH88" s="48">
        <f t="shared" si="137"/>
        <v>2200</v>
      </c>
      <c r="AI88" s="48">
        <f t="shared" si="137"/>
        <v>2200</v>
      </c>
      <c r="AJ88" s="48">
        <f t="shared" si="137"/>
        <v>2200</v>
      </c>
      <c r="AK88" s="48">
        <f t="shared" si="137"/>
        <v>2200</v>
      </c>
      <c r="AL88" s="48">
        <f t="shared" si="137"/>
        <v>2200</v>
      </c>
      <c r="AM88" s="48">
        <f t="shared" si="137"/>
        <v>2200</v>
      </c>
      <c r="AN88" s="48">
        <f t="shared" ref="AN88:AW94" si="138">AB88*1.1</f>
        <v>2200</v>
      </c>
      <c r="AO88" s="48">
        <f t="shared" si="138"/>
        <v>2200</v>
      </c>
      <c r="AP88" s="49">
        <f t="shared" si="138"/>
        <v>2420</v>
      </c>
      <c r="AQ88" s="49">
        <f t="shared" si="138"/>
        <v>2420</v>
      </c>
      <c r="AR88" s="49">
        <f t="shared" si="138"/>
        <v>2420</v>
      </c>
      <c r="AS88" s="49">
        <f t="shared" si="138"/>
        <v>2420</v>
      </c>
      <c r="AT88" s="49">
        <f t="shared" si="138"/>
        <v>2420</v>
      </c>
      <c r="AU88" s="49">
        <f t="shared" si="138"/>
        <v>2420</v>
      </c>
      <c r="AV88" s="49">
        <f t="shared" si="138"/>
        <v>2420</v>
      </c>
      <c r="AW88" s="49">
        <f t="shared" si="138"/>
        <v>2420</v>
      </c>
      <c r="AX88" s="49">
        <f t="shared" ref="AX88:BG94" si="139">AL88*1.1</f>
        <v>2420</v>
      </c>
      <c r="AY88" s="49">
        <f t="shared" si="139"/>
        <v>2420</v>
      </c>
      <c r="AZ88" s="49">
        <f t="shared" si="139"/>
        <v>2420</v>
      </c>
      <c r="BA88" s="49">
        <f t="shared" si="139"/>
        <v>2420</v>
      </c>
      <c r="BB88" s="49">
        <f t="shared" si="139"/>
        <v>2662</v>
      </c>
      <c r="BC88" s="49">
        <f t="shared" si="139"/>
        <v>2662</v>
      </c>
      <c r="BD88" s="49">
        <f t="shared" si="139"/>
        <v>2662</v>
      </c>
      <c r="BE88" s="49">
        <f t="shared" si="139"/>
        <v>2662</v>
      </c>
      <c r="BF88" s="49">
        <f t="shared" si="139"/>
        <v>2662</v>
      </c>
      <c r="BG88" s="49">
        <f t="shared" si="139"/>
        <v>2662</v>
      </c>
      <c r="BH88" s="49">
        <f t="shared" ref="BH88:BM94" si="140">AV88*1.1</f>
        <v>2662</v>
      </c>
      <c r="BI88" s="49">
        <f t="shared" si="140"/>
        <v>2662</v>
      </c>
      <c r="BJ88" s="49">
        <f t="shared" si="140"/>
        <v>2662</v>
      </c>
      <c r="BK88" s="49">
        <f t="shared" si="140"/>
        <v>2662</v>
      </c>
      <c r="BL88" s="49">
        <f t="shared" si="140"/>
        <v>2662</v>
      </c>
      <c r="BM88" s="49">
        <f t="shared" si="140"/>
        <v>2662</v>
      </c>
      <c r="BN88" s="440">
        <f>SUM(F88:BM88)</f>
        <v>127784</v>
      </c>
      <c r="BO88" s="60"/>
    </row>
    <row r="89" spans="2:67" x14ac:dyDescent="0.2">
      <c r="B89" s="83"/>
      <c r="C89" s="61" t="s">
        <v>95</v>
      </c>
      <c r="D89" s="83"/>
      <c r="E89" s="84"/>
      <c r="F89" s="40">
        <v>50</v>
      </c>
      <c r="G89" s="40">
        <v>50</v>
      </c>
      <c r="H89" s="40">
        <v>50</v>
      </c>
      <c r="I89" s="40">
        <v>50</v>
      </c>
      <c r="J89" s="40">
        <v>50</v>
      </c>
      <c r="K89" s="40">
        <v>50</v>
      </c>
      <c r="L89" s="40">
        <v>50</v>
      </c>
      <c r="M89" s="40">
        <v>50</v>
      </c>
      <c r="N89" s="40">
        <v>50</v>
      </c>
      <c r="O89" s="628">
        <v>50</v>
      </c>
      <c r="P89" s="40">
        <v>50</v>
      </c>
      <c r="Q89" s="40">
        <v>50</v>
      </c>
      <c r="R89" s="40">
        <v>150</v>
      </c>
      <c r="S89" s="40">
        <v>150</v>
      </c>
      <c r="T89" s="40">
        <v>150</v>
      </c>
      <c r="U89" s="40">
        <v>150</v>
      </c>
      <c r="V89" s="40">
        <v>150</v>
      </c>
      <c r="W89" s="40">
        <v>150</v>
      </c>
      <c r="X89" s="40">
        <v>150</v>
      </c>
      <c r="Y89" s="40">
        <v>150</v>
      </c>
      <c r="Z89" s="40">
        <v>150</v>
      </c>
      <c r="AA89" s="40">
        <v>150</v>
      </c>
      <c r="AB89" s="40">
        <v>150</v>
      </c>
      <c r="AC89" s="40">
        <v>150</v>
      </c>
      <c r="AD89" s="48">
        <f t="shared" si="137"/>
        <v>165</v>
      </c>
      <c r="AE89" s="48">
        <f t="shared" si="137"/>
        <v>165</v>
      </c>
      <c r="AF89" s="48">
        <f t="shared" si="137"/>
        <v>165</v>
      </c>
      <c r="AG89" s="48">
        <f t="shared" si="137"/>
        <v>165</v>
      </c>
      <c r="AH89" s="48">
        <f t="shared" si="137"/>
        <v>165</v>
      </c>
      <c r="AI89" s="48">
        <f t="shared" si="137"/>
        <v>165</v>
      </c>
      <c r="AJ89" s="48">
        <f t="shared" si="137"/>
        <v>165</v>
      </c>
      <c r="AK89" s="48">
        <f t="shared" si="137"/>
        <v>165</v>
      </c>
      <c r="AL89" s="48">
        <f t="shared" si="137"/>
        <v>165</v>
      </c>
      <c r="AM89" s="48">
        <f t="shared" si="137"/>
        <v>165</v>
      </c>
      <c r="AN89" s="48">
        <f t="shared" si="138"/>
        <v>165</v>
      </c>
      <c r="AO89" s="48">
        <f t="shared" si="138"/>
        <v>165</v>
      </c>
      <c r="AP89" s="49">
        <f t="shared" si="138"/>
        <v>181.50000000000003</v>
      </c>
      <c r="AQ89" s="49">
        <f t="shared" si="138"/>
        <v>181.50000000000003</v>
      </c>
      <c r="AR89" s="49">
        <f t="shared" si="138"/>
        <v>181.50000000000003</v>
      </c>
      <c r="AS89" s="49">
        <f t="shared" si="138"/>
        <v>181.50000000000003</v>
      </c>
      <c r="AT89" s="49">
        <f t="shared" si="138"/>
        <v>181.50000000000003</v>
      </c>
      <c r="AU89" s="49">
        <f t="shared" si="138"/>
        <v>181.50000000000003</v>
      </c>
      <c r="AV89" s="49">
        <f t="shared" si="138"/>
        <v>181.50000000000003</v>
      </c>
      <c r="AW89" s="49">
        <f t="shared" si="138"/>
        <v>181.50000000000003</v>
      </c>
      <c r="AX89" s="49">
        <f t="shared" si="139"/>
        <v>181.50000000000003</v>
      </c>
      <c r="AY89" s="49">
        <f t="shared" si="139"/>
        <v>181.50000000000003</v>
      </c>
      <c r="AZ89" s="49">
        <f t="shared" si="139"/>
        <v>181.50000000000003</v>
      </c>
      <c r="BA89" s="49">
        <f t="shared" si="139"/>
        <v>181.50000000000003</v>
      </c>
      <c r="BB89" s="49">
        <f t="shared" si="139"/>
        <v>199.65000000000003</v>
      </c>
      <c r="BC89" s="49">
        <f t="shared" si="139"/>
        <v>199.65000000000003</v>
      </c>
      <c r="BD89" s="49">
        <f t="shared" si="139"/>
        <v>199.65000000000003</v>
      </c>
      <c r="BE89" s="49">
        <f t="shared" si="139"/>
        <v>199.65000000000003</v>
      </c>
      <c r="BF89" s="49">
        <f t="shared" si="139"/>
        <v>199.65000000000003</v>
      </c>
      <c r="BG89" s="49">
        <f t="shared" si="139"/>
        <v>199.65000000000003</v>
      </c>
      <c r="BH89" s="49">
        <f t="shared" si="140"/>
        <v>199.65000000000003</v>
      </c>
      <c r="BI89" s="49">
        <f t="shared" si="140"/>
        <v>199.65000000000003</v>
      </c>
      <c r="BJ89" s="49">
        <f t="shared" si="140"/>
        <v>199.65000000000003</v>
      </c>
      <c r="BK89" s="49">
        <f t="shared" si="140"/>
        <v>199.65000000000003</v>
      </c>
      <c r="BL89" s="49">
        <f t="shared" si="140"/>
        <v>199.65000000000003</v>
      </c>
      <c r="BM89" s="49">
        <f t="shared" si="140"/>
        <v>199.65000000000003</v>
      </c>
      <c r="BN89" s="440">
        <f t="shared" ref="BN89:BN95" si="141">SUM(F89:BM89)</f>
        <v>8953.7999999999956</v>
      </c>
      <c r="BO89" s="60"/>
    </row>
    <row r="90" spans="2:67" x14ac:dyDescent="0.2">
      <c r="B90" s="83"/>
      <c r="C90" s="61" t="s">
        <v>96</v>
      </c>
      <c r="D90" s="83"/>
      <c r="E90" s="84"/>
      <c r="F90" s="40">
        <v>0</v>
      </c>
      <c r="G90" s="40">
        <v>50</v>
      </c>
      <c r="H90" s="40">
        <v>50</v>
      </c>
      <c r="I90" s="40">
        <v>50</v>
      </c>
      <c r="J90" s="40">
        <v>50</v>
      </c>
      <c r="K90" s="40">
        <v>50</v>
      </c>
      <c r="L90" s="40">
        <v>50</v>
      </c>
      <c r="M90" s="40">
        <v>50</v>
      </c>
      <c r="N90" s="40">
        <v>50</v>
      </c>
      <c r="O90" s="628">
        <v>50</v>
      </c>
      <c r="P90" s="40">
        <v>50</v>
      </c>
      <c r="Q90" s="40">
        <v>50</v>
      </c>
      <c r="R90" s="40">
        <v>50</v>
      </c>
      <c r="S90" s="40">
        <v>50</v>
      </c>
      <c r="T90" s="40">
        <v>50</v>
      </c>
      <c r="U90" s="40">
        <v>50</v>
      </c>
      <c r="V90" s="40">
        <v>50</v>
      </c>
      <c r="W90" s="40">
        <v>50</v>
      </c>
      <c r="X90" s="40">
        <v>50</v>
      </c>
      <c r="Y90" s="40">
        <v>50</v>
      </c>
      <c r="Z90" s="40">
        <v>50</v>
      </c>
      <c r="AA90" s="40">
        <v>50</v>
      </c>
      <c r="AB90" s="40">
        <v>50</v>
      </c>
      <c r="AC90" s="40">
        <v>50</v>
      </c>
      <c r="AD90" s="48">
        <f t="shared" si="137"/>
        <v>55.000000000000007</v>
      </c>
      <c r="AE90" s="48">
        <f t="shared" si="137"/>
        <v>55.000000000000007</v>
      </c>
      <c r="AF90" s="48">
        <f t="shared" si="137"/>
        <v>55.000000000000007</v>
      </c>
      <c r="AG90" s="48">
        <f t="shared" si="137"/>
        <v>55.000000000000007</v>
      </c>
      <c r="AH90" s="48">
        <f t="shared" si="137"/>
        <v>55.000000000000007</v>
      </c>
      <c r="AI90" s="48">
        <f t="shared" si="137"/>
        <v>55.000000000000007</v>
      </c>
      <c r="AJ90" s="48">
        <f t="shared" si="137"/>
        <v>55.000000000000007</v>
      </c>
      <c r="AK90" s="48">
        <f t="shared" si="137"/>
        <v>55.000000000000007</v>
      </c>
      <c r="AL90" s="48">
        <f t="shared" si="137"/>
        <v>55.000000000000007</v>
      </c>
      <c r="AM90" s="48">
        <f t="shared" si="137"/>
        <v>55.000000000000007</v>
      </c>
      <c r="AN90" s="48">
        <f t="shared" si="138"/>
        <v>55.000000000000007</v>
      </c>
      <c r="AO90" s="48">
        <f t="shared" si="138"/>
        <v>55.000000000000007</v>
      </c>
      <c r="AP90" s="49">
        <f t="shared" si="138"/>
        <v>60.500000000000014</v>
      </c>
      <c r="AQ90" s="49">
        <f t="shared" si="138"/>
        <v>60.500000000000014</v>
      </c>
      <c r="AR90" s="49">
        <f t="shared" si="138"/>
        <v>60.500000000000014</v>
      </c>
      <c r="AS90" s="49">
        <f t="shared" si="138"/>
        <v>60.500000000000014</v>
      </c>
      <c r="AT90" s="49">
        <f t="shared" si="138"/>
        <v>60.500000000000014</v>
      </c>
      <c r="AU90" s="49">
        <f t="shared" si="138"/>
        <v>60.500000000000014</v>
      </c>
      <c r="AV90" s="49">
        <f t="shared" si="138"/>
        <v>60.500000000000014</v>
      </c>
      <c r="AW90" s="49">
        <f t="shared" si="138"/>
        <v>60.500000000000014</v>
      </c>
      <c r="AX90" s="49">
        <f t="shared" si="139"/>
        <v>60.500000000000014</v>
      </c>
      <c r="AY90" s="49">
        <f t="shared" si="139"/>
        <v>60.500000000000014</v>
      </c>
      <c r="AZ90" s="49">
        <f t="shared" si="139"/>
        <v>60.500000000000014</v>
      </c>
      <c r="BA90" s="49">
        <f t="shared" si="139"/>
        <v>60.500000000000014</v>
      </c>
      <c r="BB90" s="49">
        <f t="shared" si="139"/>
        <v>66.550000000000026</v>
      </c>
      <c r="BC90" s="49">
        <f t="shared" si="139"/>
        <v>66.550000000000026</v>
      </c>
      <c r="BD90" s="49">
        <f t="shared" si="139"/>
        <v>66.550000000000026</v>
      </c>
      <c r="BE90" s="49">
        <f t="shared" si="139"/>
        <v>66.550000000000026</v>
      </c>
      <c r="BF90" s="49">
        <f t="shared" si="139"/>
        <v>66.550000000000026</v>
      </c>
      <c r="BG90" s="49">
        <f t="shared" si="139"/>
        <v>66.550000000000026</v>
      </c>
      <c r="BH90" s="49">
        <f t="shared" si="140"/>
        <v>66.550000000000026</v>
      </c>
      <c r="BI90" s="49">
        <f t="shared" si="140"/>
        <v>66.550000000000026</v>
      </c>
      <c r="BJ90" s="49">
        <f t="shared" si="140"/>
        <v>66.550000000000026</v>
      </c>
      <c r="BK90" s="49">
        <f t="shared" si="140"/>
        <v>66.550000000000026</v>
      </c>
      <c r="BL90" s="49">
        <f t="shared" si="140"/>
        <v>66.550000000000026</v>
      </c>
      <c r="BM90" s="49">
        <f t="shared" si="140"/>
        <v>66.550000000000026</v>
      </c>
      <c r="BN90" s="440">
        <f t="shared" si="141"/>
        <v>3334.6000000000022</v>
      </c>
      <c r="BO90" s="60"/>
    </row>
    <row r="91" spans="2:67" x14ac:dyDescent="0.2">
      <c r="B91" s="83"/>
      <c r="C91" s="61" t="s">
        <v>97</v>
      </c>
      <c r="D91" s="83"/>
      <c r="E91" s="84"/>
      <c r="F91" s="40">
        <v>500</v>
      </c>
      <c r="G91" s="40">
        <v>700</v>
      </c>
      <c r="H91" s="40">
        <v>700</v>
      </c>
      <c r="I91" s="40">
        <v>700</v>
      </c>
      <c r="J91" s="40">
        <v>700</v>
      </c>
      <c r="K91" s="40">
        <v>700</v>
      </c>
      <c r="L91" s="40">
        <v>700</v>
      </c>
      <c r="M91" s="40">
        <v>700</v>
      </c>
      <c r="N91" s="40">
        <v>700</v>
      </c>
      <c r="O91" s="628">
        <v>700</v>
      </c>
      <c r="P91" s="40">
        <v>700</v>
      </c>
      <c r="Q91" s="40">
        <v>700</v>
      </c>
      <c r="R91" s="40">
        <v>1000</v>
      </c>
      <c r="S91" s="40">
        <v>1000</v>
      </c>
      <c r="T91" s="40">
        <v>1000</v>
      </c>
      <c r="U91" s="40">
        <v>1000</v>
      </c>
      <c r="V91" s="40">
        <v>1000</v>
      </c>
      <c r="W91" s="40">
        <v>1000</v>
      </c>
      <c r="X91" s="40">
        <v>1000</v>
      </c>
      <c r="Y91" s="40">
        <v>1000</v>
      </c>
      <c r="Z91" s="40">
        <v>1000</v>
      </c>
      <c r="AA91" s="40">
        <v>1000</v>
      </c>
      <c r="AB91" s="40">
        <v>1000</v>
      </c>
      <c r="AC91" s="40">
        <v>1000</v>
      </c>
      <c r="AD91" s="48">
        <f t="shared" si="137"/>
        <v>1100</v>
      </c>
      <c r="AE91" s="48">
        <f t="shared" si="137"/>
        <v>1100</v>
      </c>
      <c r="AF91" s="48">
        <f t="shared" si="137"/>
        <v>1100</v>
      </c>
      <c r="AG91" s="48">
        <f t="shared" si="137"/>
        <v>1100</v>
      </c>
      <c r="AH91" s="48">
        <f t="shared" si="137"/>
        <v>1100</v>
      </c>
      <c r="AI91" s="48">
        <f t="shared" si="137"/>
        <v>1100</v>
      </c>
      <c r="AJ91" s="48">
        <f t="shared" si="137"/>
        <v>1100</v>
      </c>
      <c r="AK91" s="48">
        <f t="shared" si="137"/>
        <v>1100</v>
      </c>
      <c r="AL91" s="48">
        <f t="shared" si="137"/>
        <v>1100</v>
      </c>
      <c r="AM91" s="48">
        <f t="shared" si="137"/>
        <v>1100</v>
      </c>
      <c r="AN91" s="48">
        <f t="shared" si="138"/>
        <v>1100</v>
      </c>
      <c r="AO91" s="48">
        <f t="shared" si="138"/>
        <v>1100</v>
      </c>
      <c r="AP91" s="49">
        <f t="shared" si="138"/>
        <v>1210</v>
      </c>
      <c r="AQ91" s="49">
        <f t="shared" si="138"/>
        <v>1210</v>
      </c>
      <c r="AR91" s="49">
        <f t="shared" si="138"/>
        <v>1210</v>
      </c>
      <c r="AS91" s="49">
        <f t="shared" si="138"/>
        <v>1210</v>
      </c>
      <c r="AT91" s="49">
        <f t="shared" si="138"/>
        <v>1210</v>
      </c>
      <c r="AU91" s="49">
        <f t="shared" si="138"/>
        <v>1210</v>
      </c>
      <c r="AV91" s="49">
        <f t="shared" si="138"/>
        <v>1210</v>
      </c>
      <c r="AW91" s="49">
        <f t="shared" si="138"/>
        <v>1210</v>
      </c>
      <c r="AX91" s="49">
        <f t="shared" si="139"/>
        <v>1210</v>
      </c>
      <c r="AY91" s="49">
        <f t="shared" si="139"/>
        <v>1210</v>
      </c>
      <c r="AZ91" s="49">
        <f t="shared" si="139"/>
        <v>1210</v>
      </c>
      <c r="BA91" s="49">
        <f t="shared" si="139"/>
        <v>1210</v>
      </c>
      <c r="BB91" s="49">
        <f t="shared" si="139"/>
        <v>1331</v>
      </c>
      <c r="BC91" s="49">
        <f t="shared" si="139"/>
        <v>1331</v>
      </c>
      <c r="BD91" s="49">
        <f t="shared" si="139"/>
        <v>1331</v>
      </c>
      <c r="BE91" s="49">
        <f t="shared" si="139"/>
        <v>1331</v>
      </c>
      <c r="BF91" s="49">
        <f t="shared" si="139"/>
        <v>1331</v>
      </c>
      <c r="BG91" s="49">
        <f t="shared" si="139"/>
        <v>1331</v>
      </c>
      <c r="BH91" s="49">
        <f t="shared" si="140"/>
        <v>1331</v>
      </c>
      <c r="BI91" s="49">
        <f t="shared" si="140"/>
        <v>1331</v>
      </c>
      <c r="BJ91" s="49">
        <f t="shared" si="140"/>
        <v>1331</v>
      </c>
      <c r="BK91" s="49">
        <f t="shared" si="140"/>
        <v>1331</v>
      </c>
      <c r="BL91" s="49">
        <f t="shared" si="140"/>
        <v>1331</v>
      </c>
      <c r="BM91" s="49">
        <f t="shared" si="140"/>
        <v>1331</v>
      </c>
      <c r="BN91" s="440">
        <f t="shared" si="141"/>
        <v>63892</v>
      </c>
      <c r="BO91" s="60"/>
    </row>
    <row r="92" spans="2:67" x14ac:dyDescent="0.2">
      <c r="B92" s="83"/>
      <c r="C92" s="61" t="s">
        <v>98</v>
      </c>
      <c r="D92" s="83"/>
      <c r="E92" s="84"/>
      <c r="F92" s="40">
        <v>50</v>
      </c>
      <c r="G92" s="40">
        <v>50</v>
      </c>
      <c r="H92" s="40">
        <v>50</v>
      </c>
      <c r="I92" s="40">
        <v>50</v>
      </c>
      <c r="J92" s="40">
        <v>50</v>
      </c>
      <c r="K92" s="40">
        <v>50</v>
      </c>
      <c r="L92" s="40">
        <v>50</v>
      </c>
      <c r="M92" s="40">
        <v>50</v>
      </c>
      <c r="N92" s="40">
        <v>50</v>
      </c>
      <c r="O92" s="628">
        <v>50</v>
      </c>
      <c r="P92" s="40">
        <v>50</v>
      </c>
      <c r="Q92" s="40">
        <v>50</v>
      </c>
      <c r="R92" s="40">
        <v>50</v>
      </c>
      <c r="S92" s="40">
        <v>50</v>
      </c>
      <c r="T92" s="40">
        <v>50</v>
      </c>
      <c r="U92" s="40">
        <v>50</v>
      </c>
      <c r="V92" s="40">
        <v>50</v>
      </c>
      <c r="W92" s="40">
        <v>50</v>
      </c>
      <c r="X92" s="40">
        <v>50</v>
      </c>
      <c r="Y92" s="40">
        <v>50</v>
      </c>
      <c r="Z92" s="40">
        <v>50</v>
      </c>
      <c r="AA92" s="40">
        <v>50</v>
      </c>
      <c r="AB92" s="40">
        <v>50</v>
      </c>
      <c r="AC92" s="40">
        <v>50</v>
      </c>
      <c r="AD92" s="48">
        <f t="shared" si="137"/>
        <v>55.000000000000007</v>
      </c>
      <c r="AE92" s="48">
        <f t="shared" si="137"/>
        <v>55.000000000000007</v>
      </c>
      <c r="AF92" s="48">
        <f t="shared" si="137"/>
        <v>55.000000000000007</v>
      </c>
      <c r="AG92" s="48">
        <f t="shared" si="137"/>
        <v>55.000000000000007</v>
      </c>
      <c r="AH92" s="48">
        <f t="shared" si="137"/>
        <v>55.000000000000007</v>
      </c>
      <c r="AI92" s="48">
        <f t="shared" si="137"/>
        <v>55.000000000000007</v>
      </c>
      <c r="AJ92" s="48">
        <f t="shared" si="137"/>
        <v>55.000000000000007</v>
      </c>
      <c r="AK92" s="48">
        <f t="shared" si="137"/>
        <v>55.000000000000007</v>
      </c>
      <c r="AL92" s="48">
        <f t="shared" si="137"/>
        <v>55.000000000000007</v>
      </c>
      <c r="AM92" s="48">
        <f t="shared" si="137"/>
        <v>55.000000000000007</v>
      </c>
      <c r="AN92" s="48">
        <f t="shared" si="138"/>
        <v>55.000000000000007</v>
      </c>
      <c r="AO92" s="48">
        <f t="shared" si="138"/>
        <v>55.000000000000007</v>
      </c>
      <c r="AP92" s="49">
        <f t="shared" si="138"/>
        <v>60.500000000000014</v>
      </c>
      <c r="AQ92" s="49">
        <f t="shared" si="138"/>
        <v>60.500000000000014</v>
      </c>
      <c r="AR92" s="49">
        <f t="shared" si="138"/>
        <v>60.500000000000014</v>
      </c>
      <c r="AS92" s="49">
        <f t="shared" si="138"/>
        <v>60.500000000000014</v>
      </c>
      <c r="AT92" s="49">
        <f t="shared" si="138"/>
        <v>60.500000000000014</v>
      </c>
      <c r="AU92" s="49">
        <f t="shared" si="138"/>
        <v>60.500000000000014</v>
      </c>
      <c r="AV92" s="49">
        <f t="shared" si="138"/>
        <v>60.500000000000014</v>
      </c>
      <c r="AW92" s="49">
        <f t="shared" si="138"/>
        <v>60.500000000000014</v>
      </c>
      <c r="AX92" s="49">
        <f t="shared" si="139"/>
        <v>60.500000000000014</v>
      </c>
      <c r="AY92" s="49">
        <f t="shared" si="139"/>
        <v>60.500000000000014</v>
      </c>
      <c r="AZ92" s="49">
        <f t="shared" si="139"/>
        <v>60.500000000000014</v>
      </c>
      <c r="BA92" s="49">
        <f t="shared" si="139"/>
        <v>60.500000000000014</v>
      </c>
      <c r="BB92" s="49">
        <f t="shared" si="139"/>
        <v>66.550000000000026</v>
      </c>
      <c r="BC92" s="49">
        <f t="shared" si="139"/>
        <v>66.550000000000026</v>
      </c>
      <c r="BD92" s="49">
        <f t="shared" si="139"/>
        <v>66.550000000000026</v>
      </c>
      <c r="BE92" s="49">
        <f t="shared" si="139"/>
        <v>66.550000000000026</v>
      </c>
      <c r="BF92" s="49">
        <f t="shared" si="139"/>
        <v>66.550000000000026</v>
      </c>
      <c r="BG92" s="49">
        <f t="shared" si="139"/>
        <v>66.550000000000026</v>
      </c>
      <c r="BH92" s="49">
        <f t="shared" si="140"/>
        <v>66.550000000000026</v>
      </c>
      <c r="BI92" s="49">
        <f t="shared" si="140"/>
        <v>66.550000000000026</v>
      </c>
      <c r="BJ92" s="49">
        <f t="shared" si="140"/>
        <v>66.550000000000026</v>
      </c>
      <c r="BK92" s="49">
        <f t="shared" si="140"/>
        <v>66.550000000000026</v>
      </c>
      <c r="BL92" s="49">
        <f t="shared" si="140"/>
        <v>66.550000000000026</v>
      </c>
      <c r="BM92" s="49">
        <f t="shared" si="140"/>
        <v>66.550000000000026</v>
      </c>
      <c r="BN92" s="440">
        <f t="shared" si="141"/>
        <v>3384.6000000000022</v>
      </c>
      <c r="BO92" s="60"/>
    </row>
    <row r="93" spans="2:67" x14ac:dyDescent="0.2">
      <c r="B93" s="83"/>
      <c r="C93" s="61" t="s">
        <v>99</v>
      </c>
      <c r="D93" s="83"/>
      <c r="E93" s="84"/>
      <c r="F93" s="40">
        <v>50</v>
      </c>
      <c r="G93" s="40">
        <v>50</v>
      </c>
      <c r="H93" s="40">
        <v>50</v>
      </c>
      <c r="I93" s="40">
        <v>50</v>
      </c>
      <c r="J93" s="40">
        <v>50</v>
      </c>
      <c r="K93" s="40">
        <v>50</v>
      </c>
      <c r="L93" s="40">
        <v>50</v>
      </c>
      <c r="M93" s="40">
        <v>50</v>
      </c>
      <c r="N93" s="40">
        <v>50</v>
      </c>
      <c r="O93" s="628">
        <v>50</v>
      </c>
      <c r="P93" s="40">
        <v>50</v>
      </c>
      <c r="Q93" s="40">
        <v>50</v>
      </c>
      <c r="R93" s="40">
        <v>150</v>
      </c>
      <c r="S93" s="40">
        <v>150</v>
      </c>
      <c r="T93" s="40">
        <v>150</v>
      </c>
      <c r="U93" s="40">
        <v>150</v>
      </c>
      <c r="V93" s="40">
        <v>150</v>
      </c>
      <c r="W93" s="40">
        <v>150</v>
      </c>
      <c r="X93" s="40">
        <v>150</v>
      </c>
      <c r="Y93" s="40">
        <v>150</v>
      </c>
      <c r="Z93" s="40">
        <v>150</v>
      </c>
      <c r="AA93" s="40">
        <v>150</v>
      </c>
      <c r="AB93" s="40">
        <v>150</v>
      </c>
      <c r="AC93" s="40">
        <v>150</v>
      </c>
      <c r="AD93" s="48">
        <f t="shared" si="137"/>
        <v>165</v>
      </c>
      <c r="AE93" s="48">
        <f t="shared" si="137"/>
        <v>165</v>
      </c>
      <c r="AF93" s="48">
        <f t="shared" si="137"/>
        <v>165</v>
      </c>
      <c r="AG93" s="48">
        <f t="shared" si="137"/>
        <v>165</v>
      </c>
      <c r="AH93" s="48">
        <f t="shared" si="137"/>
        <v>165</v>
      </c>
      <c r="AI93" s="48">
        <f t="shared" si="137"/>
        <v>165</v>
      </c>
      <c r="AJ93" s="48">
        <f t="shared" si="137"/>
        <v>165</v>
      </c>
      <c r="AK93" s="48">
        <f t="shared" si="137"/>
        <v>165</v>
      </c>
      <c r="AL93" s="48">
        <f t="shared" si="137"/>
        <v>165</v>
      </c>
      <c r="AM93" s="48">
        <f t="shared" si="137"/>
        <v>165</v>
      </c>
      <c r="AN93" s="48">
        <f t="shared" si="138"/>
        <v>165</v>
      </c>
      <c r="AO93" s="48">
        <f t="shared" si="138"/>
        <v>165</v>
      </c>
      <c r="AP93" s="49">
        <f t="shared" si="138"/>
        <v>181.50000000000003</v>
      </c>
      <c r="AQ93" s="49">
        <f t="shared" si="138"/>
        <v>181.50000000000003</v>
      </c>
      <c r="AR93" s="49">
        <f t="shared" si="138"/>
        <v>181.50000000000003</v>
      </c>
      <c r="AS93" s="49">
        <f t="shared" si="138"/>
        <v>181.50000000000003</v>
      </c>
      <c r="AT93" s="49">
        <f t="shared" si="138"/>
        <v>181.50000000000003</v>
      </c>
      <c r="AU93" s="49">
        <f t="shared" si="138"/>
        <v>181.50000000000003</v>
      </c>
      <c r="AV93" s="49">
        <f t="shared" si="138"/>
        <v>181.50000000000003</v>
      </c>
      <c r="AW93" s="49">
        <f t="shared" si="138"/>
        <v>181.50000000000003</v>
      </c>
      <c r="AX93" s="49">
        <f t="shared" si="139"/>
        <v>181.50000000000003</v>
      </c>
      <c r="AY93" s="49">
        <f t="shared" si="139"/>
        <v>181.50000000000003</v>
      </c>
      <c r="AZ93" s="49">
        <f t="shared" si="139"/>
        <v>181.50000000000003</v>
      </c>
      <c r="BA93" s="49">
        <f t="shared" si="139"/>
        <v>181.50000000000003</v>
      </c>
      <c r="BB93" s="49">
        <f t="shared" si="139"/>
        <v>199.65000000000003</v>
      </c>
      <c r="BC93" s="49">
        <f t="shared" si="139"/>
        <v>199.65000000000003</v>
      </c>
      <c r="BD93" s="49">
        <f t="shared" si="139"/>
        <v>199.65000000000003</v>
      </c>
      <c r="BE93" s="49">
        <f t="shared" si="139"/>
        <v>199.65000000000003</v>
      </c>
      <c r="BF93" s="49">
        <f t="shared" si="139"/>
        <v>199.65000000000003</v>
      </c>
      <c r="BG93" s="49">
        <f t="shared" si="139"/>
        <v>199.65000000000003</v>
      </c>
      <c r="BH93" s="49">
        <f t="shared" si="140"/>
        <v>199.65000000000003</v>
      </c>
      <c r="BI93" s="49">
        <f t="shared" si="140"/>
        <v>199.65000000000003</v>
      </c>
      <c r="BJ93" s="49">
        <f t="shared" si="140"/>
        <v>199.65000000000003</v>
      </c>
      <c r="BK93" s="49">
        <f t="shared" si="140"/>
        <v>199.65000000000003</v>
      </c>
      <c r="BL93" s="49">
        <f t="shared" si="140"/>
        <v>199.65000000000003</v>
      </c>
      <c r="BM93" s="49">
        <f t="shared" si="140"/>
        <v>199.65000000000003</v>
      </c>
      <c r="BN93" s="440">
        <f t="shared" si="141"/>
        <v>8953.7999999999956</v>
      </c>
      <c r="BO93" s="60"/>
    </row>
    <row r="94" spans="2:67" ht="16" thickBot="1" x14ac:dyDescent="0.25">
      <c r="B94" s="83"/>
      <c r="C94" s="61" t="s">
        <v>100</v>
      </c>
      <c r="D94" s="83"/>
      <c r="E94" s="85"/>
      <c r="F94" s="64">
        <v>100</v>
      </c>
      <c r="G94" s="64">
        <v>100</v>
      </c>
      <c r="H94" s="64">
        <v>100</v>
      </c>
      <c r="I94" s="64">
        <v>100</v>
      </c>
      <c r="J94" s="64">
        <v>100</v>
      </c>
      <c r="K94" s="64">
        <v>100</v>
      </c>
      <c r="L94" s="64">
        <v>100</v>
      </c>
      <c r="M94" s="64">
        <v>100</v>
      </c>
      <c r="N94" s="64">
        <v>100</v>
      </c>
      <c r="O94" s="636">
        <v>100</v>
      </c>
      <c r="P94" s="64">
        <v>100</v>
      </c>
      <c r="Q94" s="64">
        <v>100</v>
      </c>
      <c r="R94" s="64">
        <v>300</v>
      </c>
      <c r="S94" s="64">
        <v>300</v>
      </c>
      <c r="T94" s="64">
        <v>300</v>
      </c>
      <c r="U94" s="64">
        <v>300</v>
      </c>
      <c r="V94" s="64">
        <v>300</v>
      </c>
      <c r="W94" s="64">
        <v>300</v>
      </c>
      <c r="X94" s="64">
        <v>300</v>
      </c>
      <c r="Y94" s="64">
        <v>300</v>
      </c>
      <c r="Z94" s="64">
        <v>300</v>
      </c>
      <c r="AA94" s="64">
        <v>300</v>
      </c>
      <c r="AB94" s="64">
        <v>300</v>
      </c>
      <c r="AC94" s="64">
        <v>300</v>
      </c>
      <c r="AD94" s="53">
        <f t="shared" si="137"/>
        <v>330</v>
      </c>
      <c r="AE94" s="53">
        <f t="shared" si="137"/>
        <v>330</v>
      </c>
      <c r="AF94" s="53">
        <f t="shared" si="137"/>
        <v>330</v>
      </c>
      <c r="AG94" s="53">
        <f t="shared" si="137"/>
        <v>330</v>
      </c>
      <c r="AH94" s="53">
        <f t="shared" si="137"/>
        <v>330</v>
      </c>
      <c r="AI94" s="53">
        <f t="shared" si="137"/>
        <v>330</v>
      </c>
      <c r="AJ94" s="53">
        <f t="shared" si="137"/>
        <v>330</v>
      </c>
      <c r="AK94" s="53">
        <f t="shared" si="137"/>
        <v>330</v>
      </c>
      <c r="AL94" s="53">
        <f t="shared" si="137"/>
        <v>330</v>
      </c>
      <c r="AM94" s="53">
        <f t="shared" si="137"/>
        <v>330</v>
      </c>
      <c r="AN94" s="53">
        <f t="shared" si="138"/>
        <v>330</v>
      </c>
      <c r="AO94" s="53">
        <f t="shared" si="138"/>
        <v>330</v>
      </c>
      <c r="AP94" s="72">
        <f t="shared" si="138"/>
        <v>363.00000000000006</v>
      </c>
      <c r="AQ94" s="72">
        <f t="shared" si="138"/>
        <v>363.00000000000006</v>
      </c>
      <c r="AR94" s="72">
        <f t="shared" si="138"/>
        <v>363.00000000000006</v>
      </c>
      <c r="AS94" s="72">
        <f t="shared" si="138"/>
        <v>363.00000000000006</v>
      </c>
      <c r="AT94" s="72">
        <f t="shared" si="138"/>
        <v>363.00000000000006</v>
      </c>
      <c r="AU94" s="72">
        <f t="shared" si="138"/>
        <v>363.00000000000006</v>
      </c>
      <c r="AV94" s="72">
        <f t="shared" si="138"/>
        <v>363.00000000000006</v>
      </c>
      <c r="AW94" s="72">
        <f t="shared" si="138"/>
        <v>363.00000000000006</v>
      </c>
      <c r="AX94" s="72">
        <f t="shared" si="139"/>
        <v>363.00000000000006</v>
      </c>
      <c r="AY94" s="72">
        <f t="shared" si="139"/>
        <v>363.00000000000006</v>
      </c>
      <c r="AZ94" s="72">
        <f t="shared" si="139"/>
        <v>363.00000000000006</v>
      </c>
      <c r="BA94" s="72">
        <f t="shared" si="139"/>
        <v>363.00000000000006</v>
      </c>
      <c r="BB94" s="72">
        <f t="shared" si="139"/>
        <v>399.30000000000007</v>
      </c>
      <c r="BC94" s="72">
        <f t="shared" si="139"/>
        <v>399.30000000000007</v>
      </c>
      <c r="BD94" s="72">
        <f t="shared" si="139"/>
        <v>399.30000000000007</v>
      </c>
      <c r="BE94" s="72">
        <f t="shared" si="139"/>
        <v>399.30000000000007</v>
      </c>
      <c r="BF94" s="72">
        <f t="shared" si="139"/>
        <v>399.30000000000007</v>
      </c>
      <c r="BG94" s="72">
        <f t="shared" si="139"/>
        <v>399.30000000000007</v>
      </c>
      <c r="BH94" s="72">
        <f t="shared" si="140"/>
        <v>399.30000000000007</v>
      </c>
      <c r="BI94" s="72">
        <f t="shared" si="140"/>
        <v>399.30000000000007</v>
      </c>
      <c r="BJ94" s="72">
        <f t="shared" si="140"/>
        <v>399.30000000000007</v>
      </c>
      <c r="BK94" s="72">
        <f t="shared" si="140"/>
        <v>399.30000000000007</v>
      </c>
      <c r="BL94" s="72">
        <f t="shared" si="140"/>
        <v>399.30000000000007</v>
      </c>
      <c r="BM94" s="72">
        <f t="shared" si="140"/>
        <v>399.30000000000007</v>
      </c>
      <c r="BN94" s="440">
        <f t="shared" si="141"/>
        <v>17907.599999999991</v>
      </c>
      <c r="BO94" s="60"/>
    </row>
    <row r="95" spans="2:67" ht="17" thickTop="1" thickBot="1" x14ac:dyDescent="0.25">
      <c r="B95" s="81"/>
      <c r="C95" s="80"/>
      <c r="D95" s="81"/>
      <c r="E95" s="35" t="s">
        <v>533</v>
      </c>
      <c r="F95" s="778">
        <f t="shared" ref="F95:Q95" si="142">SUM(F88:F94)</f>
        <v>1450</v>
      </c>
      <c r="G95" s="47">
        <f t="shared" si="142"/>
        <v>1700</v>
      </c>
      <c r="H95" s="47">
        <f t="shared" si="142"/>
        <v>2500</v>
      </c>
      <c r="I95" s="47">
        <f t="shared" si="142"/>
        <v>2500</v>
      </c>
      <c r="J95" s="47">
        <f t="shared" si="142"/>
        <v>2500</v>
      </c>
      <c r="K95" s="47">
        <f t="shared" si="142"/>
        <v>2500</v>
      </c>
      <c r="L95" s="47">
        <f t="shared" si="142"/>
        <v>2500</v>
      </c>
      <c r="M95" s="47">
        <f t="shared" si="142"/>
        <v>2500</v>
      </c>
      <c r="N95" s="47">
        <f t="shared" si="142"/>
        <v>2500</v>
      </c>
      <c r="O95" s="632">
        <f t="shared" si="142"/>
        <v>2500</v>
      </c>
      <c r="P95" s="47">
        <f t="shared" si="142"/>
        <v>2500</v>
      </c>
      <c r="Q95" s="47">
        <f t="shared" si="142"/>
        <v>2500</v>
      </c>
      <c r="R95" s="47">
        <f t="shared" ref="R95:W95" si="143">SUM(R88:R94)</f>
        <v>3700</v>
      </c>
      <c r="S95" s="47">
        <f t="shared" si="143"/>
        <v>3700</v>
      </c>
      <c r="T95" s="47">
        <f t="shared" si="143"/>
        <v>3700</v>
      </c>
      <c r="U95" s="47">
        <f t="shared" si="143"/>
        <v>3700</v>
      </c>
      <c r="V95" s="47">
        <f t="shared" si="143"/>
        <v>3700</v>
      </c>
      <c r="W95" s="47">
        <f t="shared" si="143"/>
        <v>3700</v>
      </c>
      <c r="X95" s="47">
        <f t="shared" ref="X95:AC95" si="144">SUM(X88:X94)</f>
        <v>3700</v>
      </c>
      <c r="Y95" s="47">
        <f t="shared" si="144"/>
        <v>3700</v>
      </c>
      <c r="Z95" s="47">
        <f t="shared" si="144"/>
        <v>3700</v>
      </c>
      <c r="AA95" s="47">
        <f t="shared" si="144"/>
        <v>3700</v>
      </c>
      <c r="AB95" s="47">
        <f t="shared" si="144"/>
        <v>3700</v>
      </c>
      <c r="AC95" s="47">
        <f t="shared" si="144"/>
        <v>3700</v>
      </c>
      <c r="AD95" s="47">
        <f t="shared" ref="AD95:AO95" si="145">SUM(AD88:AD94)</f>
        <v>4070</v>
      </c>
      <c r="AE95" s="47">
        <f t="shared" si="145"/>
        <v>4070</v>
      </c>
      <c r="AF95" s="47">
        <f t="shared" si="145"/>
        <v>4070</v>
      </c>
      <c r="AG95" s="47">
        <f t="shared" si="145"/>
        <v>4070</v>
      </c>
      <c r="AH95" s="47">
        <f t="shared" si="145"/>
        <v>4070</v>
      </c>
      <c r="AI95" s="47">
        <f t="shared" si="145"/>
        <v>4070</v>
      </c>
      <c r="AJ95" s="47">
        <f t="shared" si="145"/>
        <v>4070</v>
      </c>
      <c r="AK95" s="47">
        <f t="shared" si="145"/>
        <v>4070</v>
      </c>
      <c r="AL95" s="47">
        <f t="shared" si="145"/>
        <v>4070</v>
      </c>
      <c r="AM95" s="47">
        <f t="shared" si="145"/>
        <v>4070</v>
      </c>
      <c r="AN95" s="47">
        <f t="shared" si="145"/>
        <v>4070</v>
      </c>
      <c r="AO95" s="47">
        <f t="shared" si="145"/>
        <v>4070</v>
      </c>
      <c r="AP95" s="47">
        <f t="shared" ref="AP95:BA95" si="146">SUM(AP88:AP94)</f>
        <v>4477</v>
      </c>
      <c r="AQ95" s="47">
        <f t="shared" si="146"/>
        <v>4477</v>
      </c>
      <c r="AR95" s="47">
        <f t="shared" si="146"/>
        <v>4477</v>
      </c>
      <c r="AS95" s="47">
        <f t="shared" si="146"/>
        <v>4477</v>
      </c>
      <c r="AT95" s="47">
        <f t="shared" si="146"/>
        <v>4477</v>
      </c>
      <c r="AU95" s="47">
        <f t="shared" si="146"/>
        <v>4477</v>
      </c>
      <c r="AV95" s="47">
        <f t="shared" si="146"/>
        <v>4477</v>
      </c>
      <c r="AW95" s="47">
        <f t="shared" si="146"/>
        <v>4477</v>
      </c>
      <c r="AX95" s="47">
        <f t="shared" si="146"/>
        <v>4477</v>
      </c>
      <c r="AY95" s="47">
        <f t="shared" si="146"/>
        <v>4477</v>
      </c>
      <c r="AZ95" s="47">
        <f t="shared" si="146"/>
        <v>4477</v>
      </c>
      <c r="BA95" s="47">
        <f t="shared" si="146"/>
        <v>4477</v>
      </c>
      <c r="BB95" s="47">
        <f t="shared" ref="BB95:BM95" si="147">SUM(BB88:BB94)</f>
        <v>4924.7000000000007</v>
      </c>
      <c r="BC95" s="47">
        <f t="shared" si="147"/>
        <v>4924.7000000000007</v>
      </c>
      <c r="BD95" s="47">
        <f t="shared" si="147"/>
        <v>4924.7000000000007</v>
      </c>
      <c r="BE95" s="47">
        <f t="shared" si="147"/>
        <v>4924.7000000000007</v>
      </c>
      <c r="BF95" s="47">
        <f t="shared" si="147"/>
        <v>4924.7000000000007</v>
      </c>
      <c r="BG95" s="47">
        <f t="shared" si="147"/>
        <v>4924.7000000000007</v>
      </c>
      <c r="BH95" s="47">
        <f t="shared" si="147"/>
        <v>4924.7000000000007</v>
      </c>
      <c r="BI95" s="47">
        <f t="shared" si="147"/>
        <v>4924.7000000000007</v>
      </c>
      <c r="BJ95" s="47">
        <f t="shared" si="147"/>
        <v>4924.7000000000007</v>
      </c>
      <c r="BK95" s="47">
        <f t="shared" si="147"/>
        <v>4924.7000000000007</v>
      </c>
      <c r="BL95" s="47">
        <f t="shared" si="147"/>
        <v>4924.7000000000007</v>
      </c>
      <c r="BM95" s="47">
        <f t="shared" si="147"/>
        <v>4924.7000000000007</v>
      </c>
      <c r="BN95" s="440">
        <f t="shared" si="141"/>
        <v>234210.40000000014</v>
      </c>
    </row>
    <row r="96" spans="2:67" ht="17" thickTop="1" thickBot="1" x14ac:dyDescent="0.25">
      <c r="B96" s="81"/>
      <c r="C96" s="80"/>
      <c r="D96" s="81"/>
      <c r="E96" s="35" t="s">
        <v>128</v>
      </c>
      <c r="F96" s="772">
        <f>F95</f>
        <v>1450</v>
      </c>
      <c r="G96" s="773">
        <f>F96+G95</f>
        <v>3150</v>
      </c>
      <c r="H96" s="773">
        <f t="shared" ref="H96:BM96" si="148">G96+H95</f>
        <v>5650</v>
      </c>
      <c r="I96" s="773">
        <f t="shared" si="148"/>
        <v>8150</v>
      </c>
      <c r="J96" s="773">
        <f t="shared" si="148"/>
        <v>10650</v>
      </c>
      <c r="K96" s="773">
        <f t="shared" si="148"/>
        <v>13150</v>
      </c>
      <c r="L96" s="773">
        <f t="shared" si="148"/>
        <v>15650</v>
      </c>
      <c r="M96" s="773">
        <f t="shared" si="148"/>
        <v>18150</v>
      </c>
      <c r="N96" s="773">
        <f t="shared" si="148"/>
        <v>20650</v>
      </c>
      <c r="O96" s="779">
        <f t="shared" si="148"/>
        <v>23150</v>
      </c>
      <c r="P96" s="773">
        <f t="shared" si="148"/>
        <v>25650</v>
      </c>
      <c r="Q96" s="773">
        <f t="shared" si="148"/>
        <v>28150</v>
      </c>
      <c r="R96" s="773">
        <f t="shared" si="148"/>
        <v>31850</v>
      </c>
      <c r="S96" s="773">
        <f t="shared" si="148"/>
        <v>35550</v>
      </c>
      <c r="T96" s="773">
        <f t="shared" si="148"/>
        <v>39250</v>
      </c>
      <c r="U96" s="773">
        <f t="shared" si="148"/>
        <v>42950</v>
      </c>
      <c r="V96" s="773">
        <f t="shared" si="148"/>
        <v>46650</v>
      </c>
      <c r="W96" s="773">
        <f t="shared" si="148"/>
        <v>50350</v>
      </c>
      <c r="X96" s="773">
        <f t="shared" si="148"/>
        <v>54050</v>
      </c>
      <c r="Y96" s="773">
        <f t="shared" si="148"/>
        <v>57750</v>
      </c>
      <c r="Z96" s="773">
        <f t="shared" si="148"/>
        <v>61450</v>
      </c>
      <c r="AA96" s="773">
        <f t="shared" si="148"/>
        <v>65150</v>
      </c>
      <c r="AB96" s="773">
        <f t="shared" si="148"/>
        <v>68850</v>
      </c>
      <c r="AC96" s="773">
        <f t="shared" si="148"/>
        <v>72550</v>
      </c>
      <c r="AD96" s="773">
        <f t="shared" si="148"/>
        <v>76620</v>
      </c>
      <c r="AE96" s="773">
        <f t="shared" si="148"/>
        <v>80690</v>
      </c>
      <c r="AF96" s="773">
        <f t="shared" si="148"/>
        <v>84760</v>
      </c>
      <c r="AG96" s="773">
        <f t="shared" si="148"/>
        <v>88830</v>
      </c>
      <c r="AH96" s="773">
        <f t="shared" si="148"/>
        <v>92900</v>
      </c>
      <c r="AI96" s="773">
        <f t="shared" si="148"/>
        <v>96970</v>
      </c>
      <c r="AJ96" s="773">
        <f t="shared" si="148"/>
        <v>101040</v>
      </c>
      <c r="AK96" s="773">
        <f t="shared" si="148"/>
        <v>105110</v>
      </c>
      <c r="AL96" s="773">
        <f t="shared" si="148"/>
        <v>109180</v>
      </c>
      <c r="AM96" s="773">
        <f t="shared" si="148"/>
        <v>113250</v>
      </c>
      <c r="AN96" s="773">
        <f t="shared" si="148"/>
        <v>117320</v>
      </c>
      <c r="AO96" s="773">
        <f t="shared" si="148"/>
        <v>121390</v>
      </c>
      <c r="AP96" s="773">
        <f t="shared" si="148"/>
        <v>125867</v>
      </c>
      <c r="AQ96" s="773">
        <f t="shared" si="148"/>
        <v>130344</v>
      </c>
      <c r="AR96" s="773">
        <f t="shared" si="148"/>
        <v>134821</v>
      </c>
      <c r="AS96" s="773">
        <f t="shared" si="148"/>
        <v>139298</v>
      </c>
      <c r="AT96" s="773">
        <f t="shared" si="148"/>
        <v>143775</v>
      </c>
      <c r="AU96" s="773">
        <f t="shared" si="148"/>
        <v>148252</v>
      </c>
      <c r="AV96" s="773">
        <f t="shared" si="148"/>
        <v>152729</v>
      </c>
      <c r="AW96" s="773">
        <f t="shared" si="148"/>
        <v>157206</v>
      </c>
      <c r="AX96" s="773">
        <f t="shared" si="148"/>
        <v>161683</v>
      </c>
      <c r="AY96" s="773">
        <f t="shared" si="148"/>
        <v>166160</v>
      </c>
      <c r="AZ96" s="773">
        <f t="shared" si="148"/>
        <v>170637</v>
      </c>
      <c r="BA96" s="773">
        <f t="shared" si="148"/>
        <v>175114</v>
      </c>
      <c r="BB96" s="773">
        <f t="shared" si="148"/>
        <v>180038.7</v>
      </c>
      <c r="BC96" s="773">
        <f t="shared" si="148"/>
        <v>184963.40000000002</v>
      </c>
      <c r="BD96" s="773">
        <f t="shared" si="148"/>
        <v>189888.10000000003</v>
      </c>
      <c r="BE96" s="773">
        <f t="shared" si="148"/>
        <v>194812.80000000005</v>
      </c>
      <c r="BF96" s="773">
        <f t="shared" si="148"/>
        <v>199737.50000000006</v>
      </c>
      <c r="BG96" s="773">
        <f t="shared" si="148"/>
        <v>204662.20000000007</v>
      </c>
      <c r="BH96" s="773">
        <f t="shared" si="148"/>
        <v>209586.90000000008</v>
      </c>
      <c r="BI96" s="773">
        <f t="shared" si="148"/>
        <v>214511.60000000009</v>
      </c>
      <c r="BJ96" s="773">
        <f t="shared" si="148"/>
        <v>219436.3000000001</v>
      </c>
      <c r="BK96" s="773">
        <f t="shared" si="148"/>
        <v>224361.00000000012</v>
      </c>
      <c r="BL96" s="773">
        <f t="shared" si="148"/>
        <v>229285.70000000013</v>
      </c>
      <c r="BM96" s="774">
        <f t="shared" si="148"/>
        <v>234210.40000000014</v>
      </c>
      <c r="BN96" s="698"/>
    </row>
    <row r="97" spans="2:67" ht="16" thickTop="1" x14ac:dyDescent="0.2">
      <c r="B97" s="81"/>
      <c r="C97" s="80"/>
      <c r="D97" s="81"/>
      <c r="E97" s="82"/>
      <c r="F97" s="82"/>
      <c r="G97" s="76"/>
      <c r="H97" s="76"/>
      <c r="I97" s="76"/>
      <c r="J97" s="76"/>
      <c r="K97" s="76"/>
      <c r="L97" s="76"/>
      <c r="M97" s="76"/>
      <c r="N97" s="76"/>
      <c r="O97" s="641"/>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row>
    <row r="98" spans="2:67" x14ac:dyDescent="0.2">
      <c r="B98" s="35" t="s">
        <v>388</v>
      </c>
      <c r="C98" s="36"/>
      <c r="D98" s="35"/>
      <c r="E98" s="35"/>
      <c r="F98" s="47"/>
      <c r="G98" s="47"/>
      <c r="H98" s="47"/>
      <c r="I98" s="47"/>
      <c r="J98" s="47"/>
      <c r="K98" s="47"/>
      <c r="L98" s="47"/>
      <c r="M98" s="47"/>
      <c r="N98" s="47"/>
      <c r="O98" s="632"/>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row>
    <row r="99" spans="2:67" x14ac:dyDescent="0.2">
      <c r="B99" s="59"/>
      <c r="C99" s="61" t="s">
        <v>133</v>
      </c>
      <c r="D99" s="59"/>
      <c r="E99" s="59"/>
      <c r="F99" s="49">
        <v>30</v>
      </c>
      <c r="G99" s="49">
        <v>100</v>
      </c>
      <c r="H99" s="49">
        <v>100</v>
      </c>
      <c r="I99" s="49">
        <v>100</v>
      </c>
      <c r="J99" s="49">
        <v>100</v>
      </c>
      <c r="K99" s="49">
        <v>100</v>
      </c>
      <c r="L99" s="49">
        <v>100</v>
      </c>
      <c r="M99" s="49">
        <v>300</v>
      </c>
      <c r="N99" s="49">
        <v>100</v>
      </c>
      <c r="O99" s="638">
        <v>100</v>
      </c>
      <c r="P99" s="49">
        <v>100</v>
      </c>
      <c r="Q99" s="49">
        <v>100</v>
      </c>
      <c r="R99" s="49">
        <v>100</v>
      </c>
      <c r="S99" s="49">
        <v>100</v>
      </c>
      <c r="T99" s="49">
        <v>100</v>
      </c>
      <c r="U99" s="49">
        <v>100</v>
      </c>
      <c r="V99" s="49">
        <v>100</v>
      </c>
      <c r="W99" s="49">
        <v>100</v>
      </c>
      <c r="X99" s="49">
        <v>100</v>
      </c>
      <c r="Y99" s="49">
        <v>100</v>
      </c>
      <c r="Z99" s="49">
        <v>100</v>
      </c>
      <c r="AA99" s="49">
        <v>100</v>
      </c>
      <c r="AB99" s="49">
        <v>100</v>
      </c>
      <c r="AC99" s="49">
        <v>100</v>
      </c>
      <c r="AD99" s="48">
        <f t="shared" ref="AD99:AM102" si="149">R99*1.1</f>
        <v>110.00000000000001</v>
      </c>
      <c r="AE99" s="48">
        <f t="shared" si="149"/>
        <v>110.00000000000001</v>
      </c>
      <c r="AF99" s="48">
        <f t="shared" si="149"/>
        <v>110.00000000000001</v>
      </c>
      <c r="AG99" s="48">
        <f t="shared" si="149"/>
        <v>110.00000000000001</v>
      </c>
      <c r="AH99" s="48">
        <f t="shared" si="149"/>
        <v>110.00000000000001</v>
      </c>
      <c r="AI99" s="48">
        <f t="shared" si="149"/>
        <v>110.00000000000001</v>
      </c>
      <c r="AJ99" s="48">
        <f t="shared" si="149"/>
        <v>110.00000000000001</v>
      </c>
      <c r="AK99" s="48">
        <f t="shared" si="149"/>
        <v>110.00000000000001</v>
      </c>
      <c r="AL99" s="48">
        <f t="shared" si="149"/>
        <v>110.00000000000001</v>
      </c>
      <c r="AM99" s="48">
        <f t="shared" si="149"/>
        <v>110.00000000000001</v>
      </c>
      <c r="AN99" s="48">
        <f t="shared" ref="AN99:AW102" si="150">AB99*1.1</f>
        <v>110.00000000000001</v>
      </c>
      <c r="AO99" s="48">
        <f t="shared" si="150"/>
        <v>110.00000000000001</v>
      </c>
      <c r="AP99" s="49">
        <f t="shared" si="150"/>
        <v>121.00000000000003</v>
      </c>
      <c r="AQ99" s="49">
        <f t="shared" si="150"/>
        <v>121.00000000000003</v>
      </c>
      <c r="AR99" s="49">
        <f t="shared" si="150"/>
        <v>121.00000000000003</v>
      </c>
      <c r="AS99" s="49">
        <f t="shared" si="150"/>
        <v>121.00000000000003</v>
      </c>
      <c r="AT99" s="49">
        <f t="shared" si="150"/>
        <v>121.00000000000003</v>
      </c>
      <c r="AU99" s="49">
        <f t="shared" si="150"/>
        <v>121.00000000000003</v>
      </c>
      <c r="AV99" s="49">
        <f t="shared" si="150"/>
        <v>121.00000000000003</v>
      </c>
      <c r="AW99" s="49">
        <f t="shared" si="150"/>
        <v>121.00000000000003</v>
      </c>
      <c r="AX99" s="49">
        <f t="shared" ref="AX99:BG102" si="151">AL99*1.1</f>
        <v>121.00000000000003</v>
      </c>
      <c r="AY99" s="49">
        <f t="shared" si="151"/>
        <v>121.00000000000003</v>
      </c>
      <c r="AZ99" s="49">
        <f t="shared" si="151"/>
        <v>121.00000000000003</v>
      </c>
      <c r="BA99" s="49">
        <f t="shared" si="151"/>
        <v>121.00000000000003</v>
      </c>
      <c r="BB99" s="49">
        <f t="shared" si="151"/>
        <v>133.10000000000005</v>
      </c>
      <c r="BC99" s="49">
        <f t="shared" si="151"/>
        <v>133.10000000000005</v>
      </c>
      <c r="BD99" s="49">
        <f t="shared" si="151"/>
        <v>133.10000000000005</v>
      </c>
      <c r="BE99" s="49">
        <f t="shared" si="151"/>
        <v>133.10000000000005</v>
      </c>
      <c r="BF99" s="49">
        <f t="shared" si="151"/>
        <v>133.10000000000005</v>
      </c>
      <c r="BG99" s="49">
        <f t="shared" si="151"/>
        <v>133.10000000000005</v>
      </c>
      <c r="BH99" s="49">
        <f t="shared" ref="BH99:BM102" si="152">AV99*1.1</f>
        <v>133.10000000000005</v>
      </c>
      <c r="BI99" s="49">
        <f t="shared" si="152"/>
        <v>133.10000000000005</v>
      </c>
      <c r="BJ99" s="49">
        <f t="shared" si="152"/>
        <v>133.10000000000005</v>
      </c>
      <c r="BK99" s="49">
        <f t="shared" si="152"/>
        <v>133.10000000000005</v>
      </c>
      <c r="BL99" s="49">
        <f t="shared" si="152"/>
        <v>133.10000000000005</v>
      </c>
      <c r="BM99" s="49">
        <f t="shared" si="152"/>
        <v>133.10000000000005</v>
      </c>
      <c r="BN99" s="440">
        <f>SUM(F99:BM99)</f>
        <v>6899.2000000000044</v>
      </c>
      <c r="BO99" s="60"/>
    </row>
    <row r="100" spans="2:67" x14ac:dyDescent="0.2">
      <c r="B100" s="59"/>
      <c r="C100" s="61" t="s">
        <v>101</v>
      </c>
      <c r="D100" s="62"/>
      <c r="E100" s="63"/>
      <c r="F100" s="49">
        <v>0</v>
      </c>
      <c r="G100" s="49">
        <v>0</v>
      </c>
      <c r="H100" s="49">
        <v>0</v>
      </c>
      <c r="I100" s="49">
        <v>0</v>
      </c>
      <c r="J100" s="49">
        <v>0</v>
      </c>
      <c r="K100" s="49">
        <v>0</v>
      </c>
      <c r="L100" s="49">
        <v>100</v>
      </c>
      <c r="M100" s="49">
        <v>100</v>
      </c>
      <c r="N100" s="49">
        <v>100</v>
      </c>
      <c r="O100" s="638">
        <v>100</v>
      </c>
      <c r="P100" s="49">
        <v>100</v>
      </c>
      <c r="Q100" s="49">
        <v>200</v>
      </c>
      <c r="R100" s="49">
        <v>200</v>
      </c>
      <c r="S100" s="49">
        <v>200</v>
      </c>
      <c r="T100" s="49">
        <v>200</v>
      </c>
      <c r="U100" s="49">
        <v>200</v>
      </c>
      <c r="V100" s="49">
        <v>200</v>
      </c>
      <c r="W100" s="49">
        <v>200</v>
      </c>
      <c r="X100" s="49">
        <v>200</v>
      </c>
      <c r="Y100" s="49">
        <v>200</v>
      </c>
      <c r="Z100" s="49">
        <v>200</v>
      </c>
      <c r="AA100" s="49">
        <v>200</v>
      </c>
      <c r="AB100" s="49">
        <v>200</v>
      </c>
      <c r="AC100" s="49">
        <v>200</v>
      </c>
      <c r="AD100" s="48">
        <f t="shared" si="149"/>
        <v>220.00000000000003</v>
      </c>
      <c r="AE100" s="48">
        <f t="shared" si="149"/>
        <v>220.00000000000003</v>
      </c>
      <c r="AF100" s="48">
        <f t="shared" si="149"/>
        <v>220.00000000000003</v>
      </c>
      <c r="AG100" s="48">
        <f t="shared" si="149"/>
        <v>220.00000000000003</v>
      </c>
      <c r="AH100" s="48">
        <f t="shared" si="149"/>
        <v>220.00000000000003</v>
      </c>
      <c r="AI100" s="48">
        <f t="shared" si="149"/>
        <v>220.00000000000003</v>
      </c>
      <c r="AJ100" s="48">
        <f t="shared" si="149"/>
        <v>220.00000000000003</v>
      </c>
      <c r="AK100" s="48">
        <f t="shared" si="149"/>
        <v>220.00000000000003</v>
      </c>
      <c r="AL100" s="48">
        <f t="shared" si="149"/>
        <v>220.00000000000003</v>
      </c>
      <c r="AM100" s="48">
        <f t="shared" si="149"/>
        <v>220.00000000000003</v>
      </c>
      <c r="AN100" s="48">
        <f t="shared" si="150"/>
        <v>220.00000000000003</v>
      </c>
      <c r="AO100" s="48">
        <f t="shared" si="150"/>
        <v>220.00000000000003</v>
      </c>
      <c r="AP100" s="49">
        <f t="shared" si="150"/>
        <v>242.00000000000006</v>
      </c>
      <c r="AQ100" s="49">
        <f t="shared" si="150"/>
        <v>242.00000000000006</v>
      </c>
      <c r="AR100" s="49">
        <f t="shared" si="150"/>
        <v>242.00000000000006</v>
      </c>
      <c r="AS100" s="49">
        <f t="shared" si="150"/>
        <v>242.00000000000006</v>
      </c>
      <c r="AT100" s="49">
        <f t="shared" si="150"/>
        <v>242.00000000000006</v>
      </c>
      <c r="AU100" s="49">
        <f t="shared" si="150"/>
        <v>242.00000000000006</v>
      </c>
      <c r="AV100" s="49">
        <f t="shared" si="150"/>
        <v>242.00000000000006</v>
      </c>
      <c r="AW100" s="49">
        <f t="shared" si="150"/>
        <v>242.00000000000006</v>
      </c>
      <c r="AX100" s="49">
        <f t="shared" si="151"/>
        <v>242.00000000000006</v>
      </c>
      <c r="AY100" s="49">
        <f t="shared" si="151"/>
        <v>242.00000000000006</v>
      </c>
      <c r="AZ100" s="49">
        <f t="shared" si="151"/>
        <v>242.00000000000006</v>
      </c>
      <c r="BA100" s="49">
        <f t="shared" si="151"/>
        <v>242.00000000000006</v>
      </c>
      <c r="BB100" s="49">
        <f t="shared" si="151"/>
        <v>266.2000000000001</v>
      </c>
      <c r="BC100" s="49">
        <f t="shared" si="151"/>
        <v>266.2000000000001</v>
      </c>
      <c r="BD100" s="49">
        <f t="shared" si="151"/>
        <v>266.2000000000001</v>
      </c>
      <c r="BE100" s="49">
        <f t="shared" si="151"/>
        <v>266.2000000000001</v>
      </c>
      <c r="BF100" s="49">
        <f t="shared" si="151"/>
        <v>266.2000000000001</v>
      </c>
      <c r="BG100" s="49">
        <f t="shared" si="151"/>
        <v>266.2000000000001</v>
      </c>
      <c r="BH100" s="49">
        <f t="shared" si="152"/>
        <v>266.2000000000001</v>
      </c>
      <c r="BI100" s="49">
        <f t="shared" si="152"/>
        <v>266.2000000000001</v>
      </c>
      <c r="BJ100" s="49">
        <f t="shared" si="152"/>
        <v>266.2000000000001</v>
      </c>
      <c r="BK100" s="49">
        <f t="shared" si="152"/>
        <v>266.2000000000001</v>
      </c>
      <c r="BL100" s="49">
        <f t="shared" si="152"/>
        <v>266.2000000000001</v>
      </c>
      <c r="BM100" s="49">
        <f t="shared" si="152"/>
        <v>266.2000000000001</v>
      </c>
      <c r="BN100" s="440">
        <f t="shared" ref="BN100:BN112" si="153">SUM(F100:BM100)</f>
        <v>11838.400000000009</v>
      </c>
      <c r="BO100" s="60"/>
    </row>
    <row r="101" spans="2:67" ht="16" customHeight="1" x14ac:dyDescent="0.2">
      <c r="B101" s="59"/>
      <c r="C101" s="61" t="s">
        <v>102</v>
      </c>
      <c r="D101" s="62"/>
      <c r="E101" s="63"/>
      <c r="F101" s="49">
        <v>0</v>
      </c>
      <c r="G101" s="49">
        <v>2000</v>
      </c>
      <c r="H101" s="49">
        <v>2000</v>
      </c>
      <c r="I101" s="49">
        <v>850</v>
      </c>
      <c r="J101" s="49">
        <v>850</v>
      </c>
      <c r="K101" s="49">
        <v>850</v>
      </c>
      <c r="L101" s="49">
        <v>0</v>
      </c>
      <c r="M101" s="49">
        <v>0</v>
      </c>
      <c r="N101" s="49">
        <v>0</v>
      </c>
      <c r="O101" s="638">
        <v>0</v>
      </c>
      <c r="P101" s="49">
        <v>0</v>
      </c>
      <c r="Q101" s="49">
        <v>0</v>
      </c>
      <c r="R101" s="49">
        <v>0</v>
      </c>
      <c r="S101" s="49">
        <v>0</v>
      </c>
      <c r="T101" s="49">
        <v>0</v>
      </c>
      <c r="U101" s="49">
        <v>850</v>
      </c>
      <c r="V101" s="49">
        <v>850</v>
      </c>
      <c r="W101" s="49">
        <v>0</v>
      </c>
      <c r="X101" s="49">
        <v>0</v>
      </c>
      <c r="Y101" s="49">
        <v>0</v>
      </c>
      <c r="Z101" s="49">
        <v>0</v>
      </c>
      <c r="AA101" s="49">
        <v>850</v>
      </c>
      <c r="AB101" s="49">
        <v>850</v>
      </c>
      <c r="AC101" s="49">
        <v>0</v>
      </c>
      <c r="AD101" s="48">
        <f t="shared" si="149"/>
        <v>0</v>
      </c>
      <c r="AE101" s="48">
        <f t="shared" si="149"/>
        <v>0</v>
      </c>
      <c r="AF101" s="48">
        <f t="shared" si="149"/>
        <v>0</v>
      </c>
      <c r="AG101" s="48">
        <f t="shared" si="149"/>
        <v>935.00000000000011</v>
      </c>
      <c r="AH101" s="48">
        <f t="shared" si="149"/>
        <v>935.00000000000011</v>
      </c>
      <c r="AI101" s="48">
        <f t="shared" si="149"/>
        <v>0</v>
      </c>
      <c r="AJ101" s="48">
        <f t="shared" si="149"/>
        <v>0</v>
      </c>
      <c r="AK101" s="48">
        <f t="shared" si="149"/>
        <v>0</v>
      </c>
      <c r="AL101" s="48">
        <f t="shared" si="149"/>
        <v>0</v>
      </c>
      <c r="AM101" s="48">
        <f t="shared" si="149"/>
        <v>935.00000000000011</v>
      </c>
      <c r="AN101" s="48">
        <f t="shared" si="150"/>
        <v>935.00000000000011</v>
      </c>
      <c r="AO101" s="48">
        <f t="shared" si="150"/>
        <v>0</v>
      </c>
      <c r="AP101" s="49">
        <f t="shared" si="150"/>
        <v>0</v>
      </c>
      <c r="AQ101" s="49">
        <f t="shared" si="150"/>
        <v>0</v>
      </c>
      <c r="AR101" s="49">
        <f t="shared" si="150"/>
        <v>0</v>
      </c>
      <c r="AS101" s="49">
        <f t="shared" si="150"/>
        <v>1028.5000000000002</v>
      </c>
      <c r="AT101" s="49">
        <f t="shared" si="150"/>
        <v>1028.5000000000002</v>
      </c>
      <c r="AU101" s="49">
        <f t="shared" si="150"/>
        <v>0</v>
      </c>
      <c r="AV101" s="49">
        <f t="shared" si="150"/>
        <v>0</v>
      </c>
      <c r="AW101" s="49">
        <f t="shared" si="150"/>
        <v>0</v>
      </c>
      <c r="AX101" s="49">
        <f t="shared" si="151"/>
        <v>0</v>
      </c>
      <c r="AY101" s="49">
        <f t="shared" si="151"/>
        <v>1028.5000000000002</v>
      </c>
      <c r="AZ101" s="49">
        <f t="shared" si="151"/>
        <v>1028.5000000000002</v>
      </c>
      <c r="BA101" s="49">
        <f t="shared" si="151"/>
        <v>0</v>
      </c>
      <c r="BB101" s="49">
        <f t="shared" si="151"/>
        <v>0</v>
      </c>
      <c r="BC101" s="49">
        <f t="shared" si="151"/>
        <v>0</v>
      </c>
      <c r="BD101" s="49">
        <f t="shared" si="151"/>
        <v>0</v>
      </c>
      <c r="BE101" s="49">
        <f t="shared" si="151"/>
        <v>1131.3500000000004</v>
      </c>
      <c r="BF101" s="49">
        <f t="shared" si="151"/>
        <v>1131.3500000000004</v>
      </c>
      <c r="BG101" s="49">
        <f t="shared" si="151"/>
        <v>0</v>
      </c>
      <c r="BH101" s="49">
        <f t="shared" si="152"/>
        <v>0</v>
      </c>
      <c r="BI101" s="49">
        <f t="shared" si="152"/>
        <v>0</v>
      </c>
      <c r="BJ101" s="49">
        <f t="shared" si="152"/>
        <v>0</v>
      </c>
      <c r="BK101" s="49">
        <f t="shared" si="152"/>
        <v>1131.3500000000004</v>
      </c>
      <c r="BL101" s="49">
        <f t="shared" si="152"/>
        <v>1131.3500000000004</v>
      </c>
      <c r="BM101" s="49">
        <f t="shared" si="152"/>
        <v>0</v>
      </c>
      <c r="BN101" s="440">
        <f t="shared" si="153"/>
        <v>22329.399999999994</v>
      </c>
      <c r="BO101" s="60"/>
    </row>
    <row r="102" spans="2:67" x14ac:dyDescent="0.2">
      <c r="B102" s="59"/>
      <c r="C102" s="61" t="s">
        <v>103</v>
      </c>
      <c r="D102" s="62"/>
      <c r="E102" s="62"/>
      <c r="F102" s="49">
        <v>0</v>
      </c>
      <c r="G102" s="49">
        <v>0</v>
      </c>
      <c r="H102" s="49">
        <v>0</v>
      </c>
      <c r="I102" s="49">
        <v>550</v>
      </c>
      <c r="J102" s="49">
        <v>550</v>
      </c>
      <c r="K102" s="49">
        <v>550</v>
      </c>
      <c r="L102" s="49">
        <v>550</v>
      </c>
      <c r="M102" s="49">
        <v>550</v>
      </c>
      <c r="N102" s="49">
        <v>550</v>
      </c>
      <c r="O102" s="638">
        <v>550</v>
      </c>
      <c r="P102" s="49">
        <v>550</v>
      </c>
      <c r="Q102" s="49">
        <v>550</v>
      </c>
      <c r="R102" s="49">
        <v>550</v>
      </c>
      <c r="S102" s="49">
        <v>550</v>
      </c>
      <c r="T102" s="49">
        <v>550</v>
      </c>
      <c r="U102" s="49">
        <v>550</v>
      </c>
      <c r="V102" s="49">
        <v>550</v>
      </c>
      <c r="W102" s="49">
        <v>550</v>
      </c>
      <c r="X102" s="49">
        <v>550</v>
      </c>
      <c r="Y102" s="49">
        <v>550</v>
      </c>
      <c r="Z102" s="49">
        <v>550</v>
      </c>
      <c r="AA102" s="49">
        <v>550</v>
      </c>
      <c r="AB102" s="49">
        <v>550</v>
      </c>
      <c r="AC102" s="49">
        <v>550</v>
      </c>
      <c r="AD102" s="48">
        <f t="shared" si="149"/>
        <v>605</v>
      </c>
      <c r="AE102" s="48">
        <f t="shared" si="149"/>
        <v>605</v>
      </c>
      <c r="AF102" s="48">
        <f t="shared" si="149"/>
        <v>605</v>
      </c>
      <c r="AG102" s="48">
        <f t="shared" si="149"/>
        <v>605</v>
      </c>
      <c r="AH102" s="48">
        <f t="shared" si="149"/>
        <v>605</v>
      </c>
      <c r="AI102" s="48">
        <f t="shared" si="149"/>
        <v>605</v>
      </c>
      <c r="AJ102" s="48">
        <f t="shared" si="149"/>
        <v>605</v>
      </c>
      <c r="AK102" s="48">
        <f t="shared" si="149"/>
        <v>605</v>
      </c>
      <c r="AL102" s="48">
        <f t="shared" si="149"/>
        <v>605</v>
      </c>
      <c r="AM102" s="48">
        <f t="shared" si="149"/>
        <v>605</v>
      </c>
      <c r="AN102" s="48">
        <f t="shared" si="150"/>
        <v>605</v>
      </c>
      <c r="AO102" s="48">
        <f t="shared" si="150"/>
        <v>605</v>
      </c>
      <c r="AP102" s="49">
        <f t="shared" si="150"/>
        <v>665.5</v>
      </c>
      <c r="AQ102" s="49">
        <f t="shared" si="150"/>
        <v>665.5</v>
      </c>
      <c r="AR102" s="49">
        <f t="shared" si="150"/>
        <v>665.5</v>
      </c>
      <c r="AS102" s="49">
        <f t="shared" si="150"/>
        <v>665.5</v>
      </c>
      <c r="AT102" s="49">
        <f t="shared" si="150"/>
        <v>665.5</v>
      </c>
      <c r="AU102" s="49">
        <f t="shared" si="150"/>
        <v>665.5</v>
      </c>
      <c r="AV102" s="49">
        <f t="shared" si="150"/>
        <v>665.5</v>
      </c>
      <c r="AW102" s="49">
        <f t="shared" si="150"/>
        <v>665.5</v>
      </c>
      <c r="AX102" s="49">
        <f t="shared" si="151"/>
        <v>665.5</v>
      </c>
      <c r="AY102" s="49">
        <f t="shared" si="151"/>
        <v>665.5</v>
      </c>
      <c r="AZ102" s="49">
        <f t="shared" si="151"/>
        <v>665.5</v>
      </c>
      <c r="BA102" s="49">
        <f t="shared" si="151"/>
        <v>665.5</v>
      </c>
      <c r="BB102" s="49">
        <f t="shared" si="151"/>
        <v>732.05000000000007</v>
      </c>
      <c r="BC102" s="49">
        <f t="shared" si="151"/>
        <v>732.05000000000007</v>
      </c>
      <c r="BD102" s="49">
        <f t="shared" si="151"/>
        <v>732.05000000000007</v>
      </c>
      <c r="BE102" s="49">
        <f t="shared" si="151"/>
        <v>732.05000000000007</v>
      </c>
      <c r="BF102" s="49">
        <f t="shared" si="151"/>
        <v>732.05000000000007</v>
      </c>
      <c r="BG102" s="49">
        <f t="shared" si="151"/>
        <v>732.05000000000007</v>
      </c>
      <c r="BH102" s="49">
        <f t="shared" si="152"/>
        <v>732.05000000000007</v>
      </c>
      <c r="BI102" s="49">
        <f t="shared" si="152"/>
        <v>732.05000000000007</v>
      </c>
      <c r="BJ102" s="49">
        <f t="shared" si="152"/>
        <v>732.05000000000007</v>
      </c>
      <c r="BK102" s="49">
        <f t="shared" si="152"/>
        <v>732.05000000000007</v>
      </c>
      <c r="BL102" s="49">
        <f t="shared" si="152"/>
        <v>732.05000000000007</v>
      </c>
      <c r="BM102" s="49">
        <f t="shared" si="152"/>
        <v>732.05000000000007</v>
      </c>
      <c r="BN102" s="440">
        <f t="shared" si="153"/>
        <v>35580.600000000006</v>
      </c>
      <c r="BO102" s="60"/>
    </row>
    <row r="103" spans="2:67" x14ac:dyDescent="0.2">
      <c r="B103" s="59"/>
      <c r="C103" s="61" t="s">
        <v>48</v>
      </c>
      <c r="D103" s="62"/>
      <c r="E103" s="62"/>
      <c r="F103" s="49">
        <v>0</v>
      </c>
      <c r="G103" s="49">
        <v>0</v>
      </c>
      <c r="H103" s="49">
        <v>0</v>
      </c>
      <c r="I103" s="49">
        <v>0</v>
      </c>
      <c r="J103" s="49">
        <v>0</v>
      </c>
      <c r="K103" s="49">
        <v>0</v>
      </c>
      <c r="L103" s="49">
        <v>0</v>
      </c>
      <c r="M103" s="49">
        <v>0</v>
      </c>
      <c r="N103" s="49">
        <v>0</v>
      </c>
      <c r="O103" s="638">
        <v>0</v>
      </c>
      <c r="P103" s="49">
        <v>0</v>
      </c>
      <c r="Q103" s="49">
        <v>0</v>
      </c>
      <c r="R103" s="49">
        <v>200</v>
      </c>
      <c r="S103" s="49">
        <v>200</v>
      </c>
      <c r="T103" s="49">
        <v>200</v>
      </c>
      <c r="U103" s="49">
        <v>200</v>
      </c>
      <c r="V103" s="49">
        <v>200</v>
      </c>
      <c r="W103" s="49">
        <v>200</v>
      </c>
      <c r="X103" s="49">
        <v>200</v>
      </c>
      <c r="Y103" s="49">
        <v>200</v>
      </c>
      <c r="Z103" s="49">
        <v>200</v>
      </c>
      <c r="AA103" s="49">
        <v>200</v>
      </c>
      <c r="AB103" s="49">
        <v>200</v>
      </c>
      <c r="AC103" s="49">
        <v>200</v>
      </c>
      <c r="AD103" s="48">
        <f t="shared" ref="AD103:AM105" si="154">R103*1.1</f>
        <v>220.00000000000003</v>
      </c>
      <c r="AE103" s="48">
        <f t="shared" si="154"/>
        <v>220.00000000000003</v>
      </c>
      <c r="AF103" s="48">
        <f t="shared" si="154"/>
        <v>220.00000000000003</v>
      </c>
      <c r="AG103" s="48">
        <f t="shared" si="154"/>
        <v>220.00000000000003</v>
      </c>
      <c r="AH103" s="48">
        <f t="shared" si="154"/>
        <v>220.00000000000003</v>
      </c>
      <c r="AI103" s="48">
        <f t="shared" si="154"/>
        <v>220.00000000000003</v>
      </c>
      <c r="AJ103" s="48">
        <f t="shared" si="154"/>
        <v>220.00000000000003</v>
      </c>
      <c r="AK103" s="48">
        <f t="shared" si="154"/>
        <v>220.00000000000003</v>
      </c>
      <c r="AL103" s="48">
        <f t="shared" si="154"/>
        <v>220.00000000000003</v>
      </c>
      <c r="AM103" s="48">
        <f t="shared" si="154"/>
        <v>220.00000000000003</v>
      </c>
      <c r="AN103" s="48">
        <f t="shared" ref="AN103:AW105" si="155">AB103*1.1</f>
        <v>220.00000000000003</v>
      </c>
      <c r="AO103" s="48">
        <f t="shared" si="155"/>
        <v>220.00000000000003</v>
      </c>
      <c r="AP103" s="49">
        <f t="shared" si="155"/>
        <v>242.00000000000006</v>
      </c>
      <c r="AQ103" s="49">
        <f t="shared" si="155"/>
        <v>242.00000000000006</v>
      </c>
      <c r="AR103" s="49">
        <f t="shared" si="155"/>
        <v>242.00000000000006</v>
      </c>
      <c r="AS103" s="49">
        <f t="shared" si="155"/>
        <v>242.00000000000006</v>
      </c>
      <c r="AT103" s="49">
        <f t="shared" si="155"/>
        <v>242.00000000000006</v>
      </c>
      <c r="AU103" s="49">
        <f t="shared" si="155"/>
        <v>242.00000000000006</v>
      </c>
      <c r="AV103" s="49">
        <f t="shared" si="155"/>
        <v>242.00000000000006</v>
      </c>
      <c r="AW103" s="49">
        <f t="shared" si="155"/>
        <v>242.00000000000006</v>
      </c>
      <c r="AX103" s="49">
        <f t="shared" ref="AX103:BG105" si="156">AL103*1.1</f>
        <v>242.00000000000006</v>
      </c>
      <c r="AY103" s="49">
        <f t="shared" si="156"/>
        <v>242.00000000000006</v>
      </c>
      <c r="AZ103" s="49">
        <f t="shared" si="156"/>
        <v>242.00000000000006</v>
      </c>
      <c r="BA103" s="49">
        <f t="shared" si="156"/>
        <v>242.00000000000006</v>
      </c>
      <c r="BB103" s="49">
        <f t="shared" si="156"/>
        <v>266.2000000000001</v>
      </c>
      <c r="BC103" s="49">
        <f t="shared" si="156"/>
        <v>266.2000000000001</v>
      </c>
      <c r="BD103" s="49">
        <f t="shared" si="156"/>
        <v>266.2000000000001</v>
      </c>
      <c r="BE103" s="49">
        <f t="shared" si="156"/>
        <v>266.2000000000001</v>
      </c>
      <c r="BF103" s="49">
        <f t="shared" si="156"/>
        <v>266.2000000000001</v>
      </c>
      <c r="BG103" s="49">
        <f t="shared" si="156"/>
        <v>266.2000000000001</v>
      </c>
      <c r="BH103" s="49">
        <f t="shared" ref="BH103:BM105" si="157">AV103*1.1</f>
        <v>266.2000000000001</v>
      </c>
      <c r="BI103" s="49">
        <f t="shared" si="157"/>
        <v>266.2000000000001</v>
      </c>
      <c r="BJ103" s="49">
        <f t="shared" si="157"/>
        <v>266.2000000000001</v>
      </c>
      <c r="BK103" s="49">
        <f t="shared" si="157"/>
        <v>266.2000000000001</v>
      </c>
      <c r="BL103" s="49">
        <f t="shared" si="157"/>
        <v>266.2000000000001</v>
      </c>
      <c r="BM103" s="49">
        <f t="shared" si="157"/>
        <v>266.2000000000001</v>
      </c>
      <c r="BN103" s="440">
        <f t="shared" si="153"/>
        <v>11138.400000000009</v>
      </c>
      <c r="BO103" s="60"/>
    </row>
    <row r="104" spans="2:67" x14ac:dyDescent="0.2">
      <c r="B104" s="59"/>
      <c r="C104" s="61" t="s">
        <v>104</v>
      </c>
      <c r="D104" s="62"/>
      <c r="E104" s="62"/>
      <c r="F104" s="49">
        <v>0</v>
      </c>
      <c r="G104" s="49">
        <v>0</v>
      </c>
      <c r="H104" s="49">
        <v>0</v>
      </c>
      <c r="I104" s="49">
        <v>0</v>
      </c>
      <c r="J104" s="49">
        <v>0</v>
      </c>
      <c r="K104" s="49">
        <v>0</v>
      </c>
      <c r="L104" s="49">
        <v>0</v>
      </c>
      <c r="M104" s="49">
        <v>0</v>
      </c>
      <c r="N104" s="49">
        <v>0</v>
      </c>
      <c r="O104" s="638">
        <v>0</v>
      </c>
      <c r="P104" s="49">
        <v>0</v>
      </c>
      <c r="Q104" s="49">
        <v>1500</v>
      </c>
      <c r="R104" s="49">
        <v>200</v>
      </c>
      <c r="S104" s="49">
        <v>200</v>
      </c>
      <c r="T104" s="49">
        <v>200</v>
      </c>
      <c r="U104" s="49">
        <v>200</v>
      </c>
      <c r="V104" s="49">
        <v>200</v>
      </c>
      <c r="W104" s="49">
        <v>200</v>
      </c>
      <c r="X104" s="49">
        <v>200</v>
      </c>
      <c r="Y104" s="49">
        <v>200</v>
      </c>
      <c r="Z104" s="49">
        <v>200</v>
      </c>
      <c r="AA104" s="49">
        <v>200</v>
      </c>
      <c r="AB104" s="49">
        <v>200</v>
      </c>
      <c r="AC104" s="49">
        <v>200</v>
      </c>
      <c r="AD104" s="48">
        <f t="shared" si="154"/>
        <v>220.00000000000003</v>
      </c>
      <c r="AE104" s="48">
        <f t="shared" si="154"/>
        <v>220.00000000000003</v>
      </c>
      <c r="AF104" s="48">
        <f t="shared" si="154"/>
        <v>220.00000000000003</v>
      </c>
      <c r="AG104" s="48">
        <f t="shared" si="154"/>
        <v>220.00000000000003</v>
      </c>
      <c r="AH104" s="48">
        <f t="shared" si="154"/>
        <v>220.00000000000003</v>
      </c>
      <c r="AI104" s="48">
        <f t="shared" si="154"/>
        <v>220.00000000000003</v>
      </c>
      <c r="AJ104" s="48">
        <f t="shared" si="154"/>
        <v>220.00000000000003</v>
      </c>
      <c r="AK104" s="48">
        <f t="shared" si="154"/>
        <v>220.00000000000003</v>
      </c>
      <c r="AL104" s="48">
        <f t="shared" si="154"/>
        <v>220.00000000000003</v>
      </c>
      <c r="AM104" s="48">
        <f t="shared" si="154"/>
        <v>220.00000000000003</v>
      </c>
      <c r="AN104" s="48">
        <f t="shared" si="155"/>
        <v>220.00000000000003</v>
      </c>
      <c r="AO104" s="48">
        <f t="shared" si="155"/>
        <v>220.00000000000003</v>
      </c>
      <c r="AP104" s="49">
        <f t="shared" si="155"/>
        <v>242.00000000000006</v>
      </c>
      <c r="AQ104" s="49">
        <f t="shared" si="155"/>
        <v>242.00000000000006</v>
      </c>
      <c r="AR104" s="49">
        <f t="shared" si="155"/>
        <v>242.00000000000006</v>
      </c>
      <c r="AS104" s="49">
        <f t="shared" si="155"/>
        <v>242.00000000000006</v>
      </c>
      <c r="AT104" s="49">
        <f t="shared" si="155"/>
        <v>242.00000000000006</v>
      </c>
      <c r="AU104" s="49">
        <f t="shared" si="155"/>
        <v>242.00000000000006</v>
      </c>
      <c r="AV104" s="49">
        <f t="shared" si="155"/>
        <v>242.00000000000006</v>
      </c>
      <c r="AW104" s="49">
        <f t="shared" si="155"/>
        <v>242.00000000000006</v>
      </c>
      <c r="AX104" s="49">
        <f t="shared" si="156"/>
        <v>242.00000000000006</v>
      </c>
      <c r="AY104" s="49">
        <f t="shared" si="156"/>
        <v>242.00000000000006</v>
      </c>
      <c r="AZ104" s="49">
        <f t="shared" si="156"/>
        <v>242.00000000000006</v>
      </c>
      <c r="BA104" s="49">
        <f t="shared" si="156"/>
        <v>242.00000000000006</v>
      </c>
      <c r="BB104" s="49">
        <f t="shared" si="156"/>
        <v>266.2000000000001</v>
      </c>
      <c r="BC104" s="49">
        <f t="shared" si="156"/>
        <v>266.2000000000001</v>
      </c>
      <c r="BD104" s="49">
        <f t="shared" si="156"/>
        <v>266.2000000000001</v>
      </c>
      <c r="BE104" s="49">
        <f t="shared" si="156"/>
        <v>266.2000000000001</v>
      </c>
      <c r="BF104" s="49">
        <f t="shared" si="156"/>
        <v>266.2000000000001</v>
      </c>
      <c r="BG104" s="49">
        <f t="shared" si="156"/>
        <v>266.2000000000001</v>
      </c>
      <c r="BH104" s="49">
        <f t="shared" si="157"/>
        <v>266.2000000000001</v>
      </c>
      <c r="BI104" s="49">
        <f t="shared" si="157"/>
        <v>266.2000000000001</v>
      </c>
      <c r="BJ104" s="49">
        <f t="shared" si="157"/>
        <v>266.2000000000001</v>
      </c>
      <c r="BK104" s="49">
        <f t="shared" si="157"/>
        <v>266.2000000000001</v>
      </c>
      <c r="BL104" s="49">
        <f t="shared" si="157"/>
        <v>266.2000000000001</v>
      </c>
      <c r="BM104" s="49">
        <f t="shared" si="157"/>
        <v>266.2000000000001</v>
      </c>
      <c r="BN104" s="440">
        <f t="shared" si="153"/>
        <v>12638.400000000009</v>
      </c>
      <c r="BO104" s="60"/>
    </row>
    <row r="105" spans="2:67" ht="16" thickBot="1" x14ac:dyDescent="0.25">
      <c r="B105" s="35"/>
      <c r="C105" s="61" t="s">
        <v>105</v>
      </c>
      <c r="D105" s="43"/>
      <c r="E105" s="43"/>
      <c r="F105" s="53">
        <v>0</v>
      </c>
      <c r="G105" s="53">
        <v>0</v>
      </c>
      <c r="H105" s="53">
        <v>0</v>
      </c>
      <c r="I105" s="53">
        <v>0</v>
      </c>
      <c r="J105" s="53">
        <v>0</v>
      </c>
      <c r="K105" s="53">
        <v>0</v>
      </c>
      <c r="L105" s="53">
        <v>150</v>
      </c>
      <c r="M105" s="53">
        <v>150</v>
      </c>
      <c r="N105" s="53">
        <v>300</v>
      </c>
      <c r="O105" s="643">
        <v>300</v>
      </c>
      <c r="P105" s="53">
        <v>300</v>
      </c>
      <c r="Q105" s="53">
        <v>300</v>
      </c>
      <c r="R105" s="53">
        <v>300</v>
      </c>
      <c r="S105" s="53">
        <v>300</v>
      </c>
      <c r="T105" s="53">
        <v>300</v>
      </c>
      <c r="U105" s="53">
        <v>300</v>
      </c>
      <c r="V105" s="53">
        <v>300</v>
      </c>
      <c r="W105" s="53">
        <v>300</v>
      </c>
      <c r="X105" s="53">
        <v>300</v>
      </c>
      <c r="Y105" s="53">
        <v>300</v>
      </c>
      <c r="Z105" s="53">
        <v>300</v>
      </c>
      <c r="AA105" s="53">
        <v>300</v>
      </c>
      <c r="AB105" s="53">
        <v>300</v>
      </c>
      <c r="AC105" s="53">
        <v>300</v>
      </c>
      <c r="AD105" s="53">
        <f t="shared" si="154"/>
        <v>330</v>
      </c>
      <c r="AE105" s="53">
        <f t="shared" si="154"/>
        <v>330</v>
      </c>
      <c r="AF105" s="53">
        <f t="shared" si="154"/>
        <v>330</v>
      </c>
      <c r="AG105" s="53">
        <f t="shared" si="154"/>
        <v>330</v>
      </c>
      <c r="AH105" s="53">
        <f t="shared" si="154"/>
        <v>330</v>
      </c>
      <c r="AI105" s="53">
        <f t="shared" si="154"/>
        <v>330</v>
      </c>
      <c r="AJ105" s="53">
        <f t="shared" si="154"/>
        <v>330</v>
      </c>
      <c r="AK105" s="53">
        <f t="shared" si="154"/>
        <v>330</v>
      </c>
      <c r="AL105" s="53">
        <f t="shared" si="154"/>
        <v>330</v>
      </c>
      <c r="AM105" s="53">
        <f t="shared" si="154"/>
        <v>330</v>
      </c>
      <c r="AN105" s="53">
        <f t="shared" si="155"/>
        <v>330</v>
      </c>
      <c r="AO105" s="53">
        <f t="shared" si="155"/>
        <v>330</v>
      </c>
      <c r="AP105" s="72">
        <f t="shared" si="155"/>
        <v>363.00000000000006</v>
      </c>
      <c r="AQ105" s="72">
        <f t="shared" si="155"/>
        <v>363.00000000000006</v>
      </c>
      <c r="AR105" s="72">
        <f t="shared" si="155"/>
        <v>363.00000000000006</v>
      </c>
      <c r="AS105" s="72">
        <f t="shared" si="155"/>
        <v>363.00000000000006</v>
      </c>
      <c r="AT105" s="72">
        <f t="shared" si="155"/>
        <v>363.00000000000006</v>
      </c>
      <c r="AU105" s="72">
        <f t="shared" si="155"/>
        <v>363.00000000000006</v>
      </c>
      <c r="AV105" s="72">
        <f t="shared" si="155"/>
        <v>363.00000000000006</v>
      </c>
      <c r="AW105" s="72">
        <f t="shared" si="155"/>
        <v>363.00000000000006</v>
      </c>
      <c r="AX105" s="72">
        <f t="shared" si="156"/>
        <v>363.00000000000006</v>
      </c>
      <c r="AY105" s="72">
        <f t="shared" si="156"/>
        <v>363.00000000000006</v>
      </c>
      <c r="AZ105" s="72">
        <f t="shared" si="156"/>
        <v>363.00000000000006</v>
      </c>
      <c r="BA105" s="72">
        <f t="shared" si="156"/>
        <v>363.00000000000006</v>
      </c>
      <c r="BB105" s="72">
        <f t="shared" si="156"/>
        <v>399.30000000000007</v>
      </c>
      <c r="BC105" s="72">
        <f t="shared" si="156"/>
        <v>399.30000000000007</v>
      </c>
      <c r="BD105" s="72">
        <f t="shared" si="156"/>
        <v>399.30000000000007</v>
      </c>
      <c r="BE105" s="72">
        <f t="shared" si="156"/>
        <v>399.30000000000007</v>
      </c>
      <c r="BF105" s="72">
        <f t="shared" si="156"/>
        <v>399.30000000000007</v>
      </c>
      <c r="BG105" s="72">
        <f t="shared" si="156"/>
        <v>399.30000000000007</v>
      </c>
      <c r="BH105" s="72">
        <f t="shared" si="157"/>
        <v>399.30000000000007</v>
      </c>
      <c r="BI105" s="72">
        <f t="shared" si="157"/>
        <v>399.30000000000007</v>
      </c>
      <c r="BJ105" s="72">
        <f t="shared" si="157"/>
        <v>399.30000000000007</v>
      </c>
      <c r="BK105" s="72">
        <f t="shared" si="157"/>
        <v>399.30000000000007</v>
      </c>
      <c r="BL105" s="72">
        <f t="shared" si="157"/>
        <v>399.30000000000007</v>
      </c>
      <c r="BM105" s="72">
        <f t="shared" si="157"/>
        <v>399.30000000000007</v>
      </c>
      <c r="BN105" s="440">
        <f t="shared" si="153"/>
        <v>18207.599999999991</v>
      </c>
    </row>
    <row r="106" spans="2:67" ht="17" thickTop="1" thickBot="1" x14ac:dyDescent="0.25">
      <c r="B106" s="39"/>
      <c r="C106" s="36"/>
      <c r="D106" s="35"/>
      <c r="E106" s="35" t="s">
        <v>534</v>
      </c>
      <c r="F106" s="772">
        <f t="shared" ref="F106:AK106" si="158">SUM(F99:F105)</f>
        <v>30</v>
      </c>
      <c r="G106" s="773">
        <f t="shared" si="158"/>
        <v>2100</v>
      </c>
      <c r="H106" s="773">
        <f t="shared" si="158"/>
        <v>2100</v>
      </c>
      <c r="I106" s="773">
        <f t="shared" si="158"/>
        <v>1500</v>
      </c>
      <c r="J106" s="773">
        <f t="shared" si="158"/>
        <v>1500</v>
      </c>
      <c r="K106" s="773">
        <f t="shared" si="158"/>
        <v>1500</v>
      </c>
      <c r="L106" s="773">
        <f t="shared" si="158"/>
        <v>900</v>
      </c>
      <c r="M106" s="773">
        <f t="shared" si="158"/>
        <v>1100</v>
      </c>
      <c r="N106" s="773">
        <f t="shared" si="158"/>
        <v>1050</v>
      </c>
      <c r="O106" s="779">
        <f t="shared" si="158"/>
        <v>1050</v>
      </c>
      <c r="P106" s="773">
        <f t="shared" si="158"/>
        <v>1050</v>
      </c>
      <c r="Q106" s="773">
        <f t="shared" si="158"/>
        <v>2650</v>
      </c>
      <c r="R106" s="773">
        <f t="shared" si="158"/>
        <v>1550</v>
      </c>
      <c r="S106" s="773">
        <f t="shared" si="158"/>
        <v>1550</v>
      </c>
      <c r="T106" s="773">
        <f t="shared" si="158"/>
        <v>1550</v>
      </c>
      <c r="U106" s="773">
        <f t="shared" si="158"/>
        <v>2400</v>
      </c>
      <c r="V106" s="773">
        <f t="shared" si="158"/>
        <v>2400</v>
      </c>
      <c r="W106" s="773">
        <f t="shared" si="158"/>
        <v>1550</v>
      </c>
      <c r="X106" s="773">
        <f t="shared" si="158"/>
        <v>1550</v>
      </c>
      <c r="Y106" s="773">
        <f t="shared" si="158"/>
        <v>1550</v>
      </c>
      <c r="Z106" s="773">
        <f t="shared" si="158"/>
        <v>1550</v>
      </c>
      <c r="AA106" s="773">
        <f t="shared" si="158"/>
        <v>2400</v>
      </c>
      <c r="AB106" s="773">
        <f t="shared" si="158"/>
        <v>2400</v>
      </c>
      <c r="AC106" s="773">
        <f t="shared" si="158"/>
        <v>1550</v>
      </c>
      <c r="AD106" s="773">
        <f t="shared" si="158"/>
        <v>1705</v>
      </c>
      <c r="AE106" s="773">
        <f t="shared" si="158"/>
        <v>1705</v>
      </c>
      <c r="AF106" s="773">
        <f t="shared" si="158"/>
        <v>1705</v>
      </c>
      <c r="AG106" s="773">
        <f t="shared" si="158"/>
        <v>2640.0000000000005</v>
      </c>
      <c r="AH106" s="773">
        <f t="shared" si="158"/>
        <v>2640.0000000000005</v>
      </c>
      <c r="AI106" s="773">
        <f t="shared" si="158"/>
        <v>1705</v>
      </c>
      <c r="AJ106" s="773">
        <f t="shared" si="158"/>
        <v>1705</v>
      </c>
      <c r="AK106" s="773">
        <f t="shared" si="158"/>
        <v>1705</v>
      </c>
      <c r="AL106" s="773">
        <f t="shared" ref="AL106:BM106" si="159">SUM(AL99:AL105)</f>
        <v>1705</v>
      </c>
      <c r="AM106" s="773">
        <f t="shared" si="159"/>
        <v>2640.0000000000005</v>
      </c>
      <c r="AN106" s="773">
        <f t="shared" si="159"/>
        <v>2640.0000000000005</v>
      </c>
      <c r="AO106" s="773">
        <f t="shared" si="159"/>
        <v>1705</v>
      </c>
      <c r="AP106" s="773">
        <f t="shared" si="159"/>
        <v>1875.5</v>
      </c>
      <c r="AQ106" s="773">
        <f t="shared" si="159"/>
        <v>1875.5</v>
      </c>
      <c r="AR106" s="773">
        <f t="shared" si="159"/>
        <v>1875.5</v>
      </c>
      <c r="AS106" s="773">
        <f t="shared" si="159"/>
        <v>2904.0000000000005</v>
      </c>
      <c r="AT106" s="773">
        <f t="shared" si="159"/>
        <v>2904.0000000000005</v>
      </c>
      <c r="AU106" s="773">
        <f t="shared" si="159"/>
        <v>1875.5</v>
      </c>
      <c r="AV106" s="773">
        <f t="shared" si="159"/>
        <v>1875.5</v>
      </c>
      <c r="AW106" s="773">
        <f t="shared" si="159"/>
        <v>1875.5</v>
      </c>
      <c r="AX106" s="773">
        <f t="shared" si="159"/>
        <v>1875.5</v>
      </c>
      <c r="AY106" s="773">
        <f t="shared" si="159"/>
        <v>2904.0000000000005</v>
      </c>
      <c r="AZ106" s="773">
        <f t="shared" si="159"/>
        <v>2904.0000000000005</v>
      </c>
      <c r="BA106" s="773">
        <f t="shared" si="159"/>
        <v>1875.5</v>
      </c>
      <c r="BB106" s="773">
        <f t="shared" si="159"/>
        <v>2063.0500000000006</v>
      </c>
      <c r="BC106" s="773">
        <f t="shared" si="159"/>
        <v>2063.0500000000006</v>
      </c>
      <c r="BD106" s="773">
        <f t="shared" si="159"/>
        <v>2063.0500000000006</v>
      </c>
      <c r="BE106" s="773">
        <f t="shared" si="159"/>
        <v>3194.4000000000015</v>
      </c>
      <c r="BF106" s="773">
        <f t="shared" si="159"/>
        <v>3194.4000000000015</v>
      </c>
      <c r="BG106" s="773">
        <f t="shared" si="159"/>
        <v>2063.0500000000006</v>
      </c>
      <c r="BH106" s="773">
        <f t="shared" si="159"/>
        <v>2063.0500000000006</v>
      </c>
      <c r="BI106" s="773">
        <f t="shared" si="159"/>
        <v>2063.0500000000006</v>
      </c>
      <c r="BJ106" s="773">
        <f t="shared" si="159"/>
        <v>2063.0500000000006</v>
      </c>
      <c r="BK106" s="773">
        <f t="shared" si="159"/>
        <v>3194.4000000000015</v>
      </c>
      <c r="BL106" s="773">
        <f t="shared" si="159"/>
        <v>3194.4000000000015</v>
      </c>
      <c r="BM106" s="774">
        <f t="shared" si="159"/>
        <v>2063.0500000000006</v>
      </c>
      <c r="BN106" s="775">
        <f t="shared" si="153"/>
        <v>118632.00000000001</v>
      </c>
    </row>
    <row r="107" spans="2:67" ht="17" thickTop="1" thickBot="1" x14ac:dyDescent="0.25">
      <c r="B107" s="39"/>
      <c r="C107" s="36"/>
      <c r="D107" s="35"/>
      <c r="E107" s="35" t="s">
        <v>389</v>
      </c>
      <c r="F107" s="772">
        <f>F106</f>
        <v>30</v>
      </c>
      <c r="G107" s="773">
        <f>F107+G106</f>
        <v>2130</v>
      </c>
      <c r="H107" s="773">
        <f t="shared" ref="H107:BM107" si="160">G107+H106</f>
        <v>4230</v>
      </c>
      <c r="I107" s="773">
        <f t="shared" si="160"/>
        <v>5730</v>
      </c>
      <c r="J107" s="773">
        <f t="shared" si="160"/>
        <v>7230</v>
      </c>
      <c r="K107" s="773">
        <f t="shared" si="160"/>
        <v>8730</v>
      </c>
      <c r="L107" s="773">
        <f t="shared" si="160"/>
        <v>9630</v>
      </c>
      <c r="M107" s="773">
        <f t="shared" si="160"/>
        <v>10730</v>
      </c>
      <c r="N107" s="773">
        <f t="shared" si="160"/>
        <v>11780</v>
      </c>
      <c r="O107" s="779">
        <f t="shared" si="160"/>
        <v>12830</v>
      </c>
      <c r="P107" s="773">
        <f t="shared" si="160"/>
        <v>13880</v>
      </c>
      <c r="Q107" s="773">
        <f t="shared" si="160"/>
        <v>16530</v>
      </c>
      <c r="R107" s="773">
        <f t="shared" si="160"/>
        <v>18080</v>
      </c>
      <c r="S107" s="773">
        <f t="shared" si="160"/>
        <v>19630</v>
      </c>
      <c r="T107" s="773">
        <f t="shared" si="160"/>
        <v>21180</v>
      </c>
      <c r="U107" s="773">
        <f t="shared" si="160"/>
        <v>23580</v>
      </c>
      <c r="V107" s="773">
        <f t="shared" si="160"/>
        <v>25980</v>
      </c>
      <c r="W107" s="773">
        <f t="shared" si="160"/>
        <v>27530</v>
      </c>
      <c r="X107" s="773">
        <f t="shared" si="160"/>
        <v>29080</v>
      </c>
      <c r="Y107" s="773">
        <f t="shared" si="160"/>
        <v>30630</v>
      </c>
      <c r="Z107" s="773">
        <f t="shared" si="160"/>
        <v>32180</v>
      </c>
      <c r="AA107" s="773">
        <f t="shared" si="160"/>
        <v>34580</v>
      </c>
      <c r="AB107" s="773">
        <f t="shared" si="160"/>
        <v>36980</v>
      </c>
      <c r="AC107" s="773">
        <f t="shared" si="160"/>
        <v>38530</v>
      </c>
      <c r="AD107" s="773">
        <f t="shared" si="160"/>
        <v>40235</v>
      </c>
      <c r="AE107" s="773">
        <f t="shared" si="160"/>
        <v>41940</v>
      </c>
      <c r="AF107" s="773">
        <f t="shared" si="160"/>
        <v>43645</v>
      </c>
      <c r="AG107" s="773">
        <f t="shared" si="160"/>
        <v>46285</v>
      </c>
      <c r="AH107" s="773">
        <f t="shared" si="160"/>
        <v>48925</v>
      </c>
      <c r="AI107" s="773">
        <f t="shared" si="160"/>
        <v>50630</v>
      </c>
      <c r="AJ107" s="773">
        <f t="shared" si="160"/>
        <v>52335</v>
      </c>
      <c r="AK107" s="773">
        <f t="shared" si="160"/>
        <v>54040</v>
      </c>
      <c r="AL107" s="773">
        <f t="shared" si="160"/>
        <v>55745</v>
      </c>
      <c r="AM107" s="773">
        <f t="shared" si="160"/>
        <v>58385</v>
      </c>
      <c r="AN107" s="773">
        <f t="shared" si="160"/>
        <v>61025</v>
      </c>
      <c r="AO107" s="773">
        <f t="shared" si="160"/>
        <v>62730</v>
      </c>
      <c r="AP107" s="773">
        <f t="shared" si="160"/>
        <v>64605.5</v>
      </c>
      <c r="AQ107" s="773">
        <f t="shared" si="160"/>
        <v>66481</v>
      </c>
      <c r="AR107" s="773">
        <f t="shared" si="160"/>
        <v>68356.5</v>
      </c>
      <c r="AS107" s="773">
        <f t="shared" si="160"/>
        <v>71260.5</v>
      </c>
      <c r="AT107" s="773">
        <f t="shared" si="160"/>
        <v>74164.5</v>
      </c>
      <c r="AU107" s="773">
        <f t="shared" si="160"/>
        <v>76040</v>
      </c>
      <c r="AV107" s="773">
        <f t="shared" si="160"/>
        <v>77915.5</v>
      </c>
      <c r="AW107" s="773">
        <f t="shared" si="160"/>
        <v>79791</v>
      </c>
      <c r="AX107" s="773">
        <f t="shared" si="160"/>
        <v>81666.5</v>
      </c>
      <c r="AY107" s="773">
        <f t="shared" si="160"/>
        <v>84570.5</v>
      </c>
      <c r="AZ107" s="773">
        <f t="shared" si="160"/>
        <v>87474.5</v>
      </c>
      <c r="BA107" s="773">
        <f t="shared" si="160"/>
        <v>89350</v>
      </c>
      <c r="BB107" s="773">
        <f t="shared" si="160"/>
        <v>91413.05</v>
      </c>
      <c r="BC107" s="773">
        <f t="shared" si="160"/>
        <v>93476.1</v>
      </c>
      <c r="BD107" s="773">
        <f t="shared" si="160"/>
        <v>95539.150000000009</v>
      </c>
      <c r="BE107" s="773">
        <f t="shared" si="160"/>
        <v>98733.550000000017</v>
      </c>
      <c r="BF107" s="773">
        <f t="shared" si="160"/>
        <v>101927.95000000001</v>
      </c>
      <c r="BG107" s="773">
        <f t="shared" si="160"/>
        <v>103991.00000000001</v>
      </c>
      <c r="BH107" s="773">
        <f t="shared" si="160"/>
        <v>106054.05000000002</v>
      </c>
      <c r="BI107" s="773">
        <f t="shared" si="160"/>
        <v>108117.10000000002</v>
      </c>
      <c r="BJ107" s="773">
        <f t="shared" si="160"/>
        <v>110180.15000000002</v>
      </c>
      <c r="BK107" s="773">
        <f t="shared" si="160"/>
        <v>113374.55000000002</v>
      </c>
      <c r="BL107" s="773">
        <f t="shared" si="160"/>
        <v>116568.95000000001</v>
      </c>
      <c r="BM107" s="774">
        <f t="shared" si="160"/>
        <v>118632.00000000001</v>
      </c>
      <c r="BN107" s="698"/>
    </row>
    <row r="108" spans="2:67" ht="17" thickTop="1" thickBot="1" x14ac:dyDescent="0.25">
      <c r="B108" s="39"/>
      <c r="C108" s="36"/>
      <c r="D108" s="35"/>
      <c r="E108" s="35"/>
      <c r="F108" s="47"/>
      <c r="G108" s="47"/>
      <c r="H108" s="47"/>
      <c r="I108" s="47"/>
      <c r="J108" s="47"/>
      <c r="K108" s="47"/>
      <c r="L108" s="47"/>
      <c r="M108" s="47"/>
      <c r="N108" s="47"/>
      <c r="O108" s="632"/>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row>
    <row r="109" spans="2:67" ht="17" thickTop="1" thickBot="1" x14ac:dyDescent="0.25">
      <c r="B109" s="39"/>
      <c r="C109" s="36"/>
      <c r="D109" s="35"/>
      <c r="E109" s="35" t="s">
        <v>331</v>
      </c>
      <c r="F109" s="772">
        <f t="shared" ref="F109:AK109" si="161">F12*0.1</f>
        <v>12520</v>
      </c>
      <c r="G109" s="773">
        <f t="shared" si="161"/>
        <v>13480</v>
      </c>
      <c r="H109" s="773">
        <f t="shared" si="161"/>
        <v>15740</v>
      </c>
      <c r="I109" s="773">
        <f t="shared" si="161"/>
        <v>15020</v>
      </c>
      <c r="J109" s="773">
        <f t="shared" si="161"/>
        <v>15160</v>
      </c>
      <c r="K109" s="773">
        <f t="shared" si="161"/>
        <v>15460</v>
      </c>
      <c r="L109" s="773">
        <f t="shared" si="161"/>
        <v>16680</v>
      </c>
      <c r="M109" s="773">
        <f t="shared" si="161"/>
        <v>16680</v>
      </c>
      <c r="N109" s="773">
        <f t="shared" si="161"/>
        <v>16680</v>
      </c>
      <c r="O109" s="779">
        <f t="shared" si="161"/>
        <v>16680</v>
      </c>
      <c r="P109" s="773">
        <f t="shared" si="161"/>
        <v>16680</v>
      </c>
      <c r="Q109" s="773">
        <f t="shared" si="161"/>
        <v>16680</v>
      </c>
      <c r="R109" s="773">
        <f t="shared" si="161"/>
        <v>17340</v>
      </c>
      <c r="S109" s="773">
        <f t="shared" si="161"/>
        <v>17340</v>
      </c>
      <c r="T109" s="773">
        <f t="shared" si="161"/>
        <v>17340</v>
      </c>
      <c r="U109" s="773">
        <f t="shared" si="161"/>
        <v>17340</v>
      </c>
      <c r="V109" s="773">
        <f t="shared" si="161"/>
        <v>17340</v>
      </c>
      <c r="W109" s="773">
        <f t="shared" si="161"/>
        <v>17700</v>
      </c>
      <c r="X109" s="773">
        <f t="shared" si="161"/>
        <v>18108</v>
      </c>
      <c r="Y109" s="773">
        <f t="shared" si="161"/>
        <v>18108</v>
      </c>
      <c r="Z109" s="773">
        <f t="shared" si="161"/>
        <v>18108</v>
      </c>
      <c r="AA109" s="773">
        <f t="shared" si="161"/>
        <v>18288</v>
      </c>
      <c r="AB109" s="773">
        <f t="shared" si="161"/>
        <v>18288</v>
      </c>
      <c r="AC109" s="773">
        <f t="shared" si="161"/>
        <v>18968</v>
      </c>
      <c r="AD109" s="773">
        <f t="shared" si="161"/>
        <v>20160.400000000001</v>
      </c>
      <c r="AE109" s="773">
        <f t="shared" si="161"/>
        <v>20160.400000000001</v>
      </c>
      <c r="AF109" s="773">
        <f t="shared" si="161"/>
        <v>20160.400000000001</v>
      </c>
      <c r="AG109" s="773">
        <f t="shared" si="161"/>
        <v>20160.400000000001</v>
      </c>
      <c r="AH109" s="773">
        <f t="shared" si="161"/>
        <v>20160.400000000001</v>
      </c>
      <c r="AI109" s="773">
        <f t="shared" si="161"/>
        <v>20160.400000000001</v>
      </c>
      <c r="AJ109" s="773">
        <f t="shared" si="161"/>
        <v>20160.400000000001</v>
      </c>
      <c r="AK109" s="773">
        <f t="shared" si="161"/>
        <v>20160.400000000001</v>
      </c>
      <c r="AL109" s="773">
        <f t="shared" ref="AL109:BM109" si="162">AL12*0.1</f>
        <v>20160.400000000001</v>
      </c>
      <c r="AM109" s="773">
        <f t="shared" si="162"/>
        <v>20160.400000000001</v>
      </c>
      <c r="AN109" s="773">
        <f t="shared" si="162"/>
        <v>20160.400000000001</v>
      </c>
      <c r="AO109" s="773">
        <f t="shared" si="162"/>
        <v>20160.400000000001</v>
      </c>
      <c r="AP109" s="773">
        <f t="shared" si="162"/>
        <v>21118.420000000002</v>
      </c>
      <c r="AQ109" s="773">
        <f t="shared" si="162"/>
        <v>21118.420000000002</v>
      </c>
      <c r="AR109" s="773">
        <f t="shared" si="162"/>
        <v>21118.420000000002</v>
      </c>
      <c r="AS109" s="773">
        <f t="shared" si="162"/>
        <v>21118.420000000002</v>
      </c>
      <c r="AT109" s="773">
        <f t="shared" si="162"/>
        <v>21118.420000000002</v>
      </c>
      <c r="AU109" s="773">
        <f t="shared" si="162"/>
        <v>21118.420000000002</v>
      </c>
      <c r="AV109" s="773">
        <f t="shared" si="162"/>
        <v>21118.420000000002</v>
      </c>
      <c r="AW109" s="773">
        <f t="shared" si="162"/>
        <v>21118.420000000002</v>
      </c>
      <c r="AX109" s="773">
        <f t="shared" si="162"/>
        <v>21118.420000000002</v>
      </c>
      <c r="AY109" s="773">
        <f t="shared" si="162"/>
        <v>21118.420000000002</v>
      </c>
      <c r="AZ109" s="773">
        <f t="shared" si="162"/>
        <v>21118.420000000002</v>
      </c>
      <c r="BA109" s="773">
        <f t="shared" si="162"/>
        <v>21118.420000000002</v>
      </c>
      <c r="BB109" s="773">
        <f t="shared" si="162"/>
        <v>22124.341000000004</v>
      </c>
      <c r="BC109" s="773">
        <f t="shared" si="162"/>
        <v>22124.341000000004</v>
      </c>
      <c r="BD109" s="773">
        <f t="shared" si="162"/>
        <v>22124.341000000004</v>
      </c>
      <c r="BE109" s="773">
        <f t="shared" si="162"/>
        <v>22124.341000000004</v>
      </c>
      <c r="BF109" s="773">
        <f t="shared" si="162"/>
        <v>22124.341000000004</v>
      </c>
      <c r="BG109" s="773">
        <f t="shared" si="162"/>
        <v>22124.341000000004</v>
      </c>
      <c r="BH109" s="773">
        <f t="shared" si="162"/>
        <v>22124.341000000004</v>
      </c>
      <c r="BI109" s="773">
        <f t="shared" si="162"/>
        <v>22124.341000000004</v>
      </c>
      <c r="BJ109" s="773">
        <f t="shared" si="162"/>
        <v>22124.341000000004</v>
      </c>
      <c r="BK109" s="773">
        <f t="shared" si="162"/>
        <v>22124.341000000004</v>
      </c>
      <c r="BL109" s="773">
        <f t="shared" si="162"/>
        <v>22124.341000000004</v>
      </c>
      <c r="BM109" s="774">
        <f t="shared" si="162"/>
        <v>22124.341000000004</v>
      </c>
      <c r="BN109" s="775">
        <f t="shared" si="153"/>
        <v>1162565.932000001</v>
      </c>
    </row>
    <row r="110" spans="2:67" ht="17" thickTop="1" thickBot="1" x14ac:dyDescent="0.25">
      <c r="B110" s="39"/>
      <c r="C110" s="36"/>
      <c r="D110" s="35"/>
      <c r="E110" s="35"/>
      <c r="F110" s="772">
        <f>F109</f>
        <v>12520</v>
      </c>
      <c r="G110" s="773">
        <f>F110+G109</f>
        <v>26000</v>
      </c>
      <c r="H110" s="773">
        <f t="shared" ref="H110:BM110" si="163">G110+H109</f>
        <v>41740</v>
      </c>
      <c r="I110" s="773">
        <f t="shared" si="163"/>
        <v>56760</v>
      </c>
      <c r="J110" s="773">
        <f t="shared" si="163"/>
        <v>71920</v>
      </c>
      <c r="K110" s="773">
        <f t="shared" si="163"/>
        <v>87380</v>
      </c>
      <c r="L110" s="773">
        <f t="shared" si="163"/>
        <v>104060</v>
      </c>
      <c r="M110" s="773">
        <f t="shared" si="163"/>
        <v>120740</v>
      </c>
      <c r="N110" s="773">
        <f t="shared" si="163"/>
        <v>137420</v>
      </c>
      <c r="O110" s="779">
        <f t="shared" si="163"/>
        <v>154100</v>
      </c>
      <c r="P110" s="773">
        <f t="shared" si="163"/>
        <v>170780</v>
      </c>
      <c r="Q110" s="773">
        <f t="shared" si="163"/>
        <v>187460</v>
      </c>
      <c r="R110" s="773">
        <f t="shared" si="163"/>
        <v>204800</v>
      </c>
      <c r="S110" s="773">
        <f t="shared" si="163"/>
        <v>222140</v>
      </c>
      <c r="T110" s="773">
        <f t="shared" si="163"/>
        <v>239480</v>
      </c>
      <c r="U110" s="773">
        <f t="shared" si="163"/>
        <v>256820</v>
      </c>
      <c r="V110" s="773">
        <f t="shared" si="163"/>
        <v>274160</v>
      </c>
      <c r="W110" s="773">
        <f t="shared" si="163"/>
        <v>291860</v>
      </c>
      <c r="X110" s="773">
        <f t="shared" si="163"/>
        <v>309968</v>
      </c>
      <c r="Y110" s="773">
        <f t="shared" si="163"/>
        <v>328076</v>
      </c>
      <c r="Z110" s="773">
        <f t="shared" si="163"/>
        <v>346184</v>
      </c>
      <c r="AA110" s="773">
        <f t="shared" si="163"/>
        <v>364472</v>
      </c>
      <c r="AB110" s="773">
        <f t="shared" si="163"/>
        <v>382760</v>
      </c>
      <c r="AC110" s="773">
        <f t="shared" si="163"/>
        <v>401728</v>
      </c>
      <c r="AD110" s="773">
        <f t="shared" si="163"/>
        <v>421888.4</v>
      </c>
      <c r="AE110" s="773">
        <f t="shared" si="163"/>
        <v>442048.80000000005</v>
      </c>
      <c r="AF110" s="773">
        <f t="shared" si="163"/>
        <v>462209.20000000007</v>
      </c>
      <c r="AG110" s="773">
        <f t="shared" si="163"/>
        <v>482369.60000000009</v>
      </c>
      <c r="AH110" s="773">
        <f t="shared" si="163"/>
        <v>502530.00000000012</v>
      </c>
      <c r="AI110" s="773">
        <f t="shared" si="163"/>
        <v>522690.40000000014</v>
      </c>
      <c r="AJ110" s="773">
        <f t="shared" si="163"/>
        <v>542850.80000000016</v>
      </c>
      <c r="AK110" s="773">
        <f t="shared" si="163"/>
        <v>563011.20000000019</v>
      </c>
      <c r="AL110" s="773">
        <f t="shared" si="163"/>
        <v>583171.60000000021</v>
      </c>
      <c r="AM110" s="773">
        <f t="shared" si="163"/>
        <v>603332.00000000023</v>
      </c>
      <c r="AN110" s="773">
        <f t="shared" si="163"/>
        <v>623492.40000000026</v>
      </c>
      <c r="AO110" s="773">
        <f t="shared" si="163"/>
        <v>643652.80000000028</v>
      </c>
      <c r="AP110" s="773">
        <f t="shared" si="163"/>
        <v>664771.22000000032</v>
      </c>
      <c r="AQ110" s="773">
        <f t="shared" si="163"/>
        <v>685889.64000000036</v>
      </c>
      <c r="AR110" s="773">
        <f t="shared" si="163"/>
        <v>707008.06000000041</v>
      </c>
      <c r="AS110" s="773">
        <f t="shared" si="163"/>
        <v>728126.48000000045</v>
      </c>
      <c r="AT110" s="773">
        <f t="shared" si="163"/>
        <v>749244.90000000049</v>
      </c>
      <c r="AU110" s="773">
        <f t="shared" si="163"/>
        <v>770363.32000000053</v>
      </c>
      <c r="AV110" s="773">
        <f t="shared" si="163"/>
        <v>791481.74000000057</v>
      </c>
      <c r="AW110" s="773">
        <f t="shared" si="163"/>
        <v>812600.16000000061</v>
      </c>
      <c r="AX110" s="773">
        <f t="shared" si="163"/>
        <v>833718.58000000066</v>
      </c>
      <c r="AY110" s="773">
        <f t="shared" si="163"/>
        <v>854837.0000000007</v>
      </c>
      <c r="AZ110" s="773">
        <f t="shared" si="163"/>
        <v>875955.42000000074</v>
      </c>
      <c r="BA110" s="773">
        <f t="shared" si="163"/>
        <v>897073.84000000078</v>
      </c>
      <c r="BB110" s="773">
        <f t="shared" si="163"/>
        <v>919198.1810000008</v>
      </c>
      <c r="BC110" s="773">
        <f t="shared" si="163"/>
        <v>941322.52200000081</v>
      </c>
      <c r="BD110" s="773">
        <f t="shared" si="163"/>
        <v>963446.86300000083</v>
      </c>
      <c r="BE110" s="773">
        <f t="shared" si="163"/>
        <v>985571.20400000084</v>
      </c>
      <c r="BF110" s="773">
        <f t="shared" si="163"/>
        <v>1007695.5450000009</v>
      </c>
      <c r="BG110" s="773">
        <f t="shared" si="163"/>
        <v>1029819.8860000009</v>
      </c>
      <c r="BH110" s="773">
        <f t="shared" si="163"/>
        <v>1051944.2270000009</v>
      </c>
      <c r="BI110" s="773">
        <f t="shared" si="163"/>
        <v>1074068.5680000009</v>
      </c>
      <c r="BJ110" s="773">
        <f t="shared" si="163"/>
        <v>1096192.9090000009</v>
      </c>
      <c r="BK110" s="773">
        <f t="shared" si="163"/>
        <v>1118317.2500000009</v>
      </c>
      <c r="BL110" s="773">
        <f t="shared" si="163"/>
        <v>1140441.5910000009</v>
      </c>
      <c r="BM110" s="774">
        <f t="shared" si="163"/>
        <v>1162565.932000001</v>
      </c>
      <c r="BN110" s="698"/>
    </row>
    <row r="111" spans="2:67" ht="17" thickTop="1" thickBot="1" x14ac:dyDescent="0.25">
      <c r="B111" s="35"/>
      <c r="C111" s="36"/>
      <c r="D111" s="35"/>
      <c r="E111" s="35"/>
      <c r="F111" s="47"/>
      <c r="G111" s="47"/>
      <c r="H111" s="47"/>
      <c r="I111" s="86"/>
      <c r="J111" s="86"/>
      <c r="K111" s="47" t="s">
        <v>106</v>
      </c>
      <c r="L111" s="47"/>
      <c r="M111" s="47"/>
      <c r="N111" s="47"/>
      <c r="O111" s="632"/>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row>
    <row r="112" spans="2:67" s="107" customFormat="1" ht="17" thickTop="1" thickBot="1" x14ac:dyDescent="0.25">
      <c r="B112" s="105"/>
      <c r="C112" s="106"/>
      <c r="D112" s="103"/>
      <c r="E112" s="105" t="s">
        <v>535</v>
      </c>
      <c r="F112" s="780">
        <f t="shared" ref="F112:AK112" si="164">F12+F29+F21+F39+F73+F85+F95+F106+F109</f>
        <v>219753.98</v>
      </c>
      <c r="G112" s="781">
        <f t="shared" si="164"/>
        <v>237675.97</v>
      </c>
      <c r="H112" s="781">
        <f t="shared" si="164"/>
        <v>267916.96999999997</v>
      </c>
      <c r="I112" s="781">
        <f t="shared" si="164"/>
        <v>251238.72</v>
      </c>
      <c r="J112" s="781">
        <f t="shared" si="164"/>
        <v>252415.6575</v>
      </c>
      <c r="K112" s="781">
        <f t="shared" si="164"/>
        <v>247358.24187500001</v>
      </c>
      <c r="L112" s="781">
        <f t="shared" si="164"/>
        <v>265172.95546874998</v>
      </c>
      <c r="M112" s="781">
        <f t="shared" si="164"/>
        <v>269186.30474218749</v>
      </c>
      <c r="N112" s="781">
        <f t="shared" si="164"/>
        <v>270370.82147929689</v>
      </c>
      <c r="O112" s="782">
        <f t="shared" si="164"/>
        <v>266617.06405326171</v>
      </c>
      <c r="P112" s="781">
        <f t="shared" si="164"/>
        <v>268375.61875592481</v>
      </c>
      <c r="Q112" s="781">
        <f t="shared" si="164"/>
        <v>267967.10119372106</v>
      </c>
      <c r="R112" s="781">
        <f t="shared" si="164"/>
        <v>279288.15775340714</v>
      </c>
      <c r="S112" s="781">
        <f t="shared" si="164"/>
        <v>278287.46714107745</v>
      </c>
      <c r="T112" s="781">
        <f t="shared" si="164"/>
        <v>279601.74199813133</v>
      </c>
      <c r="U112" s="781">
        <f t="shared" si="164"/>
        <v>279781.73059803789</v>
      </c>
      <c r="V112" s="781">
        <f t="shared" si="164"/>
        <v>280128.21862793982</v>
      </c>
      <c r="W112" s="781">
        <f t="shared" si="164"/>
        <v>289818.03105933679</v>
      </c>
      <c r="X112" s="781">
        <f t="shared" si="164"/>
        <v>290852.83411230362</v>
      </c>
      <c r="Y112" s="781">
        <f t="shared" si="164"/>
        <v>291253.93731791881</v>
      </c>
      <c r="Z112" s="781">
        <f t="shared" si="164"/>
        <v>292675.09568381472</v>
      </c>
      <c r="AA112" s="781">
        <f t="shared" si="164"/>
        <v>295505.3119680055</v>
      </c>
      <c r="AB112" s="781">
        <f t="shared" si="164"/>
        <v>295969.63906640571</v>
      </c>
      <c r="AC112" s="781">
        <f t="shared" si="164"/>
        <v>311795.18251972605</v>
      </c>
      <c r="AD112" s="781">
        <f t="shared" si="164"/>
        <v>326288.24014571233</v>
      </c>
      <c r="AE112" s="781">
        <f t="shared" si="164"/>
        <v>325395.75680299796</v>
      </c>
      <c r="AF112" s="781">
        <f t="shared" si="164"/>
        <v>327060.14929314784</v>
      </c>
      <c r="AG112" s="781">
        <f t="shared" si="164"/>
        <v>327487.76140780526</v>
      </c>
      <c r="AH112" s="781">
        <f t="shared" si="164"/>
        <v>328110.00412819552</v>
      </c>
      <c r="AI112" s="781">
        <f t="shared" si="164"/>
        <v>333078.35898460529</v>
      </c>
      <c r="AJ112" s="781">
        <f t="shared" si="164"/>
        <v>328514.38158383558</v>
      </c>
      <c r="AK112" s="781">
        <f t="shared" si="164"/>
        <v>329234.70531302737</v>
      </c>
      <c r="AL112" s="781">
        <f t="shared" ref="AL112:BM112" si="165">AL12+AL29+AL21+AL39+AL73+AL85+AL95+AL106+AL109</f>
        <v>331091.04522867873</v>
      </c>
      <c r="AM112" s="781">
        <f t="shared" si="165"/>
        <v>331720.20214011264</v>
      </c>
      <c r="AN112" s="781">
        <f t="shared" si="165"/>
        <v>332554.06689711829</v>
      </c>
      <c r="AO112" s="781">
        <f t="shared" si="165"/>
        <v>339394.62489197421</v>
      </c>
      <c r="AP112" s="781">
        <f t="shared" si="165"/>
        <v>351046.54448657291</v>
      </c>
      <c r="AQ112" s="781">
        <f t="shared" si="165"/>
        <v>350438.84717590152</v>
      </c>
      <c r="AR112" s="781">
        <f t="shared" si="165"/>
        <v>352662.4149996966</v>
      </c>
      <c r="AS112" s="781">
        <f t="shared" si="165"/>
        <v>353545.16121468146</v>
      </c>
      <c r="AT112" s="781">
        <f t="shared" si="165"/>
        <v>354662.61974041554</v>
      </c>
      <c r="AU112" s="781">
        <f t="shared" si="165"/>
        <v>360222.45119243633</v>
      </c>
      <c r="AV112" s="781">
        <f t="shared" si="165"/>
        <v>356039.44921705814</v>
      </c>
      <c r="AW112" s="781">
        <f t="shared" si="165"/>
        <v>357333.04714291106</v>
      </c>
      <c r="AX112" s="781">
        <f t="shared" si="165"/>
        <v>359901.32496505656</v>
      </c>
      <c r="AY112" s="781">
        <f t="shared" si="165"/>
        <v>361146.01667830942</v>
      </c>
      <c r="AZ112" s="781">
        <f t="shared" si="165"/>
        <v>362643.5179772249</v>
      </c>
      <c r="BA112" s="781">
        <f t="shared" si="165"/>
        <v>370417.3943410861</v>
      </c>
      <c r="BB112" s="781">
        <f t="shared" si="165"/>
        <v>383537.17124314053</v>
      </c>
      <c r="BC112" s="781">
        <f t="shared" si="165"/>
        <v>383540.41618429753</v>
      </c>
      <c r="BD112" s="781">
        <f t="shared" si="165"/>
        <v>386691.63837251242</v>
      </c>
      <c r="BE112" s="781">
        <f t="shared" si="165"/>
        <v>388403.22167013807</v>
      </c>
      <c r="BF112" s="781">
        <f t="shared" si="165"/>
        <v>390410.01663264498</v>
      </c>
      <c r="BG112" s="781">
        <f t="shared" si="165"/>
        <v>396982.30134327721</v>
      </c>
      <c r="BH112" s="781">
        <f t="shared" si="165"/>
        <v>393598.29278944107</v>
      </c>
      <c r="BI112" s="781">
        <f t="shared" si="165"/>
        <v>395921.40880791307</v>
      </c>
      <c r="BJ112" s="781">
        <f t="shared" si="165"/>
        <v>399691.68062730873</v>
      </c>
      <c r="BK112" s="781">
        <f t="shared" si="165"/>
        <v>402053.26603767421</v>
      </c>
      <c r="BL112" s="781">
        <f t="shared" si="165"/>
        <v>404742.56321855792</v>
      </c>
      <c r="BM112" s="783">
        <f t="shared" si="165"/>
        <v>414027.97525848576</v>
      </c>
      <c r="BN112" s="775">
        <f t="shared" si="153"/>
        <v>19538594.791048199</v>
      </c>
    </row>
    <row r="113" spans="2:68" ht="17" thickTop="1" thickBot="1" x14ac:dyDescent="0.25">
      <c r="B113" s="39"/>
      <c r="C113" s="56"/>
      <c r="D113" s="39"/>
      <c r="E113" s="39" t="s">
        <v>120</v>
      </c>
      <c r="F113" s="780">
        <f>F112</f>
        <v>219753.98</v>
      </c>
      <c r="G113" s="781">
        <f>F113+G112</f>
        <v>457429.95</v>
      </c>
      <c r="H113" s="781">
        <f t="shared" ref="H113:BM113" si="166">G113+H112</f>
        <v>725346.91999999993</v>
      </c>
      <c r="I113" s="781">
        <f t="shared" si="166"/>
        <v>976585.6399999999</v>
      </c>
      <c r="J113" s="781">
        <f t="shared" si="166"/>
        <v>1229001.2974999999</v>
      </c>
      <c r="K113" s="781">
        <f t="shared" si="166"/>
        <v>1476359.5393749999</v>
      </c>
      <c r="L113" s="781">
        <f t="shared" si="166"/>
        <v>1741532.4948437498</v>
      </c>
      <c r="M113" s="781">
        <f t="shared" si="166"/>
        <v>2010718.7995859373</v>
      </c>
      <c r="N113" s="781">
        <f t="shared" si="166"/>
        <v>2281089.6210652343</v>
      </c>
      <c r="O113" s="782">
        <f t="shared" si="166"/>
        <v>2547706.685118496</v>
      </c>
      <c r="P113" s="781">
        <f t="shared" si="166"/>
        <v>2816082.3038744209</v>
      </c>
      <c r="Q113" s="781">
        <f t="shared" si="166"/>
        <v>3084049.4050681419</v>
      </c>
      <c r="R113" s="781">
        <f t="shared" si="166"/>
        <v>3363337.5628215489</v>
      </c>
      <c r="S113" s="781">
        <f t="shared" si="166"/>
        <v>3641625.0299626263</v>
      </c>
      <c r="T113" s="781">
        <f t="shared" si="166"/>
        <v>3921226.7719607577</v>
      </c>
      <c r="U113" s="781">
        <f t="shared" si="166"/>
        <v>4201008.5025587957</v>
      </c>
      <c r="V113" s="781">
        <f t="shared" si="166"/>
        <v>4481136.7211867357</v>
      </c>
      <c r="W113" s="781">
        <f t="shared" si="166"/>
        <v>4770954.7522460725</v>
      </c>
      <c r="X113" s="781">
        <f t="shared" si="166"/>
        <v>5061807.5863583758</v>
      </c>
      <c r="Y113" s="781">
        <f t="shared" si="166"/>
        <v>5353061.5236762948</v>
      </c>
      <c r="Z113" s="781">
        <f t="shared" si="166"/>
        <v>5645736.6193601098</v>
      </c>
      <c r="AA113" s="781">
        <f t="shared" si="166"/>
        <v>5941241.9313281151</v>
      </c>
      <c r="AB113" s="781">
        <f t="shared" si="166"/>
        <v>6237211.5703945206</v>
      </c>
      <c r="AC113" s="781">
        <f t="shared" si="166"/>
        <v>6549006.7529142471</v>
      </c>
      <c r="AD113" s="781">
        <f t="shared" si="166"/>
        <v>6875294.9930599593</v>
      </c>
      <c r="AE113" s="781">
        <f t="shared" si="166"/>
        <v>7200690.7498629568</v>
      </c>
      <c r="AF113" s="781">
        <f t="shared" si="166"/>
        <v>7527750.8991561048</v>
      </c>
      <c r="AG113" s="781">
        <f t="shared" si="166"/>
        <v>7855238.6605639104</v>
      </c>
      <c r="AH113" s="781">
        <f t="shared" si="166"/>
        <v>8183348.6646921057</v>
      </c>
      <c r="AI113" s="781">
        <f t="shared" si="166"/>
        <v>8516427.0236767102</v>
      </c>
      <c r="AJ113" s="781">
        <f t="shared" si="166"/>
        <v>8844941.4052605461</v>
      </c>
      <c r="AK113" s="781">
        <f t="shared" si="166"/>
        <v>9174176.110573573</v>
      </c>
      <c r="AL113" s="781">
        <f t="shared" si="166"/>
        <v>9505267.1558022518</v>
      </c>
      <c r="AM113" s="781">
        <f t="shared" si="166"/>
        <v>9836987.3579423651</v>
      </c>
      <c r="AN113" s="781">
        <f t="shared" si="166"/>
        <v>10169541.424839484</v>
      </c>
      <c r="AO113" s="781">
        <f t="shared" si="166"/>
        <v>10508936.049731458</v>
      </c>
      <c r="AP113" s="781">
        <f t="shared" si="166"/>
        <v>10859982.594218031</v>
      </c>
      <c r="AQ113" s="781">
        <f t="shared" si="166"/>
        <v>11210421.441393932</v>
      </c>
      <c r="AR113" s="781">
        <f t="shared" si="166"/>
        <v>11563083.85639363</v>
      </c>
      <c r="AS113" s="781">
        <f t="shared" si="166"/>
        <v>11916629.017608311</v>
      </c>
      <c r="AT113" s="781">
        <f t="shared" si="166"/>
        <v>12271291.637348726</v>
      </c>
      <c r="AU113" s="781">
        <f t="shared" si="166"/>
        <v>12631514.088541163</v>
      </c>
      <c r="AV113" s="781">
        <f t="shared" si="166"/>
        <v>12987553.537758222</v>
      </c>
      <c r="AW113" s="781">
        <f t="shared" si="166"/>
        <v>13344886.584901134</v>
      </c>
      <c r="AX113" s="781">
        <f t="shared" si="166"/>
        <v>13704787.90986619</v>
      </c>
      <c r="AY113" s="781">
        <f t="shared" si="166"/>
        <v>14065933.926544499</v>
      </c>
      <c r="AZ113" s="781">
        <f t="shared" si="166"/>
        <v>14428577.444521723</v>
      </c>
      <c r="BA113" s="781">
        <f t="shared" si="166"/>
        <v>14798994.83886281</v>
      </c>
      <c r="BB113" s="781">
        <f t="shared" si="166"/>
        <v>15182532.010105951</v>
      </c>
      <c r="BC113" s="781">
        <f t="shared" si="166"/>
        <v>15566072.426290248</v>
      </c>
      <c r="BD113" s="781">
        <f t="shared" si="166"/>
        <v>15952764.06466276</v>
      </c>
      <c r="BE113" s="781">
        <f t="shared" si="166"/>
        <v>16341167.286332898</v>
      </c>
      <c r="BF113" s="781">
        <f t="shared" si="166"/>
        <v>16731577.302965542</v>
      </c>
      <c r="BG113" s="781">
        <f t="shared" si="166"/>
        <v>17128559.604308821</v>
      </c>
      <c r="BH113" s="781">
        <f t="shared" si="166"/>
        <v>17522157.897098262</v>
      </c>
      <c r="BI113" s="781">
        <f t="shared" si="166"/>
        <v>17918079.305906177</v>
      </c>
      <c r="BJ113" s="781">
        <f t="shared" si="166"/>
        <v>18317770.986533485</v>
      </c>
      <c r="BK113" s="781">
        <f t="shared" si="166"/>
        <v>18719824.252571158</v>
      </c>
      <c r="BL113" s="781">
        <f t="shared" si="166"/>
        <v>19124566.815789714</v>
      </c>
      <c r="BM113" s="783">
        <f t="shared" si="166"/>
        <v>19538594.791048199</v>
      </c>
      <c r="BN113" s="104"/>
    </row>
    <row r="114" spans="2:68" ht="16" customHeight="1" thickTop="1" x14ac:dyDescent="0.2">
      <c r="B114" s="39"/>
      <c r="C114" s="56"/>
      <c r="D114" s="39"/>
      <c r="E114" s="88"/>
      <c r="F114" s="87"/>
      <c r="G114" s="87"/>
      <c r="H114" s="87"/>
      <c r="I114" s="87"/>
      <c r="J114" s="87"/>
      <c r="K114" s="87"/>
      <c r="L114" s="87"/>
      <c r="M114" s="87"/>
      <c r="N114" s="87"/>
      <c r="O114" s="644">
        <f>SUM(F112:O112)</f>
        <v>2547706.685118496</v>
      </c>
      <c r="P114" s="87"/>
      <c r="Q114" s="87"/>
      <c r="R114" s="87"/>
      <c r="S114" s="87"/>
      <c r="T114" s="87"/>
      <c r="U114" s="87"/>
      <c r="V114" s="87"/>
      <c r="W114" s="87"/>
      <c r="X114" s="87"/>
      <c r="Y114" s="87"/>
      <c r="Z114" s="87"/>
      <c r="AA114" s="87"/>
      <c r="AB114" s="87"/>
      <c r="AC114" s="87"/>
      <c r="AD114" s="87"/>
      <c r="AE114" s="87"/>
      <c r="AF114" s="87"/>
      <c r="AG114" s="87"/>
      <c r="AH114" s="87"/>
      <c r="AI114" s="87"/>
      <c r="AJ114" s="87"/>
      <c r="AK114" s="87"/>
      <c r="AL114" s="87"/>
      <c r="AM114" s="87"/>
      <c r="AN114" s="87"/>
      <c r="AO114" s="87"/>
      <c r="AP114" s="87"/>
      <c r="AQ114" s="87"/>
      <c r="AR114" s="87"/>
      <c r="AS114" s="87"/>
      <c r="AT114" s="87"/>
      <c r="AU114" s="87"/>
      <c r="AV114" s="87"/>
      <c r="AW114" s="87"/>
      <c r="AX114" s="87"/>
      <c r="AY114" s="87"/>
      <c r="AZ114" s="87"/>
      <c r="BA114" s="87"/>
      <c r="BB114" s="87"/>
      <c r="BC114" s="87"/>
      <c r="BD114" s="87"/>
      <c r="BE114" s="87"/>
      <c r="BF114" s="87"/>
      <c r="BG114" s="87"/>
      <c r="BH114" s="87"/>
      <c r="BI114" s="87"/>
      <c r="BJ114" s="87"/>
      <c r="BK114" s="87"/>
      <c r="BL114" s="87"/>
      <c r="BM114" s="87"/>
      <c r="BN114" s="108"/>
    </row>
    <row r="115" spans="2:68" hidden="1" x14ac:dyDescent="0.2">
      <c r="B115" s="89"/>
      <c r="C115" s="90"/>
      <c r="D115" s="450"/>
      <c r="E115" s="447" t="s">
        <v>107</v>
      </c>
      <c r="F115" s="448">
        <f>SUM('OLD -- Cash Summary'!D10:D10)</f>
        <v>0</v>
      </c>
      <c r="G115" s="92">
        <f>SUM('OLD -- Cash Summary'!E10:E10)</f>
        <v>0</v>
      </c>
      <c r="H115" s="92">
        <f>SUM('OLD -- Cash Summary'!F10:F10)</f>
        <v>0</v>
      </c>
      <c r="I115" s="92">
        <f>SUM('OLD -- Cash Summary'!G10:G10)</f>
        <v>0</v>
      </c>
      <c r="J115" s="92">
        <f>SUM('OLD -- Cash Summary'!H10:H10)</f>
        <v>0</v>
      </c>
      <c r="K115" s="92">
        <f>SUM('OLD -- Cash Summary'!I10:I10)</f>
        <v>0</v>
      </c>
      <c r="L115" s="92">
        <f>SUM('OLD -- Cash Summary'!J10:J10)</f>
        <v>0</v>
      </c>
      <c r="M115" s="92">
        <f>SUM('OLD -- Cash Summary'!K10:K10)</f>
        <v>0</v>
      </c>
      <c r="N115" s="92">
        <f>SUM('OLD -- Cash Summary'!L10:L10)</f>
        <v>0</v>
      </c>
      <c r="O115" s="645">
        <f>SUM('OLD -- Cash Summary'!M10:M10)</f>
        <v>14621.099999999999</v>
      </c>
      <c r="P115" s="92">
        <f>SUM('OLD -- Cash Summary'!N10:N10)</f>
        <v>53894.75</v>
      </c>
      <c r="Q115" s="92">
        <f>SUM('OLD -- Cash Summary'!O10:O10)</f>
        <v>130064.99999999999</v>
      </c>
      <c r="R115" s="92">
        <f>SUM('OLD -- Cash Summary'!P10:P10)</f>
        <v>282629.75</v>
      </c>
      <c r="S115" s="92">
        <f>SUM('OLD -- Cash Summary'!Q10:Q10)</f>
        <v>584350.64999999991</v>
      </c>
      <c r="T115" s="92">
        <f>SUM('OLD -- Cash Summary'!R10:R10)</f>
        <v>1050932.675</v>
      </c>
      <c r="U115" s="92">
        <f>SUM('OLD -- Cash Summary'!S10:S10)</f>
        <v>1821560.325</v>
      </c>
      <c r="V115" s="92">
        <f>SUM('OLD -- Cash Summary'!T10:T10)</f>
        <v>2705628.5749999997</v>
      </c>
      <c r="W115" s="92">
        <f>SUM('OLD -- Cash Summary'!U10:U10)</f>
        <v>3990895.0249999999</v>
      </c>
      <c r="X115" s="92">
        <f>SUM('OLD -- Cash Summary'!V10:V10)</f>
        <v>4774873.0249999994</v>
      </c>
      <c r="Y115" s="92">
        <f>SUM('OLD -- Cash Summary'!W10:W10)</f>
        <v>5302966.8250000002</v>
      </c>
      <c r="Z115" s="92">
        <f>SUM('OLD -- Cash Summary'!X10:X10)</f>
        <v>4653356.9333333327</v>
      </c>
      <c r="AA115" s="92">
        <f>SUM('OLD -- Cash Summary'!Y10:Y10)</f>
        <v>3897768.9833333329</v>
      </c>
      <c r="AB115" s="92">
        <f>SUM('OLD -- Cash Summary'!Z10:Z10)</f>
        <v>4797280.583333333</v>
      </c>
      <c r="AC115" s="92">
        <f>SUM('OLD -- Cash Summary'!AA10:AA10)</f>
        <v>4245755.1499999994</v>
      </c>
      <c r="AD115" s="92">
        <f>SUM('OLD -- Cash Summary'!AB10:AB10)</f>
        <v>3927330.1166666667</v>
      </c>
      <c r="AE115" s="92">
        <f>SUM('OLD -- Cash Summary'!AC10:AC10)</f>
        <v>4990688.7333333325</v>
      </c>
      <c r="AF115" s="92">
        <f>SUM('OLD -- Cash Summary'!AD10:AD10)</f>
        <v>4809422.4749999996</v>
      </c>
      <c r="AG115" s="92">
        <f>SUM('OLD -- Cash Summary'!AE10:AE10)</f>
        <v>4841956.166666666</v>
      </c>
      <c r="AH115" s="92">
        <f>SUM('OLD -- Cash Summary'!AF10:AF10)</f>
        <v>4263154.458333334</v>
      </c>
      <c r="AI115" s="92">
        <f>SUM('OLD -- Cash Summary'!AG10:AG10)</f>
        <v>5247425.083333333</v>
      </c>
      <c r="AJ115" s="92">
        <f>SUM('OLD -- Cash Summary'!AH10:AH10)</f>
        <v>5361055.05</v>
      </c>
      <c r="AK115" s="92">
        <f>SUM('OLD -- Cash Summary'!AI10:AI10)</f>
        <v>6660369.5166666666</v>
      </c>
      <c r="AL115" s="92">
        <f>SUM('OLD -- Cash Summary'!AJ10:AJ10)</f>
        <v>6222989.8250000011</v>
      </c>
      <c r="AM115" s="92">
        <f>SUM('OLD -- Cash Summary'!AK10:AK10)</f>
        <v>6812162.3483333336</v>
      </c>
      <c r="AN115" s="92">
        <f>SUM('OLD -- Cash Summary'!AL10:AL10)</f>
        <v>5947578.3336666655</v>
      </c>
      <c r="AO115" s="92">
        <f>SUM('OLD -- Cash Summary'!AM10:AM10)</f>
        <v>5670441.233599999</v>
      </c>
      <c r="AP115" s="92">
        <f>SUM('OLD -- Cash Summary'!AN10:AN10)</f>
        <v>6526054.9652133333</v>
      </c>
      <c r="AQ115" s="92">
        <f>SUM('OLD -- Cash Summary'!AO10:AO10)</f>
        <v>5584832.1205039993</v>
      </c>
      <c r="AR115" s="92">
        <f>SUM('OLD -- Cash Summary'!AP10:AP10)</f>
        <v>5121499.6297365325</v>
      </c>
      <c r="AS115" s="92">
        <f>SUM('OLD -- Cash Summary'!AQ10:AQ10)</f>
        <v>5995275.6237892257</v>
      </c>
      <c r="AT115" s="92">
        <f>SUM('OLD -- Cash Summary'!AR10:AR10)</f>
        <v>5456111.0073647145</v>
      </c>
      <c r="AU115" s="92">
        <f>SUM('OLD -- Cash Summary'!AS10:AS10)</f>
        <v>5300463.7925584381</v>
      </c>
      <c r="AV115" s="92">
        <f>SUM('OLD -- Cash Summary'!AT10:AT10)</f>
        <v>4283585.5040467503</v>
      </c>
      <c r="AW115" s="92">
        <f>SUM('OLD -- Cash Summary'!AU10:AU10)</f>
        <v>4703363.6882373998</v>
      </c>
      <c r="AX115" s="92">
        <f>SUM('OLD -- Cash Summary'!AV10:AV10)</f>
        <v>4185417.6489232541</v>
      </c>
      <c r="AY115" s="92">
        <f>SUM('OLD -- Cash Summary'!AW10:AW10)</f>
        <v>4163599.9774719365</v>
      </c>
      <c r="AZ115" s="92">
        <f>SUM('OLD -- Cash Summary'!AX10:AX10)</f>
        <v>3545625.270310882</v>
      </c>
      <c r="BA115" s="92">
        <f>SUM('OLD -- Cash Summary'!AY10:AY10)</f>
        <v>4096080.0745820394</v>
      </c>
      <c r="BB115" s="92">
        <f>SUM('OLD -- Cash Summary'!AZ10:AZ10)</f>
        <v>4966769.2029989641</v>
      </c>
      <c r="BC115" s="92">
        <f>SUM('OLD -- Cash Summary'!BA10:BA10)</f>
        <v>6389871.070732506</v>
      </c>
      <c r="BD115" s="92">
        <f>SUM('OLD -- Cash Summary'!BB10:BB10)</f>
        <v>6699681.5399193373</v>
      </c>
      <c r="BE115" s="92">
        <f>SUM('OLD -- Cash Summary'!BC10:BC10)</f>
        <v>7223764.0552688036</v>
      </c>
      <c r="BF115" s="92">
        <f>SUM('OLD -- Cash Summary'!BD10:BD10)</f>
        <v>6828999.5775483744</v>
      </c>
      <c r="BG115" s="92">
        <f>SUM('OLD -- Cash Summary'!BE10:BE10)</f>
        <v>6142562.5453720326</v>
      </c>
      <c r="BH115" s="92">
        <f>SUM('OLD -- Cash Summary'!BF10:BF10)</f>
        <v>7200125.2996309595</v>
      </c>
      <c r="BI115" s="92">
        <f>SUM('OLD -- Cash Summary'!BG10:BG10)</f>
        <v>6403473.4897047672</v>
      </c>
      <c r="BJ115" s="92">
        <f>SUM('OLD -- Cash Summary'!BH10:BH10)</f>
        <v>5843205.338430481</v>
      </c>
      <c r="BK115" s="92">
        <f>SUM('OLD -- Cash Summary'!BI10:BI10)</f>
        <v>6643713.9857443841</v>
      </c>
      <c r="BL115" s="92">
        <f>SUM('OLD -- Cash Summary'!BJ10:BJ10)</f>
        <v>6767166.3485955065</v>
      </c>
      <c r="BM115" s="92">
        <f>SUM('OLD -- Cash Summary'!BK10:BK10)</f>
        <v>7002478.0505430736</v>
      </c>
      <c r="BN115" s="440">
        <f t="shared" ref="BN115" si="167">SUM(F115:BM115)</f>
        <v>240134872.49782771</v>
      </c>
      <c r="BP115" s="95" t="e">
        <f>BN115+#REF!+#REF!+#REF!+#REF!</f>
        <v>#REF!</v>
      </c>
    </row>
    <row r="116" spans="2:68" hidden="1" x14ac:dyDescent="0.2">
      <c r="B116" s="89"/>
      <c r="C116" s="90"/>
      <c r="D116" s="91"/>
      <c r="E116" s="449" t="s">
        <v>143</v>
      </c>
      <c r="F116" s="446">
        <v>10000000</v>
      </c>
      <c r="G116" s="97" t="e">
        <f>'OLD -- Cash Summary'!#REF!</f>
        <v>#REF!</v>
      </c>
      <c r="H116" s="97" t="e">
        <f>'OLD -- Cash Summary'!#REF!</f>
        <v>#REF!</v>
      </c>
      <c r="I116" s="97" t="e">
        <f>'OLD -- Cash Summary'!#REF!</f>
        <v>#REF!</v>
      </c>
      <c r="J116" s="97" t="e">
        <f>'OLD -- Cash Summary'!#REF!</f>
        <v>#REF!</v>
      </c>
      <c r="K116" s="97" t="e">
        <f>'OLD -- Cash Summary'!#REF!</f>
        <v>#REF!</v>
      </c>
      <c r="L116" s="97" t="e">
        <f>'OLD -- Cash Summary'!#REF!</f>
        <v>#REF!</v>
      </c>
      <c r="M116" s="97" t="e">
        <f>'OLD -- Cash Summary'!#REF!</f>
        <v>#REF!</v>
      </c>
      <c r="N116" s="97" t="e">
        <f>'OLD -- Cash Summary'!#REF!</f>
        <v>#REF!</v>
      </c>
      <c r="O116" s="646" t="e">
        <f>'OLD -- Cash Summary'!#REF!</f>
        <v>#REF!</v>
      </c>
      <c r="P116" s="97" t="e">
        <f>'OLD -- Cash Summary'!#REF!</f>
        <v>#REF!</v>
      </c>
      <c r="Q116" s="97" t="e">
        <f>'OLD -- Cash Summary'!#REF!</f>
        <v>#REF!</v>
      </c>
      <c r="R116" s="306" t="e">
        <f>'OLD -- Cash Summary'!#REF!</f>
        <v>#REF!</v>
      </c>
      <c r="S116" s="306" t="e">
        <f>'OLD -- Cash Summary'!#REF!</f>
        <v>#REF!</v>
      </c>
      <c r="T116" s="306" t="e">
        <f>'OLD -- Cash Summary'!#REF!</f>
        <v>#REF!</v>
      </c>
      <c r="U116" s="306" t="e">
        <f>'OLD -- Cash Summary'!#REF!</f>
        <v>#REF!</v>
      </c>
      <c r="V116" s="306" t="e">
        <f>'OLD -- Cash Summary'!#REF!</f>
        <v>#REF!</v>
      </c>
      <c r="W116" s="306" t="e">
        <f>'OLD -- Cash Summary'!#REF!</f>
        <v>#REF!</v>
      </c>
      <c r="X116" s="306" t="e">
        <f>'OLD -- Cash Summary'!#REF!</f>
        <v>#REF!</v>
      </c>
      <c r="Y116" s="306" t="e">
        <f>'OLD -- Cash Summary'!#REF!</f>
        <v>#REF!</v>
      </c>
      <c r="Z116" s="306" t="e">
        <f>'OLD -- Cash Summary'!#REF!</f>
        <v>#REF!</v>
      </c>
      <c r="AA116" s="306" t="e">
        <f>'OLD -- Cash Summary'!#REF!</f>
        <v>#REF!</v>
      </c>
      <c r="AB116" s="306" t="e">
        <f>'OLD -- Cash Summary'!#REF!</f>
        <v>#REF!</v>
      </c>
      <c r="AC116" s="306" t="e">
        <f>'OLD -- Cash Summary'!#REF!</f>
        <v>#REF!</v>
      </c>
      <c r="AD116" s="306">
        <v>0</v>
      </c>
      <c r="AE116" s="306">
        <v>0</v>
      </c>
      <c r="AF116" s="306">
        <v>0</v>
      </c>
      <c r="AG116" s="306">
        <v>0</v>
      </c>
      <c r="AH116" s="306">
        <v>0</v>
      </c>
      <c r="AI116" s="306">
        <v>0</v>
      </c>
      <c r="AJ116" s="306">
        <v>0</v>
      </c>
      <c r="AK116" s="306">
        <v>0</v>
      </c>
      <c r="AL116" s="306">
        <v>0</v>
      </c>
      <c r="AM116" s="306">
        <v>0</v>
      </c>
      <c r="AN116" s="306">
        <v>0</v>
      </c>
      <c r="AO116" s="306">
        <v>0</v>
      </c>
      <c r="AP116" s="93"/>
      <c r="AQ116" s="97"/>
      <c r="AR116" s="93"/>
      <c r="AS116" s="93"/>
      <c r="AT116" s="93"/>
      <c r="AU116" s="93"/>
      <c r="AV116" s="93"/>
      <c r="AW116" s="93"/>
      <c r="AX116" s="93"/>
      <c r="AY116" s="93"/>
      <c r="AZ116" s="93"/>
      <c r="BA116" s="97"/>
      <c r="BB116" s="93"/>
      <c r="BC116" s="97"/>
      <c r="BD116" s="93"/>
      <c r="BE116" s="93"/>
      <c r="BF116" s="93"/>
      <c r="BG116" s="93"/>
      <c r="BH116" s="93"/>
      <c r="BI116" s="93"/>
      <c r="BJ116" s="93"/>
      <c r="BK116" s="93"/>
      <c r="BL116" s="93"/>
      <c r="BM116" s="97"/>
      <c r="BN116" s="286"/>
    </row>
    <row r="117" spans="2:68" hidden="1" x14ac:dyDescent="0.2">
      <c r="B117" s="39"/>
      <c r="C117" s="56"/>
      <c r="D117" s="39"/>
      <c r="E117" s="101"/>
      <c r="F117" s="57"/>
      <c r="G117" s="57"/>
      <c r="H117" s="57"/>
      <c r="I117" s="57"/>
      <c r="J117" s="57"/>
      <c r="K117" s="57"/>
      <c r="L117" s="57"/>
      <c r="M117" s="57"/>
      <c r="N117" s="57"/>
      <c r="O117" s="634"/>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104"/>
    </row>
    <row r="118" spans="2:68" hidden="1" x14ac:dyDescent="0.2">
      <c r="B118" s="39"/>
      <c r="C118" s="56"/>
      <c r="D118" s="39"/>
      <c r="E118" s="444" t="s">
        <v>140</v>
      </c>
      <c r="F118" s="451">
        <f t="shared" ref="F118:W118" si="168">F115</f>
        <v>0</v>
      </c>
      <c r="G118" s="94">
        <f t="shared" si="168"/>
        <v>0</v>
      </c>
      <c r="H118" s="94">
        <f t="shared" si="168"/>
        <v>0</v>
      </c>
      <c r="I118" s="94">
        <f t="shared" si="168"/>
        <v>0</v>
      </c>
      <c r="J118" s="94">
        <f t="shared" si="168"/>
        <v>0</v>
      </c>
      <c r="K118" s="94">
        <f t="shared" si="168"/>
        <v>0</v>
      </c>
      <c r="L118" s="94">
        <f t="shared" si="168"/>
        <v>0</v>
      </c>
      <c r="M118" s="94">
        <f t="shared" si="168"/>
        <v>0</v>
      </c>
      <c r="N118" s="94">
        <f t="shared" si="168"/>
        <v>0</v>
      </c>
      <c r="O118" s="647">
        <f t="shared" si="168"/>
        <v>14621.099999999999</v>
      </c>
      <c r="P118" s="95">
        <f t="shared" si="168"/>
        <v>53894.75</v>
      </c>
      <c r="Q118" s="95">
        <f t="shared" si="168"/>
        <v>130064.99999999999</v>
      </c>
      <c r="R118" s="95">
        <f t="shared" si="168"/>
        <v>282629.75</v>
      </c>
      <c r="S118" s="95">
        <f t="shared" si="168"/>
        <v>584350.64999999991</v>
      </c>
      <c r="T118" s="95">
        <f t="shared" si="168"/>
        <v>1050932.675</v>
      </c>
      <c r="U118" s="95">
        <f t="shared" si="168"/>
        <v>1821560.325</v>
      </c>
      <c r="V118" s="95">
        <f t="shared" si="168"/>
        <v>2705628.5749999997</v>
      </c>
      <c r="W118" s="95">
        <f t="shared" si="168"/>
        <v>3990895.0249999999</v>
      </c>
      <c r="X118" s="95">
        <f t="shared" ref="X118:AC118" si="169">X115</f>
        <v>4774873.0249999994</v>
      </c>
      <c r="Y118" s="95">
        <f t="shared" si="169"/>
        <v>5302966.8250000002</v>
      </c>
      <c r="Z118" s="95">
        <f t="shared" si="169"/>
        <v>4653356.9333333327</v>
      </c>
      <c r="AA118" s="95">
        <f t="shared" si="169"/>
        <v>3897768.9833333329</v>
      </c>
      <c r="AB118" s="95">
        <f t="shared" si="169"/>
        <v>4797280.583333333</v>
      </c>
      <c r="AC118" s="95">
        <f t="shared" si="169"/>
        <v>4245755.1499999994</v>
      </c>
      <c r="AD118" s="95">
        <f t="shared" ref="AD118:AO118" si="170">AD115</f>
        <v>3927330.1166666667</v>
      </c>
      <c r="AE118" s="95">
        <f t="shared" si="170"/>
        <v>4990688.7333333325</v>
      </c>
      <c r="AF118" s="95">
        <f t="shared" si="170"/>
        <v>4809422.4749999996</v>
      </c>
      <c r="AG118" s="95">
        <f t="shared" si="170"/>
        <v>4841956.166666666</v>
      </c>
      <c r="AH118" s="95">
        <f t="shared" si="170"/>
        <v>4263154.458333334</v>
      </c>
      <c r="AI118" s="95">
        <f t="shared" si="170"/>
        <v>5247425.083333333</v>
      </c>
      <c r="AJ118" s="95">
        <f t="shared" si="170"/>
        <v>5361055.05</v>
      </c>
      <c r="AK118" s="95">
        <f t="shared" si="170"/>
        <v>6660369.5166666666</v>
      </c>
      <c r="AL118" s="95">
        <f t="shared" si="170"/>
        <v>6222989.8250000011</v>
      </c>
      <c r="AM118" s="95">
        <f t="shared" si="170"/>
        <v>6812162.3483333336</v>
      </c>
      <c r="AN118" s="95">
        <f t="shared" si="170"/>
        <v>5947578.3336666655</v>
      </c>
      <c r="AO118" s="95">
        <f t="shared" si="170"/>
        <v>5670441.233599999</v>
      </c>
      <c r="AP118" s="95">
        <f t="shared" ref="AP118:BA118" si="171">AP115</f>
        <v>6526054.9652133333</v>
      </c>
      <c r="AQ118" s="95">
        <f t="shared" si="171"/>
        <v>5584832.1205039993</v>
      </c>
      <c r="AR118" s="95">
        <f t="shared" si="171"/>
        <v>5121499.6297365325</v>
      </c>
      <c r="AS118" s="95">
        <f t="shared" si="171"/>
        <v>5995275.6237892257</v>
      </c>
      <c r="AT118" s="95">
        <f t="shared" si="171"/>
        <v>5456111.0073647145</v>
      </c>
      <c r="AU118" s="95">
        <f t="shared" si="171"/>
        <v>5300463.7925584381</v>
      </c>
      <c r="AV118" s="95">
        <f t="shared" si="171"/>
        <v>4283585.5040467503</v>
      </c>
      <c r="AW118" s="95">
        <f t="shared" si="171"/>
        <v>4703363.6882373998</v>
      </c>
      <c r="AX118" s="95">
        <f t="shared" si="171"/>
        <v>4185417.6489232541</v>
      </c>
      <c r="AY118" s="95">
        <f t="shared" si="171"/>
        <v>4163599.9774719365</v>
      </c>
      <c r="AZ118" s="95">
        <f t="shared" si="171"/>
        <v>3545625.270310882</v>
      </c>
      <c r="BA118" s="95">
        <f t="shared" si="171"/>
        <v>4096080.0745820394</v>
      </c>
      <c r="BB118" s="95">
        <f t="shared" ref="BB118:BM118" si="172">BB115</f>
        <v>4966769.2029989641</v>
      </c>
      <c r="BC118" s="95">
        <f t="shared" si="172"/>
        <v>6389871.070732506</v>
      </c>
      <c r="BD118" s="95">
        <f t="shared" si="172"/>
        <v>6699681.5399193373</v>
      </c>
      <c r="BE118" s="95">
        <f t="shared" si="172"/>
        <v>7223764.0552688036</v>
      </c>
      <c r="BF118" s="95">
        <f t="shared" si="172"/>
        <v>6828999.5775483744</v>
      </c>
      <c r="BG118" s="95">
        <f t="shared" si="172"/>
        <v>6142562.5453720326</v>
      </c>
      <c r="BH118" s="95">
        <f t="shared" si="172"/>
        <v>7200125.2996309595</v>
      </c>
      <c r="BI118" s="95">
        <f t="shared" si="172"/>
        <v>6403473.4897047672</v>
      </c>
      <c r="BJ118" s="95">
        <f t="shared" si="172"/>
        <v>5843205.338430481</v>
      </c>
      <c r="BK118" s="95">
        <f t="shared" si="172"/>
        <v>6643713.9857443841</v>
      </c>
      <c r="BL118" s="95">
        <f t="shared" si="172"/>
        <v>6767166.3485955065</v>
      </c>
      <c r="BM118" s="95">
        <f t="shared" si="172"/>
        <v>7002478.0505430736</v>
      </c>
      <c r="BN118" s="440">
        <f t="shared" ref="BN118:BN120" si="173">SUM(F118:BM118)</f>
        <v>240134872.49782771</v>
      </c>
    </row>
    <row r="119" spans="2:68" hidden="1" x14ac:dyDescent="0.2">
      <c r="B119" s="39"/>
      <c r="C119" s="56"/>
      <c r="D119" s="39" t="s">
        <v>138</v>
      </c>
      <c r="E119" s="444" t="s">
        <v>108</v>
      </c>
      <c r="F119" s="451">
        <f>'OLD -- Cash Summary'!D39</f>
        <v>-50000</v>
      </c>
      <c r="G119" s="94">
        <f>'OLD -- Cash Summary'!E39</f>
        <v>-50000</v>
      </c>
      <c r="H119" s="94">
        <f>'OLD -- Cash Summary'!F39</f>
        <v>-50000</v>
      </c>
      <c r="I119" s="94">
        <f>'OLD -- Cash Summary'!G39</f>
        <v>0</v>
      </c>
      <c r="J119" s="94">
        <f>'OLD -- Cash Summary'!H39</f>
        <v>-50000</v>
      </c>
      <c r="K119" s="94">
        <f>'OLD -- Cash Summary'!I39</f>
        <v>0</v>
      </c>
      <c r="L119" s="94">
        <f>'OLD -- Cash Summary'!J39</f>
        <v>0</v>
      </c>
      <c r="M119" s="94">
        <f>'OLD -- Cash Summary'!K39</f>
        <v>0</v>
      </c>
      <c r="N119" s="94">
        <f>'OLD -- Cash Summary'!L39</f>
        <v>-50000</v>
      </c>
      <c r="O119" s="648">
        <f>'OLD -- Cash Summary'!M39</f>
        <v>-256579.495</v>
      </c>
      <c r="P119" s="94">
        <f>'OLD -- Cash Summary'!N39</f>
        <v>-74252.637499999997</v>
      </c>
      <c r="Q119" s="94">
        <f>'OLD -- Cash Summary'!O39</f>
        <v>-308529.25</v>
      </c>
      <c r="R119" s="94">
        <f>'OLD -- Cash Summary'!P39</f>
        <v>-177183.38750000001</v>
      </c>
      <c r="S119" s="94">
        <f>'OLD -- Cash Summary'!Q39</f>
        <v>-312957.79249999998</v>
      </c>
      <c r="T119" s="94">
        <f>'OLD -- Cash Summary'!R39</f>
        <v>-722919.70374999999</v>
      </c>
      <c r="U119" s="94">
        <f>'OLD -- Cash Summary'!S39</f>
        <v>-869702.14624999987</v>
      </c>
      <c r="V119" s="94">
        <f>'OLD -- Cash Summary'!T39</f>
        <v>-1517532.8587499997</v>
      </c>
      <c r="W119" s="94">
        <f>'OLD -- Cash Summary'!U39</f>
        <v>-1795902.7612499997</v>
      </c>
      <c r="X119" s="94">
        <f>'OLD -- Cash Summary'!V39</f>
        <v>-2198692.8612499996</v>
      </c>
      <c r="Y119" s="94">
        <f>'OLD -- Cash Summary'!W39</f>
        <v>-2436335.07125</v>
      </c>
      <c r="Z119" s="94">
        <f>'OLD -- Cash Summary'!X39</f>
        <v>-2344010.6199999996</v>
      </c>
      <c r="AA119" s="94">
        <f>'OLD -- Cash Summary'!Y39</f>
        <v>-1803996.0424999997</v>
      </c>
      <c r="AB119" s="94">
        <f>'OLD -- Cash Summary'!Z39</f>
        <v>-2458776.2624999997</v>
      </c>
      <c r="AC119" s="94">
        <f>'OLD -- Cash Summary'!AA39</f>
        <v>-1910589.8174999994</v>
      </c>
      <c r="AD119" s="94">
        <f>'OLD -- Cash Summary'!AB39</f>
        <v>-2067298.5524999998</v>
      </c>
      <c r="AE119" s="94">
        <f>'OLD -- Cash Summary'!AC39</f>
        <v>-2545809.9299999997</v>
      </c>
      <c r="AF119" s="94">
        <f>'OLD -- Cash Summary'!AD39</f>
        <v>-2164240.11375</v>
      </c>
      <c r="AG119" s="94">
        <f>'OLD -- Cash Summary'!AE39</f>
        <v>-2228880.2749999999</v>
      </c>
      <c r="AH119" s="94">
        <f>'OLD -- Cash Summary'!AF39</f>
        <v>-2218419.5062500001</v>
      </c>
      <c r="AI119" s="94">
        <f>'OLD -- Cash Summary'!AG39</f>
        <v>-2661341.2874999996</v>
      </c>
      <c r="AJ119" s="94">
        <f>'OLD -- Cash Summary'!AH39</f>
        <v>-2412474.7725</v>
      </c>
      <c r="AK119" s="94">
        <f>'OLD -- Cash Summary'!AI39</f>
        <v>-2997166.2824999997</v>
      </c>
      <c r="AL119" s="94">
        <f>'OLD -- Cash Summary'!AJ39</f>
        <v>-3100345.4212500006</v>
      </c>
      <c r="AM119" s="94">
        <f>'OLD -- Cash Summary'!AK39</f>
        <v>-3365473.05675</v>
      </c>
      <c r="AN119" s="94">
        <f>'OLD -- Cash Summary'!AL39</f>
        <v>-2726410.2501499993</v>
      </c>
      <c r="AO119" s="94">
        <f>'OLD -- Cash Summary'!AM39</f>
        <v>-2551698.5551199992</v>
      </c>
      <c r="AP119" s="94">
        <f>'OLD -- Cash Summary'!AN39</f>
        <v>-3236724.7343459995</v>
      </c>
      <c r="AQ119" s="94">
        <f>'OLD -- Cash Summary'!AO39</f>
        <v>-2813174.4542267993</v>
      </c>
      <c r="AR119" s="94">
        <f>'OLD -- Cash Summary'!AP39</f>
        <v>-2304674.8333814396</v>
      </c>
      <c r="AS119" s="94">
        <f>'OLD -- Cash Summary'!AQ39</f>
        <v>-2997874.0307051511</v>
      </c>
      <c r="AT119" s="94">
        <f>'OLD -- Cash Summary'!AR39</f>
        <v>-2755249.9533141218</v>
      </c>
      <c r="AU119" s="94">
        <f>'OLD -- Cash Summary'!AS39</f>
        <v>-2685208.7066512974</v>
      </c>
      <c r="AV119" s="94">
        <f>'OLD -- Cash Summary'!AT39</f>
        <v>-1927613.4768210375</v>
      </c>
      <c r="AW119" s="94">
        <f>'OLD -- Cash Summary'!AU39</f>
        <v>-2116513.6597068296</v>
      </c>
      <c r="AX119" s="94">
        <f>'OLD -- Cash Summary'!AV39</f>
        <v>-2183437.9420154644</v>
      </c>
      <c r="AY119" s="94">
        <f>'OLD -- Cash Summary'!AW39</f>
        <v>-2173619.9898623712</v>
      </c>
      <c r="AZ119" s="94">
        <f>'OLD -- Cash Summary'!AX39</f>
        <v>-1895531.3716398966</v>
      </c>
      <c r="BA119" s="94">
        <f>'OLD -- Cash Summary'!AY39</f>
        <v>-1843236.0335619177</v>
      </c>
      <c r="BB119" s="94">
        <f>'OLD -- Cash Summary'!AZ39</f>
        <v>-2535046.141349534</v>
      </c>
      <c r="BC119" s="94">
        <f>'OLD -- Cash Summary'!BA39</f>
        <v>-3175441.9818296274</v>
      </c>
      <c r="BD119" s="94">
        <f>'OLD -- Cash Summary'!BB39</f>
        <v>-3014856.6929637017</v>
      </c>
      <c r="BE119" s="94">
        <f>'OLD -- Cash Summary'!BC39</f>
        <v>-3500693.8248709617</v>
      </c>
      <c r="BF119" s="94">
        <f>'OLD -- Cash Summary'!BD39</f>
        <v>-3373049.8098967681</v>
      </c>
      <c r="BG119" s="94">
        <f>'OLD -- Cash Summary'!BE39</f>
        <v>-3064153.1454174146</v>
      </c>
      <c r="BH119" s="94">
        <f>'OLD -- Cash Summary'!BF39</f>
        <v>-3290056.3848339319</v>
      </c>
      <c r="BI119" s="94">
        <f>'OLD -- Cash Summary'!BG39</f>
        <v>-2931563.0703671454</v>
      </c>
      <c r="BJ119" s="94">
        <f>'OLD -- Cash Summary'!BH39</f>
        <v>-2879442.4022937166</v>
      </c>
      <c r="BK119" s="94">
        <f>'OLD -- Cash Summary'!BI39</f>
        <v>-3289671.2935849726</v>
      </c>
      <c r="BL119" s="94">
        <f>'OLD -- Cash Summary'!BJ39</f>
        <v>-3295224.8568679774</v>
      </c>
      <c r="BM119" s="94">
        <f>'OLD -- Cash Summary'!BK39</f>
        <v>-3201115.1227443828</v>
      </c>
      <c r="BN119" s="440">
        <f t="shared" si="173"/>
        <v>-116960692.62402245</v>
      </c>
      <c r="BO119" s="96"/>
    </row>
    <row r="120" spans="2:68" hidden="1" x14ac:dyDescent="0.2">
      <c r="B120" s="39"/>
      <c r="C120" s="56"/>
      <c r="D120" s="39"/>
      <c r="E120" s="39" t="s">
        <v>139</v>
      </c>
      <c r="F120" s="94">
        <f t="shared" ref="F120:W120" si="174">-F112</f>
        <v>-219753.98</v>
      </c>
      <c r="G120" s="94">
        <f t="shared" si="174"/>
        <v>-237675.97</v>
      </c>
      <c r="H120" s="94">
        <f t="shared" si="174"/>
        <v>-267916.96999999997</v>
      </c>
      <c r="I120" s="94">
        <f t="shared" si="174"/>
        <v>-251238.72</v>
      </c>
      <c r="J120" s="94">
        <f t="shared" si="174"/>
        <v>-252415.6575</v>
      </c>
      <c r="K120" s="94">
        <f t="shared" si="174"/>
        <v>-247358.24187500001</v>
      </c>
      <c r="L120" s="94">
        <f t="shared" si="174"/>
        <v>-265172.95546874998</v>
      </c>
      <c r="M120" s="94">
        <f t="shared" si="174"/>
        <v>-269186.30474218749</v>
      </c>
      <c r="N120" s="94">
        <f t="shared" si="174"/>
        <v>-270370.82147929689</v>
      </c>
      <c r="O120" s="648">
        <f t="shared" si="174"/>
        <v>-266617.06405326171</v>
      </c>
      <c r="P120" s="94">
        <f t="shared" si="174"/>
        <v>-268375.61875592481</v>
      </c>
      <c r="Q120" s="94">
        <f t="shared" si="174"/>
        <v>-267967.10119372106</v>
      </c>
      <c r="R120" s="94">
        <f t="shared" si="174"/>
        <v>-279288.15775340714</v>
      </c>
      <c r="S120" s="94">
        <f t="shared" si="174"/>
        <v>-278287.46714107745</v>
      </c>
      <c r="T120" s="94">
        <f t="shared" si="174"/>
        <v>-279601.74199813133</v>
      </c>
      <c r="U120" s="94">
        <f t="shared" si="174"/>
        <v>-279781.73059803789</v>
      </c>
      <c r="V120" s="94">
        <f t="shared" si="174"/>
        <v>-280128.21862793982</v>
      </c>
      <c r="W120" s="94">
        <f t="shared" si="174"/>
        <v>-289818.03105933679</v>
      </c>
      <c r="X120" s="94">
        <f t="shared" ref="X120:AC120" si="175">-X112</f>
        <v>-290852.83411230362</v>
      </c>
      <c r="Y120" s="94">
        <f t="shared" si="175"/>
        <v>-291253.93731791881</v>
      </c>
      <c r="Z120" s="94">
        <f t="shared" si="175"/>
        <v>-292675.09568381472</v>
      </c>
      <c r="AA120" s="94">
        <f t="shared" si="175"/>
        <v>-295505.3119680055</v>
      </c>
      <c r="AB120" s="94">
        <f t="shared" si="175"/>
        <v>-295969.63906640571</v>
      </c>
      <c r="AC120" s="94">
        <f t="shared" si="175"/>
        <v>-311795.18251972605</v>
      </c>
      <c r="AD120" s="94">
        <f t="shared" ref="AD120:AO120" si="176">-AD112</f>
        <v>-326288.24014571233</v>
      </c>
      <c r="AE120" s="94">
        <f t="shared" si="176"/>
        <v>-325395.75680299796</v>
      </c>
      <c r="AF120" s="94">
        <f t="shared" si="176"/>
        <v>-327060.14929314784</v>
      </c>
      <c r="AG120" s="94">
        <f t="shared" si="176"/>
        <v>-327487.76140780526</v>
      </c>
      <c r="AH120" s="94">
        <f t="shared" si="176"/>
        <v>-328110.00412819552</v>
      </c>
      <c r="AI120" s="94">
        <f t="shared" si="176"/>
        <v>-333078.35898460529</v>
      </c>
      <c r="AJ120" s="94">
        <f t="shared" si="176"/>
        <v>-328514.38158383558</v>
      </c>
      <c r="AK120" s="94">
        <f t="shared" si="176"/>
        <v>-329234.70531302737</v>
      </c>
      <c r="AL120" s="94">
        <f t="shared" si="176"/>
        <v>-331091.04522867873</v>
      </c>
      <c r="AM120" s="94">
        <f t="shared" si="176"/>
        <v>-331720.20214011264</v>
      </c>
      <c r="AN120" s="94">
        <f t="shared" si="176"/>
        <v>-332554.06689711829</v>
      </c>
      <c r="AO120" s="94">
        <f t="shared" si="176"/>
        <v>-339394.62489197421</v>
      </c>
      <c r="AP120" s="94">
        <f t="shared" ref="AP120:BA120" si="177">-AP112</f>
        <v>-351046.54448657291</v>
      </c>
      <c r="AQ120" s="94">
        <f t="shared" si="177"/>
        <v>-350438.84717590152</v>
      </c>
      <c r="AR120" s="94">
        <f t="shared" si="177"/>
        <v>-352662.4149996966</v>
      </c>
      <c r="AS120" s="94">
        <f t="shared" si="177"/>
        <v>-353545.16121468146</v>
      </c>
      <c r="AT120" s="94">
        <f t="shared" si="177"/>
        <v>-354662.61974041554</v>
      </c>
      <c r="AU120" s="94">
        <f t="shared" si="177"/>
        <v>-360222.45119243633</v>
      </c>
      <c r="AV120" s="94">
        <f t="shared" si="177"/>
        <v>-356039.44921705814</v>
      </c>
      <c r="AW120" s="94">
        <f t="shared" si="177"/>
        <v>-357333.04714291106</v>
      </c>
      <c r="AX120" s="94">
        <f t="shared" si="177"/>
        <v>-359901.32496505656</v>
      </c>
      <c r="AY120" s="94">
        <f t="shared" si="177"/>
        <v>-361146.01667830942</v>
      </c>
      <c r="AZ120" s="94">
        <f t="shared" si="177"/>
        <v>-362643.5179772249</v>
      </c>
      <c r="BA120" s="94">
        <f t="shared" si="177"/>
        <v>-370417.3943410861</v>
      </c>
      <c r="BB120" s="94">
        <f t="shared" ref="BB120:BM120" si="178">-BB112</f>
        <v>-383537.17124314053</v>
      </c>
      <c r="BC120" s="94">
        <f t="shared" si="178"/>
        <v>-383540.41618429753</v>
      </c>
      <c r="BD120" s="94">
        <f t="shared" si="178"/>
        <v>-386691.63837251242</v>
      </c>
      <c r="BE120" s="94">
        <f t="shared" si="178"/>
        <v>-388403.22167013807</v>
      </c>
      <c r="BF120" s="94">
        <f t="shared" si="178"/>
        <v>-390410.01663264498</v>
      </c>
      <c r="BG120" s="94">
        <f t="shared" si="178"/>
        <v>-396982.30134327721</v>
      </c>
      <c r="BH120" s="94">
        <f t="shared" si="178"/>
        <v>-393598.29278944107</v>
      </c>
      <c r="BI120" s="94">
        <f t="shared" si="178"/>
        <v>-395921.40880791307</v>
      </c>
      <c r="BJ120" s="94">
        <f t="shared" si="178"/>
        <v>-399691.68062730873</v>
      </c>
      <c r="BK120" s="94">
        <f t="shared" si="178"/>
        <v>-402053.26603767421</v>
      </c>
      <c r="BL120" s="94">
        <f t="shared" si="178"/>
        <v>-404742.56321855792</v>
      </c>
      <c r="BM120" s="94">
        <f t="shared" si="178"/>
        <v>-414027.97525848576</v>
      </c>
      <c r="BN120" s="440">
        <f t="shared" si="173"/>
        <v>-19538594.791048199</v>
      </c>
    </row>
    <row r="121" spans="2:68" hidden="1" x14ac:dyDescent="0.2">
      <c r="B121" s="39"/>
      <c r="C121" s="56"/>
      <c r="D121" s="39"/>
      <c r="E121" s="39"/>
      <c r="F121" s="57"/>
      <c r="G121" s="57"/>
      <c r="H121" s="57"/>
      <c r="I121" s="57"/>
      <c r="J121" s="57"/>
      <c r="K121" s="57"/>
      <c r="L121" s="57"/>
      <c r="M121" s="57"/>
      <c r="N121" s="57"/>
      <c r="O121" s="634"/>
      <c r="P121" s="57"/>
      <c r="Q121" s="57"/>
      <c r="R121" s="57"/>
      <c r="S121" s="57"/>
      <c r="T121" s="57"/>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95"/>
    </row>
    <row r="122" spans="2:68" hidden="1" x14ac:dyDescent="0.2">
      <c r="B122" s="39"/>
      <c r="C122" s="56"/>
      <c r="D122" s="39"/>
      <c r="E122" s="39" t="s">
        <v>109</v>
      </c>
      <c r="F122" s="94">
        <f t="shared" ref="F122:W122" si="179">F119+F120+F118</f>
        <v>-269753.98</v>
      </c>
      <c r="G122" s="94">
        <f t="shared" si="179"/>
        <v>-287675.96999999997</v>
      </c>
      <c r="H122" s="94">
        <f t="shared" si="179"/>
        <v>-317916.96999999997</v>
      </c>
      <c r="I122" s="94">
        <f t="shared" si="179"/>
        <v>-251238.72</v>
      </c>
      <c r="J122" s="94">
        <f t="shared" si="179"/>
        <v>-302415.65749999997</v>
      </c>
      <c r="K122" s="94">
        <f t="shared" si="179"/>
        <v>-247358.24187500001</v>
      </c>
      <c r="L122" s="94">
        <f t="shared" si="179"/>
        <v>-265172.95546874998</v>
      </c>
      <c r="M122" s="94">
        <f t="shared" si="179"/>
        <v>-269186.30474218749</v>
      </c>
      <c r="N122" s="94">
        <f t="shared" si="179"/>
        <v>-320370.82147929689</v>
      </c>
      <c r="O122" s="648">
        <f t="shared" si="179"/>
        <v>-508575.45905326173</v>
      </c>
      <c r="P122" s="94">
        <f t="shared" si="179"/>
        <v>-288733.50625592482</v>
      </c>
      <c r="Q122" s="94">
        <f t="shared" si="179"/>
        <v>-446431.35119372106</v>
      </c>
      <c r="R122" s="94">
        <f t="shared" si="179"/>
        <v>-173841.79525340715</v>
      </c>
      <c r="S122" s="94">
        <f t="shared" si="179"/>
        <v>-6894.6096410774626</v>
      </c>
      <c r="T122" s="94">
        <f t="shared" si="179"/>
        <v>48411.22925186879</v>
      </c>
      <c r="U122" s="94">
        <f t="shared" si="179"/>
        <v>672076.44815196213</v>
      </c>
      <c r="V122" s="94">
        <f t="shared" si="179"/>
        <v>907967.49762206012</v>
      </c>
      <c r="W122" s="94">
        <f t="shared" si="179"/>
        <v>1905174.2326906633</v>
      </c>
      <c r="X122" s="94">
        <f t="shared" ref="X122:AC122" si="180">X119+X120+X118</f>
        <v>2285327.329637696</v>
      </c>
      <c r="Y122" s="94">
        <f t="shared" si="180"/>
        <v>2575377.8164320812</v>
      </c>
      <c r="Z122" s="94">
        <f t="shared" si="180"/>
        <v>2016671.2176495185</v>
      </c>
      <c r="AA122" s="94">
        <f t="shared" si="180"/>
        <v>1798267.6288653277</v>
      </c>
      <c r="AB122" s="94">
        <f t="shared" si="180"/>
        <v>2042534.6817669277</v>
      </c>
      <c r="AC122" s="94">
        <f t="shared" si="180"/>
        <v>2023370.149980274</v>
      </c>
      <c r="AD122" s="94">
        <f t="shared" ref="AD122:AO122" si="181">AD119+AD120+AD118</f>
        <v>1533743.3240209548</v>
      </c>
      <c r="AE122" s="94">
        <f t="shared" si="181"/>
        <v>2119483.0465303347</v>
      </c>
      <c r="AF122" s="94">
        <f t="shared" si="181"/>
        <v>2318122.2119568517</v>
      </c>
      <c r="AG122" s="94">
        <f t="shared" si="181"/>
        <v>2285588.130258861</v>
      </c>
      <c r="AH122" s="94">
        <f t="shared" si="181"/>
        <v>1716624.9479551385</v>
      </c>
      <c r="AI122" s="94">
        <f t="shared" si="181"/>
        <v>2253005.436848728</v>
      </c>
      <c r="AJ122" s="94">
        <f t="shared" si="181"/>
        <v>2620065.8959161644</v>
      </c>
      <c r="AK122" s="94">
        <f t="shared" si="181"/>
        <v>3333968.5288536395</v>
      </c>
      <c r="AL122" s="94">
        <f t="shared" si="181"/>
        <v>2791553.3585213218</v>
      </c>
      <c r="AM122" s="94">
        <f t="shared" si="181"/>
        <v>3114969.0894432208</v>
      </c>
      <c r="AN122" s="94">
        <f t="shared" si="181"/>
        <v>2888614.0166195477</v>
      </c>
      <c r="AO122" s="94">
        <f t="shared" si="181"/>
        <v>2779348.0535880257</v>
      </c>
      <c r="AP122" s="94">
        <f t="shared" ref="AP122:BA122" si="182">AP119+AP120+AP118</f>
        <v>2938283.6863807607</v>
      </c>
      <c r="AQ122" s="94">
        <f t="shared" si="182"/>
        <v>2421218.8191012982</v>
      </c>
      <c r="AR122" s="94">
        <f t="shared" si="182"/>
        <v>2464162.3813553965</v>
      </c>
      <c r="AS122" s="94">
        <f t="shared" si="182"/>
        <v>2643856.4318693932</v>
      </c>
      <c r="AT122" s="94">
        <f t="shared" si="182"/>
        <v>2346198.4343101773</v>
      </c>
      <c r="AU122" s="94">
        <f t="shared" si="182"/>
        <v>2255032.6347147045</v>
      </c>
      <c r="AV122" s="94">
        <f t="shared" si="182"/>
        <v>1999932.5780086545</v>
      </c>
      <c r="AW122" s="94">
        <f t="shared" si="182"/>
        <v>2229516.981387659</v>
      </c>
      <c r="AX122" s="94">
        <f t="shared" si="182"/>
        <v>1642078.3819427332</v>
      </c>
      <c r="AY122" s="94">
        <f t="shared" si="182"/>
        <v>1628833.9709312557</v>
      </c>
      <c r="AZ122" s="94">
        <f t="shared" si="182"/>
        <v>1287450.3806937602</v>
      </c>
      <c r="BA122" s="94">
        <f t="shared" si="182"/>
        <v>1882426.6466790354</v>
      </c>
      <c r="BB122" s="94">
        <f t="shared" ref="BB122:BM122" si="183">BB119+BB120+BB118</f>
        <v>2048185.8904062896</v>
      </c>
      <c r="BC122" s="94">
        <f t="shared" si="183"/>
        <v>2830888.6727185808</v>
      </c>
      <c r="BD122" s="94">
        <f t="shared" si="183"/>
        <v>3298133.2085831231</v>
      </c>
      <c r="BE122" s="94">
        <f t="shared" si="183"/>
        <v>3334667.0087277037</v>
      </c>
      <c r="BF122" s="94">
        <f t="shared" si="183"/>
        <v>3065539.7510189614</v>
      </c>
      <c r="BG122" s="94">
        <f t="shared" si="183"/>
        <v>2681427.0986113409</v>
      </c>
      <c r="BH122" s="94">
        <f t="shared" si="183"/>
        <v>3516470.6220075865</v>
      </c>
      <c r="BI122" s="94">
        <f t="shared" si="183"/>
        <v>3075989.010529709</v>
      </c>
      <c r="BJ122" s="94">
        <f t="shared" si="183"/>
        <v>2564071.2555094557</v>
      </c>
      <c r="BK122" s="94">
        <f t="shared" si="183"/>
        <v>2951989.4261217373</v>
      </c>
      <c r="BL122" s="94">
        <f t="shared" si="183"/>
        <v>3067198.9285089714</v>
      </c>
      <c r="BM122" s="94">
        <f t="shared" si="183"/>
        <v>3387334.9525402049</v>
      </c>
      <c r="BN122" s="440">
        <f t="shared" ref="BN122:BN123" si="184">SUM(F122:BM122)</f>
        <v>103635585.08275703</v>
      </c>
      <c r="BO122" s="39" t="s">
        <v>130</v>
      </c>
    </row>
    <row r="123" spans="2:68" hidden="1" x14ac:dyDescent="0.2">
      <c r="B123" s="39"/>
      <c r="C123" s="56"/>
      <c r="D123" s="39"/>
      <c r="E123" s="39" t="s">
        <v>110</v>
      </c>
      <c r="F123" s="94">
        <f>F126+F122</f>
        <v>980246.02</v>
      </c>
      <c r="G123" s="94">
        <f t="shared" ref="G123:V123" si="185">F123+G122</f>
        <v>692570.05</v>
      </c>
      <c r="H123" s="94">
        <f t="shared" si="185"/>
        <v>374653.08000000007</v>
      </c>
      <c r="I123" s="94">
        <f t="shared" si="185"/>
        <v>123414.36000000007</v>
      </c>
      <c r="J123" s="94" t="e">
        <f>I123+J122+J116</f>
        <v>#REF!</v>
      </c>
      <c r="K123" s="94" t="e">
        <f>J123+K122+K116</f>
        <v>#REF!</v>
      </c>
      <c r="L123" s="94" t="e">
        <f t="shared" si="185"/>
        <v>#REF!</v>
      </c>
      <c r="M123" s="94" t="e">
        <f t="shared" si="185"/>
        <v>#REF!</v>
      </c>
      <c r="N123" s="94" t="e">
        <f>M123+N122+N116</f>
        <v>#REF!</v>
      </c>
      <c r="O123" s="648" t="e">
        <f t="shared" si="185"/>
        <v>#REF!</v>
      </c>
      <c r="P123" s="94" t="e">
        <f t="shared" si="185"/>
        <v>#REF!</v>
      </c>
      <c r="Q123" s="94" t="e">
        <f t="shared" si="185"/>
        <v>#REF!</v>
      </c>
      <c r="R123" s="94" t="e">
        <f>Q123+R122</f>
        <v>#REF!</v>
      </c>
      <c r="S123" s="94" t="e">
        <f>R123+S122+S116</f>
        <v>#REF!</v>
      </c>
      <c r="T123" s="94" t="e">
        <f t="shared" si="185"/>
        <v>#REF!</v>
      </c>
      <c r="U123" s="94" t="e">
        <f t="shared" si="185"/>
        <v>#REF!</v>
      </c>
      <c r="V123" s="94" t="e">
        <f t="shared" si="185"/>
        <v>#REF!</v>
      </c>
      <c r="W123" s="94" t="e">
        <f>V123+W122+W116</f>
        <v>#REF!</v>
      </c>
      <c r="X123" s="94" t="e">
        <f>W123+X122+X116</f>
        <v>#REF!</v>
      </c>
      <c r="Y123" s="94" t="e">
        <f t="shared" ref="Y123" si="186">X123+Y122</f>
        <v>#REF!</v>
      </c>
      <c r="Z123" s="94" t="e">
        <f t="shared" ref="Z123" si="187">Y123+Z122</f>
        <v>#REF!</v>
      </c>
      <c r="AA123" s="94" t="e">
        <f t="shared" ref="AA123" si="188">Z123+AA122</f>
        <v>#REF!</v>
      </c>
      <c r="AB123" s="94" t="e">
        <f t="shared" ref="AB123" si="189">AA123+AB122</f>
        <v>#REF!</v>
      </c>
      <c r="AC123" s="94" t="e">
        <f>AB123+AC122+AC116</f>
        <v>#REF!</v>
      </c>
      <c r="AD123" s="94" t="e">
        <f>AC123+AD122</f>
        <v>#REF!</v>
      </c>
      <c r="AE123" s="94" t="e">
        <f t="shared" ref="AE123" si="190">AD123+AE122</f>
        <v>#REF!</v>
      </c>
      <c r="AF123" s="94" t="e">
        <f t="shared" ref="AF123" si="191">AE123+AF122</f>
        <v>#REF!</v>
      </c>
      <c r="AG123" s="94" t="e">
        <f t="shared" ref="AG123" si="192">AF123+AG122</f>
        <v>#REF!</v>
      </c>
      <c r="AH123" s="94" t="e">
        <f t="shared" ref="AH123" si="193">AG123+AH122</f>
        <v>#REF!</v>
      </c>
      <c r="AI123" s="94" t="e">
        <f t="shared" ref="AI123:AJ123" si="194">AH123+AI122</f>
        <v>#REF!</v>
      </c>
      <c r="AJ123" s="94" t="e">
        <f t="shared" si="194"/>
        <v>#REF!</v>
      </c>
      <c r="AK123" s="94" t="e">
        <f t="shared" ref="AK123" si="195">AJ123+AK122</f>
        <v>#REF!</v>
      </c>
      <c r="AL123" s="94" t="e">
        <f t="shared" ref="AL123" si="196">AK123+AL122</f>
        <v>#REF!</v>
      </c>
      <c r="AM123" s="94" t="e">
        <f t="shared" ref="AM123" si="197">AL123+AM122</f>
        <v>#REF!</v>
      </c>
      <c r="AN123" s="94" t="e">
        <f t="shared" ref="AN123" si="198">AM123+AN122</f>
        <v>#REF!</v>
      </c>
      <c r="AO123" s="94" t="e">
        <f t="shared" ref="AO123" si="199">AN123+AO122</f>
        <v>#REF!</v>
      </c>
      <c r="AP123" s="94" t="e">
        <f>AO123+AP122</f>
        <v>#REF!</v>
      </c>
      <c r="AQ123" s="94" t="e">
        <f t="shared" ref="AQ123" si="200">AP123+AQ122</f>
        <v>#REF!</v>
      </c>
      <c r="AR123" s="94" t="e">
        <f t="shared" ref="AR123" si="201">AQ123+AR122</f>
        <v>#REF!</v>
      </c>
      <c r="AS123" s="94" t="e">
        <f t="shared" ref="AS123" si="202">AR123+AS122</f>
        <v>#REF!</v>
      </c>
      <c r="AT123" s="94" t="e">
        <f t="shared" ref="AT123" si="203">AS123+AT122</f>
        <v>#REF!</v>
      </c>
      <c r="AU123" s="94" t="e">
        <f t="shared" ref="AU123:AV123" si="204">AT123+AU122</f>
        <v>#REF!</v>
      </c>
      <c r="AV123" s="94" t="e">
        <f t="shared" si="204"/>
        <v>#REF!</v>
      </c>
      <c r="AW123" s="94" t="e">
        <f t="shared" ref="AW123" si="205">AV123+AW122</f>
        <v>#REF!</v>
      </c>
      <c r="AX123" s="94" t="e">
        <f t="shared" ref="AX123" si="206">AW123+AX122</f>
        <v>#REF!</v>
      </c>
      <c r="AY123" s="94" t="e">
        <f t="shared" ref="AY123" si="207">AX123+AY122</f>
        <v>#REF!</v>
      </c>
      <c r="AZ123" s="94" t="e">
        <f t="shared" ref="AZ123" si="208">AY123+AZ122</f>
        <v>#REF!</v>
      </c>
      <c r="BA123" s="94" t="e">
        <f t="shared" ref="BA123" si="209">AZ123+BA122</f>
        <v>#REF!</v>
      </c>
      <c r="BB123" s="94" t="e">
        <f>BA123+BB122</f>
        <v>#REF!</v>
      </c>
      <c r="BC123" s="94" t="e">
        <f t="shared" ref="BC123" si="210">BB123+BC122</f>
        <v>#REF!</v>
      </c>
      <c r="BD123" s="94" t="e">
        <f t="shared" ref="BD123" si="211">BC123+BD122</f>
        <v>#REF!</v>
      </c>
      <c r="BE123" s="94" t="e">
        <f t="shared" ref="BE123" si="212">BD123+BE122</f>
        <v>#REF!</v>
      </c>
      <c r="BF123" s="94" t="e">
        <f t="shared" ref="BF123" si="213">BE123+BF122</f>
        <v>#REF!</v>
      </c>
      <c r="BG123" s="94" t="e">
        <f t="shared" ref="BG123:BH123" si="214">BF123+BG122</f>
        <v>#REF!</v>
      </c>
      <c r="BH123" s="94" t="e">
        <f t="shared" si="214"/>
        <v>#REF!</v>
      </c>
      <c r="BI123" s="94" t="e">
        <f t="shared" ref="BI123" si="215">BH123+BI122</f>
        <v>#REF!</v>
      </c>
      <c r="BJ123" s="94" t="e">
        <f t="shared" ref="BJ123" si="216">BI123+BJ122</f>
        <v>#REF!</v>
      </c>
      <c r="BK123" s="94" t="e">
        <f t="shared" ref="BK123" si="217">BJ123+BK122</f>
        <v>#REF!</v>
      </c>
      <c r="BL123" s="94" t="e">
        <f t="shared" ref="BL123" si="218">BK123+BL122</f>
        <v>#REF!</v>
      </c>
      <c r="BM123" s="94" t="e">
        <f t="shared" ref="BM123" si="219">BL123+BM122</f>
        <v>#REF!</v>
      </c>
      <c r="BN123" s="440" t="e">
        <f t="shared" si="184"/>
        <v>#REF!</v>
      </c>
    </row>
    <row r="124" spans="2:68" hidden="1" x14ac:dyDescent="0.2">
      <c r="B124" s="39"/>
      <c r="C124" s="56"/>
      <c r="D124" s="39"/>
      <c r="E124" s="39"/>
      <c r="F124" s="57"/>
      <c r="G124" s="57"/>
      <c r="H124" s="57"/>
      <c r="I124" s="57"/>
      <c r="J124" s="57"/>
      <c r="K124" s="57"/>
      <c r="L124" s="57"/>
      <c r="M124" s="57"/>
      <c r="N124" s="57"/>
      <c r="O124" s="634"/>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c r="BH124" s="57"/>
      <c r="BI124" s="57"/>
      <c r="BJ124" s="57"/>
      <c r="BK124" s="57"/>
      <c r="BL124" s="57"/>
      <c r="BM124" s="57"/>
      <c r="BN124" s="57"/>
    </row>
    <row r="125" spans="2:68" hidden="1" x14ac:dyDescent="0.2">
      <c r="B125" s="39"/>
      <c r="C125" s="56"/>
      <c r="D125" s="39"/>
      <c r="E125" s="444" t="s">
        <v>141</v>
      </c>
      <c r="F125" s="445"/>
      <c r="G125" s="57"/>
      <c r="H125" s="57"/>
      <c r="I125" s="57"/>
      <c r="J125" s="57"/>
      <c r="K125" s="57"/>
      <c r="L125" s="57"/>
      <c r="M125" s="57"/>
      <c r="N125" s="57"/>
      <c r="O125" s="634"/>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c r="BH125" s="57"/>
      <c r="BI125" s="57"/>
      <c r="BJ125" s="57"/>
      <c r="BK125" s="57"/>
      <c r="BL125" s="57"/>
      <c r="BM125" s="57"/>
      <c r="BN125" s="97"/>
      <c r="BO125" s="285" t="s">
        <v>279</v>
      </c>
    </row>
    <row r="126" spans="2:68" hidden="1" x14ac:dyDescent="0.2">
      <c r="E126" s="444" t="s">
        <v>110</v>
      </c>
      <c r="F126" s="446">
        <v>1250000</v>
      </c>
    </row>
    <row r="127" spans="2:68" hidden="1" x14ac:dyDescent="0.2">
      <c r="F127" s="97"/>
    </row>
    <row r="128" spans="2:68" hidden="1" x14ac:dyDescent="0.2">
      <c r="C128" s="38"/>
      <c r="E128" s="38" t="s">
        <v>295</v>
      </c>
    </row>
    <row r="134" spans="3:6" x14ac:dyDescent="0.2">
      <c r="C134" s="38"/>
      <c r="F134" s="110"/>
    </row>
  </sheetData>
  <phoneticPr fontId="39" type="noConversion"/>
  <pageMargins left="0.75" right="0.75" top="1" bottom="1" header="0.5" footer="0.5"/>
  <pageSetup orientation="landscape"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CCFFCC"/>
    <pageSetUpPr fitToPage="1"/>
  </sheetPr>
  <dimension ref="A1:BM122"/>
  <sheetViews>
    <sheetView topLeftCell="A81" workbookViewId="0">
      <selection activeCell="L137" sqref="L137"/>
    </sheetView>
  </sheetViews>
  <sheetFormatPr baseColWidth="10" defaultColWidth="10.83203125" defaultRowHeight="16" x14ac:dyDescent="0.2"/>
  <cols>
    <col min="1" max="1" width="45.83203125" style="10" customWidth="1"/>
    <col min="2" max="8" width="10.83203125" style="10"/>
    <col min="9" max="9" width="13.1640625" style="10" customWidth="1"/>
    <col min="10" max="10" width="10.83203125" style="10"/>
    <col min="11" max="11" width="11.5" style="10" bestFit="1" customWidth="1"/>
    <col min="12" max="63" width="10.83203125" style="10"/>
    <col min="64" max="64" width="14.1640625" style="7" bestFit="1" customWidth="1"/>
    <col min="65" max="16384" width="10.83203125" style="10"/>
  </cols>
  <sheetData>
    <row r="1" spans="1:65" x14ac:dyDescent="0.2">
      <c r="A1" s="6" t="s">
        <v>28</v>
      </c>
      <c r="BL1" s="11"/>
    </row>
    <row r="2" spans="1:65" x14ac:dyDescent="0.2">
      <c r="BL2" s="11"/>
    </row>
    <row r="3" spans="1:65" x14ac:dyDescent="0.2">
      <c r="A3" s="6" t="s">
        <v>435</v>
      </c>
      <c r="B3" s="21" t="s">
        <v>24</v>
      </c>
      <c r="C3" s="21" t="s">
        <v>51</v>
      </c>
      <c r="D3" s="21" t="s">
        <v>52</v>
      </c>
      <c r="E3" s="21" t="s">
        <v>53</v>
      </c>
      <c r="F3" s="21" t="s">
        <v>38</v>
      </c>
      <c r="G3" s="21" t="s">
        <v>39</v>
      </c>
      <c r="H3" s="21" t="s">
        <v>40</v>
      </c>
      <c r="I3" s="21" t="s">
        <v>41</v>
      </c>
      <c r="J3" s="21" t="s">
        <v>42</v>
      </c>
      <c r="K3" s="654" t="s">
        <v>43</v>
      </c>
      <c r="L3" s="21" t="s">
        <v>44</v>
      </c>
      <c r="M3" s="477" t="s">
        <v>45</v>
      </c>
      <c r="N3" s="21" t="s">
        <v>46</v>
      </c>
      <c r="O3" s="21" t="s">
        <v>47</v>
      </c>
      <c r="P3" s="21" t="s">
        <v>29</v>
      </c>
      <c r="Q3" s="21" t="s">
        <v>30</v>
      </c>
      <c r="R3" s="21" t="s">
        <v>31</v>
      </c>
      <c r="S3" s="21" t="s">
        <v>32</v>
      </c>
      <c r="T3" s="23" t="s">
        <v>33</v>
      </c>
      <c r="U3" s="23" t="s">
        <v>49</v>
      </c>
      <c r="V3" s="23" t="s">
        <v>147</v>
      </c>
      <c r="W3" s="23" t="s">
        <v>148</v>
      </c>
      <c r="X3" s="23" t="s">
        <v>149</v>
      </c>
      <c r="Y3" s="483" t="s">
        <v>150</v>
      </c>
      <c r="Z3" s="21" t="s">
        <v>153</v>
      </c>
      <c r="AA3" s="21" t="s">
        <v>154</v>
      </c>
      <c r="AB3" s="21" t="s">
        <v>155</v>
      </c>
      <c r="AC3" s="21" t="s">
        <v>156</v>
      </c>
      <c r="AD3" s="21" t="s">
        <v>157</v>
      </c>
      <c r="AE3" s="21" t="s">
        <v>158</v>
      </c>
      <c r="AF3" s="21" t="s">
        <v>159</v>
      </c>
      <c r="AG3" s="21" t="s">
        <v>160</v>
      </c>
      <c r="AH3" s="21" t="s">
        <v>161</v>
      </c>
      <c r="AI3" s="21" t="s">
        <v>162</v>
      </c>
      <c r="AJ3" s="21" t="s">
        <v>163</v>
      </c>
      <c r="AK3" s="477" t="s">
        <v>164</v>
      </c>
      <c r="AL3" s="21" t="s">
        <v>165</v>
      </c>
      <c r="AM3" s="21" t="s">
        <v>166</v>
      </c>
      <c r="AN3" s="21" t="s">
        <v>167</v>
      </c>
      <c r="AO3" s="21" t="s">
        <v>168</v>
      </c>
      <c r="AP3" s="21" t="s">
        <v>169</v>
      </c>
      <c r="AQ3" s="21" t="s">
        <v>170</v>
      </c>
      <c r="AR3" s="21" t="s">
        <v>171</v>
      </c>
      <c r="AS3" s="21" t="s">
        <v>172</v>
      </c>
      <c r="AT3" s="21" t="s">
        <v>173</v>
      </c>
      <c r="AU3" s="21" t="s">
        <v>174</v>
      </c>
      <c r="AV3" s="21" t="s">
        <v>175</v>
      </c>
      <c r="AW3" s="477" t="s">
        <v>176</v>
      </c>
      <c r="AX3" s="21" t="s">
        <v>177</v>
      </c>
      <c r="AY3" s="21" t="s">
        <v>178</v>
      </c>
      <c r="AZ3" s="21" t="s">
        <v>179</v>
      </c>
      <c r="BA3" s="21" t="s">
        <v>180</v>
      </c>
      <c r="BB3" s="21" t="s">
        <v>181</v>
      </c>
      <c r="BC3" s="21" t="s">
        <v>182</v>
      </c>
      <c r="BD3" s="21" t="s">
        <v>183</v>
      </c>
      <c r="BE3" s="21" t="s">
        <v>184</v>
      </c>
      <c r="BF3" s="21" t="s">
        <v>185</v>
      </c>
      <c r="BG3" s="21" t="s">
        <v>186</v>
      </c>
      <c r="BH3" s="21" t="s">
        <v>187</v>
      </c>
      <c r="BI3" s="477" t="s">
        <v>188</v>
      </c>
      <c r="BJ3" s="457" t="s">
        <v>35</v>
      </c>
      <c r="BK3" s="457" t="s">
        <v>25</v>
      </c>
      <c r="BL3" s="23" t="s">
        <v>26</v>
      </c>
    </row>
    <row r="4" spans="1:65" x14ac:dyDescent="0.2">
      <c r="A4" s="24" t="s">
        <v>36</v>
      </c>
      <c r="B4" s="4">
        <f t="shared" ref="B4:AG4" si="0">B57*B89</f>
        <v>16000</v>
      </c>
      <c r="C4" s="4">
        <f t="shared" si="0"/>
        <v>16000</v>
      </c>
      <c r="D4" s="4">
        <f t="shared" si="0"/>
        <v>16000</v>
      </c>
      <c r="E4" s="4">
        <f t="shared" si="0"/>
        <v>16000</v>
      </c>
      <c r="F4" s="4">
        <f t="shared" si="0"/>
        <v>16000</v>
      </c>
      <c r="G4" s="4">
        <f t="shared" si="0"/>
        <v>16000</v>
      </c>
      <c r="H4" s="4">
        <f t="shared" si="0"/>
        <v>16000</v>
      </c>
      <c r="I4" s="4">
        <f t="shared" si="0"/>
        <v>16000</v>
      </c>
      <c r="J4" s="4">
        <f t="shared" si="0"/>
        <v>16000</v>
      </c>
      <c r="K4" s="655">
        <f t="shared" si="0"/>
        <v>16000</v>
      </c>
      <c r="L4" s="4">
        <f t="shared" si="0"/>
        <v>16000</v>
      </c>
      <c r="M4" s="478">
        <f t="shared" si="0"/>
        <v>16000</v>
      </c>
      <c r="N4" s="4">
        <f t="shared" si="0"/>
        <v>16000</v>
      </c>
      <c r="O4" s="4">
        <f t="shared" si="0"/>
        <v>16000</v>
      </c>
      <c r="P4" s="4">
        <f t="shared" si="0"/>
        <v>16000</v>
      </c>
      <c r="Q4" s="4">
        <f t="shared" si="0"/>
        <v>16000</v>
      </c>
      <c r="R4" s="4">
        <f t="shared" si="0"/>
        <v>16000</v>
      </c>
      <c r="S4" s="4">
        <f t="shared" si="0"/>
        <v>16000</v>
      </c>
      <c r="T4" s="18">
        <f t="shared" si="0"/>
        <v>16000</v>
      </c>
      <c r="U4" s="18">
        <f t="shared" si="0"/>
        <v>16000</v>
      </c>
      <c r="V4" s="18">
        <f t="shared" si="0"/>
        <v>16000</v>
      </c>
      <c r="W4" s="18">
        <f t="shared" si="0"/>
        <v>16000</v>
      </c>
      <c r="X4" s="18">
        <f t="shared" si="0"/>
        <v>16000</v>
      </c>
      <c r="Y4" s="478">
        <f t="shared" si="0"/>
        <v>16000</v>
      </c>
      <c r="Z4" s="18">
        <f t="shared" si="0"/>
        <v>16800</v>
      </c>
      <c r="AA4" s="18">
        <f t="shared" si="0"/>
        <v>16800</v>
      </c>
      <c r="AB4" s="18">
        <f t="shared" si="0"/>
        <v>16800</v>
      </c>
      <c r="AC4" s="18">
        <f t="shared" si="0"/>
        <v>16800</v>
      </c>
      <c r="AD4" s="18">
        <f t="shared" si="0"/>
        <v>16800</v>
      </c>
      <c r="AE4" s="18">
        <f t="shared" si="0"/>
        <v>16800</v>
      </c>
      <c r="AF4" s="18">
        <f t="shared" si="0"/>
        <v>16800</v>
      </c>
      <c r="AG4" s="18">
        <f t="shared" si="0"/>
        <v>16800</v>
      </c>
      <c r="AH4" s="18">
        <f t="shared" ref="AH4:BI4" si="1">AH57*AH89</f>
        <v>16800</v>
      </c>
      <c r="AI4" s="18">
        <f t="shared" si="1"/>
        <v>16800</v>
      </c>
      <c r="AJ4" s="18">
        <f t="shared" si="1"/>
        <v>16800</v>
      </c>
      <c r="AK4" s="478">
        <f t="shared" si="1"/>
        <v>16800</v>
      </c>
      <c r="AL4" s="18">
        <f t="shared" si="1"/>
        <v>17640</v>
      </c>
      <c r="AM4" s="18">
        <f t="shared" si="1"/>
        <v>17640</v>
      </c>
      <c r="AN4" s="18">
        <f t="shared" si="1"/>
        <v>17640</v>
      </c>
      <c r="AO4" s="18">
        <f t="shared" si="1"/>
        <v>17640</v>
      </c>
      <c r="AP4" s="18">
        <f t="shared" si="1"/>
        <v>17640</v>
      </c>
      <c r="AQ4" s="18">
        <f t="shared" si="1"/>
        <v>17640</v>
      </c>
      <c r="AR4" s="18">
        <f t="shared" si="1"/>
        <v>17640</v>
      </c>
      <c r="AS4" s="18">
        <f t="shared" si="1"/>
        <v>17640</v>
      </c>
      <c r="AT4" s="18">
        <f t="shared" si="1"/>
        <v>17640</v>
      </c>
      <c r="AU4" s="18">
        <f t="shared" si="1"/>
        <v>17640</v>
      </c>
      <c r="AV4" s="18">
        <f t="shared" si="1"/>
        <v>17640</v>
      </c>
      <c r="AW4" s="478">
        <f t="shared" si="1"/>
        <v>17640</v>
      </c>
      <c r="AX4" s="18">
        <f t="shared" si="1"/>
        <v>18522</v>
      </c>
      <c r="AY4" s="18">
        <f t="shared" si="1"/>
        <v>18522</v>
      </c>
      <c r="AZ4" s="18">
        <f t="shared" si="1"/>
        <v>18522</v>
      </c>
      <c r="BA4" s="18">
        <f t="shared" si="1"/>
        <v>18522</v>
      </c>
      <c r="BB4" s="18">
        <f t="shared" si="1"/>
        <v>18522</v>
      </c>
      <c r="BC4" s="18">
        <f t="shared" si="1"/>
        <v>18522</v>
      </c>
      <c r="BD4" s="18">
        <f t="shared" si="1"/>
        <v>18522</v>
      </c>
      <c r="BE4" s="18">
        <f t="shared" si="1"/>
        <v>18522</v>
      </c>
      <c r="BF4" s="18">
        <f t="shared" si="1"/>
        <v>18522</v>
      </c>
      <c r="BG4" s="18">
        <f t="shared" si="1"/>
        <v>18522</v>
      </c>
      <c r="BH4" s="18">
        <f t="shared" si="1"/>
        <v>18522</v>
      </c>
      <c r="BI4" s="478">
        <f t="shared" si="1"/>
        <v>18522</v>
      </c>
      <c r="BJ4" s="4"/>
      <c r="BK4" s="4"/>
      <c r="BL4" s="7">
        <f>SUM(B4:BK4)</f>
        <v>1019544</v>
      </c>
      <c r="BM4" s="3"/>
    </row>
    <row r="5" spans="1:65" x14ac:dyDescent="0.2">
      <c r="A5" s="24" t="s">
        <v>345</v>
      </c>
      <c r="B5" s="18">
        <f t="shared" ref="B5:AG5" si="2">B58*B90</f>
        <v>16000</v>
      </c>
      <c r="C5" s="18">
        <f t="shared" si="2"/>
        <v>16000</v>
      </c>
      <c r="D5" s="18">
        <f t="shared" si="2"/>
        <v>16000</v>
      </c>
      <c r="E5" s="18">
        <f t="shared" si="2"/>
        <v>16000</v>
      </c>
      <c r="F5" s="18">
        <f t="shared" si="2"/>
        <v>16000</v>
      </c>
      <c r="G5" s="18">
        <f t="shared" si="2"/>
        <v>16000</v>
      </c>
      <c r="H5" s="18">
        <f t="shared" si="2"/>
        <v>16000</v>
      </c>
      <c r="I5" s="18">
        <f t="shared" si="2"/>
        <v>16000</v>
      </c>
      <c r="J5" s="18">
        <f t="shared" si="2"/>
        <v>16000</v>
      </c>
      <c r="K5" s="655">
        <f t="shared" si="2"/>
        <v>16000</v>
      </c>
      <c r="L5" s="18">
        <f t="shared" si="2"/>
        <v>16000</v>
      </c>
      <c r="M5" s="478">
        <f t="shared" si="2"/>
        <v>16000</v>
      </c>
      <c r="N5" s="18">
        <f t="shared" si="2"/>
        <v>16000</v>
      </c>
      <c r="O5" s="18">
        <f t="shared" si="2"/>
        <v>16000</v>
      </c>
      <c r="P5" s="18">
        <f t="shared" si="2"/>
        <v>16000</v>
      </c>
      <c r="Q5" s="18">
        <f t="shared" si="2"/>
        <v>16000</v>
      </c>
      <c r="R5" s="18">
        <f t="shared" si="2"/>
        <v>16000</v>
      </c>
      <c r="S5" s="18">
        <f t="shared" si="2"/>
        <v>16000</v>
      </c>
      <c r="T5" s="18">
        <f t="shared" si="2"/>
        <v>16000</v>
      </c>
      <c r="U5" s="18">
        <f t="shared" si="2"/>
        <v>16000</v>
      </c>
      <c r="V5" s="18">
        <f t="shared" si="2"/>
        <v>16000</v>
      </c>
      <c r="W5" s="18">
        <f t="shared" si="2"/>
        <v>16000</v>
      </c>
      <c r="X5" s="18">
        <f t="shared" si="2"/>
        <v>16000</v>
      </c>
      <c r="Y5" s="478">
        <f t="shared" si="2"/>
        <v>16000</v>
      </c>
      <c r="Z5" s="18">
        <f t="shared" si="2"/>
        <v>16800</v>
      </c>
      <c r="AA5" s="18">
        <f t="shared" si="2"/>
        <v>16800</v>
      </c>
      <c r="AB5" s="18">
        <f t="shared" si="2"/>
        <v>16800</v>
      </c>
      <c r="AC5" s="18">
        <f t="shared" si="2"/>
        <v>16800</v>
      </c>
      <c r="AD5" s="18">
        <f t="shared" si="2"/>
        <v>16800</v>
      </c>
      <c r="AE5" s="18">
        <f t="shared" si="2"/>
        <v>16800</v>
      </c>
      <c r="AF5" s="18">
        <f t="shared" si="2"/>
        <v>16800</v>
      </c>
      <c r="AG5" s="18">
        <f t="shared" si="2"/>
        <v>16800</v>
      </c>
      <c r="AH5" s="18">
        <f t="shared" ref="AH5:BI5" si="3">AH58*AH90</f>
        <v>16800</v>
      </c>
      <c r="AI5" s="18">
        <f t="shared" si="3"/>
        <v>16800</v>
      </c>
      <c r="AJ5" s="18">
        <f t="shared" si="3"/>
        <v>16800</v>
      </c>
      <c r="AK5" s="478">
        <f t="shared" si="3"/>
        <v>16800</v>
      </c>
      <c r="AL5" s="18">
        <f t="shared" si="3"/>
        <v>17640</v>
      </c>
      <c r="AM5" s="18">
        <f t="shared" si="3"/>
        <v>17640</v>
      </c>
      <c r="AN5" s="18">
        <f t="shared" si="3"/>
        <v>17640</v>
      </c>
      <c r="AO5" s="18">
        <f t="shared" si="3"/>
        <v>17640</v>
      </c>
      <c r="AP5" s="18">
        <f t="shared" si="3"/>
        <v>17640</v>
      </c>
      <c r="AQ5" s="18">
        <f t="shared" si="3"/>
        <v>17640</v>
      </c>
      <c r="AR5" s="18">
        <f t="shared" si="3"/>
        <v>17640</v>
      </c>
      <c r="AS5" s="18">
        <f t="shared" si="3"/>
        <v>17640</v>
      </c>
      <c r="AT5" s="18">
        <f t="shared" si="3"/>
        <v>17640</v>
      </c>
      <c r="AU5" s="18">
        <f t="shared" si="3"/>
        <v>17640</v>
      </c>
      <c r="AV5" s="18">
        <f t="shared" si="3"/>
        <v>17640</v>
      </c>
      <c r="AW5" s="478">
        <f t="shared" si="3"/>
        <v>17640</v>
      </c>
      <c r="AX5" s="18">
        <f t="shared" si="3"/>
        <v>18522</v>
      </c>
      <c r="AY5" s="18">
        <f t="shared" si="3"/>
        <v>18522</v>
      </c>
      <c r="AZ5" s="18">
        <f t="shared" si="3"/>
        <v>18522</v>
      </c>
      <c r="BA5" s="18">
        <f t="shared" si="3"/>
        <v>18522</v>
      </c>
      <c r="BB5" s="18">
        <f t="shared" si="3"/>
        <v>18522</v>
      </c>
      <c r="BC5" s="18">
        <f t="shared" si="3"/>
        <v>18522</v>
      </c>
      <c r="BD5" s="18">
        <f t="shared" si="3"/>
        <v>18522</v>
      </c>
      <c r="BE5" s="18">
        <f t="shared" si="3"/>
        <v>18522</v>
      </c>
      <c r="BF5" s="18">
        <f t="shared" si="3"/>
        <v>18522</v>
      </c>
      <c r="BG5" s="18">
        <f t="shared" si="3"/>
        <v>18522</v>
      </c>
      <c r="BH5" s="18">
        <f t="shared" si="3"/>
        <v>18522</v>
      </c>
      <c r="BI5" s="478">
        <f t="shared" si="3"/>
        <v>18522</v>
      </c>
      <c r="BJ5" s="18"/>
      <c r="BK5" s="18"/>
      <c r="BL5" s="18">
        <f>SUM(B5:BK5)</f>
        <v>1019544</v>
      </c>
      <c r="BM5" s="3"/>
    </row>
    <row r="6" spans="1:65" x14ac:dyDescent="0.2">
      <c r="A6" s="24" t="s">
        <v>452</v>
      </c>
      <c r="B6" s="4">
        <f t="shared" ref="B6:AG6" si="4">B59*B91</f>
        <v>16000</v>
      </c>
      <c r="C6" s="4">
        <f t="shared" si="4"/>
        <v>16000</v>
      </c>
      <c r="D6" s="4">
        <f t="shared" si="4"/>
        <v>16000</v>
      </c>
      <c r="E6" s="4">
        <f t="shared" si="4"/>
        <v>16000</v>
      </c>
      <c r="F6" s="4">
        <f t="shared" si="4"/>
        <v>16000</v>
      </c>
      <c r="G6" s="4">
        <f t="shared" si="4"/>
        <v>16000</v>
      </c>
      <c r="H6" s="4">
        <f t="shared" si="4"/>
        <v>16000</v>
      </c>
      <c r="I6" s="4">
        <f t="shared" si="4"/>
        <v>16000</v>
      </c>
      <c r="J6" s="4">
        <f t="shared" si="4"/>
        <v>16000</v>
      </c>
      <c r="K6" s="655">
        <f t="shared" si="4"/>
        <v>16000</v>
      </c>
      <c r="L6" s="4">
        <f t="shared" si="4"/>
        <v>16000</v>
      </c>
      <c r="M6" s="478">
        <f t="shared" si="4"/>
        <v>16000</v>
      </c>
      <c r="N6" s="4">
        <f t="shared" si="4"/>
        <v>16000</v>
      </c>
      <c r="O6" s="4">
        <f t="shared" si="4"/>
        <v>16000</v>
      </c>
      <c r="P6" s="4">
        <f t="shared" si="4"/>
        <v>16000</v>
      </c>
      <c r="Q6" s="4">
        <f t="shared" si="4"/>
        <v>16000</v>
      </c>
      <c r="R6" s="4">
        <f t="shared" si="4"/>
        <v>16000</v>
      </c>
      <c r="S6" s="4">
        <f t="shared" si="4"/>
        <v>16000</v>
      </c>
      <c r="T6" s="18">
        <f t="shared" si="4"/>
        <v>16000</v>
      </c>
      <c r="U6" s="18">
        <f t="shared" si="4"/>
        <v>16000</v>
      </c>
      <c r="V6" s="18">
        <f t="shared" si="4"/>
        <v>16000</v>
      </c>
      <c r="W6" s="18">
        <f t="shared" si="4"/>
        <v>16000</v>
      </c>
      <c r="X6" s="18">
        <f t="shared" si="4"/>
        <v>16000</v>
      </c>
      <c r="Y6" s="478">
        <f t="shared" si="4"/>
        <v>16000</v>
      </c>
      <c r="Z6" s="18">
        <f t="shared" si="4"/>
        <v>16800</v>
      </c>
      <c r="AA6" s="18">
        <f t="shared" si="4"/>
        <v>16800</v>
      </c>
      <c r="AB6" s="18">
        <f t="shared" si="4"/>
        <v>16800</v>
      </c>
      <c r="AC6" s="18">
        <f t="shared" si="4"/>
        <v>16800</v>
      </c>
      <c r="AD6" s="18">
        <f t="shared" si="4"/>
        <v>16800</v>
      </c>
      <c r="AE6" s="18">
        <f t="shared" si="4"/>
        <v>16800</v>
      </c>
      <c r="AF6" s="18">
        <f t="shared" si="4"/>
        <v>16800</v>
      </c>
      <c r="AG6" s="18">
        <f t="shared" si="4"/>
        <v>16800</v>
      </c>
      <c r="AH6" s="18">
        <f t="shared" ref="AH6:BI6" si="5">AH59*AH91</f>
        <v>16800</v>
      </c>
      <c r="AI6" s="18">
        <f t="shared" si="5"/>
        <v>16800</v>
      </c>
      <c r="AJ6" s="18">
        <f t="shared" si="5"/>
        <v>16800</v>
      </c>
      <c r="AK6" s="478">
        <f t="shared" si="5"/>
        <v>16800</v>
      </c>
      <c r="AL6" s="18">
        <f t="shared" si="5"/>
        <v>17640</v>
      </c>
      <c r="AM6" s="18">
        <f t="shared" si="5"/>
        <v>17640</v>
      </c>
      <c r="AN6" s="18">
        <f t="shared" si="5"/>
        <v>17640</v>
      </c>
      <c r="AO6" s="18">
        <f t="shared" si="5"/>
        <v>17640</v>
      </c>
      <c r="AP6" s="18">
        <f t="shared" si="5"/>
        <v>17640</v>
      </c>
      <c r="AQ6" s="18">
        <f t="shared" si="5"/>
        <v>17640</v>
      </c>
      <c r="AR6" s="18">
        <f t="shared" si="5"/>
        <v>17640</v>
      </c>
      <c r="AS6" s="18">
        <f t="shared" si="5"/>
        <v>17640</v>
      </c>
      <c r="AT6" s="18">
        <f t="shared" si="5"/>
        <v>17640</v>
      </c>
      <c r="AU6" s="18">
        <f t="shared" si="5"/>
        <v>17640</v>
      </c>
      <c r="AV6" s="18">
        <f t="shared" si="5"/>
        <v>17640</v>
      </c>
      <c r="AW6" s="478">
        <f t="shared" si="5"/>
        <v>17640</v>
      </c>
      <c r="AX6" s="18">
        <f t="shared" si="5"/>
        <v>18522</v>
      </c>
      <c r="AY6" s="18">
        <f t="shared" si="5"/>
        <v>18522</v>
      </c>
      <c r="AZ6" s="18">
        <f t="shared" si="5"/>
        <v>18522</v>
      </c>
      <c r="BA6" s="18">
        <f t="shared" si="5"/>
        <v>18522</v>
      </c>
      <c r="BB6" s="18">
        <f t="shared" si="5"/>
        <v>18522</v>
      </c>
      <c r="BC6" s="18">
        <f t="shared" si="5"/>
        <v>18522</v>
      </c>
      <c r="BD6" s="18">
        <f t="shared" si="5"/>
        <v>18522</v>
      </c>
      <c r="BE6" s="18">
        <f t="shared" si="5"/>
        <v>18522</v>
      </c>
      <c r="BF6" s="18">
        <f t="shared" si="5"/>
        <v>18522</v>
      </c>
      <c r="BG6" s="18">
        <f t="shared" si="5"/>
        <v>18522</v>
      </c>
      <c r="BH6" s="18">
        <f t="shared" si="5"/>
        <v>18522</v>
      </c>
      <c r="BI6" s="478">
        <f t="shared" si="5"/>
        <v>18522</v>
      </c>
      <c r="BJ6" s="4"/>
      <c r="BK6" s="4"/>
      <c r="BL6" s="7">
        <f>SUM(B6:BK6)</f>
        <v>1019544</v>
      </c>
    </row>
    <row r="7" spans="1:65" x14ac:dyDescent="0.2">
      <c r="A7" s="24" t="s">
        <v>451</v>
      </c>
      <c r="B7" s="4">
        <f t="shared" ref="B7:AG7" si="6">B60*B92</f>
        <v>16000</v>
      </c>
      <c r="C7" s="4">
        <f t="shared" si="6"/>
        <v>16000</v>
      </c>
      <c r="D7" s="4">
        <f t="shared" si="6"/>
        <v>16000</v>
      </c>
      <c r="E7" s="4">
        <f t="shared" si="6"/>
        <v>16000</v>
      </c>
      <c r="F7" s="4">
        <f t="shared" si="6"/>
        <v>16000</v>
      </c>
      <c r="G7" s="4">
        <f t="shared" si="6"/>
        <v>16000</v>
      </c>
      <c r="H7" s="4">
        <f t="shared" si="6"/>
        <v>16000</v>
      </c>
      <c r="I7" s="4">
        <f t="shared" si="6"/>
        <v>16000</v>
      </c>
      <c r="J7" s="4">
        <f t="shared" si="6"/>
        <v>16000</v>
      </c>
      <c r="K7" s="655">
        <f t="shared" si="6"/>
        <v>16000</v>
      </c>
      <c r="L7" s="4">
        <f t="shared" si="6"/>
        <v>16000</v>
      </c>
      <c r="M7" s="478">
        <f t="shared" si="6"/>
        <v>16000</v>
      </c>
      <c r="N7" s="4">
        <f t="shared" si="6"/>
        <v>16000</v>
      </c>
      <c r="O7" s="4">
        <f t="shared" si="6"/>
        <v>16000</v>
      </c>
      <c r="P7" s="4">
        <f t="shared" si="6"/>
        <v>16000</v>
      </c>
      <c r="Q7" s="4">
        <f t="shared" si="6"/>
        <v>16000</v>
      </c>
      <c r="R7" s="4">
        <f t="shared" si="6"/>
        <v>16000</v>
      </c>
      <c r="S7" s="4">
        <f t="shared" si="6"/>
        <v>16000</v>
      </c>
      <c r="T7" s="18">
        <f t="shared" si="6"/>
        <v>16000</v>
      </c>
      <c r="U7" s="18">
        <f t="shared" si="6"/>
        <v>16000</v>
      </c>
      <c r="V7" s="18">
        <f t="shared" si="6"/>
        <v>16000</v>
      </c>
      <c r="W7" s="18">
        <f t="shared" si="6"/>
        <v>16000</v>
      </c>
      <c r="X7" s="18">
        <f t="shared" si="6"/>
        <v>16000</v>
      </c>
      <c r="Y7" s="478">
        <f t="shared" si="6"/>
        <v>16000</v>
      </c>
      <c r="Z7" s="18">
        <f t="shared" si="6"/>
        <v>16800</v>
      </c>
      <c r="AA7" s="18">
        <f t="shared" si="6"/>
        <v>16800</v>
      </c>
      <c r="AB7" s="18">
        <f t="shared" si="6"/>
        <v>16800</v>
      </c>
      <c r="AC7" s="18">
        <f t="shared" si="6"/>
        <v>16800</v>
      </c>
      <c r="AD7" s="18">
        <f t="shared" si="6"/>
        <v>16800</v>
      </c>
      <c r="AE7" s="18">
        <f t="shared" si="6"/>
        <v>16800</v>
      </c>
      <c r="AF7" s="18">
        <f t="shared" si="6"/>
        <v>16800</v>
      </c>
      <c r="AG7" s="18">
        <f t="shared" si="6"/>
        <v>16800</v>
      </c>
      <c r="AH7" s="18">
        <f t="shared" ref="AH7:BI7" si="7">AH60*AH92</f>
        <v>16800</v>
      </c>
      <c r="AI7" s="18">
        <f t="shared" si="7"/>
        <v>16800</v>
      </c>
      <c r="AJ7" s="18">
        <f t="shared" si="7"/>
        <v>16800</v>
      </c>
      <c r="AK7" s="478">
        <f t="shared" si="7"/>
        <v>16800</v>
      </c>
      <c r="AL7" s="18">
        <f t="shared" si="7"/>
        <v>17640</v>
      </c>
      <c r="AM7" s="18">
        <f t="shared" si="7"/>
        <v>17640</v>
      </c>
      <c r="AN7" s="18">
        <f t="shared" si="7"/>
        <v>17640</v>
      </c>
      <c r="AO7" s="18">
        <f t="shared" si="7"/>
        <v>17640</v>
      </c>
      <c r="AP7" s="18">
        <f t="shared" si="7"/>
        <v>17640</v>
      </c>
      <c r="AQ7" s="18">
        <f t="shared" si="7"/>
        <v>17640</v>
      </c>
      <c r="AR7" s="18">
        <f t="shared" si="7"/>
        <v>17640</v>
      </c>
      <c r="AS7" s="18">
        <f t="shared" si="7"/>
        <v>17640</v>
      </c>
      <c r="AT7" s="18">
        <f t="shared" si="7"/>
        <v>17640</v>
      </c>
      <c r="AU7" s="18">
        <f t="shared" si="7"/>
        <v>17640</v>
      </c>
      <c r="AV7" s="18">
        <f t="shared" si="7"/>
        <v>17640</v>
      </c>
      <c r="AW7" s="478">
        <f t="shared" si="7"/>
        <v>17640</v>
      </c>
      <c r="AX7" s="18">
        <f t="shared" si="7"/>
        <v>18522</v>
      </c>
      <c r="AY7" s="18">
        <f t="shared" si="7"/>
        <v>18522</v>
      </c>
      <c r="AZ7" s="18">
        <f t="shared" si="7"/>
        <v>18522</v>
      </c>
      <c r="BA7" s="18">
        <f t="shared" si="7"/>
        <v>18522</v>
      </c>
      <c r="BB7" s="18">
        <f t="shared" si="7"/>
        <v>18522</v>
      </c>
      <c r="BC7" s="18">
        <f t="shared" si="7"/>
        <v>18522</v>
      </c>
      <c r="BD7" s="18">
        <f t="shared" si="7"/>
        <v>18522</v>
      </c>
      <c r="BE7" s="18">
        <f t="shared" si="7"/>
        <v>18522</v>
      </c>
      <c r="BF7" s="18">
        <f t="shared" si="7"/>
        <v>18522</v>
      </c>
      <c r="BG7" s="18">
        <f t="shared" si="7"/>
        <v>18522</v>
      </c>
      <c r="BH7" s="18">
        <f t="shared" si="7"/>
        <v>18522</v>
      </c>
      <c r="BI7" s="478">
        <f t="shared" si="7"/>
        <v>18522</v>
      </c>
      <c r="BJ7" s="4"/>
      <c r="BK7" s="4"/>
      <c r="BL7" s="7">
        <f>SUM(B7:BK7)</f>
        <v>1019544</v>
      </c>
    </row>
    <row r="8" spans="1:65" x14ac:dyDescent="0.2">
      <c r="A8" s="24" t="s">
        <v>386</v>
      </c>
      <c r="B8" s="18">
        <f t="shared" ref="B8:AG8" si="8">B61*B93</f>
        <v>9600</v>
      </c>
      <c r="C8" s="18">
        <f t="shared" si="8"/>
        <v>9600</v>
      </c>
      <c r="D8" s="18">
        <f t="shared" si="8"/>
        <v>9600</v>
      </c>
      <c r="E8" s="18">
        <f t="shared" si="8"/>
        <v>9600</v>
      </c>
      <c r="F8" s="18">
        <f t="shared" si="8"/>
        <v>9600</v>
      </c>
      <c r="G8" s="18">
        <f t="shared" si="8"/>
        <v>9600</v>
      </c>
      <c r="H8" s="18">
        <f t="shared" si="8"/>
        <v>9600</v>
      </c>
      <c r="I8" s="18">
        <f t="shared" si="8"/>
        <v>9600</v>
      </c>
      <c r="J8" s="18">
        <f t="shared" si="8"/>
        <v>9600</v>
      </c>
      <c r="K8" s="655">
        <f t="shared" si="8"/>
        <v>9600</v>
      </c>
      <c r="L8" s="18">
        <f t="shared" si="8"/>
        <v>9600</v>
      </c>
      <c r="M8" s="478">
        <f t="shared" si="8"/>
        <v>9600</v>
      </c>
      <c r="N8" s="18">
        <f t="shared" si="8"/>
        <v>9600</v>
      </c>
      <c r="O8" s="18">
        <f t="shared" si="8"/>
        <v>9600</v>
      </c>
      <c r="P8" s="18">
        <f t="shared" si="8"/>
        <v>9600</v>
      </c>
      <c r="Q8" s="18">
        <f t="shared" si="8"/>
        <v>9600</v>
      </c>
      <c r="R8" s="18">
        <f t="shared" si="8"/>
        <v>9600</v>
      </c>
      <c r="S8" s="18">
        <f t="shared" si="8"/>
        <v>9600</v>
      </c>
      <c r="T8" s="18">
        <f t="shared" si="8"/>
        <v>9600</v>
      </c>
      <c r="U8" s="18">
        <f t="shared" si="8"/>
        <v>9600</v>
      </c>
      <c r="V8" s="18">
        <f t="shared" si="8"/>
        <v>9600</v>
      </c>
      <c r="W8" s="18">
        <f t="shared" si="8"/>
        <v>9600</v>
      </c>
      <c r="X8" s="18">
        <f t="shared" si="8"/>
        <v>9600</v>
      </c>
      <c r="Y8" s="478">
        <f t="shared" si="8"/>
        <v>9600</v>
      </c>
      <c r="Z8" s="18">
        <f t="shared" si="8"/>
        <v>10080</v>
      </c>
      <c r="AA8" s="18">
        <f t="shared" si="8"/>
        <v>10080</v>
      </c>
      <c r="AB8" s="18">
        <f t="shared" si="8"/>
        <v>10080</v>
      </c>
      <c r="AC8" s="18">
        <f t="shared" si="8"/>
        <v>10080</v>
      </c>
      <c r="AD8" s="18">
        <f t="shared" si="8"/>
        <v>10080</v>
      </c>
      <c r="AE8" s="18">
        <f t="shared" si="8"/>
        <v>10080</v>
      </c>
      <c r="AF8" s="18">
        <f t="shared" si="8"/>
        <v>10080</v>
      </c>
      <c r="AG8" s="18">
        <f t="shared" si="8"/>
        <v>10080</v>
      </c>
      <c r="AH8" s="18">
        <f t="shared" ref="AH8:BI8" si="9">AH61*AH93</f>
        <v>10080</v>
      </c>
      <c r="AI8" s="18">
        <f t="shared" si="9"/>
        <v>10080</v>
      </c>
      <c r="AJ8" s="18">
        <f t="shared" si="9"/>
        <v>10080</v>
      </c>
      <c r="AK8" s="478">
        <f t="shared" si="9"/>
        <v>10080</v>
      </c>
      <c r="AL8" s="18">
        <f t="shared" si="9"/>
        <v>10584</v>
      </c>
      <c r="AM8" s="18">
        <f t="shared" si="9"/>
        <v>10584</v>
      </c>
      <c r="AN8" s="18">
        <f t="shared" si="9"/>
        <v>10584</v>
      </c>
      <c r="AO8" s="18">
        <f t="shared" si="9"/>
        <v>10584</v>
      </c>
      <c r="AP8" s="18">
        <f t="shared" si="9"/>
        <v>10584</v>
      </c>
      <c r="AQ8" s="18">
        <f t="shared" si="9"/>
        <v>10584</v>
      </c>
      <c r="AR8" s="18">
        <f t="shared" si="9"/>
        <v>10584</v>
      </c>
      <c r="AS8" s="18">
        <f t="shared" si="9"/>
        <v>10584</v>
      </c>
      <c r="AT8" s="18">
        <f t="shared" si="9"/>
        <v>10584</v>
      </c>
      <c r="AU8" s="18">
        <f t="shared" si="9"/>
        <v>10584</v>
      </c>
      <c r="AV8" s="18">
        <f t="shared" si="9"/>
        <v>10584</v>
      </c>
      <c r="AW8" s="478">
        <f t="shared" si="9"/>
        <v>10584</v>
      </c>
      <c r="AX8" s="18">
        <f t="shared" si="9"/>
        <v>11113.2</v>
      </c>
      <c r="AY8" s="18">
        <f t="shared" si="9"/>
        <v>11113.2</v>
      </c>
      <c r="AZ8" s="18">
        <f t="shared" si="9"/>
        <v>11113.2</v>
      </c>
      <c r="BA8" s="18">
        <f t="shared" si="9"/>
        <v>11113.2</v>
      </c>
      <c r="BB8" s="18">
        <f t="shared" si="9"/>
        <v>11113.2</v>
      </c>
      <c r="BC8" s="18">
        <f t="shared" si="9"/>
        <v>11113.2</v>
      </c>
      <c r="BD8" s="18">
        <f t="shared" si="9"/>
        <v>11113.2</v>
      </c>
      <c r="BE8" s="18">
        <f t="shared" si="9"/>
        <v>11113.2</v>
      </c>
      <c r="BF8" s="18">
        <f t="shared" si="9"/>
        <v>11113.2</v>
      </c>
      <c r="BG8" s="18">
        <f t="shared" si="9"/>
        <v>11113.2</v>
      </c>
      <c r="BH8" s="18">
        <f t="shared" si="9"/>
        <v>11113.2</v>
      </c>
      <c r="BI8" s="478">
        <f t="shared" si="9"/>
        <v>11113.2</v>
      </c>
      <c r="BJ8" s="18"/>
      <c r="BK8" s="18"/>
      <c r="BL8" s="18">
        <f>SUM(B8:BK8)</f>
        <v>611726.39999999967</v>
      </c>
    </row>
    <row r="9" spans="1:65" x14ac:dyDescent="0.2">
      <c r="A9" s="475"/>
      <c r="B9" s="476">
        <f>SUM(B4:B8)</f>
        <v>73600</v>
      </c>
      <c r="C9" s="476">
        <f t="shared" ref="C9:N9" si="10">SUM(C4:C8)</f>
        <v>73600</v>
      </c>
      <c r="D9" s="476">
        <f t="shared" si="10"/>
        <v>73600</v>
      </c>
      <c r="E9" s="476">
        <f t="shared" si="10"/>
        <v>73600</v>
      </c>
      <c r="F9" s="476">
        <f t="shared" si="10"/>
        <v>73600</v>
      </c>
      <c r="G9" s="476">
        <f t="shared" si="10"/>
        <v>73600</v>
      </c>
      <c r="H9" s="476">
        <f t="shared" si="10"/>
        <v>73600</v>
      </c>
      <c r="I9" s="476">
        <f t="shared" si="10"/>
        <v>73600</v>
      </c>
      <c r="J9" s="476">
        <f t="shared" si="10"/>
        <v>73600</v>
      </c>
      <c r="K9" s="656">
        <f t="shared" si="10"/>
        <v>73600</v>
      </c>
      <c r="L9" s="476">
        <f t="shared" si="10"/>
        <v>73600</v>
      </c>
      <c r="M9" s="479">
        <f t="shared" si="10"/>
        <v>73600</v>
      </c>
      <c r="N9" s="476">
        <f t="shared" si="10"/>
        <v>73600</v>
      </c>
      <c r="O9" s="476">
        <f t="shared" ref="O9" si="11">SUM(O4:O8)</f>
        <v>73600</v>
      </c>
      <c r="P9" s="476">
        <f t="shared" ref="P9" si="12">SUM(P4:P8)</f>
        <v>73600</v>
      </c>
      <c r="Q9" s="476">
        <f t="shared" ref="Q9" si="13">SUM(Q4:Q8)</f>
        <v>73600</v>
      </c>
      <c r="R9" s="476">
        <f t="shared" ref="R9" si="14">SUM(R4:R8)</f>
        <v>73600</v>
      </c>
      <c r="S9" s="476">
        <f t="shared" ref="S9" si="15">SUM(S4:S8)</f>
        <v>73600</v>
      </c>
      <c r="T9" s="476">
        <f t="shared" ref="T9" si="16">SUM(T4:T8)</f>
        <v>73600</v>
      </c>
      <c r="U9" s="476">
        <f t="shared" ref="U9" si="17">SUM(U4:U8)</f>
        <v>73600</v>
      </c>
      <c r="V9" s="476">
        <f t="shared" ref="V9" si="18">SUM(V4:V8)</f>
        <v>73600</v>
      </c>
      <c r="W9" s="476">
        <f t="shared" ref="W9" si="19">SUM(W4:W8)</f>
        <v>73600</v>
      </c>
      <c r="X9" s="476">
        <f t="shared" ref="X9" si="20">SUM(X4:X8)</f>
        <v>73600</v>
      </c>
      <c r="Y9" s="479">
        <f t="shared" ref="Y9" si="21">SUM(Y4:Y8)</f>
        <v>73600</v>
      </c>
      <c r="Z9" s="476">
        <f t="shared" ref="Z9" si="22">SUM(Z4:Z8)</f>
        <v>77280</v>
      </c>
      <c r="AA9" s="476">
        <f t="shared" ref="AA9" si="23">SUM(AA4:AA8)</f>
        <v>77280</v>
      </c>
      <c r="AB9" s="476">
        <f t="shared" ref="AB9" si="24">SUM(AB4:AB8)</f>
        <v>77280</v>
      </c>
      <c r="AC9" s="476">
        <f t="shared" ref="AC9" si="25">SUM(AC4:AC8)</f>
        <v>77280</v>
      </c>
      <c r="AD9" s="476">
        <f t="shared" ref="AD9" si="26">SUM(AD4:AD8)</f>
        <v>77280</v>
      </c>
      <c r="AE9" s="476">
        <f t="shared" ref="AE9" si="27">SUM(AE4:AE8)</f>
        <v>77280</v>
      </c>
      <c r="AF9" s="476">
        <f t="shared" ref="AF9" si="28">SUM(AF4:AF8)</f>
        <v>77280</v>
      </c>
      <c r="AG9" s="476">
        <f t="shared" ref="AG9" si="29">SUM(AG4:AG8)</f>
        <v>77280</v>
      </c>
      <c r="AH9" s="476">
        <f t="shared" ref="AH9" si="30">SUM(AH4:AH8)</f>
        <v>77280</v>
      </c>
      <c r="AI9" s="476">
        <f t="shared" ref="AI9" si="31">SUM(AI4:AI8)</f>
        <v>77280</v>
      </c>
      <c r="AJ9" s="476">
        <f t="shared" ref="AJ9" si="32">SUM(AJ4:AJ8)</f>
        <v>77280</v>
      </c>
      <c r="AK9" s="479">
        <f t="shared" ref="AK9" si="33">SUM(AK4:AK8)</f>
        <v>77280</v>
      </c>
      <c r="AL9" s="476">
        <f t="shared" ref="AL9" si="34">SUM(AL4:AL8)</f>
        <v>81144</v>
      </c>
      <c r="AM9" s="476">
        <f t="shared" ref="AM9" si="35">SUM(AM4:AM8)</f>
        <v>81144</v>
      </c>
      <c r="AN9" s="476">
        <f t="shared" ref="AN9" si="36">SUM(AN4:AN8)</f>
        <v>81144</v>
      </c>
      <c r="AO9" s="476">
        <f t="shared" ref="AO9" si="37">SUM(AO4:AO8)</f>
        <v>81144</v>
      </c>
      <c r="AP9" s="476">
        <f t="shared" ref="AP9" si="38">SUM(AP4:AP8)</f>
        <v>81144</v>
      </c>
      <c r="AQ9" s="476">
        <f t="shared" ref="AQ9" si="39">SUM(AQ4:AQ8)</f>
        <v>81144</v>
      </c>
      <c r="AR9" s="476">
        <f t="shared" ref="AR9" si="40">SUM(AR4:AR8)</f>
        <v>81144</v>
      </c>
      <c r="AS9" s="476">
        <f t="shared" ref="AS9" si="41">SUM(AS4:AS8)</f>
        <v>81144</v>
      </c>
      <c r="AT9" s="476">
        <f t="shared" ref="AT9" si="42">SUM(AT4:AT8)</f>
        <v>81144</v>
      </c>
      <c r="AU9" s="476">
        <f t="shared" ref="AU9" si="43">SUM(AU4:AU8)</f>
        <v>81144</v>
      </c>
      <c r="AV9" s="476">
        <f t="shared" ref="AV9" si="44">SUM(AV4:AV8)</f>
        <v>81144</v>
      </c>
      <c r="AW9" s="479">
        <f t="shared" ref="AW9" si="45">SUM(AW4:AW8)</f>
        <v>81144</v>
      </c>
      <c r="AX9" s="476">
        <f t="shared" ref="AX9" si="46">SUM(AX4:AX8)</f>
        <v>85201.2</v>
      </c>
      <c r="AY9" s="476">
        <f t="shared" ref="AY9" si="47">SUM(AY4:AY8)</f>
        <v>85201.2</v>
      </c>
      <c r="AZ9" s="476">
        <f t="shared" ref="AZ9" si="48">SUM(AZ4:AZ8)</f>
        <v>85201.2</v>
      </c>
      <c r="BA9" s="476">
        <f t="shared" ref="BA9" si="49">SUM(BA4:BA8)</f>
        <v>85201.2</v>
      </c>
      <c r="BB9" s="476">
        <f t="shared" ref="BB9" si="50">SUM(BB4:BB8)</f>
        <v>85201.2</v>
      </c>
      <c r="BC9" s="476">
        <f t="shared" ref="BC9" si="51">SUM(BC4:BC8)</f>
        <v>85201.2</v>
      </c>
      <c r="BD9" s="476">
        <f t="shared" ref="BD9" si="52">SUM(BD4:BD8)</f>
        <v>85201.2</v>
      </c>
      <c r="BE9" s="476">
        <f t="shared" ref="BE9" si="53">SUM(BE4:BE8)</f>
        <v>85201.2</v>
      </c>
      <c r="BF9" s="476">
        <f t="shared" ref="BF9" si="54">SUM(BF4:BF8)</f>
        <v>85201.2</v>
      </c>
      <c r="BG9" s="476">
        <f t="shared" ref="BG9" si="55">SUM(BG4:BG8)</f>
        <v>85201.2</v>
      </c>
      <c r="BH9" s="476">
        <f t="shared" ref="BH9" si="56">SUM(BH4:BH8)</f>
        <v>85201.2</v>
      </c>
      <c r="BI9" s="479">
        <f t="shared" ref="BI9" si="57">SUM(BI4:BI8)</f>
        <v>85201.2</v>
      </c>
      <c r="BJ9" s="18"/>
      <c r="BK9" s="18"/>
      <c r="BL9" s="18"/>
    </row>
    <row r="10" spans="1:65" x14ac:dyDescent="0.2">
      <c r="A10" s="113"/>
      <c r="B10" s="111"/>
      <c r="C10" s="111"/>
      <c r="D10" s="111"/>
      <c r="E10" s="111"/>
      <c r="F10" s="111"/>
      <c r="G10" s="111"/>
      <c r="H10" s="111"/>
      <c r="I10" s="111"/>
      <c r="J10" s="111"/>
      <c r="K10" s="657">
        <f>SUM(B9:K9)</f>
        <v>736000</v>
      </c>
      <c r="L10" s="111"/>
      <c r="M10" s="478"/>
      <c r="N10" s="111"/>
      <c r="O10" s="111"/>
      <c r="P10" s="111"/>
      <c r="Q10" s="111"/>
      <c r="R10" s="111"/>
      <c r="S10" s="111"/>
      <c r="T10" s="111"/>
      <c r="U10" s="111"/>
      <c r="V10" s="111"/>
      <c r="W10" s="111"/>
      <c r="X10" s="111"/>
      <c r="Y10" s="478"/>
      <c r="Z10" s="111"/>
      <c r="AA10" s="111"/>
      <c r="AB10" s="111"/>
      <c r="AC10" s="111"/>
      <c r="AD10" s="111"/>
      <c r="AE10" s="111"/>
      <c r="AF10" s="111"/>
      <c r="AG10" s="111"/>
      <c r="AH10" s="111"/>
      <c r="AI10" s="111"/>
      <c r="AJ10" s="111"/>
      <c r="AK10" s="478"/>
      <c r="AL10" s="111"/>
      <c r="AM10" s="111"/>
      <c r="AN10" s="111"/>
      <c r="AO10" s="111"/>
      <c r="AP10" s="111"/>
      <c r="AQ10" s="111"/>
      <c r="AR10" s="111"/>
      <c r="AS10" s="111"/>
      <c r="AT10" s="111"/>
      <c r="AU10" s="111"/>
      <c r="AV10" s="111"/>
      <c r="AW10" s="478"/>
      <c r="AX10" s="111"/>
      <c r="AY10" s="111"/>
      <c r="AZ10" s="111"/>
      <c r="BA10" s="111"/>
      <c r="BB10" s="111"/>
      <c r="BC10" s="111"/>
      <c r="BD10" s="111"/>
      <c r="BE10" s="111"/>
      <c r="BF10" s="111"/>
      <c r="BG10" s="111"/>
      <c r="BH10" s="111"/>
      <c r="BI10" s="478"/>
      <c r="BJ10" s="18"/>
      <c r="BK10" s="18"/>
      <c r="BL10" s="18"/>
    </row>
    <row r="11" spans="1:65" x14ac:dyDescent="0.2">
      <c r="A11" s="28" t="s">
        <v>453</v>
      </c>
      <c r="B11" s="18"/>
      <c r="C11" s="18"/>
      <c r="D11" s="18"/>
      <c r="E11" s="18"/>
      <c r="F11" s="18"/>
      <c r="G11" s="18"/>
      <c r="H11" s="18"/>
      <c r="I11" s="18"/>
      <c r="J11" s="18"/>
      <c r="K11" s="655"/>
      <c r="L11" s="18"/>
      <c r="M11" s="478"/>
      <c r="N11" s="18"/>
      <c r="O11" s="18"/>
      <c r="P11" s="18"/>
      <c r="Q11" s="18"/>
      <c r="R11" s="18"/>
      <c r="S11" s="18"/>
      <c r="T11" s="18"/>
      <c r="U11" s="18"/>
      <c r="V11" s="18"/>
      <c r="W11" s="18"/>
      <c r="X11" s="18"/>
      <c r="Y11" s="478"/>
      <c r="Z11" s="18"/>
      <c r="AA11" s="18"/>
      <c r="AB11" s="18"/>
      <c r="AC11" s="18"/>
      <c r="AD11" s="18"/>
      <c r="AE11" s="18"/>
      <c r="AF11" s="18"/>
      <c r="AG11" s="18"/>
      <c r="AH11" s="18"/>
      <c r="AI11" s="18"/>
      <c r="AJ11" s="18"/>
      <c r="AK11" s="478"/>
      <c r="AL11" s="18"/>
      <c r="AM11" s="18"/>
      <c r="AN11" s="18"/>
      <c r="AO11" s="18"/>
      <c r="AP11" s="18"/>
      <c r="AQ11" s="18"/>
      <c r="AR11" s="18"/>
      <c r="AS11" s="18"/>
      <c r="AT11" s="18"/>
      <c r="AU11" s="18"/>
      <c r="AV11" s="18"/>
      <c r="AW11" s="478"/>
      <c r="AX11" s="18"/>
      <c r="AY11" s="18"/>
      <c r="AZ11" s="18"/>
      <c r="BA11" s="18"/>
      <c r="BB11" s="18"/>
      <c r="BC11" s="18"/>
      <c r="BD11" s="18"/>
      <c r="BE11" s="18"/>
      <c r="BF11" s="18"/>
      <c r="BG11" s="18"/>
      <c r="BH11" s="18"/>
      <c r="BI11" s="478"/>
      <c r="BJ11" s="18"/>
      <c r="BK11" s="18"/>
      <c r="BL11" s="18"/>
    </row>
    <row r="12" spans="1:65" x14ac:dyDescent="0.2">
      <c r="A12" s="10" t="s">
        <v>387</v>
      </c>
      <c r="B12" s="111">
        <f t="shared" ref="B12:AG12" si="58">B75*B107</f>
        <v>8000</v>
      </c>
      <c r="C12" s="111">
        <f t="shared" si="58"/>
        <v>8000</v>
      </c>
      <c r="D12" s="111">
        <f t="shared" si="58"/>
        <v>8000</v>
      </c>
      <c r="E12" s="111">
        <f t="shared" si="58"/>
        <v>8000</v>
      </c>
      <c r="F12" s="111">
        <f t="shared" si="58"/>
        <v>8000</v>
      </c>
      <c r="G12" s="111">
        <f t="shared" si="58"/>
        <v>8000</v>
      </c>
      <c r="H12" s="111">
        <f t="shared" si="58"/>
        <v>8000</v>
      </c>
      <c r="I12" s="111">
        <f t="shared" si="58"/>
        <v>8000</v>
      </c>
      <c r="J12" s="111">
        <f t="shared" si="58"/>
        <v>8000</v>
      </c>
      <c r="K12" s="655">
        <f t="shared" si="58"/>
        <v>8000</v>
      </c>
      <c r="L12" s="111">
        <f t="shared" si="58"/>
        <v>8000</v>
      </c>
      <c r="M12" s="478">
        <f t="shared" si="58"/>
        <v>8000</v>
      </c>
      <c r="N12" s="111">
        <f t="shared" si="58"/>
        <v>8000</v>
      </c>
      <c r="O12" s="111">
        <f t="shared" si="58"/>
        <v>8000</v>
      </c>
      <c r="P12" s="111">
        <f t="shared" si="58"/>
        <v>8000</v>
      </c>
      <c r="Q12" s="111">
        <f t="shared" si="58"/>
        <v>8000</v>
      </c>
      <c r="R12" s="111">
        <f t="shared" si="58"/>
        <v>8000</v>
      </c>
      <c r="S12" s="111">
        <f t="shared" si="58"/>
        <v>8000</v>
      </c>
      <c r="T12" s="111">
        <f t="shared" si="58"/>
        <v>8000</v>
      </c>
      <c r="U12" s="111">
        <f t="shared" si="58"/>
        <v>8000</v>
      </c>
      <c r="V12" s="111">
        <f t="shared" si="58"/>
        <v>8000</v>
      </c>
      <c r="W12" s="111">
        <f t="shared" si="58"/>
        <v>8000</v>
      </c>
      <c r="X12" s="111">
        <f t="shared" si="58"/>
        <v>8000</v>
      </c>
      <c r="Y12" s="478">
        <f t="shared" si="58"/>
        <v>8000</v>
      </c>
      <c r="Z12" s="111">
        <f t="shared" si="58"/>
        <v>8400</v>
      </c>
      <c r="AA12" s="111">
        <f t="shared" si="58"/>
        <v>8400</v>
      </c>
      <c r="AB12" s="111">
        <f t="shared" si="58"/>
        <v>8400</v>
      </c>
      <c r="AC12" s="111">
        <f t="shared" si="58"/>
        <v>8400</v>
      </c>
      <c r="AD12" s="111">
        <f t="shared" si="58"/>
        <v>8400</v>
      </c>
      <c r="AE12" s="111">
        <f t="shared" si="58"/>
        <v>8400</v>
      </c>
      <c r="AF12" s="111">
        <f t="shared" si="58"/>
        <v>8400</v>
      </c>
      <c r="AG12" s="111">
        <f t="shared" si="58"/>
        <v>8400</v>
      </c>
      <c r="AH12" s="111">
        <f t="shared" ref="AH12:BI12" si="59">AH75*AH107</f>
        <v>8400</v>
      </c>
      <c r="AI12" s="111">
        <f t="shared" si="59"/>
        <v>8400</v>
      </c>
      <c r="AJ12" s="111">
        <f t="shared" si="59"/>
        <v>8400</v>
      </c>
      <c r="AK12" s="478">
        <f t="shared" si="59"/>
        <v>8400</v>
      </c>
      <c r="AL12" s="111">
        <f t="shared" si="59"/>
        <v>8820</v>
      </c>
      <c r="AM12" s="111">
        <f t="shared" si="59"/>
        <v>8820</v>
      </c>
      <c r="AN12" s="111">
        <f t="shared" si="59"/>
        <v>8820</v>
      </c>
      <c r="AO12" s="111">
        <f t="shared" si="59"/>
        <v>8820</v>
      </c>
      <c r="AP12" s="111">
        <f t="shared" si="59"/>
        <v>8820</v>
      </c>
      <c r="AQ12" s="111">
        <f t="shared" si="59"/>
        <v>8820</v>
      </c>
      <c r="AR12" s="111">
        <f t="shared" si="59"/>
        <v>8820</v>
      </c>
      <c r="AS12" s="111">
        <f t="shared" si="59"/>
        <v>8820</v>
      </c>
      <c r="AT12" s="111">
        <f t="shared" si="59"/>
        <v>8820</v>
      </c>
      <c r="AU12" s="111">
        <f t="shared" si="59"/>
        <v>8820</v>
      </c>
      <c r="AV12" s="111">
        <f t="shared" si="59"/>
        <v>8820</v>
      </c>
      <c r="AW12" s="478">
        <f t="shared" si="59"/>
        <v>8820</v>
      </c>
      <c r="AX12" s="111">
        <f t="shared" si="59"/>
        <v>9261</v>
      </c>
      <c r="AY12" s="111">
        <f t="shared" si="59"/>
        <v>9261</v>
      </c>
      <c r="AZ12" s="111">
        <f t="shared" si="59"/>
        <v>9261</v>
      </c>
      <c r="BA12" s="111">
        <f t="shared" si="59"/>
        <v>9261</v>
      </c>
      <c r="BB12" s="111">
        <f t="shared" si="59"/>
        <v>9261</v>
      </c>
      <c r="BC12" s="111">
        <f t="shared" si="59"/>
        <v>9261</v>
      </c>
      <c r="BD12" s="111">
        <f t="shared" si="59"/>
        <v>9261</v>
      </c>
      <c r="BE12" s="111">
        <f t="shared" si="59"/>
        <v>9261</v>
      </c>
      <c r="BF12" s="111">
        <f t="shared" si="59"/>
        <v>9261</v>
      </c>
      <c r="BG12" s="111">
        <f t="shared" si="59"/>
        <v>9261</v>
      </c>
      <c r="BH12" s="111">
        <f t="shared" si="59"/>
        <v>9261</v>
      </c>
      <c r="BI12" s="478">
        <f t="shared" si="59"/>
        <v>9261</v>
      </c>
      <c r="BJ12" s="4"/>
      <c r="BK12" s="4"/>
      <c r="BL12" s="7">
        <f>SUM(B12:BK12)</f>
        <v>509772</v>
      </c>
    </row>
    <row r="13" spans="1:65" x14ac:dyDescent="0.2">
      <c r="A13" s="10" t="s">
        <v>23</v>
      </c>
      <c r="B13" s="4">
        <f t="shared" ref="B13:AG13" si="60">B74*B106</f>
        <v>0</v>
      </c>
      <c r="C13" s="4">
        <f t="shared" si="60"/>
        <v>0</v>
      </c>
      <c r="D13" s="4">
        <f t="shared" si="60"/>
        <v>0</v>
      </c>
      <c r="E13" s="4">
        <f t="shared" si="60"/>
        <v>0</v>
      </c>
      <c r="F13" s="4">
        <f t="shared" si="60"/>
        <v>0</v>
      </c>
      <c r="G13" s="4">
        <f t="shared" si="60"/>
        <v>0</v>
      </c>
      <c r="H13" s="4">
        <f t="shared" si="60"/>
        <v>3200</v>
      </c>
      <c r="I13" s="4">
        <f t="shared" si="60"/>
        <v>3200</v>
      </c>
      <c r="J13" s="4">
        <f t="shared" si="60"/>
        <v>3200</v>
      </c>
      <c r="K13" s="655">
        <f t="shared" si="60"/>
        <v>3200</v>
      </c>
      <c r="L13" s="4">
        <f t="shared" si="60"/>
        <v>3200</v>
      </c>
      <c r="M13" s="478">
        <f t="shared" si="60"/>
        <v>3200</v>
      </c>
      <c r="N13" s="4">
        <f t="shared" si="60"/>
        <v>1600</v>
      </c>
      <c r="O13" s="4">
        <f t="shared" si="60"/>
        <v>1600</v>
      </c>
      <c r="P13" s="4">
        <f t="shared" si="60"/>
        <v>1600</v>
      </c>
      <c r="Q13" s="4">
        <f t="shared" si="60"/>
        <v>1600</v>
      </c>
      <c r="R13" s="4">
        <f t="shared" si="60"/>
        <v>1600</v>
      </c>
      <c r="S13" s="4">
        <f t="shared" si="60"/>
        <v>2400</v>
      </c>
      <c r="T13" s="18">
        <f t="shared" si="60"/>
        <v>2400</v>
      </c>
      <c r="U13" s="18">
        <f t="shared" si="60"/>
        <v>2400</v>
      </c>
      <c r="V13" s="18">
        <f t="shared" si="60"/>
        <v>2400</v>
      </c>
      <c r="W13" s="18">
        <f t="shared" si="60"/>
        <v>2400</v>
      </c>
      <c r="X13" s="18">
        <f t="shared" si="60"/>
        <v>2400</v>
      </c>
      <c r="Y13" s="478">
        <f t="shared" si="60"/>
        <v>2400</v>
      </c>
      <c r="Z13" s="18">
        <f t="shared" si="60"/>
        <v>3360</v>
      </c>
      <c r="AA13" s="18">
        <f t="shared" si="60"/>
        <v>3360</v>
      </c>
      <c r="AB13" s="18">
        <f t="shared" si="60"/>
        <v>3360</v>
      </c>
      <c r="AC13" s="18">
        <f t="shared" si="60"/>
        <v>3360</v>
      </c>
      <c r="AD13" s="18">
        <f t="shared" si="60"/>
        <v>3360</v>
      </c>
      <c r="AE13" s="18">
        <f t="shared" si="60"/>
        <v>3360</v>
      </c>
      <c r="AF13" s="18">
        <f t="shared" si="60"/>
        <v>3360</v>
      </c>
      <c r="AG13" s="18">
        <f t="shared" si="60"/>
        <v>3360</v>
      </c>
      <c r="AH13" s="18">
        <f t="shared" ref="AH13:BI13" si="61">AH74*AH106</f>
        <v>3360</v>
      </c>
      <c r="AI13" s="18">
        <f t="shared" si="61"/>
        <v>3360</v>
      </c>
      <c r="AJ13" s="18">
        <f t="shared" si="61"/>
        <v>3360</v>
      </c>
      <c r="AK13" s="478">
        <f t="shared" si="61"/>
        <v>3360</v>
      </c>
      <c r="AL13" s="18">
        <f t="shared" si="61"/>
        <v>3528</v>
      </c>
      <c r="AM13" s="18">
        <f t="shared" si="61"/>
        <v>3528</v>
      </c>
      <c r="AN13" s="18">
        <f t="shared" si="61"/>
        <v>3528</v>
      </c>
      <c r="AO13" s="18">
        <f t="shared" si="61"/>
        <v>3528</v>
      </c>
      <c r="AP13" s="18">
        <f t="shared" si="61"/>
        <v>3528</v>
      </c>
      <c r="AQ13" s="18">
        <f t="shared" si="61"/>
        <v>3528</v>
      </c>
      <c r="AR13" s="18">
        <f t="shared" si="61"/>
        <v>3528</v>
      </c>
      <c r="AS13" s="18">
        <f t="shared" si="61"/>
        <v>3528</v>
      </c>
      <c r="AT13" s="18">
        <f t="shared" si="61"/>
        <v>3528</v>
      </c>
      <c r="AU13" s="18">
        <f t="shared" si="61"/>
        <v>3528</v>
      </c>
      <c r="AV13" s="18">
        <f t="shared" si="61"/>
        <v>3528</v>
      </c>
      <c r="AW13" s="478">
        <f t="shared" si="61"/>
        <v>3528</v>
      </c>
      <c r="AX13" s="18">
        <f t="shared" si="61"/>
        <v>3704.4000000000005</v>
      </c>
      <c r="AY13" s="18">
        <f t="shared" si="61"/>
        <v>3704.4000000000005</v>
      </c>
      <c r="AZ13" s="18">
        <f t="shared" si="61"/>
        <v>3704.4000000000005</v>
      </c>
      <c r="BA13" s="18">
        <f t="shared" si="61"/>
        <v>3704.4000000000005</v>
      </c>
      <c r="BB13" s="18">
        <f t="shared" si="61"/>
        <v>3704.4000000000005</v>
      </c>
      <c r="BC13" s="18">
        <f t="shared" si="61"/>
        <v>3704.4000000000005</v>
      </c>
      <c r="BD13" s="18">
        <f t="shared" si="61"/>
        <v>3704.4000000000005</v>
      </c>
      <c r="BE13" s="18">
        <f t="shared" si="61"/>
        <v>3704.4000000000005</v>
      </c>
      <c r="BF13" s="18">
        <f t="shared" si="61"/>
        <v>3704.4000000000005</v>
      </c>
      <c r="BG13" s="18">
        <f t="shared" si="61"/>
        <v>3704.4000000000005</v>
      </c>
      <c r="BH13" s="18">
        <f t="shared" si="61"/>
        <v>3704.4000000000005</v>
      </c>
      <c r="BI13" s="478">
        <f t="shared" si="61"/>
        <v>3704.4000000000005</v>
      </c>
      <c r="BJ13" s="4"/>
      <c r="BK13" s="4"/>
      <c r="BL13" s="7">
        <f>SUM(B13:BK13)</f>
        <v>171108.79999999993</v>
      </c>
    </row>
    <row r="14" spans="1:65" x14ac:dyDescent="0.2">
      <c r="A14" s="24" t="s">
        <v>220</v>
      </c>
      <c r="B14" s="111">
        <f t="shared" ref="B14:AG14" si="62">B76*B108</f>
        <v>0</v>
      </c>
      <c r="C14" s="111">
        <f t="shared" si="62"/>
        <v>0</v>
      </c>
      <c r="D14" s="111">
        <f t="shared" si="62"/>
        <v>0</v>
      </c>
      <c r="E14" s="111">
        <f t="shared" si="62"/>
        <v>0</v>
      </c>
      <c r="F14" s="111">
        <f t="shared" si="62"/>
        <v>0</v>
      </c>
      <c r="G14" s="111">
        <f t="shared" si="62"/>
        <v>0</v>
      </c>
      <c r="H14" s="111">
        <f t="shared" si="62"/>
        <v>0</v>
      </c>
      <c r="I14" s="111">
        <f t="shared" si="62"/>
        <v>0</v>
      </c>
      <c r="J14" s="111">
        <f t="shared" si="62"/>
        <v>0</v>
      </c>
      <c r="K14" s="655">
        <f t="shared" si="62"/>
        <v>0</v>
      </c>
      <c r="L14" s="111">
        <f t="shared" si="62"/>
        <v>0</v>
      </c>
      <c r="M14" s="478">
        <f t="shared" si="62"/>
        <v>0</v>
      </c>
      <c r="N14" s="111">
        <f t="shared" si="62"/>
        <v>0</v>
      </c>
      <c r="O14" s="111">
        <f t="shared" si="62"/>
        <v>0</v>
      </c>
      <c r="P14" s="111">
        <f t="shared" si="62"/>
        <v>0</v>
      </c>
      <c r="Q14" s="111">
        <f t="shared" si="62"/>
        <v>0</v>
      </c>
      <c r="R14" s="111">
        <f t="shared" si="62"/>
        <v>0</v>
      </c>
      <c r="S14" s="111">
        <f t="shared" si="62"/>
        <v>0</v>
      </c>
      <c r="T14" s="111">
        <f t="shared" si="62"/>
        <v>2000</v>
      </c>
      <c r="U14" s="111">
        <f t="shared" si="62"/>
        <v>2000</v>
      </c>
      <c r="V14" s="111">
        <f t="shared" si="62"/>
        <v>2000</v>
      </c>
      <c r="W14" s="111">
        <f t="shared" si="62"/>
        <v>2000</v>
      </c>
      <c r="X14" s="111">
        <f t="shared" si="62"/>
        <v>2000</v>
      </c>
      <c r="Y14" s="478">
        <f t="shared" si="62"/>
        <v>2000</v>
      </c>
      <c r="Z14" s="111">
        <f t="shared" si="62"/>
        <v>3150</v>
      </c>
      <c r="AA14" s="111">
        <f t="shared" si="62"/>
        <v>3150</v>
      </c>
      <c r="AB14" s="111">
        <f t="shared" si="62"/>
        <v>3150</v>
      </c>
      <c r="AC14" s="111">
        <f t="shared" si="62"/>
        <v>3150</v>
      </c>
      <c r="AD14" s="111">
        <f t="shared" si="62"/>
        <v>3150</v>
      </c>
      <c r="AE14" s="111">
        <f t="shared" si="62"/>
        <v>3150</v>
      </c>
      <c r="AF14" s="111">
        <f t="shared" si="62"/>
        <v>3150</v>
      </c>
      <c r="AG14" s="111">
        <f t="shared" si="62"/>
        <v>3150</v>
      </c>
      <c r="AH14" s="111">
        <f t="shared" ref="AH14:BI14" si="63">AH76*AH108</f>
        <v>3150</v>
      </c>
      <c r="AI14" s="111">
        <f t="shared" si="63"/>
        <v>3150</v>
      </c>
      <c r="AJ14" s="111">
        <f t="shared" si="63"/>
        <v>3150</v>
      </c>
      <c r="AK14" s="478">
        <f t="shared" si="63"/>
        <v>3150</v>
      </c>
      <c r="AL14" s="111">
        <f t="shared" si="63"/>
        <v>3307.5</v>
      </c>
      <c r="AM14" s="111">
        <f t="shared" si="63"/>
        <v>3307.5</v>
      </c>
      <c r="AN14" s="111">
        <f t="shared" si="63"/>
        <v>3307.5</v>
      </c>
      <c r="AO14" s="111">
        <f t="shared" si="63"/>
        <v>3307.5</v>
      </c>
      <c r="AP14" s="111">
        <f t="shared" si="63"/>
        <v>3307.5</v>
      </c>
      <c r="AQ14" s="111">
        <f t="shared" si="63"/>
        <v>3307.5</v>
      </c>
      <c r="AR14" s="111">
        <f t="shared" si="63"/>
        <v>3307.5</v>
      </c>
      <c r="AS14" s="111">
        <f t="shared" si="63"/>
        <v>3307.5</v>
      </c>
      <c r="AT14" s="111">
        <f t="shared" si="63"/>
        <v>3307.5</v>
      </c>
      <c r="AU14" s="111">
        <f t="shared" si="63"/>
        <v>3307.5</v>
      </c>
      <c r="AV14" s="111">
        <f t="shared" si="63"/>
        <v>3307.5</v>
      </c>
      <c r="AW14" s="478">
        <f t="shared" si="63"/>
        <v>3307.5</v>
      </c>
      <c r="AX14" s="111">
        <f t="shared" si="63"/>
        <v>3472.875</v>
      </c>
      <c r="AY14" s="111">
        <f t="shared" si="63"/>
        <v>3472.875</v>
      </c>
      <c r="AZ14" s="111">
        <f t="shared" si="63"/>
        <v>3472.875</v>
      </c>
      <c r="BA14" s="111">
        <f t="shared" si="63"/>
        <v>3472.875</v>
      </c>
      <c r="BB14" s="111">
        <f t="shared" si="63"/>
        <v>3472.875</v>
      </c>
      <c r="BC14" s="111">
        <f t="shared" si="63"/>
        <v>3472.875</v>
      </c>
      <c r="BD14" s="111">
        <f t="shared" si="63"/>
        <v>3472.875</v>
      </c>
      <c r="BE14" s="111">
        <f t="shared" si="63"/>
        <v>3472.875</v>
      </c>
      <c r="BF14" s="111">
        <f t="shared" si="63"/>
        <v>3472.875</v>
      </c>
      <c r="BG14" s="111">
        <f t="shared" si="63"/>
        <v>3472.875</v>
      </c>
      <c r="BH14" s="111">
        <f t="shared" si="63"/>
        <v>3472.875</v>
      </c>
      <c r="BI14" s="478">
        <f t="shared" si="63"/>
        <v>3472.875</v>
      </c>
      <c r="BJ14" s="18"/>
      <c r="BK14" s="18"/>
      <c r="BL14" s="18">
        <f>SUM(B14:BK14)</f>
        <v>131164.5</v>
      </c>
    </row>
    <row r="15" spans="1:65" x14ac:dyDescent="0.2">
      <c r="A15" s="24" t="s">
        <v>224</v>
      </c>
      <c r="B15" s="111">
        <f t="shared" ref="B15:AG15" si="64">B77*B109</f>
        <v>0</v>
      </c>
      <c r="C15" s="111">
        <f t="shared" si="64"/>
        <v>0</v>
      </c>
      <c r="D15" s="111">
        <f t="shared" si="64"/>
        <v>0</v>
      </c>
      <c r="E15" s="111">
        <f t="shared" si="64"/>
        <v>0</v>
      </c>
      <c r="F15" s="111">
        <f t="shared" si="64"/>
        <v>0</v>
      </c>
      <c r="G15" s="111">
        <f t="shared" si="64"/>
        <v>0</v>
      </c>
      <c r="H15" s="111">
        <f t="shared" si="64"/>
        <v>0</v>
      </c>
      <c r="I15" s="111">
        <f t="shared" si="64"/>
        <v>0</v>
      </c>
      <c r="J15" s="111">
        <f t="shared" si="64"/>
        <v>0</v>
      </c>
      <c r="K15" s="655">
        <f t="shared" si="64"/>
        <v>0</v>
      </c>
      <c r="L15" s="111">
        <f t="shared" si="64"/>
        <v>0</v>
      </c>
      <c r="M15" s="478">
        <f t="shared" si="64"/>
        <v>0</v>
      </c>
      <c r="N15" s="111">
        <f t="shared" si="64"/>
        <v>2400</v>
      </c>
      <c r="O15" s="111">
        <f t="shared" si="64"/>
        <v>2400</v>
      </c>
      <c r="P15" s="111">
        <f t="shared" si="64"/>
        <v>2400</v>
      </c>
      <c r="Q15" s="111">
        <f t="shared" si="64"/>
        <v>2400</v>
      </c>
      <c r="R15" s="111">
        <f t="shared" si="64"/>
        <v>2400</v>
      </c>
      <c r="S15" s="111">
        <f t="shared" si="64"/>
        <v>2400</v>
      </c>
      <c r="T15" s="111">
        <f t="shared" si="64"/>
        <v>2400</v>
      </c>
      <c r="U15" s="111">
        <f t="shared" si="64"/>
        <v>2400</v>
      </c>
      <c r="V15" s="111">
        <f t="shared" si="64"/>
        <v>2400</v>
      </c>
      <c r="W15" s="111">
        <f t="shared" si="64"/>
        <v>2400</v>
      </c>
      <c r="X15" s="111">
        <f t="shared" si="64"/>
        <v>2400</v>
      </c>
      <c r="Y15" s="478">
        <f t="shared" si="64"/>
        <v>2400</v>
      </c>
      <c r="Z15" s="111">
        <f t="shared" si="64"/>
        <v>2520</v>
      </c>
      <c r="AA15" s="111">
        <f t="shared" si="64"/>
        <v>2520</v>
      </c>
      <c r="AB15" s="111">
        <f t="shared" si="64"/>
        <v>2520</v>
      </c>
      <c r="AC15" s="111">
        <f t="shared" si="64"/>
        <v>2520</v>
      </c>
      <c r="AD15" s="111">
        <f t="shared" si="64"/>
        <v>2520</v>
      </c>
      <c r="AE15" s="111">
        <f t="shared" si="64"/>
        <v>2520</v>
      </c>
      <c r="AF15" s="111">
        <f t="shared" si="64"/>
        <v>2520</v>
      </c>
      <c r="AG15" s="111">
        <f t="shared" si="64"/>
        <v>2520</v>
      </c>
      <c r="AH15" s="111">
        <f t="shared" ref="AH15:BI15" si="65">AH77*AH109</f>
        <v>2520</v>
      </c>
      <c r="AI15" s="111">
        <f t="shared" si="65"/>
        <v>2520</v>
      </c>
      <c r="AJ15" s="111">
        <f t="shared" si="65"/>
        <v>2520</v>
      </c>
      <c r="AK15" s="478">
        <f t="shared" si="65"/>
        <v>2520</v>
      </c>
      <c r="AL15" s="111">
        <f t="shared" si="65"/>
        <v>2646</v>
      </c>
      <c r="AM15" s="111">
        <f t="shared" si="65"/>
        <v>2646</v>
      </c>
      <c r="AN15" s="111">
        <f t="shared" si="65"/>
        <v>2646</v>
      </c>
      <c r="AO15" s="111">
        <f t="shared" si="65"/>
        <v>2646</v>
      </c>
      <c r="AP15" s="111">
        <f t="shared" si="65"/>
        <v>2646</v>
      </c>
      <c r="AQ15" s="111">
        <f t="shared" si="65"/>
        <v>2646</v>
      </c>
      <c r="AR15" s="111">
        <f t="shared" si="65"/>
        <v>2646</v>
      </c>
      <c r="AS15" s="111">
        <f t="shared" si="65"/>
        <v>2646</v>
      </c>
      <c r="AT15" s="111">
        <f t="shared" si="65"/>
        <v>2646</v>
      </c>
      <c r="AU15" s="111">
        <f t="shared" si="65"/>
        <v>2646</v>
      </c>
      <c r="AV15" s="111">
        <f t="shared" si="65"/>
        <v>2646</v>
      </c>
      <c r="AW15" s="478">
        <f t="shared" si="65"/>
        <v>2646</v>
      </c>
      <c r="AX15" s="111">
        <f t="shared" si="65"/>
        <v>2778.3</v>
      </c>
      <c r="AY15" s="111">
        <f t="shared" si="65"/>
        <v>2778.3</v>
      </c>
      <c r="AZ15" s="111">
        <f t="shared" si="65"/>
        <v>2778.3</v>
      </c>
      <c r="BA15" s="111">
        <f t="shared" si="65"/>
        <v>2778.3</v>
      </c>
      <c r="BB15" s="111">
        <f t="shared" si="65"/>
        <v>2778.3</v>
      </c>
      <c r="BC15" s="111">
        <f t="shared" si="65"/>
        <v>2778.3</v>
      </c>
      <c r="BD15" s="111">
        <f t="shared" si="65"/>
        <v>2778.3</v>
      </c>
      <c r="BE15" s="111">
        <f t="shared" si="65"/>
        <v>2778.3</v>
      </c>
      <c r="BF15" s="111">
        <f t="shared" si="65"/>
        <v>2778.3</v>
      </c>
      <c r="BG15" s="111">
        <f t="shared" si="65"/>
        <v>2778.3</v>
      </c>
      <c r="BH15" s="111">
        <f t="shared" si="65"/>
        <v>2778.3</v>
      </c>
      <c r="BI15" s="478">
        <f t="shared" si="65"/>
        <v>2778.3</v>
      </c>
      <c r="BJ15" s="18"/>
      <c r="BK15" s="18"/>
      <c r="BL15" s="18">
        <f>SUM(B15:BK15)</f>
        <v>124131.60000000003</v>
      </c>
    </row>
    <row r="16" spans="1:65" x14ac:dyDescent="0.2">
      <c r="A16" s="475"/>
      <c r="B16" s="476">
        <f>SUM(B12:B15)</f>
        <v>8000</v>
      </c>
      <c r="C16" s="476">
        <f t="shared" ref="C16:M16" si="66">SUM(C12:C15)</f>
        <v>8000</v>
      </c>
      <c r="D16" s="476">
        <f t="shared" si="66"/>
        <v>8000</v>
      </c>
      <c r="E16" s="476">
        <f t="shared" si="66"/>
        <v>8000</v>
      </c>
      <c r="F16" s="476">
        <f t="shared" si="66"/>
        <v>8000</v>
      </c>
      <c r="G16" s="476">
        <f t="shared" si="66"/>
        <v>8000</v>
      </c>
      <c r="H16" s="476">
        <f t="shared" si="66"/>
        <v>11200</v>
      </c>
      <c r="I16" s="476">
        <f t="shared" si="66"/>
        <v>11200</v>
      </c>
      <c r="J16" s="476">
        <f t="shared" si="66"/>
        <v>11200</v>
      </c>
      <c r="K16" s="656">
        <f t="shared" si="66"/>
        <v>11200</v>
      </c>
      <c r="L16" s="476">
        <f t="shared" si="66"/>
        <v>11200</v>
      </c>
      <c r="M16" s="479">
        <f t="shared" si="66"/>
        <v>11200</v>
      </c>
      <c r="N16" s="476">
        <f>SUM(N12:N15)</f>
        <v>12000</v>
      </c>
      <c r="O16" s="476">
        <f t="shared" ref="O16" si="67">SUM(O12:O15)</f>
        <v>12000</v>
      </c>
      <c r="P16" s="476">
        <f t="shared" ref="P16" si="68">SUM(P12:P15)</f>
        <v>12000</v>
      </c>
      <c r="Q16" s="476">
        <f t="shared" ref="Q16" si="69">SUM(Q12:Q15)</f>
        <v>12000</v>
      </c>
      <c r="R16" s="476">
        <f t="shared" ref="R16" si="70">SUM(R12:R15)</f>
        <v>12000</v>
      </c>
      <c r="S16" s="476">
        <f t="shared" ref="S16" si="71">SUM(S12:S15)</f>
        <v>12800</v>
      </c>
      <c r="T16" s="476">
        <f t="shared" ref="T16" si="72">SUM(T12:T15)</f>
        <v>14800</v>
      </c>
      <c r="U16" s="476">
        <f t="shared" ref="U16" si="73">SUM(U12:U15)</f>
        <v>14800</v>
      </c>
      <c r="V16" s="476">
        <f t="shared" ref="V16" si="74">SUM(V12:V15)</f>
        <v>14800</v>
      </c>
      <c r="W16" s="476">
        <f t="shared" ref="W16" si="75">SUM(W12:W15)</f>
        <v>14800</v>
      </c>
      <c r="X16" s="476">
        <f t="shared" ref="X16" si="76">SUM(X12:X15)</f>
        <v>14800</v>
      </c>
      <c r="Y16" s="479">
        <f t="shared" ref="Y16" si="77">SUM(Y12:Y15)</f>
        <v>14800</v>
      </c>
      <c r="Z16" s="476">
        <f>SUM(Z12:Z15)</f>
        <v>17430</v>
      </c>
      <c r="AA16" s="476">
        <f t="shared" ref="AA16" si="78">SUM(AA12:AA15)</f>
        <v>17430</v>
      </c>
      <c r="AB16" s="476">
        <f t="shared" ref="AB16" si="79">SUM(AB12:AB15)</f>
        <v>17430</v>
      </c>
      <c r="AC16" s="476">
        <f t="shared" ref="AC16" si="80">SUM(AC12:AC15)</f>
        <v>17430</v>
      </c>
      <c r="AD16" s="476">
        <f t="shared" ref="AD16" si="81">SUM(AD12:AD15)</f>
        <v>17430</v>
      </c>
      <c r="AE16" s="476">
        <f t="shared" ref="AE16" si="82">SUM(AE12:AE15)</f>
        <v>17430</v>
      </c>
      <c r="AF16" s="476">
        <f t="shared" ref="AF16" si="83">SUM(AF12:AF15)</f>
        <v>17430</v>
      </c>
      <c r="AG16" s="476">
        <f t="shared" ref="AG16" si="84">SUM(AG12:AG15)</f>
        <v>17430</v>
      </c>
      <c r="AH16" s="476">
        <f t="shared" ref="AH16" si="85">SUM(AH12:AH15)</f>
        <v>17430</v>
      </c>
      <c r="AI16" s="476">
        <f t="shared" ref="AI16" si="86">SUM(AI12:AI15)</f>
        <v>17430</v>
      </c>
      <c r="AJ16" s="476">
        <f t="shared" ref="AJ16" si="87">SUM(AJ12:AJ15)</f>
        <v>17430</v>
      </c>
      <c r="AK16" s="479">
        <f t="shared" ref="AK16" si="88">SUM(AK12:AK15)</f>
        <v>17430</v>
      </c>
      <c r="AL16" s="476">
        <f>SUM(AL12:AL15)</f>
        <v>18301.5</v>
      </c>
      <c r="AM16" s="476">
        <f t="shared" ref="AM16" si="89">SUM(AM12:AM15)</f>
        <v>18301.5</v>
      </c>
      <c r="AN16" s="476">
        <f t="shared" ref="AN16" si="90">SUM(AN12:AN15)</f>
        <v>18301.5</v>
      </c>
      <c r="AO16" s="476">
        <f t="shared" ref="AO16" si="91">SUM(AO12:AO15)</f>
        <v>18301.5</v>
      </c>
      <c r="AP16" s="476">
        <f t="shared" ref="AP16" si="92">SUM(AP12:AP15)</f>
        <v>18301.5</v>
      </c>
      <c r="AQ16" s="476">
        <f t="shared" ref="AQ16" si="93">SUM(AQ12:AQ15)</f>
        <v>18301.5</v>
      </c>
      <c r="AR16" s="476">
        <f t="shared" ref="AR16" si="94">SUM(AR12:AR15)</f>
        <v>18301.5</v>
      </c>
      <c r="AS16" s="476">
        <f t="shared" ref="AS16" si="95">SUM(AS12:AS15)</f>
        <v>18301.5</v>
      </c>
      <c r="AT16" s="476">
        <f t="shared" ref="AT16" si="96">SUM(AT12:AT15)</f>
        <v>18301.5</v>
      </c>
      <c r="AU16" s="476">
        <f t="shared" ref="AU16" si="97">SUM(AU12:AU15)</f>
        <v>18301.5</v>
      </c>
      <c r="AV16" s="476">
        <f t="shared" ref="AV16" si="98">SUM(AV12:AV15)</f>
        <v>18301.5</v>
      </c>
      <c r="AW16" s="479">
        <f t="shared" ref="AW16" si="99">SUM(AW12:AW15)</f>
        <v>18301.5</v>
      </c>
      <c r="AX16" s="476">
        <f>SUM(AX12:AX15)</f>
        <v>19216.575000000001</v>
      </c>
      <c r="AY16" s="476">
        <f t="shared" ref="AY16" si="100">SUM(AY12:AY15)</f>
        <v>19216.575000000001</v>
      </c>
      <c r="AZ16" s="476">
        <f t="shared" ref="AZ16" si="101">SUM(AZ12:AZ15)</f>
        <v>19216.575000000001</v>
      </c>
      <c r="BA16" s="476">
        <f t="shared" ref="BA16" si="102">SUM(BA12:BA15)</f>
        <v>19216.575000000001</v>
      </c>
      <c r="BB16" s="476">
        <f t="shared" ref="BB16" si="103">SUM(BB12:BB15)</f>
        <v>19216.575000000001</v>
      </c>
      <c r="BC16" s="476">
        <f t="shared" ref="BC16" si="104">SUM(BC12:BC15)</f>
        <v>19216.575000000001</v>
      </c>
      <c r="BD16" s="476">
        <f t="shared" ref="BD16" si="105">SUM(BD12:BD15)</f>
        <v>19216.575000000001</v>
      </c>
      <c r="BE16" s="476">
        <f t="shared" ref="BE16" si="106">SUM(BE12:BE15)</f>
        <v>19216.575000000001</v>
      </c>
      <c r="BF16" s="476">
        <f t="shared" ref="BF16" si="107">SUM(BF12:BF15)</f>
        <v>19216.575000000001</v>
      </c>
      <c r="BG16" s="476">
        <f t="shared" ref="BG16" si="108">SUM(BG12:BG15)</f>
        <v>19216.575000000001</v>
      </c>
      <c r="BH16" s="476">
        <f t="shared" ref="BH16" si="109">SUM(BH12:BH15)</f>
        <v>19216.575000000001</v>
      </c>
      <c r="BI16" s="479">
        <f t="shared" ref="BI16" si="110">SUM(BI12:BI15)</f>
        <v>19216.575000000001</v>
      </c>
      <c r="BJ16" s="18"/>
      <c r="BK16" s="18"/>
      <c r="BL16" s="18"/>
    </row>
    <row r="17" spans="1:65" x14ac:dyDescent="0.2">
      <c r="A17" s="113"/>
      <c r="B17" s="111"/>
      <c r="C17" s="111"/>
      <c r="D17" s="111"/>
      <c r="E17" s="111"/>
      <c r="F17" s="111"/>
      <c r="G17" s="111"/>
      <c r="H17" s="111"/>
      <c r="I17" s="111"/>
      <c r="J17" s="111"/>
      <c r="K17" s="657">
        <f>SUM(B16:K16)</f>
        <v>92800</v>
      </c>
      <c r="L17" s="111"/>
      <c r="M17" s="478"/>
      <c r="N17" s="111"/>
      <c r="O17" s="111"/>
      <c r="P17" s="111"/>
      <c r="Q17" s="111"/>
      <c r="R17" s="111"/>
      <c r="S17" s="111"/>
      <c r="T17" s="111"/>
      <c r="U17" s="111"/>
      <c r="V17" s="111"/>
      <c r="W17" s="111"/>
      <c r="X17" s="111"/>
      <c r="Y17" s="478"/>
      <c r="Z17" s="111"/>
      <c r="AA17" s="111"/>
      <c r="AB17" s="111"/>
      <c r="AC17" s="111"/>
      <c r="AD17" s="111"/>
      <c r="AE17" s="111"/>
      <c r="AF17" s="111"/>
      <c r="AG17" s="111"/>
      <c r="AH17" s="111"/>
      <c r="AI17" s="111"/>
      <c r="AJ17" s="111"/>
      <c r="AK17" s="478"/>
      <c r="AL17" s="111"/>
      <c r="AM17" s="111"/>
      <c r="AN17" s="111"/>
      <c r="AO17" s="111"/>
      <c r="AP17" s="111"/>
      <c r="AQ17" s="111"/>
      <c r="AR17" s="111"/>
      <c r="AS17" s="111"/>
      <c r="AT17" s="111"/>
      <c r="AU17" s="111"/>
      <c r="AV17" s="111"/>
      <c r="AW17" s="478"/>
      <c r="AX17" s="111"/>
      <c r="AY17" s="111"/>
      <c r="AZ17" s="111"/>
      <c r="BA17" s="111"/>
      <c r="BB17" s="111"/>
      <c r="BC17" s="111"/>
      <c r="BD17" s="111"/>
      <c r="BE17" s="111"/>
      <c r="BF17" s="111"/>
      <c r="BG17" s="111"/>
      <c r="BH17" s="111"/>
      <c r="BI17" s="478"/>
      <c r="BJ17" s="18"/>
      <c r="BK17" s="18"/>
      <c r="BL17" s="18"/>
    </row>
    <row r="18" spans="1:65" x14ac:dyDescent="0.2">
      <c r="A18" s="28" t="s">
        <v>449</v>
      </c>
      <c r="B18" s="18"/>
      <c r="C18" s="18"/>
      <c r="D18" s="18"/>
      <c r="E18" s="18"/>
      <c r="F18" s="18"/>
      <c r="G18" s="18"/>
      <c r="H18" s="18"/>
      <c r="I18" s="18"/>
      <c r="J18" s="18"/>
      <c r="K18" s="655"/>
      <c r="L18" s="18"/>
      <c r="M18" s="478"/>
      <c r="N18" s="18"/>
      <c r="O18" s="18"/>
      <c r="P18" s="18"/>
      <c r="Q18" s="18"/>
      <c r="R18" s="18"/>
      <c r="S18" s="18"/>
      <c r="T18" s="18"/>
      <c r="U18" s="18"/>
      <c r="V18" s="18"/>
      <c r="W18" s="18"/>
      <c r="X18" s="18"/>
      <c r="Y18" s="478"/>
      <c r="Z18" s="18"/>
      <c r="AA18" s="18"/>
      <c r="AB18" s="18"/>
      <c r="AC18" s="18"/>
      <c r="AD18" s="18"/>
      <c r="AE18" s="18"/>
      <c r="AF18" s="18"/>
      <c r="AG18" s="18"/>
      <c r="AH18" s="18"/>
      <c r="AI18" s="18"/>
      <c r="AJ18" s="18"/>
      <c r="AK18" s="478"/>
      <c r="AL18" s="18"/>
      <c r="AM18" s="18"/>
      <c r="AN18" s="18"/>
      <c r="AO18" s="18"/>
      <c r="AP18" s="18"/>
      <c r="AQ18" s="18"/>
      <c r="AR18" s="18"/>
      <c r="AS18" s="18"/>
      <c r="AT18" s="18"/>
      <c r="AU18" s="18"/>
      <c r="AV18" s="18"/>
      <c r="AW18" s="478"/>
      <c r="AX18" s="18"/>
      <c r="AY18" s="18"/>
      <c r="AZ18" s="18"/>
      <c r="BA18" s="18"/>
      <c r="BB18" s="18"/>
      <c r="BC18" s="18"/>
      <c r="BD18" s="18"/>
      <c r="BE18" s="18"/>
      <c r="BF18" s="18"/>
      <c r="BG18" s="18"/>
      <c r="BH18" s="18"/>
      <c r="BI18" s="478"/>
      <c r="BJ18" s="18"/>
      <c r="BK18" s="18"/>
      <c r="BL18" s="18"/>
    </row>
    <row r="19" spans="1:65" x14ac:dyDescent="0.2">
      <c r="A19" s="24" t="s">
        <v>54</v>
      </c>
      <c r="B19" s="18">
        <f t="shared" ref="B19:AG19" si="111">B62*B94</f>
        <v>4000</v>
      </c>
      <c r="C19" s="18">
        <f t="shared" si="111"/>
        <v>4000</v>
      </c>
      <c r="D19" s="18">
        <f t="shared" si="111"/>
        <v>4000</v>
      </c>
      <c r="E19" s="18">
        <f t="shared" si="111"/>
        <v>4000</v>
      </c>
      <c r="F19" s="18">
        <f t="shared" si="111"/>
        <v>4000</v>
      </c>
      <c r="G19" s="18">
        <f t="shared" si="111"/>
        <v>4000</v>
      </c>
      <c r="H19" s="18">
        <f t="shared" si="111"/>
        <v>4000</v>
      </c>
      <c r="I19" s="18">
        <f t="shared" si="111"/>
        <v>4000</v>
      </c>
      <c r="J19" s="18">
        <f t="shared" si="111"/>
        <v>4000</v>
      </c>
      <c r="K19" s="655">
        <f t="shared" si="111"/>
        <v>4000</v>
      </c>
      <c r="L19" s="18">
        <f t="shared" si="111"/>
        <v>4000</v>
      </c>
      <c r="M19" s="478">
        <f t="shared" si="111"/>
        <v>4000</v>
      </c>
      <c r="N19" s="18">
        <f t="shared" si="111"/>
        <v>4000</v>
      </c>
      <c r="O19" s="18">
        <f t="shared" si="111"/>
        <v>4000</v>
      </c>
      <c r="P19" s="18">
        <f t="shared" si="111"/>
        <v>4000</v>
      </c>
      <c r="Q19" s="18">
        <f t="shared" si="111"/>
        <v>4000</v>
      </c>
      <c r="R19" s="18">
        <f t="shared" si="111"/>
        <v>4000</v>
      </c>
      <c r="S19" s="18">
        <f t="shared" si="111"/>
        <v>4000</v>
      </c>
      <c r="T19" s="18">
        <f t="shared" si="111"/>
        <v>4080</v>
      </c>
      <c r="U19" s="18">
        <f t="shared" si="111"/>
        <v>4080</v>
      </c>
      <c r="V19" s="18">
        <f t="shared" si="111"/>
        <v>4080</v>
      </c>
      <c r="W19" s="18">
        <f t="shared" si="111"/>
        <v>4080</v>
      </c>
      <c r="X19" s="18">
        <f t="shared" si="111"/>
        <v>4080</v>
      </c>
      <c r="Y19" s="478">
        <f t="shared" si="111"/>
        <v>4080</v>
      </c>
      <c r="Z19" s="18">
        <f t="shared" si="111"/>
        <v>4284</v>
      </c>
      <c r="AA19" s="18">
        <f t="shared" si="111"/>
        <v>4284</v>
      </c>
      <c r="AB19" s="18">
        <f t="shared" si="111"/>
        <v>4284</v>
      </c>
      <c r="AC19" s="18">
        <f t="shared" si="111"/>
        <v>4284</v>
      </c>
      <c r="AD19" s="18">
        <f t="shared" si="111"/>
        <v>4284</v>
      </c>
      <c r="AE19" s="18">
        <f t="shared" si="111"/>
        <v>4284</v>
      </c>
      <c r="AF19" s="18">
        <f t="shared" si="111"/>
        <v>4284</v>
      </c>
      <c r="AG19" s="18">
        <f t="shared" si="111"/>
        <v>4284</v>
      </c>
      <c r="AH19" s="18">
        <f t="shared" ref="AH19:BI19" si="112">AH62*AH94</f>
        <v>4284</v>
      </c>
      <c r="AI19" s="18">
        <f t="shared" si="112"/>
        <v>4284</v>
      </c>
      <c r="AJ19" s="18">
        <f t="shared" si="112"/>
        <v>4284</v>
      </c>
      <c r="AK19" s="478">
        <f t="shared" si="112"/>
        <v>4284</v>
      </c>
      <c r="AL19" s="18">
        <f t="shared" si="112"/>
        <v>4498.2000000000007</v>
      </c>
      <c r="AM19" s="18">
        <f t="shared" si="112"/>
        <v>4498.2000000000007</v>
      </c>
      <c r="AN19" s="18">
        <f t="shared" si="112"/>
        <v>4498.2000000000007</v>
      </c>
      <c r="AO19" s="18">
        <f t="shared" si="112"/>
        <v>4498.2000000000007</v>
      </c>
      <c r="AP19" s="18">
        <f t="shared" si="112"/>
        <v>4498.2000000000007</v>
      </c>
      <c r="AQ19" s="18">
        <f t="shared" si="112"/>
        <v>4498.2000000000007</v>
      </c>
      <c r="AR19" s="18">
        <f t="shared" si="112"/>
        <v>4498.2000000000007</v>
      </c>
      <c r="AS19" s="18">
        <f t="shared" si="112"/>
        <v>4498.2000000000007</v>
      </c>
      <c r="AT19" s="18">
        <f t="shared" si="112"/>
        <v>4498.2000000000007</v>
      </c>
      <c r="AU19" s="18">
        <f t="shared" si="112"/>
        <v>4498.2000000000007</v>
      </c>
      <c r="AV19" s="18">
        <f t="shared" si="112"/>
        <v>4498.2000000000007</v>
      </c>
      <c r="AW19" s="478">
        <f t="shared" si="112"/>
        <v>4498.2000000000007</v>
      </c>
      <c r="AX19" s="18">
        <f t="shared" si="112"/>
        <v>4723.1100000000006</v>
      </c>
      <c r="AY19" s="18">
        <f t="shared" si="112"/>
        <v>4723.1100000000006</v>
      </c>
      <c r="AZ19" s="18">
        <f t="shared" si="112"/>
        <v>4723.1100000000006</v>
      </c>
      <c r="BA19" s="18">
        <f t="shared" si="112"/>
        <v>4723.1100000000006</v>
      </c>
      <c r="BB19" s="18">
        <f t="shared" si="112"/>
        <v>4723.1100000000006</v>
      </c>
      <c r="BC19" s="18">
        <f t="shared" si="112"/>
        <v>4723.1100000000006</v>
      </c>
      <c r="BD19" s="18">
        <f t="shared" si="112"/>
        <v>4723.1100000000006</v>
      </c>
      <c r="BE19" s="18">
        <f t="shared" si="112"/>
        <v>4723.1100000000006</v>
      </c>
      <c r="BF19" s="18">
        <f t="shared" si="112"/>
        <v>4723.1100000000006</v>
      </c>
      <c r="BG19" s="18">
        <f t="shared" si="112"/>
        <v>4723.1100000000006</v>
      </c>
      <c r="BH19" s="18">
        <f t="shared" si="112"/>
        <v>4723.1100000000006</v>
      </c>
      <c r="BI19" s="478">
        <f t="shared" si="112"/>
        <v>4723.1100000000006</v>
      </c>
      <c r="BJ19" s="18"/>
      <c r="BK19" s="18"/>
      <c r="BL19" s="18">
        <f>SUM(B19:BK19)</f>
        <v>258543.71999999997</v>
      </c>
    </row>
    <row r="20" spans="1:65" x14ac:dyDescent="0.2">
      <c r="A20" s="10" t="s">
        <v>20</v>
      </c>
      <c r="B20" s="4">
        <f t="shared" ref="B20:AG20" si="113">B63*B95</f>
        <v>8000</v>
      </c>
      <c r="C20" s="4">
        <f t="shared" si="113"/>
        <v>8000</v>
      </c>
      <c r="D20" s="4">
        <f t="shared" si="113"/>
        <v>8000</v>
      </c>
      <c r="E20" s="4">
        <f t="shared" si="113"/>
        <v>8000</v>
      </c>
      <c r="F20" s="4">
        <f t="shared" si="113"/>
        <v>8000</v>
      </c>
      <c r="G20" s="4">
        <f t="shared" si="113"/>
        <v>8000</v>
      </c>
      <c r="H20" s="4">
        <f t="shared" si="113"/>
        <v>8000</v>
      </c>
      <c r="I20" s="4">
        <f t="shared" si="113"/>
        <v>8000</v>
      </c>
      <c r="J20" s="4">
        <f t="shared" si="113"/>
        <v>8000</v>
      </c>
      <c r="K20" s="655">
        <f t="shared" si="113"/>
        <v>8000</v>
      </c>
      <c r="L20" s="4">
        <f t="shared" si="113"/>
        <v>8000</v>
      </c>
      <c r="M20" s="478">
        <f t="shared" si="113"/>
        <v>8000</v>
      </c>
      <c r="N20" s="4">
        <f t="shared" si="113"/>
        <v>8000</v>
      </c>
      <c r="O20" s="4">
        <f t="shared" si="113"/>
        <v>8000</v>
      </c>
      <c r="P20" s="4">
        <f t="shared" si="113"/>
        <v>8000</v>
      </c>
      <c r="Q20" s="4">
        <f t="shared" si="113"/>
        <v>8000</v>
      </c>
      <c r="R20" s="4">
        <f t="shared" si="113"/>
        <v>8000</v>
      </c>
      <c r="S20" s="4">
        <f t="shared" si="113"/>
        <v>8000</v>
      </c>
      <c r="T20" s="18">
        <f t="shared" si="113"/>
        <v>8000</v>
      </c>
      <c r="U20" s="18">
        <f t="shared" si="113"/>
        <v>8000</v>
      </c>
      <c r="V20" s="18">
        <f t="shared" si="113"/>
        <v>8000</v>
      </c>
      <c r="W20" s="18">
        <f t="shared" si="113"/>
        <v>8000</v>
      </c>
      <c r="X20" s="18">
        <f t="shared" si="113"/>
        <v>8000</v>
      </c>
      <c r="Y20" s="478">
        <f t="shared" si="113"/>
        <v>8000</v>
      </c>
      <c r="Z20" s="18">
        <f t="shared" si="113"/>
        <v>8400</v>
      </c>
      <c r="AA20" s="18">
        <f t="shared" si="113"/>
        <v>8400</v>
      </c>
      <c r="AB20" s="18">
        <f t="shared" si="113"/>
        <v>8400</v>
      </c>
      <c r="AC20" s="18">
        <f t="shared" si="113"/>
        <v>8400</v>
      </c>
      <c r="AD20" s="18">
        <f t="shared" si="113"/>
        <v>8400</v>
      </c>
      <c r="AE20" s="18">
        <f t="shared" si="113"/>
        <v>8400</v>
      </c>
      <c r="AF20" s="18">
        <f t="shared" si="113"/>
        <v>8400</v>
      </c>
      <c r="AG20" s="18">
        <f t="shared" si="113"/>
        <v>8400</v>
      </c>
      <c r="AH20" s="18">
        <f t="shared" ref="AH20:BI20" si="114">AH63*AH95</f>
        <v>8400</v>
      </c>
      <c r="AI20" s="18">
        <f t="shared" si="114"/>
        <v>8400</v>
      </c>
      <c r="AJ20" s="18">
        <f t="shared" si="114"/>
        <v>8400</v>
      </c>
      <c r="AK20" s="478">
        <f t="shared" si="114"/>
        <v>8400</v>
      </c>
      <c r="AL20" s="18">
        <f t="shared" si="114"/>
        <v>8820</v>
      </c>
      <c r="AM20" s="18">
        <f t="shared" si="114"/>
        <v>8820</v>
      </c>
      <c r="AN20" s="18">
        <f t="shared" si="114"/>
        <v>8820</v>
      </c>
      <c r="AO20" s="18">
        <f t="shared" si="114"/>
        <v>8820</v>
      </c>
      <c r="AP20" s="18">
        <f t="shared" si="114"/>
        <v>8820</v>
      </c>
      <c r="AQ20" s="18">
        <f t="shared" si="114"/>
        <v>8820</v>
      </c>
      <c r="AR20" s="18">
        <f t="shared" si="114"/>
        <v>8820</v>
      </c>
      <c r="AS20" s="18">
        <f t="shared" si="114"/>
        <v>8820</v>
      </c>
      <c r="AT20" s="18">
        <f t="shared" si="114"/>
        <v>8820</v>
      </c>
      <c r="AU20" s="18">
        <f t="shared" si="114"/>
        <v>8820</v>
      </c>
      <c r="AV20" s="18">
        <f t="shared" si="114"/>
        <v>8820</v>
      </c>
      <c r="AW20" s="478">
        <f t="shared" si="114"/>
        <v>8820</v>
      </c>
      <c r="AX20" s="18">
        <f t="shared" si="114"/>
        <v>9261</v>
      </c>
      <c r="AY20" s="18">
        <f t="shared" si="114"/>
        <v>9261</v>
      </c>
      <c r="AZ20" s="18">
        <f t="shared" si="114"/>
        <v>9261</v>
      </c>
      <c r="BA20" s="18">
        <f t="shared" si="114"/>
        <v>9261</v>
      </c>
      <c r="BB20" s="18">
        <f t="shared" si="114"/>
        <v>9261</v>
      </c>
      <c r="BC20" s="18">
        <f t="shared" si="114"/>
        <v>9261</v>
      </c>
      <c r="BD20" s="18">
        <f t="shared" si="114"/>
        <v>9261</v>
      </c>
      <c r="BE20" s="18">
        <f t="shared" si="114"/>
        <v>9261</v>
      </c>
      <c r="BF20" s="18">
        <f t="shared" si="114"/>
        <v>9261</v>
      </c>
      <c r="BG20" s="18">
        <f t="shared" si="114"/>
        <v>9261</v>
      </c>
      <c r="BH20" s="18">
        <f t="shared" si="114"/>
        <v>9261</v>
      </c>
      <c r="BI20" s="478">
        <f t="shared" si="114"/>
        <v>9261</v>
      </c>
      <c r="BJ20" s="4"/>
      <c r="BK20" s="4"/>
      <c r="BL20" s="7">
        <f>SUM(B20:BK20)</f>
        <v>509772</v>
      </c>
    </row>
    <row r="21" spans="1:65" x14ac:dyDescent="0.2">
      <c r="A21" s="10" t="s">
        <v>18</v>
      </c>
      <c r="B21" s="4">
        <f t="shared" ref="B21:AG21" si="115">B64*B96</f>
        <v>7200</v>
      </c>
      <c r="C21" s="4">
        <f t="shared" si="115"/>
        <v>7200</v>
      </c>
      <c r="D21" s="4">
        <f t="shared" si="115"/>
        <v>7200</v>
      </c>
      <c r="E21" s="4">
        <f t="shared" si="115"/>
        <v>7200</v>
      </c>
      <c r="F21" s="4">
        <f t="shared" si="115"/>
        <v>7200</v>
      </c>
      <c r="G21" s="4">
        <f t="shared" si="115"/>
        <v>7200</v>
      </c>
      <c r="H21" s="4">
        <f t="shared" si="115"/>
        <v>7200</v>
      </c>
      <c r="I21" s="4">
        <f t="shared" si="115"/>
        <v>7200</v>
      </c>
      <c r="J21" s="4">
        <f t="shared" si="115"/>
        <v>7200</v>
      </c>
      <c r="K21" s="655">
        <f t="shared" si="115"/>
        <v>7200</v>
      </c>
      <c r="L21" s="4">
        <f t="shared" si="115"/>
        <v>7200</v>
      </c>
      <c r="M21" s="478">
        <f t="shared" si="115"/>
        <v>7200</v>
      </c>
      <c r="N21" s="4">
        <f t="shared" si="115"/>
        <v>7200</v>
      </c>
      <c r="O21" s="4">
        <f t="shared" si="115"/>
        <v>7200</v>
      </c>
      <c r="P21" s="4">
        <f t="shared" si="115"/>
        <v>7200</v>
      </c>
      <c r="Q21" s="4">
        <f t="shared" si="115"/>
        <v>7200</v>
      </c>
      <c r="R21" s="4">
        <f t="shared" si="115"/>
        <v>7200</v>
      </c>
      <c r="S21" s="4">
        <f t="shared" si="115"/>
        <v>7200</v>
      </c>
      <c r="T21" s="18">
        <f t="shared" si="115"/>
        <v>7200</v>
      </c>
      <c r="U21" s="18">
        <f t="shared" si="115"/>
        <v>7200</v>
      </c>
      <c r="V21" s="18">
        <f t="shared" si="115"/>
        <v>7200</v>
      </c>
      <c r="W21" s="18">
        <f t="shared" si="115"/>
        <v>7200</v>
      </c>
      <c r="X21" s="18">
        <f t="shared" si="115"/>
        <v>7200</v>
      </c>
      <c r="Y21" s="478">
        <f t="shared" si="115"/>
        <v>7200</v>
      </c>
      <c r="Z21" s="18">
        <f t="shared" si="115"/>
        <v>7560</v>
      </c>
      <c r="AA21" s="18">
        <f t="shared" si="115"/>
        <v>7560</v>
      </c>
      <c r="AB21" s="18">
        <f t="shared" si="115"/>
        <v>7560</v>
      </c>
      <c r="AC21" s="18">
        <f t="shared" si="115"/>
        <v>7560</v>
      </c>
      <c r="AD21" s="18">
        <f t="shared" si="115"/>
        <v>7560</v>
      </c>
      <c r="AE21" s="18">
        <f t="shared" si="115"/>
        <v>7560</v>
      </c>
      <c r="AF21" s="18">
        <f t="shared" si="115"/>
        <v>7560</v>
      </c>
      <c r="AG21" s="18">
        <f t="shared" si="115"/>
        <v>7560</v>
      </c>
      <c r="AH21" s="18">
        <f t="shared" ref="AH21:BI21" si="116">AH64*AH96</f>
        <v>7560</v>
      </c>
      <c r="AI21" s="18">
        <f t="shared" si="116"/>
        <v>7560</v>
      </c>
      <c r="AJ21" s="18">
        <f t="shared" si="116"/>
        <v>7560</v>
      </c>
      <c r="AK21" s="478">
        <f t="shared" si="116"/>
        <v>7560</v>
      </c>
      <c r="AL21" s="18">
        <f t="shared" si="116"/>
        <v>7938.0000000000009</v>
      </c>
      <c r="AM21" s="18">
        <f t="shared" si="116"/>
        <v>7938.0000000000009</v>
      </c>
      <c r="AN21" s="18">
        <f t="shared" si="116"/>
        <v>7938.0000000000009</v>
      </c>
      <c r="AO21" s="18">
        <f t="shared" si="116"/>
        <v>7938.0000000000009</v>
      </c>
      <c r="AP21" s="18">
        <f t="shared" si="116"/>
        <v>7938.0000000000009</v>
      </c>
      <c r="AQ21" s="18">
        <f t="shared" si="116"/>
        <v>7938.0000000000009</v>
      </c>
      <c r="AR21" s="18">
        <f t="shared" si="116"/>
        <v>7938.0000000000009</v>
      </c>
      <c r="AS21" s="18">
        <f t="shared" si="116"/>
        <v>7938.0000000000009</v>
      </c>
      <c r="AT21" s="18">
        <f t="shared" si="116"/>
        <v>7938.0000000000009</v>
      </c>
      <c r="AU21" s="18">
        <f t="shared" si="116"/>
        <v>7938.0000000000009</v>
      </c>
      <c r="AV21" s="18">
        <f t="shared" si="116"/>
        <v>7938.0000000000009</v>
      </c>
      <c r="AW21" s="478">
        <f t="shared" si="116"/>
        <v>7938.0000000000009</v>
      </c>
      <c r="AX21" s="18">
        <f t="shared" si="116"/>
        <v>8334.9000000000015</v>
      </c>
      <c r="AY21" s="18">
        <f t="shared" si="116"/>
        <v>8334.9000000000015</v>
      </c>
      <c r="AZ21" s="18">
        <f t="shared" si="116"/>
        <v>8334.9000000000015</v>
      </c>
      <c r="BA21" s="18">
        <f t="shared" si="116"/>
        <v>8334.9000000000015</v>
      </c>
      <c r="BB21" s="18">
        <f t="shared" si="116"/>
        <v>8334.9000000000015</v>
      </c>
      <c r="BC21" s="18">
        <f t="shared" si="116"/>
        <v>8334.9000000000015</v>
      </c>
      <c r="BD21" s="18">
        <f t="shared" si="116"/>
        <v>8334.9000000000015</v>
      </c>
      <c r="BE21" s="18">
        <f t="shared" si="116"/>
        <v>8334.9000000000015</v>
      </c>
      <c r="BF21" s="18">
        <f t="shared" si="116"/>
        <v>8334.9000000000015</v>
      </c>
      <c r="BG21" s="18">
        <f t="shared" si="116"/>
        <v>8334.9000000000015</v>
      </c>
      <c r="BH21" s="18">
        <f t="shared" si="116"/>
        <v>8334.9000000000015</v>
      </c>
      <c r="BI21" s="478">
        <f t="shared" si="116"/>
        <v>8334.9000000000015</v>
      </c>
      <c r="BJ21" s="4"/>
      <c r="BK21" s="4"/>
      <c r="BL21" s="7">
        <f>SUM(B21:BK21)</f>
        <v>458794.80000000028</v>
      </c>
    </row>
    <row r="22" spans="1:65" x14ac:dyDescent="0.2">
      <c r="A22" s="24" t="s">
        <v>346</v>
      </c>
      <c r="B22" s="111">
        <v>10000</v>
      </c>
      <c r="C22" s="111">
        <v>10000</v>
      </c>
      <c r="D22" s="111">
        <v>10000</v>
      </c>
      <c r="E22" s="111">
        <v>10000</v>
      </c>
      <c r="F22" s="111">
        <v>10000</v>
      </c>
      <c r="G22" s="111">
        <v>10000</v>
      </c>
      <c r="H22" s="111">
        <v>10000</v>
      </c>
      <c r="I22" s="111">
        <v>10000</v>
      </c>
      <c r="J22" s="111">
        <v>10000</v>
      </c>
      <c r="K22" s="655">
        <v>10000</v>
      </c>
      <c r="L22" s="111">
        <v>10000</v>
      </c>
      <c r="M22" s="478">
        <v>10000</v>
      </c>
      <c r="N22" s="111">
        <v>10000</v>
      </c>
      <c r="O22" s="111">
        <v>10000</v>
      </c>
      <c r="P22" s="111">
        <v>10000</v>
      </c>
      <c r="Q22" s="111">
        <v>10000</v>
      </c>
      <c r="R22" s="111">
        <v>10000</v>
      </c>
      <c r="S22" s="111">
        <v>10000</v>
      </c>
      <c r="T22" s="111">
        <v>10000</v>
      </c>
      <c r="U22" s="111">
        <v>10000</v>
      </c>
      <c r="V22" s="111">
        <v>10000</v>
      </c>
      <c r="W22" s="111">
        <v>10000</v>
      </c>
      <c r="X22" s="111">
        <v>10000</v>
      </c>
      <c r="Y22" s="478">
        <v>10000</v>
      </c>
      <c r="Z22" s="111">
        <v>10000</v>
      </c>
      <c r="AA22" s="111">
        <v>10000</v>
      </c>
      <c r="AB22" s="111">
        <v>10000</v>
      </c>
      <c r="AC22" s="111">
        <v>10000</v>
      </c>
      <c r="AD22" s="111">
        <v>10000</v>
      </c>
      <c r="AE22" s="111">
        <v>10000</v>
      </c>
      <c r="AF22" s="111">
        <v>10000</v>
      </c>
      <c r="AG22" s="111">
        <v>10000</v>
      </c>
      <c r="AH22" s="111">
        <v>10000</v>
      </c>
      <c r="AI22" s="111">
        <v>10000</v>
      </c>
      <c r="AJ22" s="111">
        <v>10000</v>
      </c>
      <c r="AK22" s="478">
        <v>10000</v>
      </c>
      <c r="AL22" s="111">
        <v>10000</v>
      </c>
      <c r="AM22" s="111">
        <v>10000</v>
      </c>
      <c r="AN22" s="111">
        <v>10000</v>
      </c>
      <c r="AO22" s="111">
        <v>10000</v>
      </c>
      <c r="AP22" s="111">
        <v>10000</v>
      </c>
      <c r="AQ22" s="111">
        <v>10000</v>
      </c>
      <c r="AR22" s="111">
        <v>10000</v>
      </c>
      <c r="AS22" s="111">
        <v>10000</v>
      </c>
      <c r="AT22" s="111">
        <v>10000</v>
      </c>
      <c r="AU22" s="111">
        <v>10000</v>
      </c>
      <c r="AV22" s="111">
        <v>10000</v>
      </c>
      <c r="AW22" s="478">
        <v>10000</v>
      </c>
      <c r="AX22" s="111">
        <v>10000</v>
      </c>
      <c r="AY22" s="111">
        <v>10000</v>
      </c>
      <c r="AZ22" s="111">
        <v>10000</v>
      </c>
      <c r="BA22" s="111">
        <v>10000</v>
      </c>
      <c r="BB22" s="111">
        <v>10000</v>
      </c>
      <c r="BC22" s="111">
        <v>10000</v>
      </c>
      <c r="BD22" s="111">
        <v>10000</v>
      </c>
      <c r="BE22" s="111">
        <v>10000</v>
      </c>
      <c r="BF22" s="111">
        <v>10000</v>
      </c>
      <c r="BG22" s="111">
        <v>10000</v>
      </c>
      <c r="BH22" s="111">
        <v>10000</v>
      </c>
      <c r="BI22" s="478">
        <v>10000</v>
      </c>
      <c r="BJ22" s="18"/>
      <c r="BK22" s="18"/>
      <c r="BL22" s="18">
        <f>SUM(B22:BK22)</f>
        <v>600000</v>
      </c>
    </row>
    <row r="23" spans="1:65" x14ac:dyDescent="0.2">
      <c r="A23" s="112" t="s">
        <v>63</v>
      </c>
      <c r="B23" s="17">
        <f t="shared" ref="B23:AG23" si="117">B84*B116</f>
        <v>0</v>
      </c>
      <c r="C23" s="17">
        <f t="shared" si="117"/>
        <v>0</v>
      </c>
      <c r="D23" s="17">
        <f t="shared" si="117"/>
        <v>1000</v>
      </c>
      <c r="E23" s="17">
        <f t="shared" si="117"/>
        <v>1000</v>
      </c>
      <c r="F23" s="17">
        <f t="shared" si="117"/>
        <v>1000</v>
      </c>
      <c r="G23" s="17">
        <f t="shared" si="117"/>
        <v>1000</v>
      </c>
      <c r="H23" s="17">
        <f t="shared" si="117"/>
        <v>1000</v>
      </c>
      <c r="I23" s="17">
        <f t="shared" si="117"/>
        <v>1000</v>
      </c>
      <c r="J23" s="17">
        <f t="shared" si="117"/>
        <v>1000</v>
      </c>
      <c r="K23" s="658">
        <f t="shared" si="117"/>
        <v>1000</v>
      </c>
      <c r="L23" s="17">
        <f t="shared" si="117"/>
        <v>1000</v>
      </c>
      <c r="M23" s="480">
        <f t="shared" si="117"/>
        <v>1000</v>
      </c>
      <c r="N23" s="17">
        <f t="shared" si="117"/>
        <v>1000</v>
      </c>
      <c r="O23" s="17">
        <f t="shared" si="117"/>
        <v>1000</v>
      </c>
      <c r="P23" s="17">
        <f t="shared" si="117"/>
        <v>1000</v>
      </c>
      <c r="Q23" s="17">
        <f t="shared" si="117"/>
        <v>1000</v>
      </c>
      <c r="R23" s="17">
        <f t="shared" si="117"/>
        <v>1000</v>
      </c>
      <c r="S23" s="17">
        <f t="shared" si="117"/>
        <v>1000</v>
      </c>
      <c r="T23" s="17">
        <f t="shared" si="117"/>
        <v>1000</v>
      </c>
      <c r="U23" s="17">
        <f t="shared" si="117"/>
        <v>1000</v>
      </c>
      <c r="V23" s="17">
        <f t="shared" si="117"/>
        <v>1000</v>
      </c>
      <c r="W23" s="17">
        <f t="shared" si="117"/>
        <v>1000</v>
      </c>
      <c r="X23" s="17">
        <f t="shared" si="117"/>
        <v>1000</v>
      </c>
      <c r="Y23" s="480">
        <f t="shared" si="117"/>
        <v>1000</v>
      </c>
      <c r="Z23" s="17">
        <f t="shared" si="117"/>
        <v>1050</v>
      </c>
      <c r="AA23" s="17">
        <f t="shared" si="117"/>
        <v>1050</v>
      </c>
      <c r="AB23" s="17">
        <f t="shared" si="117"/>
        <v>1050</v>
      </c>
      <c r="AC23" s="17">
        <f t="shared" si="117"/>
        <v>1050</v>
      </c>
      <c r="AD23" s="17">
        <f t="shared" si="117"/>
        <v>1050</v>
      </c>
      <c r="AE23" s="17">
        <f t="shared" si="117"/>
        <v>1050</v>
      </c>
      <c r="AF23" s="17">
        <f t="shared" si="117"/>
        <v>1050</v>
      </c>
      <c r="AG23" s="17">
        <f t="shared" si="117"/>
        <v>1050</v>
      </c>
      <c r="AH23" s="17">
        <f t="shared" ref="AH23:BI23" si="118">AH84*AH116</f>
        <v>1050</v>
      </c>
      <c r="AI23" s="17">
        <f t="shared" si="118"/>
        <v>1050</v>
      </c>
      <c r="AJ23" s="17">
        <f t="shared" si="118"/>
        <v>1050</v>
      </c>
      <c r="AK23" s="480">
        <f t="shared" si="118"/>
        <v>1050</v>
      </c>
      <c r="AL23" s="17">
        <f t="shared" si="118"/>
        <v>1102.5</v>
      </c>
      <c r="AM23" s="17">
        <f t="shared" si="118"/>
        <v>1102.5</v>
      </c>
      <c r="AN23" s="17">
        <f t="shared" si="118"/>
        <v>1102.5</v>
      </c>
      <c r="AO23" s="17">
        <f t="shared" si="118"/>
        <v>1102.5</v>
      </c>
      <c r="AP23" s="17">
        <f t="shared" si="118"/>
        <v>1102.5</v>
      </c>
      <c r="AQ23" s="17">
        <f t="shared" si="118"/>
        <v>1102.5</v>
      </c>
      <c r="AR23" s="17">
        <f t="shared" si="118"/>
        <v>1102.5</v>
      </c>
      <c r="AS23" s="17">
        <f t="shared" si="118"/>
        <v>1102.5</v>
      </c>
      <c r="AT23" s="17">
        <f t="shared" si="118"/>
        <v>1102.5</v>
      </c>
      <c r="AU23" s="17">
        <f t="shared" si="118"/>
        <v>1102.5</v>
      </c>
      <c r="AV23" s="17">
        <f t="shared" si="118"/>
        <v>1102.5</v>
      </c>
      <c r="AW23" s="480">
        <f t="shared" si="118"/>
        <v>1102.5</v>
      </c>
      <c r="AX23" s="17">
        <f t="shared" si="118"/>
        <v>1157.625</v>
      </c>
      <c r="AY23" s="17">
        <f t="shared" si="118"/>
        <v>1157.625</v>
      </c>
      <c r="AZ23" s="17">
        <f t="shared" si="118"/>
        <v>1157.625</v>
      </c>
      <c r="BA23" s="17">
        <f t="shared" si="118"/>
        <v>1157.625</v>
      </c>
      <c r="BB23" s="17">
        <f t="shared" si="118"/>
        <v>1157.625</v>
      </c>
      <c r="BC23" s="17">
        <f t="shared" si="118"/>
        <v>1157.625</v>
      </c>
      <c r="BD23" s="17">
        <f t="shared" si="118"/>
        <v>1157.625</v>
      </c>
      <c r="BE23" s="17">
        <f t="shared" si="118"/>
        <v>1157.625</v>
      </c>
      <c r="BF23" s="17">
        <f t="shared" si="118"/>
        <v>1157.625</v>
      </c>
      <c r="BG23" s="17">
        <f t="shared" si="118"/>
        <v>1157.625</v>
      </c>
      <c r="BH23" s="17">
        <f t="shared" si="118"/>
        <v>1157.625</v>
      </c>
      <c r="BI23" s="480">
        <f t="shared" si="118"/>
        <v>1157.625</v>
      </c>
      <c r="BJ23" s="17"/>
      <c r="BK23" s="17"/>
      <c r="BL23" s="17">
        <f>SUM(B23:BK23)</f>
        <v>61721.5</v>
      </c>
      <c r="BM23" s="111"/>
    </row>
    <row r="24" spans="1:65" x14ac:dyDescent="0.2">
      <c r="A24" s="475"/>
      <c r="B24" s="476">
        <f>SUM(B19:B23)</f>
        <v>29200</v>
      </c>
      <c r="C24" s="476">
        <f t="shared" ref="C24:M24" si="119">SUM(C19:C23)</f>
        <v>29200</v>
      </c>
      <c r="D24" s="476">
        <f t="shared" si="119"/>
        <v>30200</v>
      </c>
      <c r="E24" s="476">
        <f t="shared" si="119"/>
        <v>30200</v>
      </c>
      <c r="F24" s="476">
        <f t="shared" si="119"/>
        <v>30200</v>
      </c>
      <c r="G24" s="476">
        <f t="shared" si="119"/>
        <v>30200</v>
      </c>
      <c r="H24" s="476">
        <f t="shared" si="119"/>
        <v>30200</v>
      </c>
      <c r="I24" s="476">
        <f t="shared" si="119"/>
        <v>30200</v>
      </c>
      <c r="J24" s="476">
        <f t="shared" si="119"/>
        <v>30200</v>
      </c>
      <c r="K24" s="656">
        <f t="shared" si="119"/>
        <v>30200</v>
      </c>
      <c r="L24" s="476">
        <f t="shared" si="119"/>
        <v>30200</v>
      </c>
      <c r="M24" s="479">
        <f t="shared" si="119"/>
        <v>30200</v>
      </c>
      <c r="N24" s="476">
        <f>SUM(N19:N23)</f>
        <v>30200</v>
      </c>
      <c r="O24" s="476">
        <f t="shared" ref="O24" si="120">SUM(O19:O23)</f>
        <v>30200</v>
      </c>
      <c r="P24" s="476">
        <f t="shared" ref="P24" si="121">SUM(P19:P23)</f>
        <v>30200</v>
      </c>
      <c r="Q24" s="476">
        <f t="shared" ref="Q24" si="122">SUM(Q19:Q23)</f>
        <v>30200</v>
      </c>
      <c r="R24" s="476">
        <f t="shared" ref="R24" si="123">SUM(R19:R23)</f>
        <v>30200</v>
      </c>
      <c r="S24" s="476">
        <f t="shared" ref="S24" si="124">SUM(S19:S23)</f>
        <v>30200</v>
      </c>
      <c r="T24" s="476">
        <f t="shared" ref="T24" si="125">SUM(T19:T23)</f>
        <v>30280</v>
      </c>
      <c r="U24" s="476">
        <f t="shared" ref="U24" si="126">SUM(U19:U23)</f>
        <v>30280</v>
      </c>
      <c r="V24" s="476">
        <f t="shared" ref="V24" si="127">SUM(V19:V23)</f>
        <v>30280</v>
      </c>
      <c r="W24" s="476">
        <f t="shared" ref="W24" si="128">SUM(W19:W23)</f>
        <v>30280</v>
      </c>
      <c r="X24" s="476">
        <f t="shared" ref="X24" si="129">SUM(X19:X23)</f>
        <v>30280</v>
      </c>
      <c r="Y24" s="479">
        <f t="shared" ref="Y24" si="130">SUM(Y19:Y23)</f>
        <v>30280</v>
      </c>
      <c r="Z24" s="476">
        <f>SUM(Z19:Z23)</f>
        <v>31294</v>
      </c>
      <c r="AA24" s="476">
        <f t="shared" ref="AA24" si="131">SUM(AA19:AA23)</f>
        <v>31294</v>
      </c>
      <c r="AB24" s="476">
        <f t="shared" ref="AB24" si="132">SUM(AB19:AB23)</f>
        <v>31294</v>
      </c>
      <c r="AC24" s="476">
        <f t="shared" ref="AC24" si="133">SUM(AC19:AC23)</f>
        <v>31294</v>
      </c>
      <c r="AD24" s="476">
        <f t="shared" ref="AD24" si="134">SUM(AD19:AD23)</f>
        <v>31294</v>
      </c>
      <c r="AE24" s="476">
        <f t="shared" ref="AE24" si="135">SUM(AE19:AE23)</f>
        <v>31294</v>
      </c>
      <c r="AF24" s="476">
        <f t="shared" ref="AF24" si="136">SUM(AF19:AF23)</f>
        <v>31294</v>
      </c>
      <c r="AG24" s="476">
        <f t="shared" ref="AG24" si="137">SUM(AG19:AG23)</f>
        <v>31294</v>
      </c>
      <c r="AH24" s="476">
        <f t="shared" ref="AH24" si="138">SUM(AH19:AH23)</f>
        <v>31294</v>
      </c>
      <c r="AI24" s="476">
        <f t="shared" ref="AI24" si="139">SUM(AI19:AI23)</f>
        <v>31294</v>
      </c>
      <c r="AJ24" s="476">
        <f t="shared" ref="AJ24" si="140">SUM(AJ19:AJ23)</f>
        <v>31294</v>
      </c>
      <c r="AK24" s="479">
        <f t="shared" ref="AK24" si="141">SUM(AK19:AK23)</f>
        <v>31294</v>
      </c>
      <c r="AL24" s="476">
        <f>SUM(AL19:AL23)</f>
        <v>32358.7</v>
      </c>
      <c r="AM24" s="476">
        <f t="shared" ref="AM24" si="142">SUM(AM19:AM23)</f>
        <v>32358.7</v>
      </c>
      <c r="AN24" s="476">
        <f t="shared" ref="AN24" si="143">SUM(AN19:AN23)</f>
        <v>32358.7</v>
      </c>
      <c r="AO24" s="476">
        <f t="shared" ref="AO24" si="144">SUM(AO19:AO23)</f>
        <v>32358.7</v>
      </c>
      <c r="AP24" s="476">
        <f t="shared" ref="AP24" si="145">SUM(AP19:AP23)</f>
        <v>32358.7</v>
      </c>
      <c r="AQ24" s="476">
        <f t="shared" ref="AQ24" si="146">SUM(AQ19:AQ23)</f>
        <v>32358.7</v>
      </c>
      <c r="AR24" s="476">
        <f t="shared" ref="AR24" si="147">SUM(AR19:AR23)</f>
        <v>32358.7</v>
      </c>
      <c r="AS24" s="476">
        <f t="shared" ref="AS24" si="148">SUM(AS19:AS23)</f>
        <v>32358.7</v>
      </c>
      <c r="AT24" s="476">
        <f t="shared" ref="AT24" si="149">SUM(AT19:AT23)</f>
        <v>32358.7</v>
      </c>
      <c r="AU24" s="476">
        <f t="shared" ref="AU24" si="150">SUM(AU19:AU23)</f>
        <v>32358.7</v>
      </c>
      <c r="AV24" s="476">
        <f t="shared" ref="AV24" si="151">SUM(AV19:AV23)</f>
        <v>32358.7</v>
      </c>
      <c r="AW24" s="479">
        <f t="shared" ref="AW24" si="152">SUM(AW19:AW23)</f>
        <v>32358.7</v>
      </c>
      <c r="AX24" s="476">
        <f>SUM(AX19:AX23)</f>
        <v>33476.635000000002</v>
      </c>
      <c r="AY24" s="476">
        <f t="shared" ref="AY24" si="153">SUM(AY19:AY23)</f>
        <v>33476.635000000002</v>
      </c>
      <c r="AZ24" s="476">
        <f t="shared" ref="AZ24" si="154">SUM(AZ19:AZ23)</f>
        <v>33476.635000000002</v>
      </c>
      <c r="BA24" s="476">
        <f t="shared" ref="BA24" si="155">SUM(BA19:BA23)</f>
        <v>33476.635000000002</v>
      </c>
      <c r="BB24" s="476">
        <f t="shared" ref="BB24" si="156">SUM(BB19:BB23)</f>
        <v>33476.635000000002</v>
      </c>
      <c r="BC24" s="476">
        <f t="shared" ref="BC24" si="157">SUM(BC19:BC23)</f>
        <v>33476.635000000002</v>
      </c>
      <c r="BD24" s="476">
        <f t="shared" ref="BD24" si="158">SUM(BD19:BD23)</f>
        <v>33476.635000000002</v>
      </c>
      <c r="BE24" s="476">
        <f t="shared" ref="BE24" si="159">SUM(BE19:BE23)</f>
        <v>33476.635000000002</v>
      </c>
      <c r="BF24" s="476">
        <f t="shared" ref="BF24" si="160">SUM(BF19:BF23)</f>
        <v>33476.635000000002</v>
      </c>
      <c r="BG24" s="476">
        <f t="shared" ref="BG24" si="161">SUM(BG19:BG23)</f>
        <v>33476.635000000002</v>
      </c>
      <c r="BH24" s="476">
        <f t="shared" ref="BH24" si="162">SUM(BH19:BH23)</f>
        <v>33476.635000000002</v>
      </c>
      <c r="BI24" s="479">
        <f t="shared" ref="BI24" si="163">SUM(BI19:BI23)</f>
        <v>33476.635000000002</v>
      </c>
      <c r="BJ24" s="18"/>
      <c r="BK24" s="18"/>
      <c r="BL24" s="18"/>
    </row>
    <row r="25" spans="1:65" x14ac:dyDescent="0.2">
      <c r="A25" s="113"/>
      <c r="B25" s="111"/>
      <c r="C25" s="111"/>
      <c r="D25" s="111"/>
      <c r="E25" s="111"/>
      <c r="F25" s="111"/>
      <c r="G25" s="111"/>
      <c r="H25" s="111"/>
      <c r="I25" s="111"/>
      <c r="J25" s="111"/>
      <c r="K25" s="657">
        <f>SUM(B24:K24)</f>
        <v>300000</v>
      </c>
      <c r="L25" s="111"/>
      <c r="M25" s="478"/>
      <c r="N25" s="111"/>
      <c r="O25" s="111"/>
      <c r="P25" s="111"/>
      <c r="Q25" s="111"/>
      <c r="R25" s="111"/>
      <c r="S25" s="111"/>
      <c r="T25" s="111"/>
      <c r="U25" s="111"/>
      <c r="V25" s="111"/>
      <c r="W25" s="111"/>
      <c r="X25" s="111"/>
      <c r="Y25" s="478"/>
      <c r="Z25" s="111"/>
      <c r="AA25" s="111"/>
      <c r="AB25" s="111"/>
      <c r="AC25" s="111"/>
      <c r="AD25" s="111"/>
      <c r="AE25" s="111"/>
      <c r="AF25" s="111"/>
      <c r="AG25" s="111"/>
      <c r="AH25" s="111"/>
      <c r="AI25" s="111"/>
      <c r="AJ25" s="111"/>
      <c r="AK25" s="478"/>
      <c r="AL25" s="111"/>
      <c r="AM25" s="111"/>
      <c r="AN25" s="111"/>
      <c r="AO25" s="111"/>
      <c r="AP25" s="111"/>
      <c r="AQ25" s="111"/>
      <c r="AR25" s="111"/>
      <c r="AS25" s="111"/>
      <c r="AT25" s="111"/>
      <c r="AU25" s="111"/>
      <c r="AV25" s="111"/>
      <c r="AW25" s="478"/>
      <c r="AX25" s="111"/>
      <c r="AY25" s="111"/>
      <c r="AZ25" s="111"/>
      <c r="BA25" s="111"/>
      <c r="BB25" s="111"/>
      <c r="BC25" s="111"/>
      <c r="BD25" s="111"/>
      <c r="BE25" s="111"/>
      <c r="BF25" s="111"/>
      <c r="BG25" s="111"/>
      <c r="BH25" s="111"/>
      <c r="BI25" s="478"/>
      <c r="BJ25" s="18"/>
      <c r="BK25" s="18"/>
      <c r="BL25" s="18"/>
    </row>
    <row r="26" spans="1:65" x14ac:dyDescent="0.2">
      <c r="A26" s="28" t="s">
        <v>448</v>
      </c>
      <c r="B26" s="18"/>
      <c r="C26" s="18"/>
      <c r="D26" s="18"/>
      <c r="E26" s="18"/>
      <c r="F26" s="18"/>
      <c r="G26" s="18"/>
      <c r="H26" s="18"/>
      <c r="I26" s="18"/>
      <c r="J26" s="18"/>
      <c r="K26" s="655"/>
      <c r="L26" s="18"/>
      <c r="M26" s="478"/>
      <c r="N26" s="18"/>
      <c r="O26" s="18"/>
      <c r="P26" s="18"/>
      <c r="Q26" s="18"/>
      <c r="R26" s="18"/>
      <c r="S26" s="18"/>
      <c r="T26" s="18"/>
      <c r="U26" s="18"/>
      <c r="V26" s="18"/>
      <c r="W26" s="18"/>
      <c r="X26" s="18"/>
      <c r="Y26" s="478"/>
      <c r="Z26" s="18"/>
      <c r="AA26" s="18"/>
      <c r="AB26" s="18"/>
      <c r="AC26" s="18"/>
      <c r="AD26" s="18"/>
      <c r="AE26" s="18"/>
      <c r="AF26" s="18"/>
      <c r="AG26" s="18"/>
      <c r="AH26" s="18"/>
      <c r="AI26" s="18"/>
      <c r="AJ26" s="18"/>
      <c r="AK26" s="478"/>
      <c r="AL26" s="18"/>
      <c r="AM26" s="18"/>
      <c r="AN26" s="18"/>
      <c r="AO26" s="18"/>
      <c r="AP26" s="18"/>
      <c r="AQ26" s="18"/>
      <c r="AR26" s="18"/>
      <c r="AS26" s="18"/>
      <c r="AT26" s="18"/>
      <c r="AU26" s="18"/>
      <c r="AV26" s="18"/>
      <c r="AW26" s="478"/>
      <c r="AX26" s="18"/>
      <c r="AY26" s="18"/>
      <c r="AZ26" s="18"/>
      <c r="BA26" s="18"/>
      <c r="BB26" s="18"/>
      <c r="BC26" s="18"/>
      <c r="BD26" s="18"/>
      <c r="BE26" s="18"/>
      <c r="BF26" s="18"/>
      <c r="BG26" s="18"/>
      <c r="BH26" s="18"/>
      <c r="BI26" s="478"/>
      <c r="BJ26" s="18"/>
      <c r="BK26" s="18"/>
      <c r="BL26" s="18"/>
      <c r="BM26" s="3"/>
    </row>
    <row r="27" spans="1:65" x14ac:dyDescent="0.2">
      <c r="A27" s="9" t="s">
        <v>258</v>
      </c>
      <c r="B27" s="18">
        <f t="shared" ref="B27:AG27" si="164">B65*B97</f>
        <v>7200</v>
      </c>
      <c r="C27" s="18">
        <f t="shared" si="164"/>
        <v>7200</v>
      </c>
      <c r="D27" s="18">
        <f t="shared" si="164"/>
        <v>7200</v>
      </c>
      <c r="E27" s="18">
        <f t="shared" si="164"/>
        <v>3600</v>
      </c>
      <c r="F27" s="18">
        <f t="shared" si="164"/>
        <v>2700</v>
      </c>
      <c r="G27" s="18">
        <f t="shared" si="164"/>
        <v>2700</v>
      </c>
      <c r="H27" s="18">
        <f t="shared" si="164"/>
        <v>7200</v>
      </c>
      <c r="I27" s="18">
        <f t="shared" si="164"/>
        <v>7200</v>
      </c>
      <c r="J27" s="18">
        <f t="shared" si="164"/>
        <v>7200</v>
      </c>
      <c r="K27" s="655">
        <f t="shared" si="164"/>
        <v>7200</v>
      </c>
      <c r="L27" s="18">
        <f t="shared" si="164"/>
        <v>7200</v>
      </c>
      <c r="M27" s="478">
        <f t="shared" si="164"/>
        <v>7200</v>
      </c>
      <c r="N27" s="18">
        <f t="shared" si="164"/>
        <v>7200</v>
      </c>
      <c r="O27" s="18">
        <f t="shared" si="164"/>
        <v>7200</v>
      </c>
      <c r="P27" s="18">
        <f t="shared" si="164"/>
        <v>7200</v>
      </c>
      <c r="Q27" s="18">
        <f t="shared" si="164"/>
        <v>7200</v>
      </c>
      <c r="R27" s="18">
        <f t="shared" si="164"/>
        <v>7200</v>
      </c>
      <c r="S27" s="18">
        <f t="shared" si="164"/>
        <v>7200</v>
      </c>
      <c r="T27" s="18">
        <f t="shared" si="164"/>
        <v>7200</v>
      </c>
      <c r="U27" s="18">
        <f t="shared" si="164"/>
        <v>7200</v>
      </c>
      <c r="V27" s="18">
        <f t="shared" si="164"/>
        <v>7200</v>
      </c>
      <c r="W27" s="18">
        <f t="shared" si="164"/>
        <v>7200</v>
      </c>
      <c r="X27" s="18">
        <f t="shared" si="164"/>
        <v>7200</v>
      </c>
      <c r="Y27" s="478">
        <f t="shared" si="164"/>
        <v>7200</v>
      </c>
      <c r="Z27" s="18">
        <f t="shared" si="164"/>
        <v>7560</v>
      </c>
      <c r="AA27" s="18">
        <f t="shared" si="164"/>
        <v>7560</v>
      </c>
      <c r="AB27" s="18">
        <f t="shared" si="164"/>
        <v>7560</v>
      </c>
      <c r="AC27" s="18">
        <f t="shared" si="164"/>
        <v>7560</v>
      </c>
      <c r="AD27" s="18">
        <f t="shared" si="164"/>
        <v>7560</v>
      </c>
      <c r="AE27" s="18">
        <f t="shared" si="164"/>
        <v>7560</v>
      </c>
      <c r="AF27" s="18">
        <f t="shared" si="164"/>
        <v>7560</v>
      </c>
      <c r="AG27" s="18">
        <f t="shared" si="164"/>
        <v>7560</v>
      </c>
      <c r="AH27" s="18">
        <f t="shared" ref="AH27:BI27" si="165">AH65*AH97</f>
        <v>7560</v>
      </c>
      <c r="AI27" s="18">
        <f t="shared" si="165"/>
        <v>7560</v>
      </c>
      <c r="AJ27" s="18">
        <f t="shared" si="165"/>
        <v>7560</v>
      </c>
      <c r="AK27" s="478">
        <f t="shared" si="165"/>
        <v>7560</v>
      </c>
      <c r="AL27" s="18">
        <f t="shared" si="165"/>
        <v>7938.0000000000009</v>
      </c>
      <c r="AM27" s="18">
        <f t="shared" si="165"/>
        <v>7938.0000000000009</v>
      </c>
      <c r="AN27" s="18">
        <f t="shared" si="165"/>
        <v>7938.0000000000009</v>
      </c>
      <c r="AO27" s="18">
        <f t="shared" si="165"/>
        <v>7938.0000000000009</v>
      </c>
      <c r="AP27" s="18">
        <f t="shared" si="165"/>
        <v>7938.0000000000009</v>
      </c>
      <c r="AQ27" s="18">
        <f t="shared" si="165"/>
        <v>7938.0000000000009</v>
      </c>
      <c r="AR27" s="18">
        <f t="shared" si="165"/>
        <v>7938.0000000000009</v>
      </c>
      <c r="AS27" s="18">
        <f t="shared" si="165"/>
        <v>7938.0000000000009</v>
      </c>
      <c r="AT27" s="18">
        <f t="shared" si="165"/>
        <v>7938.0000000000009</v>
      </c>
      <c r="AU27" s="18">
        <f t="shared" si="165"/>
        <v>7938.0000000000009</v>
      </c>
      <c r="AV27" s="18">
        <f t="shared" si="165"/>
        <v>7938.0000000000009</v>
      </c>
      <c r="AW27" s="478">
        <f t="shared" si="165"/>
        <v>7938.0000000000009</v>
      </c>
      <c r="AX27" s="18">
        <f t="shared" si="165"/>
        <v>8334.9000000000015</v>
      </c>
      <c r="AY27" s="18">
        <f t="shared" si="165"/>
        <v>8334.9000000000015</v>
      </c>
      <c r="AZ27" s="18">
        <f t="shared" si="165"/>
        <v>8334.9000000000015</v>
      </c>
      <c r="BA27" s="18">
        <f t="shared" si="165"/>
        <v>8334.9000000000015</v>
      </c>
      <c r="BB27" s="18">
        <f t="shared" si="165"/>
        <v>8334.9000000000015</v>
      </c>
      <c r="BC27" s="18">
        <f t="shared" si="165"/>
        <v>8334.9000000000015</v>
      </c>
      <c r="BD27" s="18">
        <f t="shared" si="165"/>
        <v>8334.9000000000015</v>
      </c>
      <c r="BE27" s="18">
        <f t="shared" si="165"/>
        <v>8334.9000000000015</v>
      </c>
      <c r="BF27" s="18">
        <f t="shared" si="165"/>
        <v>8334.9000000000015</v>
      </c>
      <c r="BG27" s="18">
        <f t="shared" si="165"/>
        <v>8334.9000000000015</v>
      </c>
      <c r="BH27" s="18">
        <f t="shared" si="165"/>
        <v>8334.9000000000015</v>
      </c>
      <c r="BI27" s="478">
        <f t="shared" si="165"/>
        <v>8334.9000000000015</v>
      </c>
      <c r="BJ27" s="18"/>
      <c r="BK27" s="18"/>
      <c r="BL27" s="18">
        <f>SUM(B27:BK27)</f>
        <v>446194.80000000028</v>
      </c>
    </row>
    <row r="28" spans="1:65" x14ac:dyDescent="0.2">
      <c r="A28" s="10" t="s">
        <v>16</v>
      </c>
      <c r="B28" s="4">
        <f t="shared" ref="B28:AG28" si="166">B67*B99</f>
        <v>0</v>
      </c>
      <c r="C28" s="4">
        <f t="shared" si="166"/>
        <v>0</v>
      </c>
      <c r="D28" s="4">
        <f t="shared" si="166"/>
        <v>5600</v>
      </c>
      <c r="E28" s="4">
        <f t="shared" si="166"/>
        <v>5600</v>
      </c>
      <c r="F28" s="4">
        <f t="shared" si="166"/>
        <v>5600</v>
      </c>
      <c r="G28" s="4">
        <f t="shared" si="166"/>
        <v>5600</v>
      </c>
      <c r="H28" s="4">
        <f t="shared" si="166"/>
        <v>5600</v>
      </c>
      <c r="I28" s="4">
        <f t="shared" si="166"/>
        <v>5600</v>
      </c>
      <c r="J28" s="4">
        <f t="shared" si="166"/>
        <v>5600</v>
      </c>
      <c r="K28" s="655">
        <f t="shared" si="166"/>
        <v>5600</v>
      </c>
      <c r="L28" s="4">
        <f t="shared" si="166"/>
        <v>5600</v>
      </c>
      <c r="M28" s="478">
        <f t="shared" si="166"/>
        <v>5600</v>
      </c>
      <c r="N28" s="4">
        <f t="shared" si="166"/>
        <v>5600</v>
      </c>
      <c r="O28" s="4">
        <f t="shared" si="166"/>
        <v>5600</v>
      </c>
      <c r="P28" s="4">
        <f t="shared" si="166"/>
        <v>5600</v>
      </c>
      <c r="Q28" s="4">
        <f t="shared" si="166"/>
        <v>5600</v>
      </c>
      <c r="R28" s="4">
        <f t="shared" si="166"/>
        <v>5600</v>
      </c>
      <c r="S28" s="4">
        <f t="shared" si="166"/>
        <v>5600</v>
      </c>
      <c r="T28" s="18">
        <f t="shared" si="166"/>
        <v>5600</v>
      </c>
      <c r="U28" s="18">
        <f t="shared" si="166"/>
        <v>5600</v>
      </c>
      <c r="V28" s="18">
        <f t="shared" si="166"/>
        <v>5600</v>
      </c>
      <c r="W28" s="18">
        <f t="shared" si="166"/>
        <v>5600</v>
      </c>
      <c r="X28" s="18">
        <f t="shared" si="166"/>
        <v>5600</v>
      </c>
      <c r="Y28" s="478">
        <f t="shared" si="166"/>
        <v>5600</v>
      </c>
      <c r="Z28" s="18">
        <f t="shared" si="166"/>
        <v>5880</v>
      </c>
      <c r="AA28" s="18">
        <f t="shared" si="166"/>
        <v>5880</v>
      </c>
      <c r="AB28" s="18">
        <f t="shared" si="166"/>
        <v>5880</v>
      </c>
      <c r="AC28" s="18">
        <f t="shared" si="166"/>
        <v>5880</v>
      </c>
      <c r="AD28" s="18">
        <f t="shared" si="166"/>
        <v>5880</v>
      </c>
      <c r="AE28" s="18">
        <f t="shared" si="166"/>
        <v>5880</v>
      </c>
      <c r="AF28" s="18">
        <f t="shared" si="166"/>
        <v>5880</v>
      </c>
      <c r="AG28" s="18">
        <f t="shared" si="166"/>
        <v>5880</v>
      </c>
      <c r="AH28" s="18">
        <f t="shared" ref="AH28:BI28" si="167">AH67*AH99</f>
        <v>5880</v>
      </c>
      <c r="AI28" s="18">
        <f t="shared" si="167"/>
        <v>5880</v>
      </c>
      <c r="AJ28" s="18">
        <f t="shared" si="167"/>
        <v>5880</v>
      </c>
      <c r="AK28" s="478">
        <f t="shared" si="167"/>
        <v>5880</v>
      </c>
      <c r="AL28" s="18">
        <f t="shared" si="167"/>
        <v>6174</v>
      </c>
      <c r="AM28" s="18">
        <f t="shared" si="167"/>
        <v>6174</v>
      </c>
      <c r="AN28" s="18">
        <f t="shared" si="167"/>
        <v>6174</v>
      </c>
      <c r="AO28" s="18">
        <f t="shared" si="167"/>
        <v>6174</v>
      </c>
      <c r="AP28" s="18">
        <f t="shared" si="167"/>
        <v>6174</v>
      </c>
      <c r="AQ28" s="18">
        <f t="shared" si="167"/>
        <v>6174</v>
      </c>
      <c r="AR28" s="18">
        <f t="shared" si="167"/>
        <v>6174</v>
      </c>
      <c r="AS28" s="18">
        <f t="shared" si="167"/>
        <v>6174</v>
      </c>
      <c r="AT28" s="18">
        <f t="shared" si="167"/>
        <v>6174</v>
      </c>
      <c r="AU28" s="18">
        <f t="shared" si="167"/>
        <v>6174</v>
      </c>
      <c r="AV28" s="18">
        <f t="shared" si="167"/>
        <v>6174</v>
      </c>
      <c r="AW28" s="478">
        <f t="shared" si="167"/>
        <v>6174</v>
      </c>
      <c r="AX28" s="18">
        <f t="shared" si="167"/>
        <v>6482.7</v>
      </c>
      <c r="AY28" s="18">
        <f t="shared" si="167"/>
        <v>6482.7</v>
      </c>
      <c r="AZ28" s="18">
        <f t="shared" si="167"/>
        <v>6482.7</v>
      </c>
      <c r="BA28" s="18">
        <f t="shared" si="167"/>
        <v>6482.7</v>
      </c>
      <c r="BB28" s="18">
        <f t="shared" si="167"/>
        <v>6482.7</v>
      </c>
      <c r="BC28" s="18">
        <f t="shared" si="167"/>
        <v>6482.7</v>
      </c>
      <c r="BD28" s="18">
        <f t="shared" si="167"/>
        <v>6482.7</v>
      </c>
      <c r="BE28" s="18">
        <f t="shared" si="167"/>
        <v>6482.7</v>
      </c>
      <c r="BF28" s="18">
        <f t="shared" si="167"/>
        <v>6482.7</v>
      </c>
      <c r="BG28" s="18">
        <f t="shared" si="167"/>
        <v>6482.7</v>
      </c>
      <c r="BH28" s="18">
        <f t="shared" si="167"/>
        <v>6482.7</v>
      </c>
      <c r="BI28" s="478">
        <f t="shared" si="167"/>
        <v>6482.7</v>
      </c>
      <c r="BJ28" s="4"/>
      <c r="BK28" s="4"/>
      <c r="BL28" s="7">
        <f>SUM(B28:BK28)</f>
        <v>345640.40000000014</v>
      </c>
    </row>
    <row r="29" spans="1:65" x14ac:dyDescent="0.2">
      <c r="A29" s="10" t="s">
        <v>17</v>
      </c>
      <c r="B29" s="18">
        <f t="shared" ref="B29:AG29" si="168">B65*B98</f>
        <v>7200</v>
      </c>
      <c r="C29" s="18">
        <f t="shared" si="168"/>
        <v>7200</v>
      </c>
      <c r="D29" s="18">
        <f t="shared" si="168"/>
        <v>7200</v>
      </c>
      <c r="E29" s="18">
        <f t="shared" si="168"/>
        <v>3600</v>
      </c>
      <c r="F29" s="18">
        <f t="shared" si="168"/>
        <v>2700</v>
      </c>
      <c r="G29" s="18">
        <f t="shared" si="168"/>
        <v>2700</v>
      </c>
      <c r="H29" s="18">
        <f t="shared" si="168"/>
        <v>7200</v>
      </c>
      <c r="I29" s="18">
        <f t="shared" si="168"/>
        <v>7200</v>
      </c>
      <c r="J29" s="18">
        <f t="shared" si="168"/>
        <v>7200</v>
      </c>
      <c r="K29" s="655">
        <f t="shared" si="168"/>
        <v>7200</v>
      </c>
      <c r="L29" s="18">
        <f t="shared" si="168"/>
        <v>7200</v>
      </c>
      <c r="M29" s="478">
        <f t="shared" si="168"/>
        <v>7200</v>
      </c>
      <c r="N29" s="18">
        <f t="shared" si="168"/>
        <v>7200</v>
      </c>
      <c r="O29" s="18">
        <f t="shared" si="168"/>
        <v>7200</v>
      </c>
      <c r="P29" s="18">
        <f t="shared" si="168"/>
        <v>7200</v>
      </c>
      <c r="Q29" s="18">
        <f t="shared" si="168"/>
        <v>7200</v>
      </c>
      <c r="R29" s="18">
        <f t="shared" si="168"/>
        <v>7200</v>
      </c>
      <c r="S29" s="18">
        <f t="shared" si="168"/>
        <v>7200</v>
      </c>
      <c r="T29" s="18">
        <f t="shared" si="168"/>
        <v>7200</v>
      </c>
      <c r="U29" s="18">
        <f t="shared" si="168"/>
        <v>7200</v>
      </c>
      <c r="V29" s="18">
        <f t="shared" si="168"/>
        <v>7200</v>
      </c>
      <c r="W29" s="18">
        <f t="shared" si="168"/>
        <v>7200</v>
      </c>
      <c r="X29" s="18">
        <f t="shared" si="168"/>
        <v>7200</v>
      </c>
      <c r="Y29" s="478">
        <f t="shared" si="168"/>
        <v>7200</v>
      </c>
      <c r="Z29" s="18">
        <f t="shared" si="168"/>
        <v>7560</v>
      </c>
      <c r="AA29" s="18">
        <f t="shared" si="168"/>
        <v>7560</v>
      </c>
      <c r="AB29" s="18">
        <f t="shared" si="168"/>
        <v>7560</v>
      </c>
      <c r="AC29" s="18">
        <f t="shared" si="168"/>
        <v>7560</v>
      </c>
      <c r="AD29" s="18">
        <f t="shared" si="168"/>
        <v>7560</v>
      </c>
      <c r="AE29" s="18">
        <f t="shared" si="168"/>
        <v>7560</v>
      </c>
      <c r="AF29" s="18">
        <f t="shared" si="168"/>
        <v>7560</v>
      </c>
      <c r="AG29" s="18">
        <f t="shared" si="168"/>
        <v>7560</v>
      </c>
      <c r="AH29" s="18">
        <f t="shared" ref="AH29:BI29" si="169">AH65*AH98</f>
        <v>7560</v>
      </c>
      <c r="AI29" s="18">
        <f t="shared" si="169"/>
        <v>7560</v>
      </c>
      <c r="AJ29" s="18">
        <f t="shared" si="169"/>
        <v>7560</v>
      </c>
      <c r="AK29" s="478">
        <f t="shared" si="169"/>
        <v>7560</v>
      </c>
      <c r="AL29" s="18">
        <f t="shared" si="169"/>
        <v>7938.0000000000009</v>
      </c>
      <c r="AM29" s="18">
        <f t="shared" si="169"/>
        <v>7938.0000000000009</v>
      </c>
      <c r="AN29" s="18">
        <f t="shared" si="169"/>
        <v>7938.0000000000009</v>
      </c>
      <c r="AO29" s="18">
        <f t="shared" si="169"/>
        <v>7938.0000000000009</v>
      </c>
      <c r="AP29" s="18">
        <f t="shared" si="169"/>
        <v>7938.0000000000009</v>
      </c>
      <c r="AQ29" s="18">
        <f t="shared" si="169"/>
        <v>7938.0000000000009</v>
      </c>
      <c r="AR29" s="18">
        <f t="shared" si="169"/>
        <v>7938.0000000000009</v>
      </c>
      <c r="AS29" s="18">
        <f t="shared" si="169"/>
        <v>7938.0000000000009</v>
      </c>
      <c r="AT29" s="18">
        <f t="shared" si="169"/>
        <v>7938.0000000000009</v>
      </c>
      <c r="AU29" s="18">
        <f t="shared" si="169"/>
        <v>7938.0000000000009</v>
      </c>
      <c r="AV29" s="18">
        <f t="shared" si="169"/>
        <v>7938.0000000000009</v>
      </c>
      <c r="AW29" s="478">
        <f t="shared" si="169"/>
        <v>7938.0000000000009</v>
      </c>
      <c r="AX29" s="18">
        <f t="shared" si="169"/>
        <v>8334.9000000000015</v>
      </c>
      <c r="AY29" s="18">
        <f t="shared" si="169"/>
        <v>8334.9000000000015</v>
      </c>
      <c r="AZ29" s="18">
        <f t="shared" si="169"/>
        <v>8334.9000000000015</v>
      </c>
      <c r="BA29" s="18">
        <f t="shared" si="169"/>
        <v>8334.9000000000015</v>
      </c>
      <c r="BB29" s="18">
        <f t="shared" si="169"/>
        <v>8334.9000000000015</v>
      </c>
      <c r="BC29" s="18">
        <f t="shared" si="169"/>
        <v>8334.9000000000015</v>
      </c>
      <c r="BD29" s="18">
        <f t="shared" si="169"/>
        <v>8334.9000000000015</v>
      </c>
      <c r="BE29" s="18">
        <f t="shared" si="169"/>
        <v>8334.9000000000015</v>
      </c>
      <c r="BF29" s="18">
        <f t="shared" si="169"/>
        <v>8334.9000000000015</v>
      </c>
      <c r="BG29" s="18">
        <f t="shared" si="169"/>
        <v>8334.9000000000015</v>
      </c>
      <c r="BH29" s="18">
        <f t="shared" si="169"/>
        <v>8334.9000000000015</v>
      </c>
      <c r="BI29" s="478">
        <f t="shared" si="169"/>
        <v>8334.9000000000015</v>
      </c>
      <c r="BJ29" s="4"/>
      <c r="BK29" s="4"/>
      <c r="BL29" s="18">
        <f>SUM(B29:BK29)</f>
        <v>446194.80000000028</v>
      </c>
    </row>
    <row r="30" spans="1:65" x14ac:dyDescent="0.2">
      <c r="A30" s="10" t="s">
        <v>15</v>
      </c>
      <c r="B30" s="4">
        <f t="shared" ref="B30:AG30" si="170">B68*B100</f>
        <v>0</v>
      </c>
      <c r="C30" s="4">
        <f t="shared" si="170"/>
        <v>0</v>
      </c>
      <c r="D30" s="4">
        <f t="shared" si="170"/>
        <v>6400</v>
      </c>
      <c r="E30" s="4">
        <f t="shared" si="170"/>
        <v>6400</v>
      </c>
      <c r="F30" s="4">
        <f t="shared" si="170"/>
        <v>6400</v>
      </c>
      <c r="G30" s="4">
        <f t="shared" si="170"/>
        <v>6400</v>
      </c>
      <c r="H30" s="4">
        <f t="shared" si="170"/>
        <v>6400</v>
      </c>
      <c r="I30" s="4">
        <f t="shared" si="170"/>
        <v>6400</v>
      </c>
      <c r="J30" s="4">
        <f t="shared" si="170"/>
        <v>6400</v>
      </c>
      <c r="K30" s="655">
        <f t="shared" si="170"/>
        <v>6400</v>
      </c>
      <c r="L30" s="4">
        <f t="shared" si="170"/>
        <v>6400</v>
      </c>
      <c r="M30" s="478">
        <f t="shared" si="170"/>
        <v>6400</v>
      </c>
      <c r="N30" s="4">
        <f t="shared" si="170"/>
        <v>6400</v>
      </c>
      <c r="O30" s="4">
        <f t="shared" si="170"/>
        <v>6400</v>
      </c>
      <c r="P30" s="4">
        <f t="shared" si="170"/>
        <v>6400</v>
      </c>
      <c r="Q30" s="4">
        <f t="shared" si="170"/>
        <v>6400</v>
      </c>
      <c r="R30" s="4">
        <f t="shared" si="170"/>
        <v>6400</v>
      </c>
      <c r="S30" s="4">
        <f t="shared" si="170"/>
        <v>6400</v>
      </c>
      <c r="T30" s="18">
        <f t="shared" si="170"/>
        <v>6400</v>
      </c>
      <c r="U30" s="18">
        <f t="shared" si="170"/>
        <v>6400</v>
      </c>
      <c r="V30" s="18">
        <f t="shared" si="170"/>
        <v>6400</v>
      </c>
      <c r="W30" s="18">
        <f t="shared" si="170"/>
        <v>6400</v>
      </c>
      <c r="X30" s="18">
        <f t="shared" si="170"/>
        <v>6400</v>
      </c>
      <c r="Y30" s="478">
        <f t="shared" si="170"/>
        <v>6400</v>
      </c>
      <c r="Z30" s="18">
        <f t="shared" si="170"/>
        <v>6720</v>
      </c>
      <c r="AA30" s="18">
        <f t="shared" si="170"/>
        <v>6720</v>
      </c>
      <c r="AB30" s="18">
        <f t="shared" si="170"/>
        <v>6720</v>
      </c>
      <c r="AC30" s="18">
        <f t="shared" si="170"/>
        <v>6720</v>
      </c>
      <c r="AD30" s="18">
        <f t="shared" si="170"/>
        <v>6720</v>
      </c>
      <c r="AE30" s="18">
        <f t="shared" si="170"/>
        <v>6720</v>
      </c>
      <c r="AF30" s="18">
        <f t="shared" si="170"/>
        <v>6720</v>
      </c>
      <c r="AG30" s="18">
        <f t="shared" si="170"/>
        <v>6720</v>
      </c>
      <c r="AH30" s="18">
        <f t="shared" ref="AH30:BI30" si="171">AH68*AH100</f>
        <v>6720</v>
      </c>
      <c r="AI30" s="18">
        <f t="shared" si="171"/>
        <v>6720</v>
      </c>
      <c r="AJ30" s="18">
        <f t="shared" si="171"/>
        <v>6720</v>
      </c>
      <c r="AK30" s="478">
        <f t="shared" si="171"/>
        <v>6720</v>
      </c>
      <c r="AL30" s="18">
        <f t="shared" si="171"/>
        <v>7056</v>
      </c>
      <c r="AM30" s="18">
        <f t="shared" si="171"/>
        <v>7056</v>
      </c>
      <c r="AN30" s="18">
        <f t="shared" si="171"/>
        <v>7056</v>
      </c>
      <c r="AO30" s="18">
        <f t="shared" si="171"/>
        <v>7056</v>
      </c>
      <c r="AP30" s="18">
        <f t="shared" si="171"/>
        <v>7056</v>
      </c>
      <c r="AQ30" s="18">
        <f t="shared" si="171"/>
        <v>7056</v>
      </c>
      <c r="AR30" s="18">
        <f t="shared" si="171"/>
        <v>7056</v>
      </c>
      <c r="AS30" s="18">
        <f t="shared" si="171"/>
        <v>7056</v>
      </c>
      <c r="AT30" s="18">
        <f t="shared" si="171"/>
        <v>7056</v>
      </c>
      <c r="AU30" s="18">
        <f t="shared" si="171"/>
        <v>7056</v>
      </c>
      <c r="AV30" s="18">
        <f t="shared" si="171"/>
        <v>7056</v>
      </c>
      <c r="AW30" s="478">
        <f t="shared" si="171"/>
        <v>7056</v>
      </c>
      <c r="AX30" s="18">
        <f t="shared" si="171"/>
        <v>7408.8000000000011</v>
      </c>
      <c r="AY30" s="18">
        <f t="shared" si="171"/>
        <v>7408.8000000000011</v>
      </c>
      <c r="AZ30" s="18">
        <f t="shared" si="171"/>
        <v>7408.8000000000011</v>
      </c>
      <c r="BA30" s="18">
        <f t="shared" si="171"/>
        <v>7408.8000000000011</v>
      </c>
      <c r="BB30" s="18">
        <f t="shared" si="171"/>
        <v>7408.8000000000011</v>
      </c>
      <c r="BC30" s="18">
        <f t="shared" si="171"/>
        <v>7408.8000000000011</v>
      </c>
      <c r="BD30" s="18">
        <f t="shared" si="171"/>
        <v>7408.8000000000011</v>
      </c>
      <c r="BE30" s="18">
        <f t="shared" si="171"/>
        <v>7408.8000000000011</v>
      </c>
      <c r="BF30" s="18">
        <f t="shared" si="171"/>
        <v>7408.8000000000011</v>
      </c>
      <c r="BG30" s="18">
        <f t="shared" si="171"/>
        <v>7408.8000000000011</v>
      </c>
      <c r="BH30" s="18">
        <f t="shared" si="171"/>
        <v>7408.8000000000011</v>
      </c>
      <c r="BI30" s="478">
        <f t="shared" si="171"/>
        <v>7408.8000000000011</v>
      </c>
      <c r="BJ30" s="4"/>
      <c r="BK30" s="4"/>
      <c r="BL30" s="7">
        <f>SUM(B30:BK30)</f>
        <v>395017.59999999986</v>
      </c>
    </row>
    <row r="31" spans="1:65" x14ac:dyDescent="0.2">
      <c r="A31" s="24" t="s">
        <v>221</v>
      </c>
      <c r="B31" s="111">
        <f t="shared" ref="B31:AG31" si="172">B81*B113</f>
        <v>0</v>
      </c>
      <c r="C31" s="111">
        <f t="shared" si="172"/>
        <v>0</v>
      </c>
      <c r="D31" s="111">
        <f t="shared" si="172"/>
        <v>0</v>
      </c>
      <c r="E31" s="111">
        <f t="shared" si="172"/>
        <v>0</v>
      </c>
      <c r="F31" s="111">
        <f t="shared" si="172"/>
        <v>0</v>
      </c>
      <c r="G31" s="111">
        <f t="shared" si="172"/>
        <v>0</v>
      </c>
      <c r="H31" s="111">
        <f t="shared" si="172"/>
        <v>0</v>
      </c>
      <c r="I31" s="111">
        <f t="shared" si="172"/>
        <v>0</v>
      </c>
      <c r="J31" s="111">
        <f t="shared" si="172"/>
        <v>0</v>
      </c>
      <c r="K31" s="655">
        <f t="shared" si="172"/>
        <v>0</v>
      </c>
      <c r="L31" s="111">
        <f t="shared" si="172"/>
        <v>0</v>
      </c>
      <c r="M31" s="478">
        <f t="shared" si="172"/>
        <v>0</v>
      </c>
      <c r="N31" s="111">
        <f t="shared" si="172"/>
        <v>1800</v>
      </c>
      <c r="O31" s="111">
        <f t="shared" si="172"/>
        <v>1800</v>
      </c>
      <c r="P31" s="111">
        <f t="shared" si="172"/>
        <v>1800</v>
      </c>
      <c r="Q31" s="111">
        <f t="shared" si="172"/>
        <v>1800</v>
      </c>
      <c r="R31" s="111">
        <f t="shared" si="172"/>
        <v>1800</v>
      </c>
      <c r="S31" s="111">
        <f t="shared" si="172"/>
        <v>3600</v>
      </c>
      <c r="T31" s="111">
        <f t="shared" si="172"/>
        <v>3600</v>
      </c>
      <c r="U31" s="111">
        <f t="shared" si="172"/>
        <v>3600</v>
      </c>
      <c r="V31" s="111">
        <f t="shared" si="172"/>
        <v>3600</v>
      </c>
      <c r="W31" s="111">
        <f t="shared" si="172"/>
        <v>5400</v>
      </c>
      <c r="X31" s="111">
        <f t="shared" si="172"/>
        <v>5400</v>
      </c>
      <c r="Y31" s="478">
        <f t="shared" si="172"/>
        <v>7200</v>
      </c>
      <c r="Z31" s="111">
        <f t="shared" si="172"/>
        <v>7560</v>
      </c>
      <c r="AA31" s="111">
        <f t="shared" si="172"/>
        <v>7560</v>
      </c>
      <c r="AB31" s="111">
        <f t="shared" si="172"/>
        <v>7560</v>
      </c>
      <c r="AC31" s="111">
        <f t="shared" si="172"/>
        <v>7560</v>
      </c>
      <c r="AD31" s="111">
        <f t="shared" si="172"/>
        <v>7560</v>
      </c>
      <c r="AE31" s="111">
        <f t="shared" si="172"/>
        <v>7560</v>
      </c>
      <c r="AF31" s="111">
        <f t="shared" si="172"/>
        <v>7560</v>
      </c>
      <c r="AG31" s="111">
        <f t="shared" si="172"/>
        <v>7560</v>
      </c>
      <c r="AH31" s="111">
        <f t="shared" ref="AH31:BI31" si="173">AH81*AH113</f>
        <v>7560</v>
      </c>
      <c r="AI31" s="111">
        <f t="shared" si="173"/>
        <v>7560</v>
      </c>
      <c r="AJ31" s="111">
        <f t="shared" si="173"/>
        <v>7560</v>
      </c>
      <c r="AK31" s="478">
        <f t="shared" si="173"/>
        <v>7560</v>
      </c>
      <c r="AL31" s="111">
        <f t="shared" si="173"/>
        <v>7938.0000000000009</v>
      </c>
      <c r="AM31" s="111">
        <f t="shared" si="173"/>
        <v>7938.0000000000009</v>
      </c>
      <c r="AN31" s="111">
        <f t="shared" si="173"/>
        <v>7938.0000000000009</v>
      </c>
      <c r="AO31" s="111">
        <f t="shared" si="173"/>
        <v>7938.0000000000009</v>
      </c>
      <c r="AP31" s="111">
        <f t="shared" si="173"/>
        <v>7938.0000000000009</v>
      </c>
      <c r="AQ31" s="111">
        <f t="shared" si="173"/>
        <v>7938.0000000000009</v>
      </c>
      <c r="AR31" s="111">
        <f t="shared" si="173"/>
        <v>7938.0000000000009</v>
      </c>
      <c r="AS31" s="111">
        <f t="shared" si="173"/>
        <v>7938.0000000000009</v>
      </c>
      <c r="AT31" s="111">
        <f t="shared" si="173"/>
        <v>7938.0000000000009</v>
      </c>
      <c r="AU31" s="111">
        <f t="shared" si="173"/>
        <v>7938.0000000000009</v>
      </c>
      <c r="AV31" s="111">
        <f t="shared" si="173"/>
        <v>7938.0000000000009</v>
      </c>
      <c r="AW31" s="478">
        <f t="shared" si="173"/>
        <v>7938.0000000000009</v>
      </c>
      <c r="AX31" s="111">
        <f t="shared" si="173"/>
        <v>8334.9000000000015</v>
      </c>
      <c r="AY31" s="111">
        <f t="shared" si="173"/>
        <v>8334.9000000000015</v>
      </c>
      <c r="AZ31" s="111">
        <f t="shared" si="173"/>
        <v>8334.9000000000015</v>
      </c>
      <c r="BA31" s="111">
        <f t="shared" si="173"/>
        <v>8334.9000000000015</v>
      </c>
      <c r="BB31" s="111">
        <f t="shared" si="173"/>
        <v>8334.9000000000015</v>
      </c>
      <c r="BC31" s="111">
        <f t="shared" si="173"/>
        <v>8334.9000000000015</v>
      </c>
      <c r="BD31" s="111">
        <f t="shared" si="173"/>
        <v>8334.9000000000015</v>
      </c>
      <c r="BE31" s="111">
        <f t="shared" si="173"/>
        <v>8334.9000000000015</v>
      </c>
      <c r="BF31" s="111">
        <f t="shared" si="173"/>
        <v>8334.9000000000015</v>
      </c>
      <c r="BG31" s="111">
        <f t="shared" si="173"/>
        <v>8334.9000000000015</v>
      </c>
      <c r="BH31" s="111">
        <f t="shared" si="173"/>
        <v>8334.9000000000015</v>
      </c>
      <c r="BI31" s="478">
        <f t="shared" si="173"/>
        <v>8334.9000000000015</v>
      </c>
      <c r="BJ31" s="18"/>
      <c r="BK31" s="18"/>
      <c r="BL31" s="18">
        <f>SUM(B31:BK31)</f>
        <v>327394.80000000016</v>
      </c>
    </row>
    <row r="32" spans="1:65" x14ac:dyDescent="0.2">
      <c r="A32" s="475"/>
      <c r="B32" s="476">
        <f>SUM(B27:B31)</f>
        <v>14400</v>
      </c>
      <c r="C32" s="476">
        <f t="shared" ref="C32:M32" si="174">SUM(C27:C31)</f>
        <v>14400</v>
      </c>
      <c r="D32" s="476">
        <f t="shared" si="174"/>
        <v>26400</v>
      </c>
      <c r="E32" s="476">
        <f t="shared" si="174"/>
        <v>19200</v>
      </c>
      <c r="F32" s="476">
        <f t="shared" si="174"/>
        <v>17400</v>
      </c>
      <c r="G32" s="476">
        <f t="shared" si="174"/>
        <v>17400</v>
      </c>
      <c r="H32" s="476">
        <f t="shared" si="174"/>
        <v>26400</v>
      </c>
      <c r="I32" s="476">
        <f t="shared" si="174"/>
        <v>26400</v>
      </c>
      <c r="J32" s="476">
        <f t="shared" si="174"/>
        <v>26400</v>
      </c>
      <c r="K32" s="656">
        <f t="shared" si="174"/>
        <v>26400</v>
      </c>
      <c r="L32" s="476">
        <f t="shared" si="174"/>
        <v>26400</v>
      </c>
      <c r="M32" s="479">
        <f t="shared" si="174"/>
        <v>26400</v>
      </c>
      <c r="N32" s="476">
        <f>SUM(N27:N31)</f>
        <v>28200</v>
      </c>
      <c r="O32" s="476">
        <f t="shared" ref="O32" si="175">SUM(O27:O31)</f>
        <v>28200</v>
      </c>
      <c r="P32" s="476">
        <f t="shared" ref="P32" si="176">SUM(P27:P31)</f>
        <v>28200</v>
      </c>
      <c r="Q32" s="476">
        <f t="shared" ref="Q32" si="177">SUM(Q27:Q31)</f>
        <v>28200</v>
      </c>
      <c r="R32" s="476">
        <f t="shared" ref="R32" si="178">SUM(R27:R31)</f>
        <v>28200</v>
      </c>
      <c r="S32" s="476">
        <f t="shared" ref="S32" si="179">SUM(S27:S31)</f>
        <v>30000</v>
      </c>
      <c r="T32" s="476">
        <f t="shared" ref="T32" si="180">SUM(T27:T31)</f>
        <v>30000</v>
      </c>
      <c r="U32" s="476">
        <f t="shared" ref="U32" si="181">SUM(U27:U31)</f>
        <v>30000</v>
      </c>
      <c r="V32" s="476">
        <f t="shared" ref="V32" si="182">SUM(V27:V31)</f>
        <v>30000</v>
      </c>
      <c r="W32" s="476">
        <f t="shared" ref="W32" si="183">SUM(W27:W31)</f>
        <v>31800</v>
      </c>
      <c r="X32" s="476">
        <f t="shared" ref="X32" si="184">SUM(X27:X31)</f>
        <v>31800</v>
      </c>
      <c r="Y32" s="479">
        <f t="shared" ref="Y32" si="185">SUM(Y27:Y31)</f>
        <v>33600</v>
      </c>
      <c r="Z32" s="476">
        <f>SUM(Z27:Z31)</f>
        <v>35280</v>
      </c>
      <c r="AA32" s="476">
        <f t="shared" ref="AA32" si="186">SUM(AA27:AA31)</f>
        <v>35280</v>
      </c>
      <c r="AB32" s="476">
        <f t="shared" ref="AB32" si="187">SUM(AB27:AB31)</f>
        <v>35280</v>
      </c>
      <c r="AC32" s="476">
        <f t="shared" ref="AC32" si="188">SUM(AC27:AC31)</f>
        <v>35280</v>
      </c>
      <c r="AD32" s="476">
        <f t="shared" ref="AD32" si="189">SUM(AD27:AD31)</f>
        <v>35280</v>
      </c>
      <c r="AE32" s="476">
        <f t="shared" ref="AE32" si="190">SUM(AE27:AE31)</f>
        <v>35280</v>
      </c>
      <c r="AF32" s="476">
        <f t="shared" ref="AF32" si="191">SUM(AF27:AF31)</f>
        <v>35280</v>
      </c>
      <c r="AG32" s="476">
        <f t="shared" ref="AG32" si="192">SUM(AG27:AG31)</f>
        <v>35280</v>
      </c>
      <c r="AH32" s="476">
        <f t="shared" ref="AH32" si="193">SUM(AH27:AH31)</f>
        <v>35280</v>
      </c>
      <c r="AI32" s="476">
        <f t="shared" ref="AI32" si="194">SUM(AI27:AI31)</f>
        <v>35280</v>
      </c>
      <c r="AJ32" s="476">
        <f t="shared" ref="AJ32" si="195">SUM(AJ27:AJ31)</f>
        <v>35280</v>
      </c>
      <c r="AK32" s="479">
        <f t="shared" ref="AK32" si="196">SUM(AK27:AK31)</f>
        <v>35280</v>
      </c>
      <c r="AL32" s="476">
        <f>SUM(AL27:AL31)</f>
        <v>37044</v>
      </c>
      <c r="AM32" s="476">
        <f t="shared" ref="AM32" si="197">SUM(AM27:AM31)</f>
        <v>37044</v>
      </c>
      <c r="AN32" s="476">
        <f t="shared" ref="AN32" si="198">SUM(AN27:AN31)</f>
        <v>37044</v>
      </c>
      <c r="AO32" s="476">
        <f t="shared" ref="AO32" si="199">SUM(AO27:AO31)</f>
        <v>37044</v>
      </c>
      <c r="AP32" s="476">
        <f t="shared" ref="AP32" si="200">SUM(AP27:AP31)</f>
        <v>37044</v>
      </c>
      <c r="AQ32" s="476">
        <f t="shared" ref="AQ32" si="201">SUM(AQ27:AQ31)</f>
        <v>37044</v>
      </c>
      <c r="AR32" s="476">
        <f t="shared" ref="AR32" si="202">SUM(AR27:AR31)</f>
        <v>37044</v>
      </c>
      <c r="AS32" s="476">
        <f t="shared" ref="AS32" si="203">SUM(AS27:AS31)</f>
        <v>37044</v>
      </c>
      <c r="AT32" s="476">
        <f t="shared" ref="AT32" si="204">SUM(AT27:AT31)</f>
        <v>37044</v>
      </c>
      <c r="AU32" s="476">
        <f t="shared" ref="AU32" si="205">SUM(AU27:AU31)</f>
        <v>37044</v>
      </c>
      <c r="AV32" s="476">
        <f t="shared" ref="AV32" si="206">SUM(AV27:AV31)</f>
        <v>37044</v>
      </c>
      <c r="AW32" s="479">
        <f t="shared" ref="AW32" si="207">SUM(AW27:AW31)</f>
        <v>37044</v>
      </c>
      <c r="AX32" s="476">
        <f>SUM(AX27:AX31)</f>
        <v>38896.200000000004</v>
      </c>
      <c r="AY32" s="476">
        <f t="shared" ref="AY32" si="208">SUM(AY27:AY31)</f>
        <v>38896.200000000004</v>
      </c>
      <c r="AZ32" s="476">
        <f t="shared" ref="AZ32" si="209">SUM(AZ27:AZ31)</f>
        <v>38896.200000000004</v>
      </c>
      <c r="BA32" s="476">
        <f t="shared" ref="BA32" si="210">SUM(BA27:BA31)</f>
        <v>38896.200000000004</v>
      </c>
      <c r="BB32" s="476">
        <f t="shared" ref="BB32" si="211">SUM(BB27:BB31)</f>
        <v>38896.200000000004</v>
      </c>
      <c r="BC32" s="476">
        <f t="shared" ref="BC32" si="212">SUM(BC27:BC31)</f>
        <v>38896.200000000004</v>
      </c>
      <c r="BD32" s="476">
        <f t="shared" ref="BD32" si="213">SUM(BD27:BD31)</f>
        <v>38896.200000000004</v>
      </c>
      <c r="BE32" s="476">
        <f t="shared" ref="BE32" si="214">SUM(BE27:BE31)</f>
        <v>38896.200000000004</v>
      </c>
      <c r="BF32" s="476">
        <f t="shared" ref="BF32" si="215">SUM(BF27:BF31)</f>
        <v>38896.200000000004</v>
      </c>
      <c r="BG32" s="476">
        <f t="shared" ref="BG32" si="216">SUM(BG27:BG31)</f>
        <v>38896.200000000004</v>
      </c>
      <c r="BH32" s="476">
        <f t="shared" ref="BH32" si="217">SUM(BH27:BH31)</f>
        <v>38896.200000000004</v>
      </c>
      <c r="BI32" s="479">
        <f t="shared" ref="BI32" si="218">SUM(BI27:BI31)</f>
        <v>38896.200000000004</v>
      </c>
      <c r="BJ32" s="18"/>
      <c r="BK32" s="18"/>
      <c r="BL32" s="18"/>
    </row>
    <row r="33" spans="1:64" x14ac:dyDescent="0.2">
      <c r="A33" s="113"/>
      <c r="B33" s="111"/>
      <c r="C33" s="111"/>
      <c r="D33" s="111"/>
      <c r="E33" s="111"/>
      <c r="F33" s="111"/>
      <c r="G33" s="111"/>
      <c r="H33" s="111"/>
      <c r="I33" s="111"/>
      <c r="J33" s="111"/>
      <c r="K33" s="657">
        <f>SUM(B32:K32)</f>
        <v>214800</v>
      </c>
      <c r="L33" s="111"/>
      <c r="M33" s="478"/>
      <c r="N33" s="111"/>
      <c r="O33" s="111"/>
      <c r="P33" s="111"/>
      <c r="Q33" s="111"/>
      <c r="R33" s="111"/>
      <c r="S33" s="111"/>
      <c r="T33" s="111"/>
      <c r="U33" s="111"/>
      <c r="V33" s="111"/>
      <c r="W33" s="111"/>
      <c r="X33" s="111"/>
      <c r="Y33" s="478"/>
      <c r="Z33" s="111"/>
      <c r="AA33" s="111"/>
      <c r="AB33" s="111"/>
      <c r="AC33" s="111"/>
      <c r="AD33" s="111"/>
      <c r="AE33" s="111"/>
      <c r="AF33" s="111"/>
      <c r="AG33" s="111"/>
      <c r="AH33" s="111"/>
      <c r="AI33" s="111"/>
      <c r="AJ33" s="111"/>
      <c r="AK33" s="478"/>
      <c r="AL33" s="111"/>
      <c r="AM33" s="111"/>
      <c r="AN33" s="111"/>
      <c r="AO33" s="111"/>
      <c r="AP33" s="111"/>
      <c r="AQ33" s="111"/>
      <c r="AR33" s="111"/>
      <c r="AS33" s="111"/>
      <c r="AT33" s="111"/>
      <c r="AU33" s="111"/>
      <c r="AV33" s="111"/>
      <c r="AW33" s="478"/>
      <c r="AX33" s="111"/>
      <c r="AY33" s="111"/>
      <c r="AZ33" s="111"/>
      <c r="BA33" s="111"/>
      <c r="BB33" s="111"/>
      <c r="BC33" s="111"/>
      <c r="BD33" s="111"/>
      <c r="BE33" s="111"/>
      <c r="BF33" s="111"/>
      <c r="BG33" s="111"/>
      <c r="BH33" s="111"/>
      <c r="BI33" s="478"/>
      <c r="BJ33" s="18"/>
      <c r="BK33" s="18"/>
      <c r="BL33" s="18"/>
    </row>
    <row r="34" spans="1:64" x14ac:dyDescent="0.2">
      <c r="A34" s="8" t="s">
        <v>450</v>
      </c>
      <c r="B34" s="18"/>
      <c r="C34" s="18"/>
      <c r="D34" s="18"/>
      <c r="E34" s="18"/>
      <c r="F34" s="18"/>
      <c r="G34" s="18"/>
      <c r="H34" s="18"/>
      <c r="I34" s="18"/>
      <c r="J34" s="18"/>
      <c r="K34" s="655"/>
      <c r="L34" s="18"/>
      <c r="M34" s="478"/>
      <c r="N34" s="18"/>
      <c r="O34" s="18"/>
      <c r="P34" s="18"/>
      <c r="Q34" s="18"/>
      <c r="R34" s="18"/>
      <c r="S34" s="18"/>
      <c r="T34" s="18"/>
      <c r="U34" s="18"/>
      <c r="V34" s="18"/>
      <c r="W34" s="18"/>
      <c r="X34" s="18"/>
      <c r="Y34" s="478"/>
      <c r="Z34" s="18"/>
      <c r="AA34" s="18"/>
      <c r="AB34" s="18"/>
      <c r="AC34" s="18"/>
      <c r="AD34" s="18"/>
      <c r="AE34" s="18"/>
      <c r="AF34" s="18"/>
      <c r="AG34" s="18"/>
      <c r="AH34" s="18"/>
      <c r="AI34" s="18"/>
      <c r="AJ34" s="18"/>
      <c r="AK34" s="478"/>
      <c r="AL34" s="18"/>
      <c r="AM34" s="18"/>
      <c r="AN34" s="18"/>
      <c r="AO34" s="18"/>
      <c r="AP34" s="18"/>
      <c r="AQ34" s="18"/>
      <c r="AR34" s="18"/>
      <c r="AS34" s="18"/>
      <c r="AT34" s="18"/>
      <c r="AU34" s="18"/>
      <c r="AV34" s="18"/>
      <c r="AW34" s="478"/>
      <c r="AX34" s="18"/>
      <c r="AY34" s="18"/>
      <c r="AZ34" s="18"/>
      <c r="BA34" s="18"/>
      <c r="BB34" s="18"/>
      <c r="BC34" s="18"/>
      <c r="BD34" s="18"/>
      <c r="BE34" s="18"/>
      <c r="BF34" s="18"/>
      <c r="BG34" s="18"/>
      <c r="BH34" s="18"/>
      <c r="BI34" s="478"/>
      <c r="BJ34" s="18"/>
      <c r="BK34" s="18"/>
      <c r="BL34" s="18"/>
    </row>
    <row r="35" spans="1:64" x14ac:dyDescent="0.2">
      <c r="A35" s="10" t="s">
        <v>21</v>
      </c>
      <c r="B35" s="18">
        <f t="shared" ref="B35:AG35" si="219">B69*B101</f>
        <v>0</v>
      </c>
      <c r="C35" s="18">
        <f t="shared" si="219"/>
        <v>5600</v>
      </c>
      <c r="D35" s="18">
        <f t="shared" si="219"/>
        <v>5600</v>
      </c>
      <c r="E35" s="18">
        <f t="shared" si="219"/>
        <v>5600</v>
      </c>
      <c r="F35" s="18">
        <f t="shared" si="219"/>
        <v>5600</v>
      </c>
      <c r="G35" s="18">
        <f t="shared" si="219"/>
        <v>5600</v>
      </c>
      <c r="H35" s="18">
        <f t="shared" si="219"/>
        <v>5600</v>
      </c>
      <c r="I35" s="18">
        <f t="shared" si="219"/>
        <v>5600</v>
      </c>
      <c r="J35" s="18">
        <f t="shared" si="219"/>
        <v>5600</v>
      </c>
      <c r="K35" s="655">
        <f t="shared" si="219"/>
        <v>5600</v>
      </c>
      <c r="L35" s="18">
        <f t="shared" si="219"/>
        <v>5600</v>
      </c>
      <c r="M35" s="478">
        <f t="shared" si="219"/>
        <v>5600</v>
      </c>
      <c r="N35" s="18">
        <f t="shared" si="219"/>
        <v>5600</v>
      </c>
      <c r="O35" s="18">
        <f t="shared" si="219"/>
        <v>5600</v>
      </c>
      <c r="P35" s="18">
        <f t="shared" si="219"/>
        <v>5600</v>
      </c>
      <c r="Q35" s="18">
        <f t="shared" si="219"/>
        <v>5600</v>
      </c>
      <c r="R35" s="18">
        <f t="shared" si="219"/>
        <v>5600</v>
      </c>
      <c r="S35" s="18">
        <f t="shared" si="219"/>
        <v>5600</v>
      </c>
      <c r="T35" s="18">
        <f t="shared" si="219"/>
        <v>5600</v>
      </c>
      <c r="U35" s="18">
        <f t="shared" si="219"/>
        <v>5600</v>
      </c>
      <c r="V35" s="18">
        <f t="shared" si="219"/>
        <v>5600</v>
      </c>
      <c r="W35" s="18">
        <f t="shared" si="219"/>
        <v>5600</v>
      </c>
      <c r="X35" s="18">
        <f t="shared" si="219"/>
        <v>5600</v>
      </c>
      <c r="Y35" s="478">
        <f t="shared" si="219"/>
        <v>5600</v>
      </c>
      <c r="Z35" s="18">
        <f t="shared" si="219"/>
        <v>5880</v>
      </c>
      <c r="AA35" s="18">
        <f t="shared" si="219"/>
        <v>5880</v>
      </c>
      <c r="AB35" s="18">
        <f t="shared" si="219"/>
        <v>5880</v>
      </c>
      <c r="AC35" s="18">
        <f t="shared" si="219"/>
        <v>5880</v>
      </c>
      <c r="AD35" s="18">
        <f t="shared" si="219"/>
        <v>5880</v>
      </c>
      <c r="AE35" s="18">
        <f t="shared" si="219"/>
        <v>5880</v>
      </c>
      <c r="AF35" s="18">
        <f t="shared" si="219"/>
        <v>5880</v>
      </c>
      <c r="AG35" s="18">
        <f t="shared" si="219"/>
        <v>5880</v>
      </c>
      <c r="AH35" s="18">
        <f t="shared" ref="AH35:BI35" si="220">AH69*AH101</f>
        <v>5880</v>
      </c>
      <c r="AI35" s="18">
        <f t="shared" si="220"/>
        <v>5880</v>
      </c>
      <c r="AJ35" s="18">
        <f t="shared" si="220"/>
        <v>5880</v>
      </c>
      <c r="AK35" s="478">
        <f t="shared" si="220"/>
        <v>5880</v>
      </c>
      <c r="AL35" s="18">
        <f t="shared" si="220"/>
        <v>6174</v>
      </c>
      <c r="AM35" s="18">
        <f t="shared" si="220"/>
        <v>6174</v>
      </c>
      <c r="AN35" s="18">
        <f t="shared" si="220"/>
        <v>6174</v>
      </c>
      <c r="AO35" s="18">
        <f t="shared" si="220"/>
        <v>6174</v>
      </c>
      <c r="AP35" s="18">
        <f t="shared" si="220"/>
        <v>6174</v>
      </c>
      <c r="AQ35" s="18">
        <f t="shared" si="220"/>
        <v>6174</v>
      </c>
      <c r="AR35" s="18">
        <f t="shared" si="220"/>
        <v>6174</v>
      </c>
      <c r="AS35" s="18">
        <f t="shared" si="220"/>
        <v>6174</v>
      </c>
      <c r="AT35" s="18">
        <f t="shared" si="220"/>
        <v>6174</v>
      </c>
      <c r="AU35" s="18">
        <f t="shared" si="220"/>
        <v>6174</v>
      </c>
      <c r="AV35" s="18">
        <f t="shared" si="220"/>
        <v>6174</v>
      </c>
      <c r="AW35" s="478">
        <f t="shared" si="220"/>
        <v>6174</v>
      </c>
      <c r="AX35" s="18">
        <f t="shared" si="220"/>
        <v>6482.7</v>
      </c>
      <c r="AY35" s="18">
        <f t="shared" si="220"/>
        <v>6482.7</v>
      </c>
      <c r="AZ35" s="18">
        <f t="shared" si="220"/>
        <v>6482.7</v>
      </c>
      <c r="BA35" s="18">
        <f t="shared" si="220"/>
        <v>6482.7</v>
      </c>
      <c r="BB35" s="18">
        <f t="shared" si="220"/>
        <v>6482.7</v>
      </c>
      <c r="BC35" s="18">
        <f t="shared" si="220"/>
        <v>6482.7</v>
      </c>
      <c r="BD35" s="18">
        <f t="shared" si="220"/>
        <v>6482.7</v>
      </c>
      <c r="BE35" s="18">
        <f t="shared" si="220"/>
        <v>6482.7</v>
      </c>
      <c r="BF35" s="18">
        <f t="shared" si="220"/>
        <v>6482.7</v>
      </c>
      <c r="BG35" s="18">
        <f t="shared" si="220"/>
        <v>6482.7</v>
      </c>
      <c r="BH35" s="18">
        <f t="shared" si="220"/>
        <v>6482.7</v>
      </c>
      <c r="BI35" s="478">
        <f t="shared" si="220"/>
        <v>6482.7</v>
      </c>
      <c r="BJ35" s="4"/>
      <c r="BK35" s="4"/>
      <c r="BL35" s="7">
        <f t="shared" ref="BL35:BL43" si="221">SUM(B35:BK35)</f>
        <v>351240.40000000014</v>
      </c>
    </row>
    <row r="36" spans="1:64" x14ac:dyDescent="0.2">
      <c r="A36" s="10" t="s">
        <v>22</v>
      </c>
      <c r="B36" s="18">
        <f t="shared" ref="B36:AG36" si="222">B70*B102</f>
        <v>0</v>
      </c>
      <c r="C36" s="18">
        <f t="shared" si="222"/>
        <v>4000</v>
      </c>
      <c r="D36" s="18">
        <f t="shared" si="222"/>
        <v>4000</v>
      </c>
      <c r="E36" s="18">
        <f t="shared" si="222"/>
        <v>4000</v>
      </c>
      <c r="F36" s="18">
        <f t="shared" si="222"/>
        <v>4000</v>
      </c>
      <c r="G36" s="18">
        <f t="shared" si="222"/>
        <v>4000</v>
      </c>
      <c r="H36" s="18">
        <f t="shared" si="222"/>
        <v>4000</v>
      </c>
      <c r="I36" s="18">
        <f t="shared" si="222"/>
        <v>4000</v>
      </c>
      <c r="J36" s="18">
        <f t="shared" si="222"/>
        <v>4000</v>
      </c>
      <c r="K36" s="655">
        <f t="shared" si="222"/>
        <v>4000</v>
      </c>
      <c r="L36" s="18">
        <f t="shared" si="222"/>
        <v>4000</v>
      </c>
      <c r="M36" s="478">
        <f t="shared" si="222"/>
        <v>4000</v>
      </c>
      <c r="N36" s="18">
        <f t="shared" si="222"/>
        <v>4000</v>
      </c>
      <c r="O36" s="18">
        <f t="shared" si="222"/>
        <v>4000</v>
      </c>
      <c r="P36" s="18">
        <f t="shared" si="222"/>
        <v>4000</v>
      </c>
      <c r="Q36" s="18">
        <f t="shared" si="222"/>
        <v>4000</v>
      </c>
      <c r="R36" s="18">
        <f t="shared" si="222"/>
        <v>4000</v>
      </c>
      <c r="S36" s="18">
        <f t="shared" si="222"/>
        <v>4000</v>
      </c>
      <c r="T36" s="18">
        <f t="shared" si="222"/>
        <v>4000</v>
      </c>
      <c r="U36" s="18">
        <f t="shared" si="222"/>
        <v>4000</v>
      </c>
      <c r="V36" s="18">
        <f t="shared" si="222"/>
        <v>4000</v>
      </c>
      <c r="W36" s="18">
        <f t="shared" si="222"/>
        <v>4000</v>
      </c>
      <c r="X36" s="18">
        <f t="shared" si="222"/>
        <v>4000</v>
      </c>
      <c r="Y36" s="478">
        <f t="shared" si="222"/>
        <v>4000</v>
      </c>
      <c r="Z36" s="18">
        <f t="shared" si="222"/>
        <v>4200</v>
      </c>
      <c r="AA36" s="18">
        <f t="shared" si="222"/>
        <v>4200</v>
      </c>
      <c r="AB36" s="18">
        <f t="shared" si="222"/>
        <v>4200</v>
      </c>
      <c r="AC36" s="18">
        <f t="shared" si="222"/>
        <v>4200</v>
      </c>
      <c r="AD36" s="18">
        <f t="shared" si="222"/>
        <v>4200</v>
      </c>
      <c r="AE36" s="18">
        <f t="shared" si="222"/>
        <v>4200</v>
      </c>
      <c r="AF36" s="18">
        <f t="shared" si="222"/>
        <v>4200</v>
      </c>
      <c r="AG36" s="18">
        <f t="shared" si="222"/>
        <v>4200</v>
      </c>
      <c r="AH36" s="18">
        <f t="shared" ref="AH36:BI36" si="223">AH70*AH102</f>
        <v>4200</v>
      </c>
      <c r="AI36" s="18">
        <f t="shared" si="223"/>
        <v>4200</v>
      </c>
      <c r="AJ36" s="18">
        <f t="shared" si="223"/>
        <v>4200</v>
      </c>
      <c r="AK36" s="478">
        <f t="shared" si="223"/>
        <v>4200</v>
      </c>
      <c r="AL36" s="18">
        <f t="shared" si="223"/>
        <v>4410</v>
      </c>
      <c r="AM36" s="18">
        <f t="shared" si="223"/>
        <v>4410</v>
      </c>
      <c r="AN36" s="18">
        <f t="shared" si="223"/>
        <v>4410</v>
      </c>
      <c r="AO36" s="18">
        <f t="shared" si="223"/>
        <v>4410</v>
      </c>
      <c r="AP36" s="18">
        <f t="shared" si="223"/>
        <v>4410</v>
      </c>
      <c r="AQ36" s="18">
        <f t="shared" si="223"/>
        <v>4410</v>
      </c>
      <c r="AR36" s="18">
        <f t="shared" si="223"/>
        <v>4410</v>
      </c>
      <c r="AS36" s="18">
        <f t="shared" si="223"/>
        <v>4410</v>
      </c>
      <c r="AT36" s="18">
        <f t="shared" si="223"/>
        <v>4410</v>
      </c>
      <c r="AU36" s="18">
        <f t="shared" si="223"/>
        <v>4410</v>
      </c>
      <c r="AV36" s="18">
        <f t="shared" si="223"/>
        <v>4410</v>
      </c>
      <c r="AW36" s="478">
        <f t="shared" si="223"/>
        <v>4410</v>
      </c>
      <c r="AX36" s="18">
        <f t="shared" si="223"/>
        <v>4630.5</v>
      </c>
      <c r="AY36" s="18">
        <f t="shared" si="223"/>
        <v>4630.5</v>
      </c>
      <c r="AZ36" s="18">
        <f t="shared" si="223"/>
        <v>4630.5</v>
      </c>
      <c r="BA36" s="18">
        <f t="shared" si="223"/>
        <v>4630.5</v>
      </c>
      <c r="BB36" s="18">
        <f t="shared" si="223"/>
        <v>4630.5</v>
      </c>
      <c r="BC36" s="18">
        <f t="shared" si="223"/>
        <v>4630.5</v>
      </c>
      <c r="BD36" s="18">
        <f t="shared" si="223"/>
        <v>4630.5</v>
      </c>
      <c r="BE36" s="18">
        <f t="shared" si="223"/>
        <v>4630.5</v>
      </c>
      <c r="BF36" s="18">
        <f t="shared" si="223"/>
        <v>4630.5</v>
      </c>
      <c r="BG36" s="18">
        <f t="shared" si="223"/>
        <v>4630.5</v>
      </c>
      <c r="BH36" s="18">
        <f t="shared" si="223"/>
        <v>4630.5</v>
      </c>
      <c r="BI36" s="478">
        <f t="shared" si="223"/>
        <v>4630.5</v>
      </c>
      <c r="BJ36" s="4"/>
      <c r="BK36" s="4"/>
      <c r="BL36" s="7">
        <f t="shared" si="221"/>
        <v>250886</v>
      </c>
    </row>
    <row r="37" spans="1:64" x14ac:dyDescent="0.2">
      <c r="A37" s="10" t="s">
        <v>21</v>
      </c>
      <c r="B37" s="18">
        <f t="shared" ref="B37:AG37" si="224">B71*B103</f>
        <v>0</v>
      </c>
      <c r="C37" s="18">
        <f t="shared" si="224"/>
        <v>0</v>
      </c>
      <c r="D37" s="18">
        <f t="shared" si="224"/>
        <v>5600</v>
      </c>
      <c r="E37" s="18">
        <f t="shared" si="224"/>
        <v>5600</v>
      </c>
      <c r="F37" s="18">
        <f t="shared" si="224"/>
        <v>5600</v>
      </c>
      <c r="G37" s="18">
        <f t="shared" si="224"/>
        <v>5600</v>
      </c>
      <c r="H37" s="18">
        <f t="shared" si="224"/>
        <v>5600</v>
      </c>
      <c r="I37" s="18">
        <f t="shared" si="224"/>
        <v>5600</v>
      </c>
      <c r="J37" s="18">
        <f t="shared" si="224"/>
        <v>5600</v>
      </c>
      <c r="K37" s="655">
        <f t="shared" si="224"/>
        <v>5600</v>
      </c>
      <c r="L37" s="18">
        <f t="shared" si="224"/>
        <v>5600</v>
      </c>
      <c r="M37" s="478">
        <f t="shared" si="224"/>
        <v>5600</v>
      </c>
      <c r="N37" s="18">
        <f t="shared" si="224"/>
        <v>5600</v>
      </c>
      <c r="O37" s="18">
        <f t="shared" si="224"/>
        <v>5600</v>
      </c>
      <c r="P37" s="18">
        <f t="shared" si="224"/>
        <v>5600</v>
      </c>
      <c r="Q37" s="18">
        <f t="shared" si="224"/>
        <v>5600</v>
      </c>
      <c r="R37" s="18">
        <f t="shared" si="224"/>
        <v>5600</v>
      </c>
      <c r="S37" s="18">
        <f t="shared" si="224"/>
        <v>5600</v>
      </c>
      <c r="T37" s="18">
        <f t="shared" si="224"/>
        <v>5600</v>
      </c>
      <c r="U37" s="18">
        <f t="shared" si="224"/>
        <v>5600</v>
      </c>
      <c r="V37" s="18">
        <f t="shared" si="224"/>
        <v>5600</v>
      </c>
      <c r="W37" s="18">
        <f t="shared" si="224"/>
        <v>5600</v>
      </c>
      <c r="X37" s="18">
        <f t="shared" si="224"/>
        <v>5600</v>
      </c>
      <c r="Y37" s="478">
        <f t="shared" si="224"/>
        <v>5600</v>
      </c>
      <c r="Z37" s="18">
        <f t="shared" si="224"/>
        <v>5880</v>
      </c>
      <c r="AA37" s="18">
        <f t="shared" si="224"/>
        <v>5880</v>
      </c>
      <c r="AB37" s="18">
        <f t="shared" si="224"/>
        <v>5880</v>
      </c>
      <c r="AC37" s="18">
        <f t="shared" si="224"/>
        <v>5880</v>
      </c>
      <c r="AD37" s="18">
        <f t="shared" si="224"/>
        <v>5880</v>
      </c>
      <c r="AE37" s="18">
        <f t="shared" si="224"/>
        <v>5880</v>
      </c>
      <c r="AF37" s="18">
        <f t="shared" si="224"/>
        <v>5880</v>
      </c>
      <c r="AG37" s="18">
        <f t="shared" si="224"/>
        <v>5880</v>
      </c>
      <c r="AH37" s="18">
        <f t="shared" ref="AH37:BI37" si="225">AH71*AH103</f>
        <v>5880</v>
      </c>
      <c r="AI37" s="18">
        <f t="shared" si="225"/>
        <v>5880</v>
      </c>
      <c r="AJ37" s="18">
        <f t="shared" si="225"/>
        <v>5880</v>
      </c>
      <c r="AK37" s="478">
        <f t="shared" si="225"/>
        <v>5880</v>
      </c>
      <c r="AL37" s="18">
        <f t="shared" si="225"/>
        <v>6174</v>
      </c>
      <c r="AM37" s="18">
        <f t="shared" si="225"/>
        <v>6174</v>
      </c>
      <c r="AN37" s="18">
        <f t="shared" si="225"/>
        <v>6174</v>
      </c>
      <c r="AO37" s="18">
        <f t="shared" si="225"/>
        <v>6174</v>
      </c>
      <c r="AP37" s="18">
        <f t="shared" si="225"/>
        <v>6174</v>
      </c>
      <c r="AQ37" s="18">
        <f t="shared" si="225"/>
        <v>6174</v>
      </c>
      <c r="AR37" s="18">
        <f t="shared" si="225"/>
        <v>6174</v>
      </c>
      <c r="AS37" s="18">
        <f t="shared" si="225"/>
        <v>6174</v>
      </c>
      <c r="AT37" s="18">
        <f t="shared" si="225"/>
        <v>6174</v>
      </c>
      <c r="AU37" s="18">
        <f t="shared" si="225"/>
        <v>6174</v>
      </c>
      <c r="AV37" s="18">
        <f t="shared" si="225"/>
        <v>6174</v>
      </c>
      <c r="AW37" s="478">
        <f t="shared" si="225"/>
        <v>6174</v>
      </c>
      <c r="AX37" s="18">
        <f t="shared" si="225"/>
        <v>6482.7</v>
      </c>
      <c r="AY37" s="18">
        <f t="shared" si="225"/>
        <v>6482.7</v>
      </c>
      <c r="AZ37" s="18">
        <f t="shared" si="225"/>
        <v>6482.7</v>
      </c>
      <c r="BA37" s="18">
        <f t="shared" si="225"/>
        <v>6482.7</v>
      </c>
      <c r="BB37" s="18">
        <f t="shared" si="225"/>
        <v>6482.7</v>
      </c>
      <c r="BC37" s="18">
        <f t="shared" si="225"/>
        <v>6482.7</v>
      </c>
      <c r="BD37" s="18">
        <f t="shared" si="225"/>
        <v>6482.7</v>
      </c>
      <c r="BE37" s="18">
        <f t="shared" si="225"/>
        <v>6482.7</v>
      </c>
      <c r="BF37" s="18">
        <f t="shared" si="225"/>
        <v>6482.7</v>
      </c>
      <c r="BG37" s="18">
        <f t="shared" si="225"/>
        <v>6482.7</v>
      </c>
      <c r="BH37" s="18">
        <f t="shared" si="225"/>
        <v>6482.7</v>
      </c>
      <c r="BI37" s="478">
        <f t="shared" si="225"/>
        <v>6482.7</v>
      </c>
      <c r="BJ37" s="18"/>
      <c r="BK37" s="18"/>
      <c r="BL37" s="18">
        <f t="shared" si="221"/>
        <v>345640.40000000014</v>
      </c>
    </row>
    <row r="38" spans="1:64" x14ac:dyDescent="0.2">
      <c r="A38" s="10" t="s">
        <v>22</v>
      </c>
      <c r="B38" s="18">
        <f t="shared" ref="B38:AG38" si="226">B72*B104</f>
        <v>0</v>
      </c>
      <c r="C38" s="18">
        <f t="shared" si="226"/>
        <v>0</v>
      </c>
      <c r="D38" s="18">
        <f t="shared" si="226"/>
        <v>4000</v>
      </c>
      <c r="E38" s="18">
        <f t="shared" si="226"/>
        <v>4000</v>
      </c>
      <c r="F38" s="18">
        <f t="shared" si="226"/>
        <v>4000</v>
      </c>
      <c r="G38" s="18">
        <f t="shared" si="226"/>
        <v>4000</v>
      </c>
      <c r="H38" s="18">
        <f t="shared" si="226"/>
        <v>4000</v>
      </c>
      <c r="I38" s="18">
        <f t="shared" si="226"/>
        <v>4000</v>
      </c>
      <c r="J38" s="18">
        <f t="shared" si="226"/>
        <v>4000</v>
      </c>
      <c r="K38" s="655">
        <f t="shared" si="226"/>
        <v>4000</v>
      </c>
      <c r="L38" s="18">
        <f t="shared" si="226"/>
        <v>4000</v>
      </c>
      <c r="M38" s="478">
        <f t="shared" si="226"/>
        <v>4000</v>
      </c>
      <c r="N38" s="18">
        <f t="shared" si="226"/>
        <v>4000</v>
      </c>
      <c r="O38" s="18">
        <f t="shared" si="226"/>
        <v>4000</v>
      </c>
      <c r="P38" s="18">
        <f t="shared" si="226"/>
        <v>4000</v>
      </c>
      <c r="Q38" s="18">
        <f t="shared" si="226"/>
        <v>4000</v>
      </c>
      <c r="R38" s="18">
        <f t="shared" si="226"/>
        <v>4000</v>
      </c>
      <c r="S38" s="18">
        <f t="shared" si="226"/>
        <v>4000</v>
      </c>
      <c r="T38" s="18">
        <f t="shared" si="226"/>
        <v>4000</v>
      </c>
      <c r="U38" s="18">
        <f t="shared" si="226"/>
        <v>4000</v>
      </c>
      <c r="V38" s="18">
        <f t="shared" si="226"/>
        <v>4000</v>
      </c>
      <c r="W38" s="18">
        <f t="shared" si="226"/>
        <v>4000</v>
      </c>
      <c r="X38" s="18">
        <f t="shared" si="226"/>
        <v>4000</v>
      </c>
      <c r="Y38" s="478">
        <f t="shared" si="226"/>
        <v>4000</v>
      </c>
      <c r="Z38" s="18">
        <f t="shared" si="226"/>
        <v>4200</v>
      </c>
      <c r="AA38" s="18">
        <f t="shared" si="226"/>
        <v>4200</v>
      </c>
      <c r="AB38" s="18">
        <f t="shared" si="226"/>
        <v>4200</v>
      </c>
      <c r="AC38" s="18">
        <f t="shared" si="226"/>
        <v>4200</v>
      </c>
      <c r="AD38" s="18">
        <f t="shared" si="226"/>
        <v>4200</v>
      </c>
      <c r="AE38" s="18">
        <f t="shared" si="226"/>
        <v>4200</v>
      </c>
      <c r="AF38" s="18">
        <f t="shared" si="226"/>
        <v>4200</v>
      </c>
      <c r="AG38" s="18">
        <f t="shared" si="226"/>
        <v>4200</v>
      </c>
      <c r="AH38" s="18">
        <f t="shared" ref="AH38:BI38" si="227">AH72*AH104</f>
        <v>4200</v>
      </c>
      <c r="AI38" s="18">
        <f t="shared" si="227"/>
        <v>4200</v>
      </c>
      <c r="AJ38" s="18">
        <f t="shared" si="227"/>
        <v>4200</v>
      </c>
      <c r="AK38" s="478">
        <f t="shared" si="227"/>
        <v>4200</v>
      </c>
      <c r="AL38" s="18">
        <f t="shared" si="227"/>
        <v>4410</v>
      </c>
      <c r="AM38" s="18">
        <f t="shared" si="227"/>
        <v>4410</v>
      </c>
      <c r="AN38" s="18">
        <f t="shared" si="227"/>
        <v>4410</v>
      </c>
      <c r="AO38" s="18">
        <f t="shared" si="227"/>
        <v>4410</v>
      </c>
      <c r="AP38" s="18">
        <f t="shared" si="227"/>
        <v>4410</v>
      </c>
      <c r="AQ38" s="18">
        <f t="shared" si="227"/>
        <v>4410</v>
      </c>
      <c r="AR38" s="18">
        <f t="shared" si="227"/>
        <v>4410</v>
      </c>
      <c r="AS38" s="18">
        <f t="shared" si="227"/>
        <v>4410</v>
      </c>
      <c r="AT38" s="18">
        <f t="shared" si="227"/>
        <v>4410</v>
      </c>
      <c r="AU38" s="18">
        <f t="shared" si="227"/>
        <v>4410</v>
      </c>
      <c r="AV38" s="18">
        <f t="shared" si="227"/>
        <v>4410</v>
      </c>
      <c r="AW38" s="478">
        <f t="shared" si="227"/>
        <v>4410</v>
      </c>
      <c r="AX38" s="18">
        <f t="shared" si="227"/>
        <v>4630.5</v>
      </c>
      <c r="AY38" s="18">
        <f t="shared" si="227"/>
        <v>4630.5</v>
      </c>
      <c r="AZ38" s="18">
        <f t="shared" si="227"/>
        <v>4630.5</v>
      </c>
      <c r="BA38" s="18">
        <f t="shared" si="227"/>
        <v>4630.5</v>
      </c>
      <c r="BB38" s="18">
        <f t="shared" si="227"/>
        <v>4630.5</v>
      </c>
      <c r="BC38" s="18">
        <f t="shared" si="227"/>
        <v>4630.5</v>
      </c>
      <c r="BD38" s="18">
        <f t="shared" si="227"/>
        <v>4630.5</v>
      </c>
      <c r="BE38" s="18">
        <f t="shared" si="227"/>
        <v>4630.5</v>
      </c>
      <c r="BF38" s="18">
        <f t="shared" si="227"/>
        <v>4630.5</v>
      </c>
      <c r="BG38" s="18">
        <f t="shared" si="227"/>
        <v>4630.5</v>
      </c>
      <c r="BH38" s="18">
        <f t="shared" si="227"/>
        <v>4630.5</v>
      </c>
      <c r="BI38" s="478">
        <f t="shared" si="227"/>
        <v>4630.5</v>
      </c>
      <c r="BJ38" s="18"/>
      <c r="BK38" s="18"/>
      <c r="BL38" s="18">
        <f t="shared" si="221"/>
        <v>246886</v>
      </c>
    </row>
    <row r="39" spans="1:64" x14ac:dyDescent="0.2">
      <c r="A39" s="10" t="s">
        <v>34</v>
      </c>
      <c r="B39" s="4">
        <f t="shared" ref="B39:AG39" si="228">B73*B105</f>
        <v>0</v>
      </c>
      <c r="C39" s="4">
        <f t="shared" si="228"/>
        <v>0</v>
      </c>
      <c r="D39" s="4">
        <f t="shared" si="228"/>
        <v>0</v>
      </c>
      <c r="E39" s="4">
        <f t="shared" si="228"/>
        <v>0</v>
      </c>
      <c r="F39" s="4">
        <f t="shared" si="228"/>
        <v>3200</v>
      </c>
      <c r="G39" s="4">
        <f t="shared" si="228"/>
        <v>3200</v>
      </c>
      <c r="H39" s="4">
        <f t="shared" si="228"/>
        <v>3200</v>
      </c>
      <c r="I39" s="4">
        <f t="shared" si="228"/>
        <v>3200</v>
      </c>
      <c r="J39" s="4">
        <f t="shared" si="228"/>
        <v>3200</v>
      </c>
      <c r="K39" s="655">
        <f t="shared" si="228"/>
        <v>3200</v>
      </c>
      <c r="L39" s="4">
        <f t="shared" si="228"/>
        <v>3200</v>
      </c>
      <c r="M39" s="478">
        <f t="shared" si="228"/>
        <v>3200</v>
      </c>
      <c r="N39" s="4">
        <f t="shared" si="228"/>
        <v>3200</v>
      </c>
      <c r="O39" s="4">
        <f t="shared" si="228"/>
        <v>3200</v>
      </c>
      <c r="P39" s="4">
        <f t="shared" si="228"/>
        <v>3200</v>
      </c>
      <c r="Q39" s="4">
        <f t="shared" si="228"/>
        <v>3200</v>
      </c>
      <c r="R39" s="4">
        <f t="shared" si="228"/>
        <v>3200</v>
      </c>
      <c r="S39" s="4">
        <f t="shared" si="228"/>
        <v>3200</v>
      </c>
      <c r="T39" s="18">
        <f t="shared" si="228"/>
        <v>3200</v>
      </c>
      <c r="U39" s="18">
        <f t="shared" si="228"/>
        <v>3200</v>
      </c>
      <c r="V39" s="18">
        <f t="shared" si="228"/>
        <v>3200</v>
      </c>
      <c r="W39" s="18">
        <f t="shared" si="228"/>
        <v>3200</v>
      </c>
      <c r="X39" s="18">
        <f t="shared" si="228"/>
        <v>3200</v>
      </c>
      <c r="Y39" s="478">
        <f t="shared" si="228"/>
        <v>3200</v>
      </c>
      <c r="Z39" s="18">
        <f t="shared" si="228"/>
        <v>3360</v>
      </c>
      <c r="AA39" s="18">
        <f t="shared" si="228"/>
        <v>3360</v>
      </c>
      <c r="AB39" s="18">
        <f t="shared" si="228"/>
        <v>3360</v>
      </c>
      <c r="AC39" s="18">
        <f t="shared" si="228"/>
        <v>3360</v>
      </c>
      <c r="AD39" s="18">
        <f t="shared" si="228"/>
        <v>3360</v>
      </c>
      <c r="AE39" s="18">
        <f t="shared" si="228"/>
        <v>3360</v>
      </c>
      <c r="AF39" s="18">
        <f t="shared" si="228"/>
        <v>3360</v>
      </c>
      <c r="AG39" s="18">
        <f t="shared" si="228"/>
        <v>3360</v>
      </c>
      <c r="AH39" s="18">
        <f t="shared" ref="AH39:BI39" si="229">AH73*AH105</f>
        <v>3360</v>
      </c>
      <c r="AI39" s="18">
        <f t="shared" si="229"/>
        <v>3360</v>
      </c>
      <c r="AJ39" s="18">
        <f t="shared" si="229"/>
        <v>3360</v>
      </c>
      <c r="AK39" s="478">
        <f t="shared" si="229"/>
        <v>3360</v>
      </c>
      <c r="AL39" s="18">
        <f t="shared" si="229"/>
        <v>3528</v>
      </c>
      <c r="AM39" s="18">
        <f t="shared" si="229"/>
        <v>3528</v>
      </c>
      <c r="AN39" s="18">
        <f t="shared" si="229"/>
        <v>3528</v>
      </c>
      <c r="AO39" s="18">
        <f t="shared" si="229"/>
        <v>3528</v>
      </c>
      <c r="AP39" s="18">
        <f t="shared" si="229"/>
        <v>3528</v>
      </c>
      <c r="AQ39" s="18">
        <f t="shared" si="229"/>
        <v>3528</v>
      </c>
      <c r="AR39" s="18">
        <f t="shared" si="229"/>
        <v>3528</v>
      </c>
      <c r="AS39" s="18">
        <f t="shared" si="229"/>
        <v>3528</v>
      </c>
      <c r="AT39" s="18">
        <f t="shared" si="229"/>
        <v>3528</v>
      </c>
      <c r="AU39" s="18">
        <f t="shared" si="229"/>
        <v>3528</v>
      </c>
      <c r="AV39" s="18">
        <f t="shared" si="229"/>
        <v>3528</v>
      </c>
      <c r="AW39" s="478">
        <f t="shared" si="229"/>
        <v>3528</v>
      </c>
      <c r="AX39" s="18">
        <f t="shared" si="229"/>
        <v>3704.4000000000005</v>
      </c>
      <c r="AY39" s="18">
        <f t="shared" si="229"/>
        <v>3704.4000000000005</v>
      </c>
      <c r="AZ39" s="18">
        <f t="shared" si="229"/>
        <v>3704.4000000000005</v>
      </c>
      <c r="BA39" s="18">
        <f t="shared" si="229"/>
        <v>3704.4000000000005</v>
      </c>
      <c r="BB39" s="18">
        <f t="shared" si="229"/>
        <v>3704.4000000000005</v>
      </c>
      <c r="BC39" s="18">
        <f t="shared" si="229"/>
        <v>3704.4000000000005</v>
      </c>
      <c r="BD39" s="18">
        <f t="shared" si="229"/>
        <v>3704.4000000000005</v>
      </c>
      <c r="BE39" s="18">
        <f t="shared" si="229"/>
        <v>3704.4000000000005</v>
      </c>
      <c r="BF39" s="18">
        <f t="shared" si="229"/>
        <v>3704.4000000000005</v>
      </c>
      <c r="BG39" s="18">
        <f t="shared" si="229"/>
        <v>3704.4000000000005</v>
      </c>
      <c r="BH39" s="18">
        <f t="shared" si="229"/>
        <v>3704.4000000000005</v>
      </c>
      <c r="BI39" s="478">
        <f t="shared" si="229"/>
        <v>3704.4000000000005</v>
      </c>
      <c r="BJ39" s="4"/>
      <c r="BK39" s="4"/>
      <c r="BL39" s="7">
        <f t="shared" si="221"/>
        <v>191108.79999999993</v>
      </c>
    </row>
    <row r="40" spans="1:64" x14ac:dyDescent="0.2">
      <c r="A40" s="24" t="s">
        <v>219</v>
      </c>
      <c r="B40" s="111">
        <f t="shared" ref="B40:AG40" si="230">B78*B110</f>
        <v>0</v>
      </c>
      <c r="C40" s="111">
        <f t="shared" si="230"/>
        <v>0</v>
      </c>
      <c r="D40" s="111">
        <f t="shared" si="230"/>
        <v>0</v>
      </c>
      <c r="E40" s="111">
        <f t="shared" si="230"/>
        <v>0</v>
      </c>
      <c r="F40" s="111">
        <f t="shared" si="230"/>
        <v>0</v>
      </c>
      <c r="G40" s="111">
        <f t="shared" si="230"/>
        <v>3000</v>
      </c>
      <c r="H40" s="111">
        <f t="shared" si="230"/>
        <v>3000</v>
      </c>
      <c r="I40" s="111">
        <f t="shared" si="230"/>
        <v>3000</v>
      </c>
      <c r="J40" s="111">
        <f t="shared" si="230"/>
        <v>3000</v>
      </c>
      <c r="K40" s="655">
        <f t="shared" si="230"/>
        <v>3000</v>
      </c>
      <c r="L40" s="111">
        <f t="shared" si="230"/>
        <v>3000</v>
      </c>
      <c r="M40" s="478">
        <f t="shared" si="230"/>
        <v>3000</v>
      </c>
      <c r="N40" s="111">
        <f t="shared" si="230"/>
        <v>3000</v>
      </c>
      <c r="O40" s="111">
        <f t="shared" si="230"/>
        <v>3000</v>
      </c>
      <c r="P40" s="111">
        <f t="shared" si="230"/>
        <v>3000</v>
      </c>
      <c r="Q40" s="111">
        <f t="shared" si="230"/>
        <v>3000</v>
      </c>
      <c r="R40" s="111">
        <f t="shared" si="230"/>
        <v>3000</v>
      </c>
      <c r="S40" s="111">
        <f t="shared" si="230"/>
        <v>3000</v>
      </c>
      <c r="T40" s="111">
        <f t="shared" si="230"/>
        <v>4000</v>
      </c>
      <c r="U40" s="111">
        <f t="shared" si="230"/>
        <v>4000</v>
      </c>
      <c r="V40" s="111">
        <f t="shared" si="230"/>
        <v>4000</v>
      </c>
      <c r="W40" s="111">
        <f t="shared" si="230"/>
        <v>4000</v>
      </c>
      <c r="X40" s="111">
        <f t="shared" si="230"/>
        <v>4000</v>
      </c>
      <c r="Y40" s="478">
        <f t="shared" si="230"/>
        <v>4000</v>
      </c>
      <c r="Z40" s="111">
        <f t="shared" si="230"/>
        <v>4200</v>
      </c>
      <c r="AA40" s="111">
        <f t="shared" si="230"/>
        <v>4200</v>
      </c>
      <c r="AB40" s="111">
        <f t="shared" si="230"/>
        <v>4200</v>
      </c>
      <c r="AC40" s="111">
        <f t="shared" si="230"/>
        <v>4200</v>
      </c>
      <c r="AD40" s="111">
        <f t="shared" si="230"/>
        <v>4200</v>
      </c>
      <c r="AE40" s="111">
        <f t="shared" si="230"/>
        <v>4200</v>
      </c>
      <c r="AF40" s="111">
        <f t="shared" si="230"/>
        <v>4200</v>
      </c>
      <c r="AG40" s="111">
        <f t="shared" si="230"/>
        <v>4200</v>
      </c>
      <c r="AH40" s="111">
        <f t="shared" ref="AH40:BI40" si="231">AH78*AH110</f>
        <v>4200</v>
      </c>
      <c r="AI40" s="111">
        <f t="shared" si="231"/>
        <v>4200</v>
      </c>
      <c r="AJ40" s="111">
        <f t="shared" si="231"/>
        <v>4200</v>
      </c>
      <c r="AK40" s="478">
        <f t="shared" si="231"/>
        <v>4200</v>
      </c>
      <c r="AL40" s="111">
        <f t="shared" si="231"/>
        <v>4410</v>
      </c>
      <c r="AM40" s="111">
        <f t="shared" si="231"/>
        <v>4410</v>
      </c>
      <c r="AN40" s="111">
        <f t="shared" si="231"/>
        <v>4410</v>
      </c>
      <c r="AO40" s="111">
        <f t="shared" si="231"/>
        <v>4410</v>
      </c>
      <c r="AP40" s="111">
        <f t="shared" si="231"/>
        <v>4410</v>
      </c>
      <c r="AQ40" s="111">
        <f t="shared" si="231"/>
        <v>4410</v>
      </c>
      <c r="AR40" s="111">
        <f t="shared" si="231"/>
        <v>4410</v>
      </c>
      <c r="AS40" s="111">
        <f t="shared" si="231"/>
        <v>4410</v>
      </c>
      <c r="AT40" s="111">
        <f t="shared" si="231"/>
        <v>4410</v>
      </c>
      <c r="AU40" s="111">
        <f t="shared" si="231"/>
        <v>4410</v>
      </c>
      <c r="AV40" s="111">
        <f t="shared" si="231"/>
        <v>4410</v>
      </c>
      <c r="AW40" s="478">
        <f t="shared" si="231"/>
        <v>4410</v>
      </c>
      <c r="AX40" s="111">
        <f t="shared" si="231"/>
        <v>4630.5</v>
      </c>
      <c r="AY40" s="111">
        <f t="shared" si="231"/>
        <v>4630.5</v>
      </c>
      <c r="AZ40" s="111">
        <f t="shared" si="231"/>
        <v>4630.5</v>
      </c>
      <c r="BA40" s="111">
        <f t="shared" si="231"/>
        <v>4630.5</v>
      </c>
      <c r="BB40" s="111">
        <f t="shared" si="231"/>
        <v>4630.5</v>
      </c>
      <c r="BC40" s="111">
        <f t="shared" si="231"/>
        <v>4630.5</v>
      </c>
      <c r="BD40" s="111">
        <f t="shared" si="231"/>
        <v>4630.5</v>
      </c>
      <c r="BE40" s="111">
        <f t="shared" si="231"/>
        <v>4630.5</v>
      </c>
      <c r="BF40" s="111">
        <f t="shared" si="231"/>
        <v>4630.5</v>
      </c>
      <c r="BG40" s="111">
        <f t="shared" si="231"/>
        <v>4630.5</v>
      </c>
      <c r="BH40" s="111">
        <f t="shared" si="231"/>
        <v>4630.5</v>
      </c>
      <c r="BI40" s="478">
        <f t="shared" si="231"/>
        <v>4630.5</v>
      </c>
      <c r="BJ40" s="18"/>
      <c r="BK40" s="18"/>
      <c r="BL40" s="18">
        <f t="shared" si="221"/>
        <v>221886</v>
      </c>
    </row>
    <row r="41" spans="1:64" x14ac:dyDescent="0.2">
      <c r="A41" s="24" t="s">
        <v>222</v>
      </c>
      <c r="B41" s="111">
        <f t="shared" ref="B41:AG41" si="232">B79*B111</f>
        <v>0</v>
      </c>
      <c r="C41" s="111">
        <f t="shared" si="232"/>
        <v>0</v>
      </c>
      <c r="D41" s="111">
        <f t="shared" si="232"/>
        <v>0</v>
      </c>
      <c r="E41" s="111">
        <f t="shared" si="232"/>
        <v>0</v>
      </c>
      <c r="F41" s="111">
        <f t="shared" si="232"/>
        <v>0</v>
      </c>
      <c r="G41" s="111">
        <f t="shared" si="232"/>
        <v>0</v>
      </c>
      <c r="H41" s="111">
        <f t="shared" si="232"/>
        <v>0</v>
      </c>
      <c r="I41" s="111">
        <f t="shared" si="232"/>
        <v>0</v>
      </c>
      <c r="J41" s="111">
        <f t="shared" si="232"/>
        <v>0</v>
      </c>
      <c r="K41" s="655">
        <f t="shared" si="232"/>
        <v>0</v>
      </c>
      <c r="L41" s="111">
        <f t="shared" si="232"/>
        <v>0</v>
      </c>
      <c r="M41" s="478">
        <f t="shared" si="232"/>
        <v>0</v>
      </c>
      <c r="N41" s="111">
        <f t="shared" si="232"/>
        <v>1000</v>
      </c>
      <c r="O41" s="111">
        <f t="shared" si="232"/>
        <v>1000</v>
      </c>
      <c r="P41" s="111">
        <f t="shared" si="232"/>
        <v>1000</v>
      </c>
      <c r="Q41" s="111">
        <f t="shared" si="232"/>
        <v>1000</v>
      </c>
      <c r="R41" s="111">
        <f t="shared" si="232"/>
        <v>1000</v>
      </c>
      <c r="S41" s="111">
        <f t="shared" si="232"/>
        <v>2000</v>
      </c>
      <c r="T41" s="111">
        <f t="shared" si="232"/>
        <v>2000</v>
      </c>
      <c r="U41" s="111">
        <f t="shared" si="232"/>
        <v>2000</v>
      </c>
      <c r="V41" s="111">
        <f t="shared" si="232"/>
        <v>2000</v>
      </c>
      <c r="W41" s="111">
        <f t="shared" si="232"/>
        <v>2000</v>
      </c>
      <c r="X41" s="111">
        <f t="shared" si="232"/>
        <v>2000</v>
      </c>
      <c r="Y41" s="478">
        <f t="shared" si="232"/>
        <v>4000</v>
      </c>
      <c r="Z41" s="111">
        <f t="shared" si="232"/>
        <v>4200</v>
      </c>
      <c r="AA41" s="111">
        <f t="shared" si="232"/>
        <v>4200</v>
      </c>
      <c r="AB41" s="111">
        <f t="shared" si="232"/>
        <v>4200</v>
      </c>
      <c r="AC41" s="111">
        <f t="shared" si="232"/>
        <v>4200</v>
      </c>
      <c r="AD41" s="111">
        <f t="shared" si="232"/>
        <v>4200</v>
      </c>
      <c r="AE41" s="111">
        <f t="shared" si="232"/>
        <v>4200</v>
      </c>
      <c r="AF41" s="111">
        <f t="shared" si="232"/>
        <v>4200</v>
      </c>
      <c r="AG41" s="111">
        <f t="shared" si="232"/>
        <v>4200</v>
      </c>
      <c r="AH41" s="111">
        <f t="shared" ref="AH41:BI41" si="233">AH79*AH111</f>
        <v>4200</v>
      </c>
      <c r="AI41" s="111">
        <f t="shared" si="233"/>
        <v>4200</v>
      </c>
      <c r="AJ41" s="111">
        <f t="shared" si="233"/>
        <v>4200</v>
      </c>
      <c r="AK41" s="478">
        <f t="shared" si="233"/>
        <v>4200</v>
      </c>
      <c r="AL41" s="111">
        <f t="shared" si="233"/>
        <v>4410</v>
      </c>
      <c r="AM41" s="111">
        <f t="shared" si="233"/>
        <v>4410</v>
      </c>
      <c r="AN41" s="111">
        <f t="shared" si="233"/>
        <v>4410</v>
      </c>
      <c r="AO41" s="111">
        <f t="shared" si="233"/>
        <v>4410</v>
      </c>
      <c r="AP41" s="111">
        <f t="shared" si="233"/>
        <v>4410</v>
      </c>
      <c r="AQ41" s="111">
        <f t="shared" si="233"/>
        <v>4410</v>
      </c>
      <c r="AR41" s="111">
        <f t="shared" si="233"/>
        <v>4410</v>
      </c>
      <c r="AS41" s="111">
        <f t="shared" si="233"/>
        <v>4410</v>
      </c>
      <c r="AT41" s="111">
        <f t="shared" si="233"/>
        <v>4410</v>
      </c>
      <c r="AU41" s="111">
        <f t="shared" si="233"/>
        <v>4410</v>
      </c>
      <c r="AV41" s="111">
        <f t="shared" si="233"/>
        <v>4410</v>
      </c>
      <c r="AW41" s="478">
        <f t="shared" si="233"/>
        <v>4410</v>
      </c>
      <c r="AX41" s="111">
        <f t="shared" si="233"/>
        <v>4630.5</v>
      </c>
      <c r="AY41" s="111">
        <f t="shared" si="233"/>
        <v>4630.5</v>
      </c>
      <c r="AZ41" s="111">
        <f t="shared" si="233"/>
        <v>4630.5</v>
      </c>
      <c r="BA41" s="111">
        <f t="shared" si="233"/>
        <v>4630.5</v>
      </c>
      <c r="BB41" s="111">
        <f t="shared" si="233"/>
        <v>4630.5</v>
      </c>
      <c r="BC41" s="111">
        <f t="shared" si="233"/>
        <v>4630.5</v>
      </c>
      <c r="BD41" s="111">
        <f t="shared" si="233"/>
        <v>4630.5</v>
      </c>
      <c r="BE41" s="111">
        <f t="shared" si="233"/>
        <v>4630.5</v>
      </c>
      <c r="BF41" s="111">
        <f t="shared" si="233"/>
        <v>4630.5</v>
      </c>
      <c r="BG41" s="111">
        <f t="shared" si="233"/>
        <v>4630.5</v>
      </c>
      <c r="BH41" s="111">
        <f t="shared" si="233"/>
        <v>4630.5</v>
      </c>
      <c r="BI41" s="478">
        <f t="shared" si="233"/>
        <v>4630.5</v>
      </c>
      <c r="BJ41" s="18"/>
      <c r="BK41" s="18"/>
      <c r="BL41" s="18">
        <f t="shared" si="221"/>
        <v>179886</v>
      </c>
    </row>
    <row r="42" spans="1:64" x14ac:dyDescent="0.2">
      <c r="A42" s="24" t="s">
        <v>223</v>
      </c>
      <c r="B42" s="111">
        <f t="shared" ref="B42:AG42" si="234">B80*B112</f>
        <v>0</v>
      </c>
      <c r="C42" s="111">
        <f t="shared" si="234"/>
        <v>0</v>
      </c>
      <c r="D42" s="111">
        <f t="shared" si="234"/>
        <v>0</v>
      </c>
      <c r="E42" s="111">
        <f t="shared" si="234"/>
        <v>0</v>
      </c>
      <c r="F42" s="111">
        <f t="shared" si="234"/>
        <v>0</v>
      </c>
      <c r="G42" s="111">
        <f t="shared" si="234"/>
        <v>0</v>
      </c>
      <c r="H42" s="111">
        <f t="shared" si="234"/>
        <v>0</v>
      </c>
      <c r="I42" s="111">
        <f t="shared" si="234"/>
        <v>0</v>
      </c>
      <c r="J42" s="111">
        <f t="shared" si="234"/>
        <v>0</v>
      </c>
      <c r="K42" s="655">
        <f t="shared" si="234"/>
        <v>0</v>
      </c>
      <c r="L42" s="111">
        <f t="shared" si="234"/>
        <v>0</v>
      </c>
      <c r="M42" s="478">
        <f t="shared" si="234"/>
        <v>0</v>
      </c>
      <c r="N42" s="111">
        <f t="shared" si="234"/>
        <v>0</v>
      </c>
      <c r="O42" s="111">
        <f t="shared" si="234"/>
        <v>0</v>
      </c>
      <c r="P42" s="111">
        <f t="shared" si="234"/>
        <v>0</v>
      </c>
      <c r="Q42" s="111">
        <f t="shared" si="234"/>
        <v>0</v>
      </c>
      <c r="R42" s="111">
        <f t="shared" si="234"/>
        <v>0</v>
      </c>
      <c r="S42" s="111">
        <f t="shared" si="234"/>
        <v>0</v>
      </c>
      <c r="T42" s="111">
        <f t="shared" si="234"/>
        <v>1000</v>
      </c>
      <c r="U42" s="111">
        <f t="shared" si="234"/>
        <v>1000</v>
      </c>
      <c r="V42" s="111">
        <f t="shared" si="234"/>
        <v>1000</v>
      </c>
      <c r="W42" s="111">
        <f t="shared" si="234"/>
        <v>1000</v>
      </c>
      <c r="X42" s="111">
        <f t="shared" si="234"/>
        <v>1000</v>
      </c>
      <c r="Y42" s="478">
        <f t="shared" si="234"/>
        <v>4000</v>
      </c>
      <c r="Z42" s="111">
        <f t="shared" si="234"/>
        <v>4200</v>
      </c>
      <c r="AA42" s="111">
        <f t="shared" si="234"/>
        <v>4200</v>
      </c>
      <c r="AB42" s="111">
        <f t="shared" si="234"/>
        <v>4200</v>
      </c>
      <c r="AC42" s="111">
        <f t="shared" si="234"/>
        <v>4200</v>
      </c>
      <c r="AD42" s="111">
        <f t="shared" si="234"/>
        <v>4200</v>
      </c>
      <c r="AE42" s="111">
        <f t="shared" si="234"/>
        <v>4200</v>
      </c>
      <c r="AF42" s="111">
        <f t="shared" si="234"/>
        <v>4200</v>
      </c>
      <c r="AG42" s="111">
        <f t="shared" si="234"/>
        <v>4200</v>
      </c>
      <c r="AH42" s="111">
        <f t="shared" ref="AH42:BI42" si="235">AH80*AH112</f>
        <v>4200</v>
      </c>
      <c r="AI42" s="111">
        <f t="shared" si="235"/>
        <v>4200</v>
      </c>
      <c r="AJ42" s="111">
        <f t="shared" si="235"/>
        <v>4200</v>
      </c>
      <c r="AK42" s="478">
        <f t="shared" si="235"/>
        <v>4200</v>
      </c>
      <c r="AL42" s="111">
        <f t="shared" si="235"/>
        <v>4410</v>
      </c>
      <c r="AM42" s="111">
        <f t="shared" si="235"/>
        <v>4410</v>
      </c>
      <c r="AN42" s="111">
        <f t="shared" si="235"/>
        <v>4410</v>
      </c>
      <c r="AO42" s="111">
        <f t="shared" si="235"/>
        <v>4410</v>
      </c>
      <c r="AP42" s="111">
        <f t="shared" si="235"/>
        <v>4410</v>
      </c>
      <c r="AQ42" s="111">
        <f t="shared" si="235"/>
        <v>4410</v>
      </c>
      <c r="AR42" s="111">
        <f t="shared" si="235"/>
        <v>4410</v>
      </c>
      <c r="AS42" s="111">
        <f t="shared" si="235"/>
        <v>4410</v>
      </c>
      <c r="AT42" s="111">
        <f t="shared" si="235"/>
        <v>4410</v>
      </c>
      <c r="AU42" s="111">
        <f t="shared" si="235"/>
        <v>4410</v>
      </c>
      <c r="AV42" s="111">
        <f t="shared" si="235"/>
        <v>4410</v>
      </c>
      <c r="AW42" s="478">
        <f t="shared" si="235"/>
        <v>4410</v>
      </c>
      <c r="AX42" s="111">
        <f t="shared" si="235"/>
        <v>4630.5</v>
      </c>
      <c r="AY42" s="111">
        <f t="shared" si="235"/>
        <v>4630.5</v>
      </c>
      <c r="AZ42" s="111">
        <f t="shared" si="235"/>
        <v>4630.5</v>
      </c>
      <c r="BA42" s="111">
        <f t="shared" si="235"/>
        <v>4630.5</v>
      </c>
      <c r="BB42" s="111">
        <f t="shared" si="235"/>
        <v>4630.5</v>
      </c>
      <c r="BC42" s="111">
        <f t="shared" si="235"/>
        <v>4630.5</v>
      </c>
      <c r="BD42" s="111">
        <f t="shared" si="235"/>
        <v>4630.5</v>
      </c>
      <c r="BE42" s="111">
        <f t="shared" si="235"/>
        <v>4630.5</v>
      </c>
      <c r="BF42" s="111">
        <f t="shared" si="235"/>
        <v>4630.5</v>
      </c>
      <c r="BG42" s="111">
        <f t="shared" si="235"/>
        <v>4630.5</v>
      </c>
      <c r="BH42" s="111">
        <f t="shared" si="235"/>
        <v>4630.5</v>
      </c>
      <c r="BI42" s="478">
        <f t="shared" si="235"/>
        <v>4630.5</v>
      </c>
      <c r="BJ42" s="18"/>
      <c r="BK42" s="18"/>
      <c r="BL42" s="18">
        <f t="shared" si="221"/>
        <v>167886</v>
      </c>
    </row>
    <row r="43" spans="1:64" x14ac:dyDescent="0.2">
      <c r="A43" s="10" t="s">
        <v>111</v>
      </c>
      <c r="B43" s="111">
        <f t="shared" ref="B43:AG43" si="236">B82*B114</f>
        <v>0</v>
      </c>
      <c r="C43" s="111">
        <f t="shared" si="236"/>
        <v>0</v>
      </c>
      <c r="D43" s="111">
        <f t="shared" si="236"/>
        <v>0</v>
      </c>
      <c r="E43" s="111">
        <f t="shared" si="236"/>
        <v>0</v>
      </c>
      <c r="F43" s="111">
        <f t="shared" si="236"/>
        <v>0</v>
      </c>
      <c r="G43" s="111">
        <f t="shared" si="236"/>
        <v>0</v>
      </c>
      <c r="H43" s="111">
        <f t="shared" si="236"/>
        <v>0</v>
      </c>
      <c r="I43" s="111">
        <f t="shared" si="236"/>
        <v>0</v>
      </c>
      <c r="J43" s="111">
        <f t="shared" si="236"/>
        <v>0</v>
      </c>
      <c r="K43" s="655">
        <f t="shared" si="236"/>
        <v>0</v>
      </c>
      <c r="L43" s="111">
        <f t="shared" si="236"/>
        <v>0</v>
      </c>
      <c r="M43" s="478">
        <f t="shared" si="236"/>
        <v>0</v>
      </c>
      <c r="N43" s="111">
        <f t="shared" si="236"/>
        <v>3000</v>
      </c>
      <c r="O43" s="111">
        <f t="shared" si="236"/>
        <v>3000</v>
      </c>
      <c r="P43" s="111">
        <f t="shared" si="236"/>
        <v>3000</v>
      </c>
      <c r="Q43" s="111">
        <f t="shared" si="236"/>
        <v>3000</v>
      </c>
      <c r="R43" s="111">
        <f t="shared" si="236"/>
        <v>3000</v>
      </c>
      <c r="S43" s="111">
        <f t="shared" si="236"/>
        <v>3000</v>
      </c>
      <c r="T43" s="111">
        <f t="shared" si="236"/>
        <v>3000</v>
      </c>
      <c r="U43" s="111">
        <f t="shared" si="236"/>
        <v>3000</v>
      </c>
      <c r="V43" s="111">
        <f t="shared" si="236"/>
        <v>3000</v>
      </c>
      <c r="W43" s="111">
        <f t="shared" si="236"/>
        <v>3000</v>
      </c>
      <c r="X43" s="111">
        <f t="shared" si="236"/>
        <v>3000</v>
      </c>
      <c r="Y43" s="478">
        <f t="shared" si="236"/>
        <v>3000</v>
      </c>
      <c r="Z43" s="111">
        <f t="shared" si="236"/>
        <v>4200</v>
      </c>
      <c r="AA43" s="111">
        <f t="shared" si="236"/>
        <v>4200</v>
      </c>
      <c r="AB43" s="111">
        <f t="shared" si="236"/>
        <v>4200</v>
      </c>
      <c r="AC43" s="111">
        <f t="shared" si="236"/>
        <v>4200</v>
      </c>
      <c r="AD43" s="111">
        <f t="shared" si="236"/>
        <v>4200</v>
      </c>
      <c r="AE43" s="111">
        <f t="shared" si="236"/>
        <v>4200</v>
      </c>
      <c r="AF43" s="111">
        <f t="shared" si="236"/>
        <v>4200</v>
      </c>
      <c r="AG43" s="111">
        <f t="shared" si="236"/>
        <v>4200</v>
      </c>
      <c r="AH43" s="111">
        <f t="shared" ref="AH43:BI43" si="237">AH82*AH114</f>
        <v>4200</v>
      </c>
      <c r="AI43" s="111">
        <f t="shared" si="237"/>
        <v>4200</v>
      </c>
      <c r="AJ43" s="111">
        <f t="shared" si="237"/>
        <v>4200</v>
      </c>
      <c r="AK43" s="478">
        <f t="shared" si="237"/>
        <v>4200</v>
      </c>
      <c r="AL43" s="111">
        <f t="shared" si="237"/>
        <v>4410</v>
      </c>
      <c r="AM43" s="111">
        <f t="shared" si="237"/>
        <v>4410</v>
      </c>
      <c r="AN43" s="111">
        <f t="shared" si="237"/>
        <v>4410</v>
      </c>
      <c r="AO43" s="111">
        <f t="shared" si="237"/>
        <v>4410</v>
      </c>
      <c r="AP43" s="111">
        <f t="shared" si="237"/>
        <v>4410</v>
      </c>
      <c r="AQ43" s="111">
        <f t="shared" si="237"/>
        <v>4410</v>
      </c>
      <c r="AR43" s="111">
        <f t="shared" si="237"/>
        <v>4410</v>
      </c>
      <c r="AS43" s="111">
        <f t="shared" si="237"/>
        <v>4410</v>
      </c>
      <c r="AT43" s="111">
        <f t="shared" si="237"/>
        <v>4410</v>
      </c>
      <c r="AU43" s="111">
        <f t="shared" si="237"/>
        <v>4410</v>
      </c>
      <c r="AV43" s="111">
        <f t="shared" si="237"/>
        <v>4410</v>
      </c>
      <c r="AW43" s="478">
        <f t="shared" si="237"/>
        <v>4410</v>
      </c>
      <c r="AX43" s="111">
        <f t="shared" si="237"/>
        <v>4630.5</v>
      </c>
      <c r="AY43" s="111">
        <f t="shared" si="237"/>
        <v>4630.5</v>
      </c>
      <c r="AZ43" s="111">
        <f t="shared" si="237"/>
        <v>4630.5</v>
      </c>
      <c r="BA43" s="111">
        <f t="shared" si="237"/>
        <v>4630.5</v>
      </c>
      <c r="BB43" s="111">
        <f t="shared" si="237"/>
        <v>4630.5</v>
      </c>
      <c r="BC43" s="111">
        <f t="shared" si="237"/>
        <v>4630.5</v>
      </c>
      <c r="BD43" s="111">
        <f t="shared" si="237"/>
        <v>4630.5</v>
      </c>
      <c r="BE43" s="111">
        <f t="shared" si="237"/>
        <v>4630.5</v>
      </c>
      <c r="BF43" s="111">
        <f t="shared" si="237"/>
        <v>4630.5</v>
      </c>
      <c r="BG43" s="111">
        <f t="shared" si="237"/>
        <v>4630.5</v>
      </c>
      <c r="BH43" s="111">
        <f t="shared" si="237"/>
        <v>4630.5</v>
      </c>
      <c r="BI43" s="478">
        <f t="shared" si="237"/>
        <v>4630.5</v>
      </c>
      <c r="BJ43" s="18"/>
      <c r="BK43" s="18"/>
      <c r="BL43" s="18">
        <f t="shared" si="221"/>
        <v>194886</v>
      </c>
    </row>
    <row r="44" spans="1:64" x14ac:dyDescent="0.2">
      <c r="A44" s="475"/>
      <c r="B44" s="476">
        <f>SUM(B35:B43)</f>
        <v>0</v>
      </c>
      <c r="C44" s="476">
        <f t="shared" ref="C44:M44" si="238">SUM(C35:C43)</f>
        <v>9600</v>
      </c>
      <c r="D44" s="476">
        <f t="shared" si="238"/>
        <v>19200</v>
      </c>
      <c r="E44" s="476">
        <f t="shared" si="238"/>
        <v>19200</v>
      </c>
      <c r="F44" s="476">
        <f t="shared" si="238"/>
        <v>22400</v>
      </c>
      <c r="G44" s="476">
        <f t="shared" si="238"/>
        <v>25400</v>
      </c>
      <c r="H44" s="476">
        <f t="shared" si="238"/>
        <v>25400</v>
      </c>
      <c r="I44" s="476">
        <f t="shared" si="238"/>
        <v>25400</v>
      </c>
      <c r="J44" s="476">
        <f t="shared" si="238"/>
        <v>25400</v>
      </c>
      <c r="K44" s="656">
        <f t="shared" si="238"/>
        <v>25400</v>
      </c>
      <c r="L44" s="476">
        <f t="shared" si="238"/>
        <v>25400</v>
      </c>
      <c r="M44" s="479">
        <f t="shared" si="238"/>
        <v>25400</v>
      </c>
      <c r="N44" s="476">
        <f>SUM(N35:N43)</f>
        <v>29400</v>
      </c>
      <c r="O44" s="476">
        <f t="shared" ref="O44" si="239">SUM(O35:O43)</f>
        <v>29400</v>
      </c>
      <c r="P44" s="476">
        <f t="shared" ref="P44" si="240">SUM(P35:P43)</f>
        <v>29400</v>
      </c>
      <c r="Q44" s="476">
        <f t="shared" ref="Q44" si="241">SUM(Q35:Q43)</f>
        <v>29400</v>
      </c>
      <c r="R44" s="476">
        <f t="shared" ref="R44" si="242">SUM(R35:R43)</f>
        <v>29400</v>
      </c>
      <c r="S44" s="476">
        <f t="shared" ref="S44" si="243">SUM(S35:S43)</f>
        <v>30400</v>
      </c>
      <c r="T44" s="476">
        <f t="shared" ref="T44" si="244">SUM(T35:T43)</f>
        <v>32400</v>
      </c>
      <c r="U44" s="476">
        <f t="shared" ref="U44" si="245">SUM(U35:U43)</f>
        <v>32400</v>
      </c>
      <c r="V44" s="476">
        <f t="shared" ref="V44" si="246">SUM(V35:V43)</f>
        <v>32400</v>
      </c>
      <c r="W44" s="476">
        <f t="shared" ref="W44" si="247">SUM(W35:W43)</f>
        <v>32400</v>
      </c>
      <c r="X44" s="476">
        <f t="shared" ref="X44" si="248">SUM(X35:X43)</f>
        <v>32400</v>
      </c>
      <c r="Y44" s="479">
        <f t="shared" ref="Y44" si="249">SUM(Y35:Y43)</f>
        <v>37400</v>
      </c>
      <c r="Z44" s="476">
        <f>SUM(Z35:Z43)</f>
        <v>40320</v>
      </c>
      <c r="AA44" s="476">
        <f t="shared" ref="AA44" si="250">SUM(AA35:AA43)</f>
        <v>40320</v>
      </c>
      <c r="AB44" s="476">
        <f t="shared" ref="AB44" si="251">SUM(AB35:AB43)</f>
        <v>40320</v>
      </c>
      <c r="AC44" s="476">
        <f t="shared" ref="AC44" si="252">SUM(AC35:AC43)</f>
        <v>40320</v>
      </c>
      <c r="AD44" s="476">
        <f t="shared" ref="AD44" si="253">SUM(AD35:AD43)</f>
        <v>40320</v>
      </c>
      <c r="AE44" s="476">
        <f t="shared" ref="AE44" si="254">SUM(AE35:AE43)</f>
        <v>40320</v>
      </c>
      <c r="AF44" s="476">
        <f t="shared" ref="AF44" si="255">SUM(AF35:AF43)</f>
        <v>40320</v>
      </c>
      <c r="AG44" s="476">
        <f t="shared" ref="AG44" si="256">SUM(AG35:AG43)</f>
        <v>40320</v>
      </c>
      <c r="AH44" s="476">
        <f t="shared" ref="AH44" si="257">SUM(AH35:AH43)</f>
        <v>40320</v>
      </c>
      <c r="AI44" s="476">
        <f t="shared" ref="AI44" si="258">SUM(AI35:AI43)</f>
        <v>40320</v>
      </c>
      <c r="AJ44" s="476">
        <f t="shared" ref="AJ44" si="259">SUM(AJ35:AJ43)</f>
        <v>40320</v>
      </c>
      <c r="AK44" s="479">
        <f t="shared" ref="AK44" si="260">SUM(AK35:AK43)</f>
        <v>40320</v>
      </c>
      <c r="AL44" s="476">
        <f>SUM(AL35:AL43)</f>
        <v>42336</v>
      </c>
      <c r="AM44" s="476">
        <f t="shared" ref="AM44" si="261">SUM(AM35:AM43)</f>
        <v>42336</v>
      </c>
      <c r="AN44" s="476">
        <f t="shared" ref="AN44" si="262">SUM(AN35:AN43)</f>
        <v>42336</v>
      </c>
      <c r="AO44" s="476">
        <f t="shared" ref="AO44" si="263">SUM(AO35:AO43)</f>
        <v>42336</v>
      </c>
      <c r="AP44" s="476">
        <f t="shared" ref="AP44" si="264">SUM(AP35:AP43)</f>
        <v>42336</v>
      </c>
      <c r="AQ44" s="476">
        <f t="shared" ref="AQ44" si="265">SUM(AQ35:AQ43)</f>
        <v>42336</v>
      </c>
      <c r="AR44" s="476">
        <f t="shared" ref="AR44" si="266">SUM(AR35:AR43)</f>
        <v>42336</v>
      </c>
      <c r="AS44" s="476">
        <f t="shared" ref="AS44" si="267">SUM(AS35:AS43)</f>
        <v>42336</v>
      </c>
      <c r="AT44" s="476">
        <f t="shared" ref="AT44" si="268">SUM(AT35:AT43)</f>
        <v>42336</v>
      </c>
      <c r="AU44" s="476">
        <f t="shared" ref="AU44" si="269">SUM(AU35:AU43)</f>
        <v>42336</v>
      </c>
      <c r="AV44" s="476">
        <f t="shared" ref="AV44" si="270">SUM(AV35:AV43)</f>
        <v>42336</v>
      </c>
      <c r="AW44" s="479">
        <f t="shared" ref="AW44" si="271">SUM(AW35:AW43)</f>
        <v>42336</v>
      </c>
      <c r="AX44" s="476">
        <f>SUM(AX35:AX43)</f>
        <v>44452.800000000003</v>
      </c>
      <c r="AY44" s="476">
        <f t="shared" ref="AY44" si="272">SUM(AY35:AY43)</f>
        <v>44452.800000000003</v>
      </c>
      <c r="AZ44" s="476">
        <f t="shared" ref="AZ44" si="273">SUM(AZ35:AZ43)</f>
        <v>44452.800000000003</v>
      </c>
      <c r="BA44" s="476">
        <f t="shared" ref="BA44" si="274">SUM(BA35:BA43)</f>
        <v>44452.800000000003</v>
      </c>
      <c r="BB44" s="476">
        <f t="shared" ref="BB44" si="275">SUM(BB35:BB43)</f>
        <v>44452.800000000003</v>
      </c>
      <c r="BC44" s="476">
        <f t="shared" ref="BC44" si="276">SUM(BC35:BC43)</f>
        <v>44452.800000000003</v>
      </c>
      <c r="BD44" s="476">
        <f t="shared" ref="BD44" si="277">SUM(BD35:BD43)</f>
        <v>44452.800000000003</v>
      </c>
      <c r="BE44" s="476">
        <f t="shared" ref="BE44" si="278">SUM(BE35:BE43)</f>
        <v>44452.800000000003</v>
      </c>
      <c r="BF44" s="476">
        <f t="shared" ref="BF44" si="279">SUM(BF35:BF43)</f>
        <v>44452.800000000003</v>
      </c>
      <c r="BG44" s="476">
        <f t="shared" ref="BG44" si="280">SUM(BG35:BG43)</f>
        <v>44452.800000000003</v>
      </c>
      <c r="BH44" s="476">
        <f t="shared" ref="BH44" si="281">SUM(BH35:BH43)</f>
        <v>44452.800000000003</v>
      </c>
      <c r="BI44" s="479">
        <f t="shared" ref="BI44" si="282">SUM(BI35:BI43)</f>
        <v>44452.800000000003</v>
      </c>
      <c r="BJ44" s="18"/>
      <c r="BK44" s="18"/>
      <c r="BL44" s="18"/>
    </row>
    <row r="45" spans="1:64" x14ac:dyDescent="0.2">
      <c r="B45" s="18"/>
      <c r="C45" s="18"/>
      <c r="D45" s="18"/>
      <c r="E45" s="18"/>
      <c r="F45" s="18"/>
      <c r="G45" s="18"/>
      <c r="H45" s="18"/>
      <c r="I45" s="18"/>
      <c r="J45" s="18"/>
      <c r="K45" s="657">
        <f>SUM(B44:K44)</f>
        <v>197400</v>
      </c>
      <c r="L45" s="18"/>
      <c r="M45" s="478"/>
      <c r="N45" s="18"/>
      <c r="O45" s="18"/>
      <c r="P45" s="18"/>
      <c r="Q45" s="18"/>
      <c r="R45" s="18"/>
      <c r="S45" s="18"/>
      <c r="T45" s="18"/>
      <c r="U45" s="18"/>
      <c r="V45" s="18"/>
      <c r="W45" s="18"/>
      <c r="X45" s="18"/>
      <c r="Y45" s="478"/>
      <c r="Z45" s="18"/>
      <c r="AA45" s="18"/>
      <c r="AB45" s="18"/>
      <c r="AC45" s="18"/>
      <c r="AD45" s="18"/>
      <c r="AE45" s="18"/>
      <c r="AF45" s="18"/>
      <c r="AG45" s="18"/>
      <c r="AH45" s="18"/>
      <c r="AI45" s="18"/>
      <c r="AJ45" s="18"/>
      <c r="AK45" s="478"/>
      <c r="AL45" s="18"/>
      <c r="AM45" s="18"/>
      <c r="AN45" s="18"/>
      <c r="AO45" s="18"/>
      <c r="AP45" s="18"/>
      <c r="AQ45" s="18"/>
      <c r="AR45" s="18"/>
      <c r="AS45" s="18"/>
      <c r="AT45" s="18"/>
      <c r="AU45" s="18"/>
      <c r="AV45" s="18"/>
      <c r="AW45" s="478"/>
      <c r="AX45" s="18"/>
      <c r="AY45" s="18"/>
      <c r="AZ45" s="18"/>
      <c r="BA45" s="18"/>
      <c r="BB45" s="18"/>
      <c r="BC45" s="18"/>
      <c r="BD45" s="18"/>
      <c r="BE45" s="18"/>
      <c r="BF45" s="18"/>
      <c r="BG45" s="18"/>
      <c r="BH45" s="18"/>
      <c r="BI45" s="478"/>
      <c r="BJ45" s="18"/>
      <c r="BK45" s="18"/>
      <c r="BL45" s="18"/>
    </row>
    <row r="46" spans="1:64" x14ac:dyDescent="0.2">
      <c r="K46" s="659"/>
      <c r="M46" s="481"/>
      <c r="Y46" s="481"/>
      <c r="AK46" s="481"/>
      <c r="AW46" s="481"/>
      <c r="BI46" s="481"/>
    </row>
    <row r="47" spans="1:64" ht="17" thickBot="1" x14ac:dyDescent="0.25">
      <c r="A47" s="10" t="s">
        <v>6</v>
      </c>
      <c r="B47" s="2">
        <f>B44+B32+B24+B16+B9</f>
        <v>125200</v>
      </c>
      <c r="C47" s="2">
        <f t="shared" ref="C47:BI47" si="283">C44+C32+C24+C16+C9</f>
        <v>134800</v>
      </c>
      <c r="D47" s="2">
        <f t="shared" si="283"/>
        <v>157400</v>
      </c>
      <c r="E47" s="2">
        <f t="shared" si="283"/>
        <v>150200</v>
      </c>
      <c r="F47" s="2">
        <f t="shared" si="283"/>
        <v>151600</v>
      </c>
      <c r="G47" s="2">
        <f t="shared" si="283"/>
        <v>154600</v>
      </c>
      <c r="H47" s="2">
        <f t="shared" si="283"/>
        <v>166800</v>
      </c>
      <c r="I47" s="2">
        <f t="shared" si="283"/>
        <v>166800</v>
      </c>
      <c r="J47" s="2">
        <f t="shared" si="283"/>
        <v>166800</v>
      </c>
      <c r="K47" s="660">
        <f t="shared" si="283"/>
        <v>166800</v>
      </c>
      <c r="L47" s="2">
        <f t="shared" si="283"/>
        <v>166800</v>
      </c>
      <c r="M47" s="482">
        <f t="shared" si="283"/>
        <v>166800</v>
      </c>
      <c r="N47" s="2">
        <f t="shared" si="283"/>
        <v>173400</v>
      </c>
      <c r="O47" s="2">
        <f t="shared" si="283"/>
        <v>173400</v>
      </c>
      <c r="P47" s="2">
        <f t="shared" si="283"/>
        <v>173400</v>
      </c>
      <c r="Q47" s="2">
        <f t="shared" si="283"/>
        <v>173400</v>
      </c>
      <c r="R47" s="2">
        <f t="shared" si="283"/>
        <v>173400</v>
      </c>
      <c r="S47" s="2">
        <f t="shared" si="283"/>
        <v>177000</v>
      </c>
      <c r="T47" s="2">
        <f t="shared" si="283"/>
        <v>181080</v>
      </c>
      <c r="U47" s="2">
        <f t="shared" si="283"/>
        <v>181080</v>
      </c>
      <c r="V47" s="2">
        <f t="shared" si="283"/>
        <v>181080</v>
      </c>
      <c r="W47" s="2">
        <f t="shared" si="283"/>
        <v>182880</v>
      </c>
      <c r="X47" s="2">
        <f t="shared" si="283"/>
        <v>182880</v>
      </c>
      <c r="Y47" s="482">
        <f t="shared" si="283"/>
        <v>189680</v>
      </c>
      <c r="Z47" s="2">
        <f t="shared" si="283"/>
        <v>201604</v>
      </c>
      <c r="AA47" s="2">
        <f t="shared" si="283"/>
        <v>201604</v>
      </c>
      <c r="AB47" s="2">
        <f t="shared" si="283"/>
        <v>201604</v>
      </c>
      <c r="AC47" s="2">
        <f t="shared" si="283"/>
        <v>201604</v>
      </c>
      <c r="AD47" s="2">
        <f t="shared" si="283"/>
        <v>201604</v>
      </c>
      <c r="AE47" s="2">
        <f t="shared" si="283"/>
        <v>201604</v>
      </c>
      <c r="AF47" s="2">
        <f t="shared" si="283"/>
        <v>201604</v>
      </c>
      <c r="AG47" s="2">
        <f t="shared" si="283"/>
        <v>201604</v>
      </c>
      <c r="AH47" s="2">
        <f t="shared" si="283"/>
        <v>201604</v>
      </c>
      <c r="AI47" s="2">
        <f t="shared" si="283"/>
        <v>201604</v>
      </c>
      <c r="AJ47" s="2">
        <f t="shared" si="283"/>
        <v>201604</v>
      </c>
      <c r="AK47" s="482">
        <f t="shared" si="283"/>
        <v>201604</v>
      </c>
      <c r="AL47" s="2">
        <f t="shared" si="283"/>
        <v>211184.2</v>
      </c>
      <c r="AM47" s="2">
        <f t="shared" si="283"/>
        <v>211184.2</v>
      </c>
      <c r="AN47" s="2">
        <f t="shared" si="283"/>
        <v>211184.2</v>
      </c>
      <c r="AO47" s="2">
        <f t="shared" si="283"/>
        <v>211184.2</v>
      </c>
      <c r="AP47" s="2">
        <f t="shared" si="283"/>
        <v>211184.2</v>
      </c>
      <c r="AQ47" s="2">
        <f t="shared" si="283"/>
        <v>211184.2</v>
      </c>
      <c r="AR47" s="2">
        <f t="shared" si="283"/>
        <v>211184.2</v>
      </c>
      <c r="AS47" s="2">
        <f t="shared" si="283"/>
        <v>211184.2</v>
      </c>
      <c r="AT47" s="2">
        <f t="shared" si="283"/>
        <v>211184.2</v>
      </c>
      <c r="AU47" s="2">
        <f t="shared" si="283"/>
        <v>211184.2</v>
      </c>
      <c r="AV47" s="2">
        <f t="shared" si="283"/>
        <v>211184.2</v>
      </c>
      <c r="AW47" s="482">
        <f t="shared" si="283"/>
        <v>211184.2</v>
      </c>
      <c r="AX47" s="2">
        <f t="shared" si="283"/>
        <v>221243.41000000003</v>
      </c>
      <c r="AY47" s="2">
        <f t="shared" si="283"/>
        <v>221243.41000000003</v>
      </c>
      <c r="AZ47" s="2">
        <f t="shared" si="283"/>
        <v>221243.41000000003</v>
      </c>
      <c r="BA47" s="2">
        <f t="shared" si="283"/>
        <v>221243.41000000003</v>
      </c>
      <c r="BB47" s="2">
        <f t="shared" si="283"/>
        <v>221243.41000000003</v>
      </c>
      <c r="BC47" s="2">
        <f t="shared" si="283"/>
        <v>221243.41000000003</v>
      </c>
      <c r="BD47" s="2">
        <f t="shared" si="283"/>
        <v>221243.41000000003</v>
      </c>
      <c r="BE47" s="2">
        <f t="shared" si="283"/>
        <v>221243.41000000003</v>
      </c>
      <c r="BF47" s="2">
        <f t="shared" si="283"/>
        <v>221243.41000000003</v>
      </c>
      <c r="BG47" s="2">
        <f t="shared" si="283"/>
        <v>221243.41000000003</v>
      </c>
      <c r="BH47" s="2">
        <f t="shared" si="283"/>
        <v>221243.41000000003</v>
      </c>
      <c r="BI47" s="482">
        <f t="shared" si="283"/>
        <v>221243.41000000003</v>
      </c>
    </row>
    <row r="48" spans="1:64" ht="18" thickTop="1" thickBot="1" x14ac:dyDescent="0.25">
      <c r="K48" s="659"/>
    </row>
    <row r="49" spans="1:64" ht="18" thickTop="1" thickBot="1" x14ac:dyDescent="0.25">
      <c r="K49" s="661">
        <f>K45+K33+K25+K17+K10</f>
        <v>1541000</v>
      </c>
      <c r="L49" s="10" t="s">
        <v>490</v>
      </c>
    </row>
    <row r="50" spans="1:64" ht="17" thickTop="1" x14ac:dyDescent="0.2">
      <c r="K50" s="653"/>
      <c r="L50" s="113"/>
    </row>
    <row r="51" spans="1:64" x14ac:dyDescent="0.2">
      <c r="K51" s="653"/>
      <c r="L51" s="113"/>
    </row>
    <row r="53" spans="1:64" x14ac:dyDescent="0.2">
      <c r="K53" s="3"/>
      <c r="BL53" s="18"/>
    </row>
    <row r="54" spans="1:64" x14ac:dyDescent="0.2">
      <c r="BL54" s="18"/>
    </row>
    <row r="55" spans="1:64" x14ac:dyDescent="0.2">
      <c r="BL55" s="18"/>
    </row>
    <row r="56" spans="1:64" s="5" customFormat="1" x14ac:dyDescent="0.2">
      <c r="A56" s="20" t="s">
        <v>5</v>
      </c>
      <c r="B56" s="21" t="s">
        <v>24</v>
      </c>
      <c r="C56" s="21" t="s">
        <v>51</v>
      </c>
      <c r="D56" s="21" t="s">
        <v>52</v>
      </c>
      <c r="E56" s="21" t="s">
        <v>53</v>
      </c>
      <c r="F56" s="21" t="s">
        <v>38</v>
      </c>
      <c r="G56" s="21" t="s">
        <v>39</v>
      </c>
      <c r="H56" s="21" t="s">
        <v>40</v>
      </c>
      <c r="I56" s="21" t="s">
        <v>41</v>
      </c>
      <c r="J56" s="21" t="s">
        <v>42</v>
      </c>
      <c r="K56" s="21" t="s">
        <v>43</v>
      </c>
      <c r="L56" s="21" t="s">
        <v>44</v>
      </c>
      <c r="M56" s="21" t="s">
        <v>45</v>
      </c>
      <c r="N56" s="21" t="s">
        <v>46</v>
      </c>
      <c r="O56" s="21" t="s">
        <v>47</v>
      </c>
      <c r="P56" s="21" t="s">
        <v>29</v>
      </c>
      <c r="Q56" s="21" t="s">
        <v>30</v>
      </c>
      <c r="R56" s="21" t="s">
        <v>31</v>
      </c>
      <c r="S56" s="21" t="s">
        <v>32</v>
      </c>
      <c r="T56" s="23" t="s">
        <v>33</v>
      </c>
      <c r="U56" s="23" t="s">
        <v>49</v>
      </c>
      <c r="V56" s="23" t="s">
        <v>147</v>
      </c>
      <c r="W56" s="23" t="s">
        <v>148</v>
      </c>
      <c r="X56" s="23" t="s">
        <v>149</v>
      </c>
      <c r="Y56" s="23" t="s">
        <v>150</v>
      </c>
      <c r="Z56" s="21" t="s">
        <v>153</v>
      </c>
      <c r="AA56" s="21" t="s">
        <v>154</v>
      </c>
      <c r="AB56" s="21" t="s">
        <v>155</v>
      </c>
      <c r="AC56" s="21" t="s">
        <v>156</v>
      </c>
      <c r="AD56" s="21" t="s">
        <v>157</v>
      </c>
      <c r="AE56" s="21" t="s">
        <v>158</v>
      </c>
      <c r="AF56" s="21" t="s">
        <v>159</v>
      </c>
      <c r="AG56" s="21" t="s">
        <v>160</v>
      </c>
      <c r="AH56" s="21" t="s">
        <v>161</v>
      </c>
      <c r="AI56" s="21" t="s">
        <v>162</v>
      </c>
      <c r="AJ56" s="21" t="s">
        <v>163</v>
      </c>
      <c r="AK56" s="21" t="s">
        <v>164</v>
      </c>
      <c r="AL56" s="21" t="s">
        <v>165</v>
      </c>
      <c r="AM56" s="21" t="s">
        <v>166</v>
      </c>
      <c r="AN56" s="21" t="s">
        <v>167</v>
      </c>
      <c r="AO56" s="21" t="s">
        <v>168</v>
      </c>
      <c r="AP56" s="21" t="s">
        <v>169</v>
      </c>
      <c r="AQ56" s="21" t="s">
        <v>170</v>
      </c>
      <c r="AR56" s="21" t="s">
        <v>171</v>
      </c>
      <c r="AS56" s="21" t="s">
        <v>172</v>
      </c>
      <c r="AT56" s="21" t="s">
        <v>173</v>
      </c>
      <c r="AU56" s="21" t="s">
        <v>174</v>
      </c>
      <c r="AV56" s="21" t="s">
        <v>175</v>
      </c>
      <c r="AW56" s="21" t="s">
        <v>176</v>
      </c>
      <c r="AX56" s="21" t="s">
        <v>177</v>
      </c>
      <c r="AY56" s="21" t="s">
        <v>178</v>
      </c>
      <c r="AZ56" s="21" t="s">
        <v>179</v>
      </c>
      <c r="BA56" s="21" t="s">
        <v>180</v>
      </c>
      <c r="BB56" s="21" t="s">
        <v>181</v>
      </c>
      <c r="BC56" s="21" t="s">
        <v>182</v>
      </c>
      <c r="BD56" s="21" t="s">
        <v>183</v>
      </c>
      <c r="BE56" s="21" t="s">
        <v>184</v>
      </c>
      <c r="BF56" s="21" t="s">
        <v>185</v>
      </c>
      <c r="BG56" s="21" t="s">
        <v>186</v>
      </c>
      <c r="BH56" s="21" t="s">
        <v>187</v>
      </c>
      <c r="BI56" s="21" t="s">
        <v>188</v>
      </c>
      <c r="BJ56" s="22" t="s">
        <v>35</v>
      </c>
      <c r="BK56" s="22" t="s">
        <v>25</v>
      </c>
      <c r="BL56" s="23" t="s">
        <v>26</v>
      </c>
    </row>
    <row r="57" spans="1:64" x14ac:dyDescent="0.2">
      <c r="A57" s="24" t="s">
        <v>36</v>
      </c>
      <c r="B57" s="24">
        <v>160</v>
      </c>
      <c r="C57" s="24">
        <v>160</v>
      </c>
      <c r="D57" s="24">
        <v>160</v>
      </c>
      <c r="E57" s="24">
        <v>160</v>
      </c>
      <c r="F57" s="24">
        <v>160</v>
      </c>
      <c r="G57" s="24">
        <v>160</v>
      </c>
      <c r="H57" s="24">
        <v>160</v>
      </c>
      <c r="I57" s="24">
        <v>160</v>
      </c>
      <c r="J57" s="24">
        <v>160</v>
      </c>
      <c r="K57" s="24">
        <v>160</v>
      </c>
      <c r="L57" s="24">
        <v>160</v>
      </c>
      <c r="M57" s="24">
        <v>160</v>
      </c>
      <c r="N57" s="24">
        <v>160</v>
      </c>
      <c r="O57" s="24">
        <v>160</v>
      </c>
      <c r="P57" s="24">
        <v>160</v>
      </c>
      <c r="Q57" s="24">
        <v>160</v>
      </c>
      <c r="R57" s="24">
        <v>160</v>
      </c>
      <c r="S57" s="24">
        <v>160</v>
      </c>
      <c r="T57" s="24">
        <v>160</v>
      </c>
      <c r="U57" s="24">
        <v>160</v>
      </c>
      <c r="V57" s="24">
        <v>160</v>
      </c>
      <c r="W57" s="24">
        <v>160</v>
      </c>
      <c r="X57" s="24">
        <v>160</v>
      </c>
      <c r="Y57" s="24">
        <v>160</v>
      </c>
      <c r="Z57" s="24">
        <v>160</v>
      </c>
      <c r="AA57" s="24">
        <v>160</v>
      </c>
      <c r="AB57" s="24">
        <v>160</v>
      </c>
      <c r="AC57" s="24">
        <v>160</v>
      </c>
      <c r="AD57" s="24">
        <v>160</v>
      </c>
      <c r="AE57" s="24">
        <v>160</v>
      </c>
      <c r="AF57" s="24">
        <v>160</v>
      </c>
      <c r="AG57" s="24">
        <v>160</v>
      </c>
      <c r="AH57" s="24">
        <v>160</v>
      </c>
      <c r="AI57" s="24">
        <v>160</v>
      </c>
      <c r="AJ57" s="24">
        <v>160</v>
      </c>
      <c r="AK57" s="24">
        <v>160</v>
      </c>
      <c r="AL57" s="24">
        <v>160</v>
      </c>
      <c r="AM57" s="24">
        <v>160</v>
      </c>
      <c r="AN57" s="24">
        <v>160</v>
      </c>
      <c r="AO57" s="24">
        <v>160</v>
      </c>
      <c r="AP57" s="24">
        <v>160</v>
      </c>
      <c r="AQ57" s="24">
        <v>160</v>
      </c>
      <c r="AR57" s="24">
        <v>160</v>
      </c>
      <c r="AS57" s="24">
        <v>160</v>
      </c>
      <c r="AT57" s="24">
        <v>160</v>
      </c>
      <c r="AU57" s="24">
        <v>160</v>
      </c>
      <c r="AV57" s="24">
        <v>160</v>
      </c>
      <c r="AW57" s="24">
        <v>160</v>
      </c>
      <c r="AX57" s="24">
        <v>160</v>
      </c>
      <c r="AY57" s="24">
        <v>160</v>
      </c>
      <c r="AZ57" s="24">
        <v>160</v>
      </c>
      <c r="BA57" s="24">
        <v>160</v>
      </c>
      <c r="BB57" s="24">
        <v>160</v>
      </c>
      <c r="BC57" s="24">
        <v>160</v>
      </c>
      <c r="BD57" s="24">
        <v>160</v>
      </c>
      <c r="BE57" s="24">
        <v>160</v>
      </c>
      <c r="BF57" s="24">
        <v>160</v>
      </c>
      <c r="BG57" s="24">
        <v>160</v>
      </c>
      <c r="BH57" s="24">
        <v>160</v>
      </c>
      <c r="BI57" s="24">
        <v>160</v>
      </c>
      <c r="BJ57" s="25">
        <v>100</v>
      </c>
      <c r="BK57" s="24">
        <f t="shared" ref="BK57:BK82" si="284">SUM(B57:BJ57)</f>
        <v>9700</v>
      </c>
      <c r="BL57" s="19">
        <f t="shared" ref="BL57:BL82" si="285">BK57*BJ57</f>
        <v>970000</v>
      </c>
    </row>
    <row r="58" spans="1:64" x14ac:dyDescent="0.2">
      <c r="A58" s="24" t="s">
        <v>345</v>
      </c>
      <c r="B58" s="24">
        <v>160</v>
      </c>
      <c r="C58" s="24">
        <v>160</v>
      </c>
      <c r="D58" s="24">
        <v>160</v>
      </c>
      <c r="E58" s="24">
        <v>160</v>
      </c>
      <c r="F58" s="24">
        <v>160</v>
      </c>
      <c r="G58" s="24">
        <v>160</v>
      </c>
      <c r="H58" s="24">
        <v>160</v>
      </c>
      <c r="I58" s="24">
        <v>160</v>
      </c>
      <c r="J58" s="24">
        <v>160</v>
      </c>
      <c r="K58" s="24">
        <v>160</v>
      </c>
      <c r="L58" s="24">
        <v>160</v>
      </c>
      <c r="M58" s="24">
        <v>160</v>
      </c>
      <c r="N58" s="24">
        <v>160</v>
      </c>
      <c r="O58" s="24">
        <v>160</v>
      </c>
      <c r="P58" s="24">
        <v>160</v>
      </c>
      <c r="Q58" s="24">
        <v>160</v>
      </c>
      <c r="R58" s="24">
        <v>160</v>
      </c>
      <c r="S58" s="24">
        <v>160</v>
      </c>
      <c r="T58" s="24">
        <v>160</v>
      </c>
      <c r="U58" s="24">
        <v>160</v>
      </c>
      <c r="V58" s="24">
        <v>160</v>
      </c>
      <c r="W58" s="24">
        <v>160</v>
      </c>
      <c r="X58" s="24">
        <v>160</v>
      </c>
      <c r="Y58" s="24">
        <v>160</v>
      </c>
      <c r="Z58" s="24">
        <v>160</v>
      </c>
      <c r="AA58" s="24">
        <v>160</v>
      </c>
      <c r="AB58" s="24">
        <v>160</v>
      </c>
      <c r="AC58" s="24">
        <v>160</v>
      </c>
      <c r="AD58" s="24">
        <v>160</v>
      </c>
      <c r="AE58" s="24">
        <v>160</v>
      </c>
      <c r="AF58" s="24">
        <v>160</v>
      </c>
      <c r="AG58" s="24">
        <v>160</v>
      </c>
      <c r="AH58" s="24">
        <v>160</v>
      </c>
      <c r="AI58" s="24">
        <v>160</v>
      </c>
      <c r="AJ58" s="24">
        <v>160</v>
      </c>
      <c r="AK58" s="24">
        <v>160</v>
      </c>
      <c r="AL58" s="24">
        <v>160</v>
      </c>
      <c r="AM58" s="24">
        <v>160</v>
      </c>
      <c r="AN58" s="24">
        <v>160</v>
      </c>
      <c r="AO58" s="24">
        <v>160</v>
      </c>
      <c r="AP58" s="24">
        <v>160</v>
      </c>
      <c r="AQ58" s="24">
        <v>160</v>
      </c>
      <c r="AR58" s="24">
        <v>160</v>
      </c>
      <c r="AS58" s="24">
        <v>160</v>
      </c>
      <c r="AT58" s="24">
        <v>160</v>
      </c>
      <c r="AU58" s="24">
        <v>160</v>
      </c>
      <c r="AV58" s="24">
        <v>160</v>
      </c>
      <c r="AW58" s="24">
        <v>160</v>
      </c>
      <c r="AX58" s="24">
        <v>160</v>
      </c>
      <c r="AY58" s="24">
        <v>160</v>
      </c>
      <c r="AZ58" s="24">
        <v>160</v>
      </c>
      <c r="BA58" s="24">
        <v>160</v>
      </c>
      <c r="BB58" s="24">
        <v>160</v>
      </c>
      <c r="BC58" s="24">
        <v>160</v>
      </c>
      <c r="BD58" s="24">
        <v>160</v>
      </c>
      <c r="BE58" s="24">
        <v>160</v>
      </c>
      <c r="BF58" s="24">
        <v>160</v>
      </c>
      <c r="BG58" s="24">
        <v>160</v>
      </c>
      <c r="BH58" s="24">
        <v>160</v>
      </c>
      <c r="BI58" s="24">
        <v>160</v>
      </c>
      <c r="BJ58" s="25">
        <v>100</v>
      </c>
      <c r="BK58" s="24">
        <f t="shared" si="284"/>
        <v>9700</v>
      </c>
      <c r="BL58" s="19">
        <f t="shared" si="285"/>
        <v>970000</v>
      </c>
    </row>
    <row r="59" spans="1:64" x14ac:dyDescent="0.2">
      <c r="A59" s="24" t="s">
        <v>452</v>
      </c>
      <c r="B59" s="24">
        <v>160</v>
      </c>
      <c r="C59" s="24">
        <v>160</v>
      </c>
      <c r="D59" s="24">
        <v>160</v>
      </c>
      <c r="E59" s="24">
        <v>160</v>
      </c>
      <c r="F59" s="24">
        <v>160</v>
      </c>
      <c r="G59" s="24">
        <v>160</v>
      </c>
      <c r="H59" s="24">
        <v>160</v>
      </c>
      <c r="I59" s="24">
        <v>160</v>
      </c>
      <c r="J59" s="24">
        <v>160</v>
      </c>
      <c r="K59" s="24">
        <v>160</v>
      </c>
      <c r="L59" s="24">
        <v>160</v>
      </c>
      <c r="M59" s="24">
        <v>160</v>
      </c>
      <c r="N59" s="24">
        <v>160</v>
      </c>
      <c r="O59" s="24">
        <v>160</v>
      </c>
      <c r="P59" s="24">
        <v>160</v>
      </c>
      <c r="Q59" s="24">
        <v>160</v>
      </c>
      <c r="R59" s="24">
        <v>160</v>
      </c>
      <c r="S59" s="24">
        <v>160</v>
      </c>
      <c r="T59" s="24">
        <v>160</v>
      </c>
      <c r="U59" s="24">
        <v>160</v>
      </c>
      <c r="V59" s="24">
        <v>160</v>
      </c>
      <c r="W59" s="24">
        <v>160</v>
      </c>
      <c r="X59" s="24">
        <v>160</v>
      </c>
      <c r="Y59" s="24">
        <v>160</v>
      </c>
      <c r="Z59" s="24">
        <v>160</v>
      </c>
      <c r="AA59" s="24">
        <v>160</v>
      </c>
      <c r="AB59" s="24">
        <v>160</v>
      </c>
      <c r="AC59" s="24">
        <v>160</v>
      </c>
      <c r="AD59" s="24">
        <v>160</v>
      </c>
      <c r="AE59" s="24">
        <v>160</v>
      </c>
      <c r="AF59" s="24">
        <v>160</v>
      </c>
      <c r="AG59" s="24">
        <v>160</v>
      </c>
      <c r="AH59" s="24">
        <v>160</v>
      </c>
      <c r="AI59" s="24">
        <v>160</v>
      </c>
      <c r="AJ59" s="24">
        <v>160</v>
      </c>
      <c r="AK59" s="24">
        <v>160</v>
      </c>
      <c r="AL59" s="24">
        <v>160</v>
      </c>
      <c r="AM59" s="24">
        <v>160</v>
      </c>
      <c r="AN59" s="24">
        <v>160</v>
      </c>
      <c r="AO59" s="24">
        <v>160</v>
      </c>
      <c r="AP59" s="24">
        <v>160</v>
      </c>
      <c r="AQ59" s="24">
        <v>160</v>
      </c>
      <c r="AR59" s="24">
        <v>160</v>
      </c>
      <c r="AS59" s="24">
        <v>160</v>
      </c>
      <c r="AT59" s="24">
        <v>160</v>
      </c>
      <c r="AU59" s="24">
        <v>160</v>
      </c>
      <c r="AV59" s="24">
        <v>160</v>
      </c>
      <c r="AW59" s="24">
        <v>160</v>
      </c>
      <c r="AX59" s="24">
        <v>160</v>
      </c>
      <c r="AY59" s="24">
        <v>160</v>
      </c>
      <c r="AZ59" s="24">
        <v>160</v>
      </c>
      <c r="BA59" s="24">
        <v>160</v>
      </c>
      <c r="BB59" s="24">
        <v>160</v>
      </c>
      <c r="BC59" s="24">
        <v>160</v>
      </c>
      <c r="BD59" s="24">
        <v>160</v>
      </c>
      <c r="BE59" s="24">
        <v>160</v>
      </c>
      <c r="BF59" s="24">
        <v>160</v>
      </c>
      <c r="BG59" s="24">
        <v>160</v>
      </c>
      <c r="BH59" s="24">
        <v>160</v>
      </c>
      <c r="BI59" s="24">
        <v>160</v>
      </c>
      <c r="BJ59" s="25">
        <v>100</v>
      </c>
      <c r="BK59" s="24">
        <f t="shared" si="284"/>
        <v>9700</v>
      </c>
      <c r="BL59" s="19">
        <f t="shared" si="285"/>
        <v>970000</v>
      </c>
    </row>
    <row r="60" spans="1:64" x14ac:dyDescent="0.2">
      <c r="A60" s="24" t="s">
        <v>451</v>
      </c>
      <c r="B60" s="24">
        <v>160</v>
      </c>
      <c r="C60" s="24">
        <v>160</v>
      </c>
      <c r="D60" s="24">
        <v>160</v>
      </c>
      <c r="E60" s="24">
        <v>160</v>
      </c>
      <c r="F60" s="24">
        <v>160</v>
      </c>
      <c r="G60" s="24">
        <v>160</v>
      </c>
      <c r="H60" s="24">
        <v>160</v>
      </c>
      <c r="I60" s="24">
        <v>160</v>
      </c>
      <c r="J60" s="24">
        <v>160</v>
      </c>
      <c r="K60" s="24">
        <v>160</v>
      </c>
      <c r="L60" s="24">
        <v>160</v>
      </c>
      <c r="M60" s="24">
        <v>160</v>
      </c>
      <c r="N60" s="24">
        <v>160</v>
      </c>
      <c r="O60" s="24">
        <v>160</v>
      </c>
      <c r="P60" s="24">
        <v>160</v>
      </c>
      <c r="Q60" s="24">
        <v>160</v>
      </c>
      <c r="R60" s="24">
        <v>160</v>
      </c>
      <c r="S60" s="24">
        <v>160</v>
      </c>
      <c r="T60" s="24">
        <v>160</v>
      </c>
      <c r="U60" s="24">
        <v>160</v>
      </c>
      <c r="V60" s="24">
        <v>160</v>
      </c>
      <c r="W60" s="24">
        <v>160</v>
      </c>
      <c r="X60" s="24">
        <v>160</v>
      </c>
      <c r="Y60" s="24">
        <v>160</v>
      </c>
      <c r="Z60" s="24">
        <v>160</v>
      </c>
      <c r="AA60" s="24">
        <v>160</v>
      </c>
      <c r="AB60" s="24">
        <v>160</v>
      </c>
      <c r="AC60" s="24">
        <v>160</v>
      </c>
      <c r="AD60" s="24">
        <v>160</v>
      </c>
      <c r="AE60" s="24">
        <v>160</v>
      </c>
      <c r="AF60" s="24">
        <v>160</v>
      </c>
      <c r="AG60" s="24">
        <v>160</v>
      </c>
      <c r="AH60" s="24">
        <v>160</v>
      </c>
      <c r="AI60" s="24">
        <v>160</v>
      </c>
      <c r="AJ60" s="24">
        <v>160</v>
      </c>
      <c r="AK60" s="24">
        <v>160</v>
      </c>
      <c r="AL60" s="24">
        <v>160</v>
      </c>
      <c r="AM60" s="24">
        <v>160</v>
      </c>
      <c r="AN60" s="24">
        <v>160</v>
      </c>
      <c r="AO60" s="24">
        <v>160</v>
      </c>
      <c r="AP60" s="24">
        <v>160</v>
      </c>
      <c r="AQ60" s="24">
        <v>160</v>
      </c>
      <c r="AR60" s="24">
        <v>160</v>
      </c>
      <c r="AS60" s="24">
        <v>160</v>
      </c>
      <c r="AT60" s="24">
        <v>160</v>
      </c>
      <c r="AU60" s="24">
        <v>160</v>
      </c>
      <c r="AV60" s="24">
        <v>160</v>
      </c>
      <c r="AW60" s="24">
        <v>160</v>
      </c>
      <c r="AX60" s="24">
        <v>160</v>
      </c>
      <c r="AY60" s="24">
        <v>160</v>
      </c>
      <c r="AZ60" s="24">
        <v>160</v>
      </c>
      <c r="BA60" s="24">
        <v>160</v>
      </c>
      <c r="BB60" s="24">
        <v>160</v>
      </c>
      <c r="BC60" s="24">
        <v>160</v>
      </c>
      <c r="BD60" s="24">
        <v>160</v>
      </c>
      <c r="BE60" s="24">
        <v>160</v>
      </c>
      <c r="BF60" s="24">
        <v>160</v>
      </c>
      <c r="BG60" s="24">
        <v>160</v>
      </c>
      <c r="BH60" s="24">
        <v>160</v>
      </c>
      <c r="BI60" s="24">
        <v>160</v>
      </c>
      <c r="BJ60" s="25">
        <v>100</v>
      </c>
      <c r="BK60" s="24">
        <f t="shared" si="284"/>
        <v>9700</v>
      </c>
      <c r="BL60" s="19">
        <f t="shared" si="285"/>
        <v>970000</v>
      </c>
    </row>
    <row r="61" spans="1:64" x14ac:dyDescent="0.2">
      <c r="A61" s="24" t="s">
        <v>386</v>
      </c>
      <c r="B61" s="24">
        <v>160</v>
      </c>
      <c r="C61" s="24">
        <v>160</v>
      </c>
      <c r="D61" s="24">
        <v>160</v>
      </c>
      <c r="E61" s="24">
        <v>160</v>
      </c>
      <c r="F61" s="24">
        <v>160</v>
      </c>
      <c r="G61" s="24">
        <v>160</v>
      </c>
      <c r="H61" s="24">
        <v>160</v>
      </c>
      <c r="I61" s="24">
        <v>160</v>
      </c>
      <c r="J61" s="24">
        <v>160</v>
      </c>
      <c r="K61" s="24">
        <v>160</v>
      </c>
      <c r="L61" s="24">
        <v>160</v>
      </c>
      <c r="M61" s="24">
        <v>160</v>
      </c>
      <c r="N61" s="24">
        <v>160</v>
      </c>
      <c r="O61" s="24">
        <v>160</v>
      </c>
      <c r="P61" s="24">
        <v>160</v>
      </c>
      <c r="Q61" s="24">
        <v>160</v>
      </c>
      <c r="R61" s="24">
        <v>160</v>
      </c>
      <c r="S61" s="24">
        <v>160</v>
      </c>
      <c r="T61" s="24">
        <v>160</v>
      </c>
      <c r="U61" s="24">
        <v>160</v>
      </c>
      <c r="V61" s="24">
        <v>160</v>
      </c>
      <c r="W61" s="24">
        <v>160</v>
      </c>
      <c r="X61" s="24">
        <v>160</v>
      </c>
      <c r="Y61" s="24">
        <v>160</v>
      </c>
      <c r="Z61" s="24">
        <v>160</v>
      </c>
      <c r="AA61" s="24">
        <v>160</v>
      </c>
      <c r="AB61" s="24">
        <v>160</v>
      </c>
      <c r="AC61" s="24">
        <v>160</v>
      </c>
      <c r="AD61" s="24">
        <v>160</v>
      </c>
      <c r="AE61" s="24">
        <v>160</v>
      </c>
      <c r="AF61" s="24">
        <v>160</v>
      </c>
      <c r="AG61" s="24">
        <v>160</v>
      </c>
      <c r="AH61" s="24">
        <v>160</v>
      </c>
      <c r="AI61" s="24">
        <v>160</v>
      </c>
      <c r="AJ61" s="24">
        <v>160</v>
      </c>
      <c r="AK61" s="24">
        <v>160</v>
      </c>
      <c r="AL61" s="24">
        <v>160</v>
      </c>
      <c r="AM61" s="24">
        <v>160</v>
      </c>
      <c r="AN61" s="24">
        <v>160</v>
      </c>
      <c r="AO61" s="24">
        <v>160</v>
      </c>
      <c r="AP61" s="24">
        <v>160</v>
      </c>
      <c r="AQ61" s="24">
        <v>160</v>
      </c>
      <c r="AR61" s="24">
        <v>160</v>
      </c>
      <c r="AS61" s="24">
        <v>160</v>
      </c>
      <c r="AT61" s="24">
        <v>160</v>
      </c>
      <c r="AU61" s="24">
        <v>160</v>
      </c>
      <c r="AV61" s="24">
        <v>160</v>
      </c>
      <c r="AW61" s="24">
        <v>160</v>
      </c>
      <c r="AX61" s="24">
        <v>160</v>
      </c>
      <c r="AY61" s="24">
        <v>160</v>
      </c>
      <c r="AZ61" s="24">
        <v>160</v>
      </c>
      <c r="BA61" s="24">
        <v>160</v>
      </c>
      <c r="BB61" s="24">
        <v>160</v>
      </c>
      <c r="BC61" s="24">
        <v>160</v>
      </c>
      <c r="BD61" s="24">
        <v>160</v>
      </c>
      <c r="BE61" s="24">
        <v>160</v>
      </c>
      <c r="BF61" s="24">
        <v>160</v>
      </c>
      <c r="BG61" s="24">
        <v>160</v>
      </c>
      <c r="BH61" s="24">
        <v>160</v>
      </c>
      <c r="BI61" s="24">
        <v>160</v>
      </c>
      <c r="BJ61" s="25">
        <v>60</v>
      </c>
      <c r="BK61" s="24">
        <f t="shared" si="284"/>
        <v>9660</v>
      </c>
      <c r="BL61" s="19">
        <f t="shared" si="285"/>
        <v>579600</v>
      </c>
    </row>
    <row r="62" spans="1:64" x14ac:dyDescent="0.2">
      <c r="A62" s="24" t="s">
        <v>54</v>
      </c>
      <c r="B62" s="24">
        <v>80</v>
      </c>
      <c r="C62" s="24">
        <v>80</v>
      </c>
      <c r="D62" s="24">
        <v>80</v>
      </c>
      <c r="E62" s="24">
        <v>80</v>
      </c>
      <c r="F62" s="24">
        <v>80</v>
      </c>
      <c r="G62" s="24">
        <v>80</v>
      </c>
      <c r="H62" s="24">
        <v>80</v>
      </c>
      <c r="I62" s="24">
        <v>80</v>
      </c>
      <c r="J62" s="24">
        <v>80</v>
      </c>
      <c r="K62" s="24">
        <v>80</v>
      </c>
      <c r="L62" s="24">
        <v>80</v>
      </c>
      <c r="M62" s="24">
        <v>80</v>
      </c>
      <c r="N62" s="24">
        <v>80</v>
      </c>
      <c r="O62" s="24">
        <v>80</v>
      </c>
      <c r="P62" s="24">
        <v>80</v>
      </c>
      <c r="Q62" s="24">
        <v>80</v>
      </c>
      <c r="R62" s="24">
        <v>80</v>
      </c>
      <c r="S62" s="24">
        <v>80</v>
      </c>
      <c r="T62" s="24">
        <v>80</v>
      </c>
      <c r="U62" s="24">
        <v>80</v>
      </c>
      <c r="V62" s="24">
        <v>80</v>
      </c>
      <c r="W62" s="24">
        <v>80</v>
      </c>
      <c r="X62" s="24">
        <v>80</v>
      </c>
      <c r="Y62" s="24">
        <v>80</v>
      </c>
      <c r="Z62" s="24">
        <v>80</v>
      </c>
      <c r="AA62" s="24">
        <v>80</v>
      </c>
      <c r="AB62" s="24">
        <v>80</v>
      </c>
      <c r="AC62" s="24">
        <v>80</v>
      </c>
      <c r="AD62" s="24">
        <v>80</v>
      </c>
      <c r="AE62" s="24">
        <v>80</v>
      </c>
      <c r="AF62" s="24">
        <v>80</v>
      </c>
      <c r="AG62" s="24">
        <v>80</v>
      </c>
      <c r="AH62" s="24">
        <v>80</v>
      </c>
      <c r="AI62" s="24">
        <v>80</v>
      </c>
      <c r="AJ62" s="24">
        <v>80</v>
      </c>
      <c r="AK62" s="24">
        <v>80</v>
      </c>
      <c r="AL62" s="24">
        <v>80</v>
      </c>
      <c r="AM62" s="24">
        <v>80</v>
      </c>
      <c r="AN62" s="24">
        <v>80</v>
      </c>
      <c r="AO62" s="24">
        <v>80</v>
      </c>
      <c r="AP62" s="24">
        <v>80</v>
      </c>
      <c r="AQ62" s="24">
        <v>80</v>
      </c>
      <c r="AR62" s="24">
        <v>80</v>
      </c>
      <c r="AS62" s="24">
        <v>80</v>
      </c>
      <c r="AT62" s="24">
        <v>80</v>
      </c>
      <c r="AU62" s="24">
        <v>80</v>
      </c>
      <c r="AV62" s="24">
        <v>80</v>
      </c>
      <c r="AW62" s="24">
        <v>80</v>
      </c>
      <c r="AX62" s="24">
        <v>80</v>
      </c>
      <c r="AY62" s="24">
        <v>80</v>
      </c>
      <c r="AZ62" s="24">
        <v>80</v>
      </c>
      <c r="BA62" s="24">
        <v>80</v>
      </c>
      <c r="BB62" s="24">
        <v>80</v>
      </c>
      <c r="BC62" s="24">
        <v>80</v>
      </c>
      <c r="BD62" s="24">
        <v>80</v>
      </c>
      <c r="BE62" s="24">
        <v>80</v>
      </c>
      <c r="BF62" s="24">
        <v>80</v>
      </c>
      <c r="BG62" s="24">
        <v>80</v>
      </c>
      <c r="BH62" s="24">
        <v>80</v>
      </c>
      <c r="BI62" s="24">
        <v>80</v>
      </c>
      <c r="BJ62" s="25">
        <v>60</v>
      </c>
      <c r="BK62" s="24">
        <f t="shared" si="284"/>
        <v>4860</v>
      </c>
      <c r="BL62" s="19">
        <f t="shared" si="285"/>
        <v>291600</v>
      </c>
    </row>
    <row r="63" spans="1:64" x14ac:dyDescent="0.2">
      <c r="A63" s="24" t="s">
        <v>363</v>
      </c>
      <c r="B63" s="24">
        <v>160</v>
      </c>
      <c r="C63" s="24">
        <v>160</v>
      </c>
      <c r="D63" s="24">
        <v>160</v>
      </c>
      <c r="E63" s="24">
        <v>160</v>
      </c>
      <c r="F63" s="24">
        <v>160</v>
      </c>
      <c r="G63" s="24">
        <v>160</v>
      </c>
      <c r="H63" s="24">
        <v>160</v>
      </c>
      <c r="I63" s="24">
        <v>160</v>
      </c>
      <c r="J63" s="24">
        <v>160</v>
      </c>
      <c r="K63" s="24">
        <v>160</v>
      </c>
      <c r="L63" s="24">
        <v>160</v>
      </c>
      <c r="M63" s="24">
        <v>160</v>
      </c>
      <c r="N63" s="24">
        <v>160</v>
      </c>
      <c r="O63" s="24">
        <v>160</v>
      </c>
      <c r="P63" s="24">
        <v>160</v>
      </c>
      <c r="Q63" s="24">
        <v>160</v>
      </c>
      <c r="R63" s="24">
        <v>160</v>
      </c>
      <c r="S63" s="24">
        <v>160</v>
      </c>
      <c r="T63" s="24">
        <v>160</v>
      </c>
      <c r="U63" s="24">
        <v>160</v>
      </c>
      <c r="V63" s="24">
        <v>160</v>
      </c>
      <c r="W63" s="24">
        <v>160</v>
      </c>
      <c r="X63" s="24">
        <v>160</v>
      </c>
      <c r="Y63" s="24">
        <v>160</v>
      </c>
      <c r="Z63" s="24">
        <v>160</v>
      </c>
      <c r="AA63" s="24">
        <v>160</v>
      </c>
      <c r="AB63" s="24">
        <v>160</v>
      </c>
      <c r="AC63" s="24">
        <v>160</v>
      </c>
      <c r="AD63" s="24">
        <v>160</v>
      </c>
      <c r="AE63" s="24">
        <v>160</v>
      </c>
      <c r="AF63" s="24">
        <v>160</v>
      </c>
      <c r="AG63" s="24">
        <v>160</v>
      </c>
      <c r="AH63" s="24">
        <v>160</v>
      </c>
      <c r="AI63" s="24">
        <v>160</v>
      </c>
      <c r="AJ63" s="24">
        <v>160</v>
      </c>
      <c r="AK63" s="24">
        <v>160</v>
      </c>
      <c r="AL63" s="24">
        <v>160</v>
      </c>
      <c r="AM63" s="24">
        <v>160</v>
      </c>
      <c r="AN63" s="24">
        <v>160</v>
      </c>
      <c r="AO63" s="24">
        <v>160</v>
      </c>
      <c r="AP63" s="24">
        <v>160</v>
      </c>
      <c r="AQ63" s="24">
        <v>160</v>
      </c>
      <c r="AR63" s="24">
        <v>160</v>
      </c>
      <c r="AS63" s="24">
        <v>160</v>
      </c>
      <c r="AT63" s="24">
        <v>160</v>
      </c>
      <c r="AU63" s="24">
        <v>160</v>
      </c>
      <c r="AV63" s="24">
        <v>160</v>
      </c>
      <c r="AW63" s="24">
        <v>160</v>
      </c>
      <c r="AX63" s="24">
        <v>160</v>
      </c>
      <c r="AY63" s="24">
        <v>160</v>
      </c>
      <c r="AZ63" s="24">
        <v>160</v>
      </c>
      <c r="BA63" s="24">
        <v>160</v>
      </c>
      <c r="BB63" s="24">
        <v>160</v>
      </c>
      <c r="BC63" s="24">
        <v>160</v>
      </c>
      <c r="BD63" s="24">
        <v>160</v>
      </c>
      <c r="BE63" s="24">
        <v>160</v>
      </c>
      <c r="BF63" s="24">
        <v>160</v>
      </c>
      <c r="BG63" s="24">
        <v>160</v>
      </c>
      <c r="BH63" s="24">
        <v>160</v>
      </c>
      <c r="BI63" s="24">
        <v>160</v>
      </c>
      <c r="BJ63" s="25">
        <v>45</v>
      </c>
      <c r="BK63" s="24">
        <f t="shared" si="284"/>
        <v>9645</v>
      </c>
      <c r="BL63" s="19">
        <f t="shared" si="285"/>
        <v>434025</v>
      </c>
    </row>
    <row r="64" spans="1:64" x14ac:dyDescent="0.2">
      <c r="A64" s="24" t="s">
        <v>18</v>
      </c>
      <c r="B64" s="24">
        <v>160</v>
      </c>
      <c r="C64" s="24">
        <v>160</v>
      </c>
      <c r="D64" s="24">
        <v>160</v>
      </c>
      <c r="E64" s="24">
        <v>160</v>
      </c>
      <c r="F64" s="24">
        <v>160</v>
      </c>
      <c r="G64" s="24">
        <v>160</v>
      </c>
      <c r="H64" s="24">
        <v>160</v>
      </c>
      <c r="I64" s="24">
        <v>160</v>
      </c>
      <c r="J64" s="24">
        <v>160</v>
      </c>
      <c r="K64" s="24">
        <v>160</v>
      </c>
      <c r="L64" s="24">
        <v>160</v>
      </c>
      <c r="M64" s="24">
        <v>160</v>
      </c>
      <c r="N64" s="24">
        <v>160</v>
      </c>
      <c r="O64" s="24">
        <v>160</v>
      </c>
      <c r="P64" s="24">
        <v>160</v>
      </c>
      <c r="Q64" s="24">
        <v>160</v>
      </c>
      <c r="R64" s="24">
        <v>160</v>
      </c>
      <c r="S64" s="24">
        <v>160</v>
      </c>
      <c r="T64" s="24">
        <v>160</v>
      </c>
      <c r="U64" s="24">
        <v>160</v>
      </c>
      <c r="V64" s="24">
        <v>160</v>
      </c>
      <c r="W64" s="24">
        <v>160</v>
      </c>
      <c r="X64" s="24">
        <v>160</v>
      </c>
      <c r="Y64" s="24">
        <v>160</v>
      </c>
      <c r="Z64" s="24">
        <v>160</v>
      </c>
      <c r="AA64" s="24">
        <v>160</v>
      </c>
      <c r="AB64" s="24">
        <v>160</v>
      </c>
      <c r="AC64" s="24">
        <v>160</v>
      </c>
      <c r="AD64" s="24">
        <v>160</v>
      </c>
      <c r="AE64" s="24">
        <v>160</v>
      </c>
      <c r="AF64" s="24">
        <v>160</v>
      </c>
      <c r="AG64" s="24">
        <v>160</v>
      </c>
      <c r="AH64" s="24">
        <v>160</v>
      </c>
      <c r="AI64" s="24">
        <v>160</v>
      </c>
      <c r="AJ64" s="24">
        <v>160</v>
      </c>
      <c r="AK64" s="24">
        <v>160</v>
      </c>
      <c r="AL64" s="24">
        <v>160</v>
      </c>
      <c r="AM64" s="24">
        <v>160</v>
      </c>
      <c r="AN64" s="24">
        <v>160</v>
      </c>
      <c r="AO64" s="24">
        <v>160</v>
      </c>
      <c r="AP64" s="24">
        <v>160</v>
      </c>
      <c r="AQ64" s="24">
        <v>160</v>
      </c>
      <c r="AR64" s="24">
        <v>160</v>
      </c>
      <c r="AS64" s="24">
        <v>160</v>
      </c>
      <c r="AT64" s="24">
        <v>160</v>
      </c>
      <c r="AU64" s="24">
        <v>160</v>
      </c>
      <c r="AV64" s="24">
        <v>160</v>
      </c>
      <c r="AW64" s="24">
        <v>160</v>
      </c>
      <c r="AX64" s="24">
        <v>160</v>
      </c>
      <c r="AY64" s="24">
        <v>160</v>
      </c>
      <c r="AZ64" s="24">
        <v>160</v>
      </c>
      <c r="BA64" s="24">
        <v>160</v>
      </c>
      <c r="BB64" s="24">
        <v>160</v>
      </c>
      <c r="BC64" s="24">
        <v>160</v>
      </c>
      <c r="BD64" s="24">
        <v>160</v>
      </c>
      <c r="BE64" s="24">
        <v>160</v>
      </c>
      <c r="BF64" s="24">
        <v>160</v>
      </c>
      <c r="BG64" s="24">
        <v>160</v>
      </c>
      <c r="BH64" s="24">
        <v>160</v>
      </c>
      <c r="BI64" s="24">
        <v>160</v>
      </c>
      <c r="BJ64" s="25">
        <v>45</v>
      </c>
      <c r="BK64" s="24">
        <f t="shared" si="284"/>
        <v>9645</v>
      </c>
      <c r="BL64" s="19">
        <f t="shared" si="285"/>
        <v>434025</v>
      </c>
    </row>
    <row r="65" spans="1:64" ht="17" customHeight="1" x14ac:dyDescent="0.2">
      <c r="A65" s="9" t="s">
        <v>258</v>
      </c>
      <c r="B65" s="24">
        <v>160</v>
      </c>
      <c r="C65" s="24">
        <v>160</v>
      </c>
      <c r="D65" s="24">
        <v>160</v>
      </c>
      <c r="E65" s="24">
        <v>80</v>
      </c>
      <c r="F65" s="24">
        <v>60</v>
      </c>
      <c r="G65" s="24">
        <v>60</v>
      </c>
      <c r="H65" s="24">
        <v>160</v>
      </c>
      <c r="I65" s="24">
        <v>160</v>
      </c>
      <c r="J65" s="24">
        <v>160</v>
      </c>
      <c r="K65" s="24">
        <v>160</v>
      </c>
      <c r="L65" s="24">
        <v>160</v>
      </c>
      <c r="M65" s="24">
        <v>160</v>
      </c>
      <c r="N65" s="24">
        <v>160</v>
      </c>
      <c r="O65" s="24">
        <v>160</v>
      </c>
      <c r="P65" s="24">
        <v>160</v>
      </c>
      <c r="Q65" s="24">
        <v>160</v>
      </c>
      <c r="R65" s="24">
        <v>160</v>
      </c>
      <c r="S65" s="24">
        <v>160</v>
      </c>
      <c r="T65" s="24">
        <v>160</v>
      </c>
      <c r="U65" s="24">
        <v>160</v>
      </c>
      <c r="V65" s="24">
        <v>160</v>
      </c>
      <c r="W65" s="24">
        <v>160</v>
      </c>
      <c r="X65" s="24">
        <v>160</v>
      </c>
      <c r="Y65" s="24">
        <v>160</v>
      </c>
      <c r="Z65" s="24">
        <v>160</v>
      </c>
      <c r="AA65" s="24">
        <v>160</v>
      </c>
      <c r="AB65" s="24">
        <v>160</v>
      </c>
      <c r="AC65" s="24">
        <v>160</v>
      </c>
      <c r="AD65" s="24">
        <v>160</v>
      </c>
      <c r="AE65" s="24">
        <v>160</v>
      </c>
      <c r="AF65" s="24">
        <v>160</v>
      </c>
      <c r="AG65" s="24">
        <v>160</v>
      </c>
      <c r="AH65" s="24">
        <v>160</v>
      </c>
      <c r="AI65" s="24">
        <v>160</v>
      </c>
      <c r="AJ65" s="24">
        <v>160</v>
      </c>
      <c r="AK65" s="24">
        <v>160</v>
      </c>
      <c r="AL65" s="24">
        <v>160</v>
      </c>
      <c r="AM65" s="24">
        <v>160</v>
      </c>
      <c r="AN65" s="24">
        <v>160</v>
      </c>
      <c r="AO65" s="24">
        <v>160</v>
      </c>
      <c r="AP65" s="24">
        <v>160</v>
      </c>
      <c r="AQ65" s="24">
        <v>160</v>
      </c>
      <c r="AR65" s="24">
        <v>160</v>
      </c>
      <c r="AS65" s="24">
        <v>160</v>
      </c>
      <c r="AT65" s="24">
        <v>160</v>
      </c>
      <c r="AU65" s="24">
        <v>160</v>
      </c>
      <c r="AV65" s="24">
        <v>160</v>
      </c>
      <c r="AW65" s="24">
        <v>160</v>
      </c>
      <c r="AX65" s="24">
        <v>160</v>
      </c>
      <c r="AY65" s="24">
        <v>160</v>
      </c>
      <c r="AZ65" s="24">
        <v>160</v>
      </c>
      <c r="BA65" s="24">
        <v>160</v>
      </c>
      <c r="BB65" s="24">
        <v>160</v>
      </c>
      <c r="BC65" s="24">
        <v>160</v>
      </c>
      <c r="BD65" s="24">
        <v>160</v>
      </c>
      <c r="BE65" s="24">
        <v>160</v>
      </c>
      <c r="BF65" s="24">
        <v>160</v>
      </c>
      <c r="BG65" s="24">
        <v>160</v>
      </c>
      <c r="BH65" s="24">
        <v>160</v>
      </c>
      <c r="BI65" s="24">
        <v>160</v>
      </c>
      <c r="BJ65" s="25">
        <v>45</v>
      </c>
      <c r="BK65" s="24">
        <f t="shared" si="284"/>
        <v>9365</v>
      </c>
      <c r="BL65" s="19">
        <f t="shared" si="285"/>
        <v>421425</v>
      </c>
    </row>
    <row r="66" spans="1:64" x14ac:dyDescent="0.2">
      <c r="A66" s="24" t="s">
        <v>17</v>
      </c>
      <c r="B66" s="24">
        <v>0</v>
      </c>
      <c r="C66" s="24">
        <v>160</v>
      </c>
      <c r="D66" s="24">
        <v>160</v>
      </c>
      <c r="E66" s="24">
        <v>160</v>
      </c>
      <c r="F66" s="24">
        <v>160</v>
      </c>
      <c r="G66" s="24">
        <v>160</v>
      </c>
      <c r="H66" s="24">
        <v>160</v>
      </c>
      <c r="I66" s="24">
        <v>160</v>
      </c>
      <c r="J66" s="24">
        <v>160</v>
      </c>
      <c r="K66" s="24">
        <v>160</v>
      </c>
      <c r="L66" s="24">
        <v>160</v>
      </c>
      <c r="M66" s="24">
        <v>160</v>
      </c>
      <c r="N66" s="24">
        <v>160</v>
      </c>
      <c r="O66" s="24">
        <v>160</v>
      </c>
      <c r="P66" s="24">
        <v>160</v>
      </c>
      <c r="Q66" s="24">
        <v>160</v>
      </c>
      <c r="R66" s="24">
        <v>160</v>
      </c>
      <c r="S66" s="24">
        <v>160</v>
      </c>
      <c r="T66" s="24">
        <v>160</v>
      </c>
      <c r="U66" s="24">
        <v>160</v>
      </c>
      <c r="V66" s="24">
        <v>160</v>
      </c>
      <c r="W66" s="24">
        <v>160</v>
      </c>
      <c r="X66" s="24">
        <v>160</v>
      </c>
      <c r="Y66" s="24">
        <v>160</v>
      </c>
      <c r="Z66" s="24">
        <v>160</v>
      </c>
      <c r="AA66" s="24">
        <v>160</v>
      </c>
      <c r="AB66" s="24">
        <v>160</v>
      </c>
      <c r="AC66" s="24">
        <v>160</v>
      </c>
      <c r="AD66" s="24">
        <v>160</v>
      </c>
      <c r="AE66" s="24">
        <v>160</v>
      </c>
      <c r="AF66" s="24">
        <v>160</v>
      </c>
      <c r="AG66" s="24">
        <v>160</v>
      </c>
      <c r="AH66" s="24">
        <v>160</v>
      </c>
      <c r="AI66" s="24">
        <v>160</v>
      </c>
      <c r="AJ66" s="24">
        <v>160</v>
      </c>
      <c r="AK66" s="24">
        <v>160</v>
      </c>
      <c r="AL66" s="24">
        <v>160</v>
      </c>
      <c r="AM66" s="24">
        <v>160</v>
      </c>
      <c r="AN66" s="24">
        <v>160</v>
      </c>
      <c r="AO66" s="24">
        <v>160</v>
      </c>
      <c r="AP66" s="24">
        <v>160</v>
      </c>
      <c r="AQ66" s="24">
        <v>160</v>
      </c>
      <c r="AR66" s="24">
        <v>160</v>
      </c>
      <c r="AS66" s="24">
        <v>160</v>
      </c>
      <c r="AT66" s="24">
        <v>160</v>
      </c>
      <c r="AU66" s="24">
        <v>160</v>
      </c>
      <c r="AV66" s="24">
        <v>160</v>
      </c>
      <c r="AW66" s="24">
        <v>160</v>
      </c>
      <c r="AX66" s="24">
        <v>160</v>
      </c>
      <c r="AY66" s="24">
        <v>160</v>
      </c>
      <c r="AZ66" s="24">
        <v>160</v>
      </c>
      <c r="BA66" s="24">
        <v>160</v>
      </c>
      <c r="BB66" s="24">
        <v>160</v>
      </c>
      <c r="BC66" s="24">
        <v>160</v>
      </c>
      <c r="BD66" s="24">
        <v>160</v>
      </c>
      <c r="BE66" s="24">
        <v>160</v>
      </c>
      <c r="BF66" s="24">
        <v>160</v>
      </c>
      <c r="BG66" s="24">
        <v>160</v>
      </c>
      <c r="BH66" s="24">
        <v>160</v>
      </c>
      <c r="BI66" s="24">
        <v>160</v>
      </c>
      <c r="BJ66" s="25">
        <v>35</v>
      </c>
      <c r="BK66" s="24">
        <f t="shared" si="284"/>
        <v>9475</v>
      </c>
      <c r="BL66" s="19">
        <f t="shared" si="285"/>
        <v>331625</v>
      </c>
    </row>
    <row r="67" spans="1:64" x14ac:dyDescent="0.2">
      <c r="A67" s="24" t="s">
        <v>16</v>
      </c>
      <c r="B67" s="24">
        <v>0</v>
      </c>
      <c r="C67" s="24">
        <v>0</v>
      </c>
      <c r="D67" s="24">
        <v>160</v>
      </c>
      <c r="E67" s="24">
        <v>160</v>
      </c>
      <c r="F67" s="24">
        <v>160</v>
      </c>
      <c r="G67" s="24">
        <v>160</v>
      </c>
      <c r="H67" s="24">
        <v>160</v>
      </c>
      <c r="I67" s="24">
        <v>160</v>
      </c>
      <c r="J67" s="24">
        <v>160</v>
      </c>
      <c r="K67" s="24">
        <v>160</v>
      </c>
      <c r="L67" s="24">
        <v>160</v>
      </c>
      <c r="M67" s="24">
        <v>160</v>
      </c>
      <c r="N67" s="24">
        <v>160</v>
      </c>
      <c r="O67" s="24">
        <v>160</v>
      </c>
      <c r="P67" s="24">
        <v>160</v>
      </c>
      <c r="Q67" s="24">
        <v>160</v>
      </c>
      <c r="R67" s="24">
        <v>160</v>
      </c>
      <c r="S67" s="24">
        <v>160</v>
      </c>
      <c r="T67" s="24">
        <v>160</v>
      </c>
      <c r="U67" s="24">
        <v>160</v>
      </c>
      <c r="V67" s="24">
        <v>160</v>
      </c>
      <c r="W67" s="24">
        <v>160</v>
      </c>
      <c r="X67" s="24">
        <v>160</v>
      </c>
      <c r="Y67" s="24">
        <v>160</v>
      </c>
      <c r="Z67" s="24">
        <v>160</v>
      </c>
      <c r="AA67" s="24">
        <v>160</v>
      </c>
      <c r="AB67" s="24">
        <v>160</v>
      </c>
      <c r="AC67" s="24">
        <v>160</v>
      </c>
      <c r="AD67" s="24">
        <v>160</v>
      </c>
      <c r="AE67" s="24">
        <v>160</v>
      </c>
      <c r="AF67" s="24">
        <v>160</v>
      </c>
      <c r="AG67" s="24">
        <v>160</v>
      </c>
      <c r="AH67" s="24">
        <v>160</v>
      </c>
      <c r="AI67" s="24">
        <v>160</v>
      </c>
      <c r="AJ67" s="24">
        <v>160</v>
      </c>
      <c r="AK67" s="24">
        <v>160</v>
      </c>
      <c r="AL67" s="24">
        <v>160</v>
      </c>
      <c r="AM67" s="24">
        <v>160</v>
      </c>
      <c r="AN67" s="24">
        <v>160</v>
      </c>
      <c r="AO67" s="24">
        <v>160</v>
      </c>
      <c r="AP67" s="24">
        <v>160</v>
      </c>
      <c r="AQ67" s="24">
        <v>160</v>
      </c>
      <c r="AR67" s="24">
        <v>160</v>
      </c>
      <c r="AS67" s="24">
        <v>160</v>
      </c>
      <c r="AT67" s="24">
        <v>160</v>
      </c>
      <c r="AU67" s="24">
        <v>160</v>
      </c>
      <c r="AV67" s="24">
        <v>160</v>
      </c>
      <c r="AW67" s="24">
        <v>160</v>
      </c>
      <c r="AX67" s="24">
        <v>160</v>
      </c>
      <c r="AY67" s="24">
        <v>160</v>
      </c>
      <c r="AZ67" s="24">
        <v>160</v>
      </c>
      <c r="BA67" s="24">
        <v>160</v>
      </c>
      <c r="BB67" s="24">
        <v>160</v>
      </c>
      <c r="BC67" s="24">
        <v>160</v>
      </c>
      <c r="BD67" s="24">
        <v>160</v>
      </c>
      <c r="BE67" s="24">
        <v>160</v>
      </c>
      <c r="BF67" s="24">
        <v>160</v>
      </c>
      <c r="BG67" s="24">
        <v>160</v>
      </c>
      <c r="BH67" s="24">
        <v>160</v>
      </c>
      <c r="BI67" s="24">
        <v>160</v>
      </c>
      <c r="BJ67" s="25">
        <v>35</v>
      </c>
      <c r="BK67" s="24">
        <f t="shared" si="284"/>
        <v>9315</v>
      </c>
      <c r="BL67" s="19">
        <f t="shared" si="285"/>
        <v>326025</v>
      </c>
    </row>
    <row r="68" spans="1:64" x14ac:dyDescent="0.2">
      <c r="A68" s="24" t="s">
        <v>15</v>
      </c>
      <c r="B68" s="24">
        <v>0</v>
      </c>
      <c r="C68" s="24">
        <v>0</v>
      </c>
      <c r="D68" s="24">
        <v>160</v>
      </c>
      <c r="E68" s="24">
        <v>160</v>
      </c>
      <c r="F68" s="24">
        <v>160</v>
      </c>
      <c r="G68" s="24">
        <v>160</v>
      </c>
      <c r="H68" s="24">
        <v>160</v>
      </c>
      <c r="I68" s="24">
        <v>160</v>
      </c>
      <c r="J68" s="24">
        <v>160</v>
      </c>
      <c r="K68" s="24">
        <v>160</v>
      </c>
      <c r="L68" s="24">
        <v>160</v>
      </c>
      <c r="M68" s="24">
        <v>160</v>
      </c>
      <c r="N68" s="24">
        <v>160</v>
      </c>
      <c r="O68" s="24">
        <v>160</v>
      </c>
      <c r="P68" s="24">
        <v>160</v>
      </c>
      <c r="Q68" s="24">
        <v>160</v>
      </c>
      <c r="R68" s="24">
        <v>160</v>
      </c>
      <c r="S68" s="24">
        <v>160</v>
      </c>
      <c r="T68" s="24">
        <v>160</v>
      </c>
      <c r="U68" s="24">
        <v>160</v>
      </c>
      <c r="V68" s="24">
        <v>160</v>
      </c>
      <c r="W68" s="24">
        <v>160</v>
      </c>
      <c r="X68" s="24">
        <v>160</v>
      </c>
      <c r="Y68" s="24">
        <v>160</v>
      </c>
      <c r="Z68" s="24">
        <v>160</v>
      </c>
      <c r="AA68" s="24">
        <v>160</v>
      </c>
      <c r="AB68" s="24">
        <v>160</v>
      </c>
      <c r="AC68" s="24">
        <v>160</v>
      </c>
      <c r="AD68" s="24">
        <v>160</v>
      </c>
      <c r="AE68" s="24">
        <v>160</v>
      </c>
      <c r="AF68" s="24">
        <v>160</v>
      </c>
      <c r="AG68" s="24">
        <v>160</v>
      </c>
      <c r="AH68" s="24">
        <v>160</v>
      </c>
      <c r="AI68" s="24">
        <v>160</v>
      </c>
      <c r="AJ68" s="24">
        <v>160</v>
      </c>
      <c r="AK68" s="24">
        <v>160</v>
      </c>
      <c r="AL68" s="24">
        <v>160</v>
      </c>
      <c r="AM68" s="24">
        <v>160</v>
      </c>
      <c r="AN68" s="24">
        <v>160</v>
      </c>
      <c r="AO68" s="24">
        <v>160</v>
      </c>
      <c r="AP68" s="24">
        <v>160</v>
      </c>
      <c r="AQ68" s="24">
        <v>160</v>
      </c>
      <c r="AR68" s="24">
        <v>160</v>
      </c>
      <c r="AS68" s="24">
        <v>160</v>
      </c>
      <c r="AT68" s="24">
        <v>160</v>
      </c>
      <c r="AU68" s="24">
        <v>160</v>
      </c>
      <c r="AV68" s="24">
        <v>160</v>
      </c>
      <c r="AW68" s="24">
        <v>160</v>
      </c>
      <c r="AX68" s="24">
        <v>160</v>
      </c>
      <c r="AY68" s="24">
        <v>160</v>
      </c>
      <c r="AZ68" s="24">
        <v>160</v>
      </c>
      <c r="BA68" s="24">
        <v>160</v>
      </c>
      <c r="BB68" s="24">
        <v>160</v>
      </c>
      <c r="BC68" s="24">
        <v>160</v>
      </c>
      <c r="BD68" s="24">
        <v>160</v>
      </c>
      <c r="BE68" s="24">
        <v>160</v>
      </c>
      <c r="BF68" s="24">
        <v>160</v>
      </c>
      <c r="BG68" s="24">
        <v>160</v>
      </c>
      <c r="BH68" s="24">
        <v>160</v>
      </c>
      <c r="BI68" s="24">
        <v>160</v>
      </c>
      <c r="BJ68" s="25">
        <v>40</v>
      </c>
      <c r="BK68" s="24">
        <f t="shared" si="284"/>
        <v>9320</v>
      </c>
      <c r="BL68" s="19">
        <f t="shared" si="285"/>
        <v>372800</v>
      </c>
    </row>
    <row r="69" spans="1:64" x14ac:dyDescent="0.2">
      <c r="A69" s="24" t="s">
        <v>55</v>
      </c>
      <c r="B69" s="24">
        <v>0</v>
      </c>
      <c r="C69" s="24">
        <v>160</v>
      </c>
      <c r="D69" s="24">
        <v>160</v>
      </c>
      <c r="E69" s="24">
        <v>160</v>
      </c>
      <c r="F69" s="24">
        <v>160</v>
      </c>
      <c r="G69" s="24">
        <v>160</v>
      </c>
      <c r="H69" s="24">
        <v>160</v>
      </c>
      <c r="I69" s="24">
        <v>160</v>
      </c>
      <c r="J69" s="24">
        <v>160</v>
      </c>
      <c r="K69" s="24">
        <v>160</v>
      </c>
      <c r="L69" s="24">
        <v>160</v>
      </c>
      <c r="M69" s="24">
        <v>160</v>
      </c>
      <c r="N69" s="24">
        <v>160</v>
      </c>
      <c r="O69" s="24">
        <v>160</v>
      </c>
      <c r="P69" s="24">
        <v>160</v>
      </c>
      <c r="Q69" s="24">
        <v>160</v>
      </c>
      <c r="R69" s="24">
        <v>160</v>
      </c>
      <c r="S69" s="24">
        <v>160</v>
      </c>
      <c r="T69" s="24">
        <v>160</v>
      </c>
      <c r="U69" s="24">
        <v>160</v>
      </c>
      <c r="V69" s="24">
        <v>160</v>
      </c>
      <c r="W69" s="24">
        <v>160</v>
      </c>
      <c r="X69" s="24">
        <v>160</v>
      </c>
      <c r="Y69" s="24">
        <v>160</v>
      </c>
      <c r="Z69" s="24">
        <v>160</v>
      </c>
      <c r="AA69" s="24">
        <v>160</v>
      </c>
      <c r="AB69" s="24">
        <v>160</v>
      </c>
      <c r="AC69" s="24">
        <v>160</v>
      </c>
      <c r="AD69" s="24">
        <v>160</v>
      </c>
      <c r="AE69" s="24">
        <v>160</v>
      </c>
      <c r="AF69" s="24">
        <v>160</v>
      </c>
      <c r="AG69" s="24">
        <v>160</v>
      </c>
      <c r="AH69" s="24">
        <v>160</v>
      </c>
      <c r="AI69" s="24">
        <v>160</v>
      </c>
      <c r="AJ69" s="24">
        <v>160</v>
      </c>
      <c r="AK69" s="24">
        <v>160</v>
      </c>
      <c r="AL69" s="24">
        <v>160</v>
      </c>
      <c r="AM69" s="24">
        <v>160</v>
      </c>
      <c r="AN69" s="24">
        <v>160</v>
      </c>
      <c r="AO69" s="24">
        <v>160</v>
      </c>
      <c r="AP69" s="24">
        <v>160</v>
      </c>
      <c r="AQ69" s="24">
        <v>160</v>
      </c>
      <c r="AR69" s="24">
        <v>160</v>
      </c>
      <c r="AS69" s="24">
        <v>160</v>
      </c>
      <c r="AT69" s="24">
        <v>160</v>
      </c>
      <c r="AU69" s="24">
        <v>160</v>
      </c>
      <c r="AV69" s="24">
        <v>160</v>
      </c>
      <c r="AW69" s="24">
        <v>160</v>
      </c>
      <c r="AX69" s="24">
        <v>160</v>
      </c>
      <c r="AY69" s="24">
        <v>160</v>
      </c>
      <c r="AZ69" s="24">
        <v>160</v>
      </c>
      <c r="BA69" s="24">
        <v>160</v>
      </c>
      <c r="BB69" s="24">
        <v>160</v>
      </c>
      <c r="BC69" s="24">
        <v>160</v>
      </c>
      <c r="BD69" s="24">
        <v>160</v>
      </c>
      <c r="BE69" s="24">
        <v>160</v>
      </c>
      <c r="BF69" s="24">
        <v>160</v>
      </c>
      <c r="BG69" s="24">
        <v>160</v>
      </c>
      <c r="BH69" s="24">
        <v>160</v>
      </c>
      <c r="BI69" s="24">
        <v>160</v>
      </c>
      <c r="BJ69" s="25">
        <v>35</v>
      </c>
      <c r="BK69" s="24">
        <f t="shared" si="284"/>
        <v>9475</v>
      </c>
      <c r="BL69" s="19">
        <f t="shared" si="285"/>
        <v>331625</v>
      </c>
    </row>
    <row r="70" spans="1:64" x14ac:dyDescent="0.2">
      <c r="A70" s="24" t="s">
        <v>56</v>
      </c>
      <c r="B70" s="24">
        <v>0</v>
      </c>
      <c r="C70" s="24">
        <v>160</v>
      </c>
      <c r="D70" s="24">
        <v>160</v>
      </c>
      <c r="E70" s="24">
        <v>160</v>
      </c>
      <c r="F70" s="24">
        <v>160</v>
      </c>
      <c r="G70" s="24">
        <v>160</v>
      </c>
      <c r="H70" s="24">
        <v>160</v>
      </c>
      <c r="I70" s="24">
        <v>160</v>
      </c>
      <c r="J70" s="24">
        <v>160</v>
      </c>
      <c r="K70" s="24">
        <v>160</v>
      </c>
      <c r="L70" s="24">
        <v>160</v>
      </c>
      <c r="M70" s="24">
        <v>160</v>
      </c>
      <c r="N70" s="24">
        <v>160</v>
      </c>
      <c r="O70" s="24">
        <v>160</v>
      </c>
      <c r="P70" s="24">
        <v>160</v>
      </c>
      <c r="Q70" s="24">
        <v>160</v>
      </c>
      <c r="R70" s="24">
        <v>160</v>
      </c>
      <c r="S70" s="24">
        <v>160</v>
      </c>
      <c r="T70" s="24">
        <v>160</v>
      </c>
      <c r="U70" s="24">
        <v>160</v>
      </c>
      <c r="V70" s="24">
        <v>160</v>
      </c>
      <c r="W70" s="24">
        <v>160</v>
      </c>
      <c r="X70" s="24">
        <v>160</v>
      </c>
      <c r="Y70" s="24">
        <v>160</v>
      </c>
      <c r="Z70" s="24">
        <v>160</v>
      </c>
      <c r="AA70" s="24">
        <v>160</v>
      </c>
      <c r="AB70" s="24">
        <v>160</v>
      </c>
      <c r="AC70" s="24">
        <v>160</v>
      </c>
      <c r="AD70" s="24">
        <v>160</v>
      </c>
      <c r="AE70" s="24">
        <v>160</v>
      </c>
      <c r="AF70" s="24">
        <v>160</v>
      </c>
      <c r="AG70" s="24">
        <v>160</v>
      </c>
      <c r="AH70" s="24">
        <v>160</v>
      </c>
      <c r="AI70" s="24">
        <v>160</v>
      </c>
      <c r="AJ70" s="24">
        <v>160</v>
      </c>
      <c r="AK70" s="24">
        <v>160</v>
      </c>
      <c r="AL70" s="24">
        <v>160</v>
      </c>
      <c r="AM70" s="24">
        <v>160</v>
      </c>
      <c r="AN70" s="24">
        <v>160</v>
      </c>
      <c r="AO70" s="24">
        <v>160</v>
      </c>
      <c r="AP70" s="24">
        <v>160</v>
      </c>
      <c r="AQ70" s="24">
        <v>160</v>
      </c>
      <c r="AR70" s="24">
        <v>160</v>
      </c>
      <c r="AS70" s="24">
        <v>160</v>
      </c>
      <c r="AT70" s="24">
        <v>160</v>
      </c>
      <c r="AU70" s="24">
        <v>160</v>
      </c>
      <c r="AV70" s="24">
        <v>160</v>
      </c>
      <c r="AW70" s="24">
        <v>160</v>
      </c>
      <c r="AX70" s="24">
        <v>160</v>
      </c>
      <c r="AY70" s="24">
        <v>160</v>
      </c>
      <c r="AZ70" s="24">
        <v>160</v>
      </c>
      <c r="BA70" s="24">
        <v>160</v>
      </c>
      <c r="BB70" s="24">
        <v>160</v>
      </c>
      <c r="BC70" s="24">
        <v>160</v>
      </c>
      <c r="BD70" s="24">
        <v>160</v>
      </c>
      <c r="BE70" s="24">
        <v>160</v>
      </c>
      <c r="BF70" s="24">
        <v>160</v>
      </c>
      <c r="BG70" s="24">
        <v>160</v>
      </c>
      <c r="BH70" s="24">
        <v>160</v>
      </c>
      <c r="BI70" s="24">
        <v>160</v>
      </c>
      <c r="BJ70" s="25">
        <v>25</v>
      </c>
      <c r="BK70" s="24">
        <f t="shared" si="284"/>
        <v>9465</v>
      </c>
      <c r="BL70" s="19">
        <f t="shared" si="285"/>
        <v>236625</v>
      </c>
    </row>
    <row r="71" spans="1:64" x14ac:dyDescent="0.2">
      <c r="A71" s="24" t="s">
        <v>57</v>
      </c>
      <c r="B71" s="24">
        <v>0</v>
      </c>
      <c r="C71" s="24">
        <v>0</v>
      </c>
      <c r="D71" s="24">
        <v>160</v>
      </c>
      <c r="E71" s="24">
        <v>160</v>
      </c>
      <c r="F71" s="24">
        <v>160</v>
      </c>
      <c r="G71" s="24">
        <v>160</v>
      </c>
      <c r="H71" s="24">
        <v>160</v>
      </c>
      <c r="I71" s="24">
        <v>160</v>
      </c>
      <c r="J71" s="24">
        <v>160</v>
      </c>
      <c r="K71" s="24">
        <v>160</v>
      </c>
      <c r="L71" s="24">
        <v>160</v>
      </c>
      <c r="M71" s="24">
        <v>160</v>
      </c>
      <c r="N71" s="24">
        <v>160</v>
      </c>
      <c r="O71" s="24">
        <v>160</v>
      </c>
      <c r="P71" s="24">
        <v>160</v>
      </c>
      <c r="Q71" s="24">
        <v>160</v>
      </c>
      <c r="R71" s="24">
        <v>160</v>
      </c>
      <c r="S71" s="24">
        <v>160</v>
      </c>
      <c r="T71" s="24">
        <v>160</v>
      </c>
      <c r="U71" s="24">
        <v>160</v>
      </c>
      <c r="V71" s="24">
        <v>160</v>
      </c>
      <c r="W71" s="24">
        <v>160</v>
      </c>
      <c r="X71" s="24">
        <v>160</v>
      </c>
      <c r="Y71" s="24">
        <v>160</v>
      </c>
      <c r="Z71" s="24">
        <v>160</v>
      </c>
      <c r="AA71" s="24">
        <v>160</v>
      </c>
      <c r="AB71" s="24">
        <v>160</v>
      </c>
      <c r="AC71" s="24">
        <v>160</v>
      </c>
      <c r="AD71" s="24">
        <v>160</v>
      </c>
      <c r="AE71" s="24">
        <v>160</v>
      </c>
      <c r="AF71" s="24">
        <v>160</v>
      </c>
      <c r="AG71" s="24">
        <v>160</v>
      </c>
      <c r="AH71" s="24">
        <v>160</v>
      </c>
      <c r="AI71" s="24">
        <v>160</v>
      </c>
      <c r="AJ71" s="24">
        <v>160</v>
      </c>
      <c r="AK71" s="24">
        <v>160</v>
      </c>
      <c r="AL71" s="24">
        <v>160</v>
      </c>
      <c r="AM71" s="24">
        <v>160</v>
      </c>
      <c r="AN71" s="24">
        <v>160</v>
      </c>
      <c r="AO71" s="24">
        <v>160</v>
      </c>
      <c r="AP71" s="24">
        <v>160</v>
      </c>
      <c r="AQ71" s="24">
        <v>160</v>
      </c>
      <c r="AR71" s="24">
        <v>160</v>
      </c>
      <c r="AS71" s="24">
        <v>160</v>
      </c>
      <c r="AT71" s="24">
        <v>160</v>
      </c>
      <c r="AU71" s="24">
        <v>160</v>
      </c>
      <c r="AV71" s="24">
        <v>160</v>
      </c>
      <c r="AW71" s="24">
        <v>160</v>
      </c>
      <c r="AX71" s="24">
        <v>160</v>
      </c>
      <c r="AY71" s="24">
        <v>160</v>
      </c>
      <c r="AZ71" s="24">
        <v>160</v>
      </c>
      <c r="BA71" s="24">
        <v>160</v>
      </c>
      <c r="BB71" s="24">
        <v>160</v>
      </c>
      <c r="BC71" s="24">
        <v>160</v>
      </c>
      <c r="BD71" s="24">
        <v>160</v>
      </c>
      <c r="BE71" s="24">
        <v>160</v>
      </c>
      <c r="BF71" s="24">
        <v>160</v>
      </c>
      <c r="BG71" s="24">
        <v>160</v>
      </c>
      <c r="BH71" s="24">
        <v>160</v>
      </c>
      <c r="BI71" s="24">
        <v>160</v>
      </c>
      <c r="BJ71" s="25">
        <v>35</v>
      </c>
      <c r="BK71" s="24">
        <f t="shared" si="284"/>
        <v>9315</v>
      </c>
      <c r="BL71" s="19">
        <f t="shared" si="285"/>
        <v>326025</v>
      </c>
    </row>
    <row r="72" spans="1:64" x14ac:dyDescent="0.2">
      <c r="A72" s="24" t="s">
        <v>58</v>
      </c>
      <c r="B72" s="24">
        <v>0</v>
      </c>
      <c r="C72" s="24">
        <v>0</v>
      </c>
      <c r="D72" s="24">
        <v>160</v>
      </c>
      <c r="E72" s="24">
        <v>160</v>
      </c>
      <c r="F72" s="24">
        <v>160</v>
      </c>
      <c r="G72" s="24">
        <v>160</v>
      </c>
      <c r="H72" s="24">
        <v>160</v>
      </c>
      <c r="I72" s="24">
        <v>160</v>
      </c>
      <c r="J72" s="24">
        <v>160</v>
      </c>
      <c r="K72" s="24">
        <v>160</v>
      </c>
      <c r="L72" s="24">
        <v>160</v>
      </c>
      <c r="M72" s="24">
        <v>160</v>
      </c>
      <c r="N72" s="24">
        <v>160</v>
      </c>
      <c r="O72" s="24">
        <v>160</v>
      </c>
      <c r="P72" s="24">
        <v>160</v>
      </c>
      <c r="Q72" s="24">
        <v>160</v>
      </c>
      <c r="R72" s="24">
        <v>160</v>
      </c>
      <c r="S72" s="24">
        <v>160</v>
      </c>
      <c r="T72" s="24">
        <v>160</v>
      </c>
      <c r="U72" s="24">
        <v>160</v>
      </c>
      <c r="V72" s="24">
        <v>160</v>
      </c>
      <c r="W72" s="24">
        <v>160</v>
      </c>
      <c r="X72" s="24">
        <v>160</v>
      </c>
      <c r="Y72" s="24">
        <v>160</v>
      </c>
      <c r="Z72" s="24">
        <v>160</v>
      </c>
      <c r="AA72" s="24">
        <v>160</v>
      </c>
      <c r="AB72" s="24">
        <v>160</v>
      </c>
      <c r="AC72" s="24">
        <v>160</v>
      </c>
      <c r="AD72" s="24">
        <v>160</v>
      </c>
      <c r="AE72" s="24">
        <v>160</v>
      </c>
      <c r="AF72" s="24">
        <v>160</v>
      </c>
      <c r="AG72" s="24">
        <v>160</v>
      </c>
      <c r="AH72" s="24">
        <v>160</v>
      </c>
      <c r="AI72" s="24">
        <v>160</v>
      </c>
      <c r="AJ72" s="24">
        <v>160</v>
      </c>
      <c r="AK72" s="24">
        <v>160</v>
      </c>
      <c r="AL72" s="24">
        <v>160</v>
      </c>
      <c r="AM72" s="24">
        <v>160</v>
      </c>
      <c r="AN72" s="24">
        <v>160</v>
      </c>
      <c r="AO72" s="24">
        <v>160</v>
      </c>
      <c r="AP72" s="24">
        <v>160</v>
      </c>
      <c r="AQ72" s="24">
        <v>160</v>
      </c>
      <c r="AR72" s="24">
        <v>160</v>
      </c>
      <c r="AS72" s="24">
        <v>160</v>
      </c>
      <c r="AT72" s="24">
        <v>160</v>
      </c>
      <c r="AU72" s="24">
        <v>160</v>
      </c>
      <c r="AV72" s="24">
        <v>160</v>
      </c>
      <c r="AW72" s="24">
        <v>160</v>
      </c>
      <c r="AX72" s="24">
        <v>160</v>
      </c>
      <c r="AY72" s="24">
        <v>160</v>
      </c>
      <c r="AZ72" s="24">
        <v>160</v>
      </c>
      <c r="BA72" s="24">
        <v>160</v>
      </c>
      <c r="BB72" s="24">
        <v>160</v>
      </c>
      <c r="BC72" s="24">
        <v>160</v>
      </c>
      <c r="BD72" s="24">
        <v>160</v>
      </c>
      <c r="BE72" s="24">
        <v>160</v>
      </c>
      <c r="BF72" s="24">
        <v>160</v>
      </c>
      <c r="BG72" s="24">
        <v>160</v>
      </c>
      <c r="BH72" s="24">
        <v>160</v>
      </c>
      <c r="BI72" s="24">
        <v>160</v>
      </c>
      <c r="BJ72" s="25">
        <v>25</v>
      </c>
      <c r="BK72" s="24">
        <f t="shared" si="284"/>
        <v>9305</v>
      </c>
      <c r="BL72" s="19">
        <f t="shared" si="285"/>
        <v>232625</v>
      </c>
    </row>
    <row r="73" spans="1:64" x14ac:dyDescent="0.2">
      <c r="A73" s="24" t="s">
        <v>34</v>
      </c>
      <c r="B73" s="24">
        <v>0</v>
      </c>
      <c r="C73" s="24">
        <v>0</v>
      </c>
      <c r="D73" s="24">
        <v>0</v>
      </c>
      <c r="E73" s="24">
        <v>0</v>
      </c>
      <c r="F73" s="24">
        <v>160</v>
      </c>
      <c r="G73" s="24">
        <v>160</v>
      </c>
      <c r="H73" s="24">
        <v>160</v>
      </c>
      <c r="I73" s="24">
        <v>160</v>
      </c>
      <c r="J73" s="24">
        <v>160</v>
      </c>
      <c r="K73" s="24">
        <v>160</v>
      </c>
      <c r="L73" s="24">
        <v>160</v>
      </c>
      <c r="M73" s="24">
        <v>160</v>
      </c>
      <c r="N73" s="24">
        <v>160</v>
      </c>
      <c r="O73" s="24">
        <v>160</v>
      </c>
      <c r="P73" s="24">
        <v>160</v>
      </c>
      <c r="Q73" s="24">
        <v>160</v>
      </c>
      <c r="R73" s="24">
        <v>160</v>
      </c>
      <c r="S73" s="24">
        <v>160</v>
      </c>
      <c r="T73" s="24">
        <v>160</v>
      </c>
      <c r="U73" s="24">
        <v>160</v>
      </c>
      <c r="V73" s="24">
        <v>160</v>
      </c>
      <c r="W73" s="24">
        <v>160</v>
      </c>
      <c r="X73" s="24">
        <v>160</v>
      </c>
      <c r="Y73" s="24">
        <v>160</v>
      </c>
      <c r="Z73" s="24">
        <v>160</v>
      </c>
      <c r="AA73" s="24">
        <v>160</v>
      </c>
      <c r="AB73" s="24">
        <v>160</v>
      </c>
      <c r="AC73" s="24">
        <v>160</v>
      </c>
      <c r="AD73" s="24">
        <v>160</v>
      </c>
      <c r="AE73" s="24">
        <v>160</v>
      </c>
      <c r="AF73" s="24">
        <v>160</v>
      </c>
      <c r="AG73" s="24">
        <v>160</v>
      </c>
      <c r="AH73" s="24">
        <v>160</v>
      </c>
      <c r="AI73" s="24">
        <v>160</v>
      </c>
      <c r="AJ73" s="24">
        <v>160</v>
      </c>
      <c r="AK73" s="24">
        <v>160</v>
      </c>
      <c r="AL73" s="24">
        <v>160</v>
      </c>
      <c r="AM73" s="24">
        <v>160</v>
      </c>
      <c r="AN73" s="24">
        <v>160</v>
      </c>
      <c r="AO73" s="24">
        <v>160</v>
      </c>
      <c r="AP73" s="24">
        <v>160</v>
      </c>
      <c r="AQ73" s="24">
        <v>160</v>
      </c>
      <c r="AR73" s="24">
        <v>160</v>
      </c>
      <c r="AS73" s="24">
        <v>160</v>
      </c>
      <c r="AT73" s="24">
        <v>160</v>
      </c>
      <c r="AU73" s="24">
        <v>160</v>
      </c>
      <c r="AV73" s="24">
        <v>160</v>
      </c>
      <c r="AW73" s="24">
        <v>160</v>
      </c>
      <c r="AX73" s="24">
        <v>160</v>
      </c>
      <c r="AY73" s="24">
        <v>160</v>
      </c>
      <c r="AZ73" s="24">
        <v>160</v>
      </c>
      <c r="BA73" s="24">
        <v>160</v>
      </c>
      <c r="BB73" s="24">
        <v>160</v>
      </c>
      <c r="BC73" s="24">
        <v>160</v>
      </c>
      <c r="BD73" s="24">
        <v>160</v>
      </c>
      <c r="BE73" s="24">
        <v>160</v>
      </c>
      <c r="BF73" s="24">
        <v>160</v>
      </c>
      <c r="BG73" s="24">
        <v>160</v>
      </c>
      <c r="BH73" s="24">
        <v>160</v>
      </c>
      <c r="BI73" s="24">
        <v>160</v>
      </c>
      <c r="BJ73" s="25">
        <v>20</v>
      </c>
      <c r="BK73" s="24">
        <f t="shared" si="284"/>
        <v>8980</v>
      </c>
      <c r="BL73" s="19">
        <f t="shared" si="285"/>
        <v>179600</v>
      </c>
    </row>
    <row r="74" spans="1:64" x14ac:dyDescent="0.2">
      <c r="A74" s="24" t="s">
        <v>23</v>
      </c>
      <c r="B74" s="24">
        <v>0</v>
      </c>
      <c r="C74" s="24">
        <v>0</v>
      </c>
      <c r="D74" s="24">
        <v>0</v>
      </c>
      <c r="E74" s="24">
        <v>0</v>
      </c>
      <c r="F74" s="24">
        <v>0</v>
      </c>
      <c r="G74" s="24">
        <v>0</v>
      </c>
      <c r="H74" s="24">
        <v>160</v>
      </c>
      <c r="I74" s="24">
        <v>160</v>
      </c>
      <c r="J74" s="24">
        <v>160</v>
      </c>
      <c r="K74" s="24">
        <v>160</v>
      </c>
      <c r="L74" s="24">
        <v>160</v>
      </c>
      <c r="M74" s="24">
        <v>160</v>
      </c>
      <c r="N74" s="24">
        <v>80</v>
      </c>
      <c r="O74" s="24">
        <v>80</v>
      </c>
      <c r="P74" s="24">
        <v>80</v>
      </c>
      <c r="Q74" s="24">
        <v>80</v>
      </c>
      <c r="R74" s="24">
        <v>80</v>
      </c>
      <c r="S74" s="24">
        <v>120</v>
      </c>
      <c r="T74" s="24">
        <v>120</v>
      </c>
      <c r="U74" s="24">
        <v>120</v>
      </c>
      <c r="V74" s="24">
        <v>120</v>
      </c>
      <c r="W74" s="24">
        <v>120</v>
      </c>
      <c r="X74" s="24">
        <v>120</v>
      </c>
      <c r="Y74" s="24">
        <v>120</v>
      </c>
      <c r="Z74" s="24">
        <v>160</v>
      </c>
      <c r="AA74" s="24">
        <v>160</v>
      </c>
      <c r="AB74" s="24">
        <v>160</v>
      </c>
      <c r="AC74" s="24">
        <v>160</v>
      </c>
      <c r="AD74" s="24">
        <v>160</v>
      </c>
      <c r="AE74" s="24">
        <v>160</v>
      </c>
      <c r="AF74" s="24">
        <v>160</v>
      </c>
      <c r="AG74" s="24">
        <v>160</v>
      </c>
      <c r="AH74" s="24">
        <v>160</v>
      </c>
      <c r="AI74" s="24">
        <v>160</v>
      </c>
      <c r="AJ74" s="24">
        <v>160</v>
      </c>
      <c r="AK74" s="24">
        <v>160</v>
      </c>
      <c r="AL74" s="24">
        <v>160</v>
      </c>
      <c r="AM74" s="24">
        <v>160</v>
      </c>
      <c r="AN74" s="24">
        <v>160</v>
      </c>
      <c r="AO74" s="24">
        <v>160</v>
      </c>
      <c r="AP74" s="24">
        <v>160</v>
      </c>
      <c r="AQ74" s="24">
        <v>160</v>
      </c>
      <c r="AR74" s="24">
        <v>160</v>
      </c>
      <c r="AS74" s="24">
        <v>160</v>
      </c>
      <c r="AT74" s="24">
        <v>160</v>
      </c>
      <c r="AU74" s="24">
        <v>160</v>
      </c>
      <c r="AV74" s="24">
        <v>160</v>
      </c>
      <c r="AW74" s="24">
        <v>160</v>
      </c>
      <c r="AX74" s="24">
        <v>160</v>
      </c>
      <c r="AY74" s="24">
        <v>160</v>
      </c>
      <c r="AZ74" s="24">
        <v>160</v>
      </c>
      <c r="BA74" s="24">
        <v>160</v>
      </c>
      <c r="BB74" s="24">
        <v>160</v>
      </c>
      <c r="BC74" s="24">
        <v>160</v>
      </c>
      <c r="BD74" s="24">
        <v>160</v>
      </c>
      <c r="BE74" s="24">
        <v>160</v>
      </c>
      <c r="BF74" s="24">
        <v>160</v>
      </c>
      <c r="BG74" s="24">
        <v>160</v>
      </c>
      <c r="BH74" s="24">
        <v>160</v>
      </c>
      <c r="BI74" s="24">
        <v>160</v>
      </c>
      <c r="BJ74" s="25">
        <v>20</v>
      </c>
      <c r="BK74" s="24">
        <f t="shared" si="284"/>
        <v>7980</v>
      </c>
      <c r="BL74" s="19">
        <f t="shared" si="285"/>
        <v>159600</v>
      </c>
    </row>
    <row r="75" spans="1:64" x14ac:dyDescent="0.2">
      <c r="A75" s="24" t="s">
        <v>385</v>
      </c>
      <c r="B75" s="24">
        <v>160</v>
      </c>
      <c r="C75" s="24">
        <v>160</v>
      </c>
      <c r="D75" s="24">
        <v>160</v>
      </c>
      <c r="E75" s="24">
        <v>160</v>
      </c>
      <c r="F75" s="24">
        <v>160</v>
      </c>
      <c r="G75" s="24">
        <v>160</v>
      </c>
      <c r="H75" s="24">
        <v>160</v>
      </c>
      <c r="I75" s="24">
        <v>160</v>
      </c>
      <c r="J75" s="24">
        <v>160</v>
      </c>
      <c r="K75" s="24">
        <v>160</v>
      </c>
      <c r="L75" s="24">
        <v>160</v>
      </c>
      <c r="M75" s="24">
        <v>160</v>
      </c>
      <c r="N75" s="24">
        <v>160</v>
      </c>
      <c r="O75" s="24">
        <v>160</v>
      </c>
      <c r="P75" s="24">
        <v>160</v>
      </c>
      <c r="Q75" s="24">
        <v>160</v>
      </c>
      <c r="R75" s="24">
        <v>160</v>
      </c>
      <c r="S75" s="24">
        <v>160</v>
      </c>
      <c r="T75" s="24">
        <v>160</v>
      </c>
      <c r="U75" s="24">
        <v>160</v>
      </c>
      <c r="V75" s="24">
        <v>160</v>
      </c>
      <c r="W75" s="24">
        <v>160</v>
      </c>
      <c r="X75" s="24">
        <v>160</v>
      </c>
      <c r="Y75" s="24">
        <v>160</v>
      </c>
      <c r="Z75" s="24">
        <v>160</v>
      </c>
      <c r="AA75" s="24">
        <v>160</v>
      </c>
      <c r="AB75" s="24">
        <v>160</v>
      </c>
      <c r="AC75" s="24">
        <v>160</v>
      </c>
      <c r="AD75" s="24">
        <v>160</v>
      </c>
      <c r="AE75" s="24">
        <v>160</v>
      </c>
      <c r="AF75" s="24">
        <v>160</v>
      </c>
      <c r="AG75" s="24">
        <v>160</v>
      </c>
      <c r="AH75" s="24">
        <v>160</v>
      </c>
      <c r="AI75" s="24">
        <v>160</v>
      </c>
      <c r="AJ75" s="24">
        <v>160</v>
      </c>
      <c r="AK75" s="24">
        <v>160</v>
      </c>
      <c r="AL75" s="24">
        <v>160</v>
      </c>
      <c r="AM75" s="24">
        <v>160</v>
      </c>
      <c r="AN75" s="24">
        <v>160</v>
      </c>
      <c r="AO75" s="24">
        <v>160</v>
      </c>
      <c r="AP75" s="24">
        <v>160</v>
      </c>
      <c r="AQ75" s="24">
        <v>160</v>
      </c>
      <c r="AR75" s="24">
        <v>160</v>
      </c>
      <c r="AS75" s="24">
        <v>160</v>
      </c>
      <c r="AT75" s="24">
        <v>160</v>
      </c>
      <c r="AU75" s="24">
        <v>160</v>
      </c>
      <c r="AV75" s="24">
        <v>160</v>
      </c>
      <c r="AW75" s="24">
        <v>160</v>
      </c>
      <c r="AX75" s="24">
        <v>160</v>
      </c>
      <c r="AY75" s="24">
        <v>160</v>
      </c>
      <c r="AZ75" s="24">
        <v>160</v>
      </c>
      <c r="BA75" s="24">
        <v>160</v>
      </c>
      <c r="BB75" s="24">
        <v>160</v>
      </c>
      <c r="BC75" s="24">
        <v>160</v>
      </c>
      <c r="BD75" s="24">
        <v>160</v>
      </c>
      <c r="BE75" s="24">
        <v>160</v>
      </c>
      <c r="BF75" s="24">
        <v>160</v>
      </c>
      <c r="BG75" s="24">
        <v>160</v>
      </c>
      <c r="BH75" s="24">
        <v>160</v>
      </c>
      <c r="BI75" s="24">
        <v>160</v>
      </c>
      <c r="BJ75" s="25">
        <v>50</v>
      </c>
      <c r="BK75" s="24">
        <f t="shared" si="284"/>
        <v>9650</v>
      </c>
      <c r="BL75" s="19">
        <f t="shared" si="285"/>
        <v>482500</v>
      </c>
    </row>
    <row r="76" spans="1:64" x14ac:dyDescent="0.2">
      <c r="A76" s="24" t="s">
        <v>220</v>
      </c>
      <c r="B76" s="24">
        <v>0</v>
      </c>
      <c r="C76" s="24">
        <v>0</v>
      </c>
      <c r="D76" s="24">
        <v>0</v>
      </c>
      <c r="E76" s="24">
        <v>0</v>
      </c>
      <c r="F76" s="24">
        <v>0</v>
      </c>
      <c r="G76" s="24">
        <v>0</v>
      </c>
      <c r="H76" s="24">
        <v>0</v>
      </c>
      <c r="I76" s="24">
        <v>0</v>
      </c>
      <c r="J76" s="24">
        <v>0</v>
      </c>
      <c r="K76" s="24">
        <v>0</v>
      </c>
      <c r="L76" s="24">
        <v>0</v>
      </c>
      <c r="M76" s="24">
        <v>0</v>
      </c>
      <c r="N76" s="24">
        <v>0</v>
      </c>
      <c r="O76" s="24">
        <v>0</v>
      </c>
      <c r="P76" s="24">
        <v>0</v>
      </c>
      <c r="Q76" s="24">
        <v>0</v>
      </c>
      <c r="R76" s="24">
        <v>0</v>
      </c>
      <c r="S76" s="24">
        <v>0</v>
      </c>
      <c r="T76" s="24">
        <v>80</v>
      </c>
      <c r="U76" s="24">
        <v>80</v>
      </c>
      <c r="V76" s="24">
        <v>80</v>
      </c>
      <c r="W76" s="24">
        <v>80</v>
      </c>
      <c r="X76" s="24">
        <v>80</v>
      </c>
      <c r="Y76" s="24">
        <v>80</v>
      </c>
      <c r="Z76" s="24">
        <v>120</v>
      </c>
      <c r="AA76" s="24">
        <v>120</v>
      </c>
      <c r="AB76" s="24">
        <v>120</v>
      </c>
      <c r="AC76" s="24">
        <v>120</v>
      </c>
      <c r="AD76" s="24">
        <v>120</v>
      </c>
      <c r="AE76" s="24">
        <v>120</v>
      </c>
      <c r="AF76" s="24">
        <v>120</v>
      </c>
      <c r="AG76" s="24">
        <v>120</v>
      </c>
      <c r="AH76" s="24">
        <v>120</v>
      </c>
      <c r="AI76" s="24">
        <v>120</v>
      </c>
      <c r="AJ76" s="24">
        <v>120</v>
      </c>
      <c r="AK76" s="24">
        <v>120</v>
      </c>
      <c r="AL76" s="24">
        <v>120</v>
      </c>
      <c r="AM76" s="24">
        <v>120</v>
      </c>
      <c r="AN76" s="24">
        <v>120</v>
      </c>
      <c r="AO76" s="24">
        <v>120</v>
      </c>
      <c r="AP76" s="24">
        <v>120</v>
      </c>
      <c r="AQ76" s="24">
        <v>120</v>
      </c>
      <c r="AR76" s="24">
        <v>120</v>
      </c>
      <c r="AS76" s="24">
        <v>120</v>
      </c>
      <c r="AT76" s="24">
        <v>120</v>
      </c>
      <c r="AU76" s="24">
        <v>120</v>
      </c>
      <c r="AV76" s="24">
        <v>120</v>
      </c>
      <c r="AW76" s="24">
        <v>120</v>
      </c>
      <c r="AX76" s="24">
        <v>120</v>
      </c>
      <c r="AY76" s="24">
        <v>120</v>
      </c>
      <c r="AZ76" s="24">
        <v>120</v>
      </c>
      <c r="BA76" s="24">
        <v>120</v>
      </c>
      <c r="BB76" s="24">
        <v>120</v>
      </c>
      <c r="BC76" s="24">
        <v>120</v>
      </c>
      <c r="BD76" s="24">
        <v>120</v>
      </c>
      <c r="BE76" s="24">
        <v>120</v>
      </c>
      <c r="BF76" s="24">
        <v>120</v>
      </c>
      <c r="BG76" s="24">
        <v>120</v>
      </c>
      <c r="BH76" s="24">
        <v>120</v>
      </c>
      <c r="BI76" s="24">
        <v>120</v>
      </c>
      <c r="BJ76" s="25">
        <v>25</v>
      </c>
      <c r="BK76" s="24">
        <f t="shared" si="284"/>
        <v>4825</v>
      </c>
      <c r="BL76" s="19">
        <f t="shared" si="285"/>
        <v>120625</v>
      </c>
    </row>
    <row r="77" spans="1:64" x14ac:dyDescent="0.2">
      <c r="A77" s="24" t="s">
        <v>224</v>
      </c>
      <c r="B77" s="24">
        <v>0</v>
      </c>
      <c r="C77" s="24">
        <v>0</v>
      </c>
      <c r="D77" s="24">
        <v>0</v>
      </c>
      <c r="E77" s="24">
        <v>0</v>
      </c>
      <c r="F77" s="24">
        <v>0</v>
      </c>
      <c r="G77" s="24">
        <v>0</v>
      </c>
      <c r="H77" s="24">
        <v>0</v>
      </c>
      <c r="I77" s="24">
        <v>0</v>
      </c>
      <c r="J77" s="24">
        <v>0</v>
      </c>
      <c r="K77" s="24">
        <v>0</v>
      </c>
      <c r="L77" s="24">
        <v>0</v>
      </c>
      <c r="M77" s="24">
        <v>0</v>
      </c>
      <c r="N77" s="24">
        <v>120</v>
      </c>
      <c r="O77" s="24">
        <v>120</v>
      </c>
      <c r="P77" s="24">
        <v>120</v>
      </c>
      <c r="Q77" s="24">
        <v>120</v>
      </c>
      <c r="R77" s="24">
        <v>120</v>
      </c>
      <c r="S77" s="24">
        <v>120</v>
      </c>
      <c r="T77" s="24">
        <v>120</v>
      </c>
      <c r="U77" s="24">
        <v>120</v>
      </c>
      <c r="V77" s="24">
        <v>120</v>
      </c>
      <c r="W77" s="24">
        <v>120</v>
      </c>
      <c r="X77" s="24">
        <v>120</v>
      </c>
      <c r="Y77" s="24">
        <v>120</v>
      </c>
      <c r="Z77" s="24">
        <v>120</v>
      </c>
      <c r="AA77" s="24">
        <v>120</v>
      </c>
      <c r="AB77" s="24">
        <v>120</v>
      </c>
      <c r="AC77" s="24">
        <v>120</v>
      </c>
      <c r="AD77" s="24">
        <v>120</v>
      </c>
      <c r="AE77" s="24">
        <v>120</v>
      </c>
      <c r="AF77" s="24">
        <v>120</v>
      </c>
      <c r="AG77" s="24">
        <v>120</v>
      </c>
      <c r="AH77" s="24">
        <v>120</v>
      </c>
      <c r="AI77" s="24">
        <v>120</v>
      </c>
      <c r="AJ77" s="24">
        <v>120</v>
      </c>
      <c r="AK77" s="24">
        <v>120</v>
      </c>
      <c r="AL77" s="24">
        <v>120</v>
      </c>
      <c r="AM77" s="24">
        <v>120</v>
      </c>
      <c r="AN77" s="24">
        <v>120</v>
      </c>
      <c r="AO77" s="24">
        <v>120</v>
      </c>
      <c r="AP77" s="24">
        <v>120</v>
      </c>
      <c r="AQ77" s="24">
        <v>120</v>
      </c>
      <c r="AR77" s="24">
        <v>120</v>
      </c>
      <c r="AS77" s="24">
        <v>120</v>
      </c>
      <c r="AT77" s="24">
        <v>120</v>
      </c>
      <c r="AU77" s="24">
        <v>120</v>
      </c>
      <c r="AV77" s="24">
        <v>120</v>
      </c>
      <c r="AW77" s="24">
        <v>120</v>
      </c>
      <c r="AX77" s="24">
        <v>120</v>
      </c>
      <c r="AY77" s="24">
        <v>120</v>
      </c>
      <c r="AZ77" s="24">
        <v>120</v>
      </c>
      <c r="BA77" s="24">
        <v>120</v>
      </c>
      <c r="BB77" s="24">
        <v>120</v>
      </c>
      <c r="BC77" s="24">
        <v>120</v>
      </c>
      <c r="BD77" s="24">
        <v>120</v>
      </c>
      <c r="BE77" s="24">
        <v>120</v>
      </c>
      <c r="BF77" s="24">
        <v>120</v>
      </c>
      <c r="BG77" s="24">
        <v>120</v>
      </c>
      <c r="BH77" s="24">
        <v>120</v>
      </c>
      <c r="BI77" s="24">
        <v>120</v>
      </c>
      <c r="BJ77" s="25">
        <v>20</v>
      </c>
      <c r="BK77" s="24">
        <f t="shared" si="284"/>
        <v>5780</v>
      </c>
      <c r="BL77" s="19">
        <f t="shared" si="285"/>
        <v>115600</v>
      </c>
    </row>
    <row r="78" spans="1:64" x14ac:dyDescent="0.2">
      <c r="A78" s="24" t="s">
        <v>219</v>
      </c>
      <c r="B78" s="24">
        <v>0</v>
      </c>
      <c r="C78" s="24">
        <v>0</v>
      </c>
      <c r="D78" s="24">
        <v>0</v>
      </c>
      <c r="E78" s="24">
        <v>0</v>
      </c>
      <c r="F78" s="24">
        <v>0</v>
      </c>
      <c r="G78" s="24">
        <v>120</v>
      </c>
      <c r="H78" s="24">
        <v>120</v>
      </c>
      <c r="I78" s="24">
        <v>120</v>
      </c>
      <c r="J78" s="24">
        <v>120</v>
      </c>
      <c r="K78" s="24">
        <v>120</v>
      </c>
      <c r="L78" s="24">
        <v>120</v>
      </c>
      <c r="M78" s="24">
        <v>120</v>
      </c>
      <c r="N78" s="24">
        <v>120</v>
      </c>
      <c r="O78" s="24">
        <v>120</v>
      </c>
      <c r="P78" s="24">
        <v>120</v>
      </c>
      <c r="Q78" s="24">
        <v>120</v>
      </c>
      <c r="R78" s="24">
        <v>120</v>
      </c>
      <c r="S78" s="24">
        <v>120</v>
      </c>
      <c r="T78" s="24">
        <v>160</v>
      </c>
      <c r="U78" s="24">
        <v>160</v>
      </c>
      <c r="V78" s="24">
        <v>160</v>
      </c>
      <c r="W78" s="24">
        <v>160</v>
      </c>
      <c r="X78" s="24">
        <v>160</v>
      </c>
      <c r="Y78" s="24">
        <v>160</v>
      </c>
      <c r="Z78" s="24">
        <v>160</v>
      </c>
      <c r="AA78" s="24">
        <v>160</v>
      </c>
      <c r="AB78" s="24">
        <v>160</v>
      </c>
      <c r="AC78" s="24">
        <v>160</v>
      </c>
      <c r="AD78" s="24">
        <v>160</v>
      </c>
      <c r="AE78" s="24">
        <v>160</v>
      </c>
      <c r="AF78" s="24">
        <v>160</v>
      </c>
      <c r="AG78" s="24">
        <v>160</v>
      </c>
      <c r="AH78" s="24">
        <v>160</v>
      </c>
      <c r="AI78" s="24">
        <v>160</v>
      </c>
      <c r="AJ78" s="24">
        <v>160</v>
      </c>
      <c r="AK78" s="24">
        <v>160</v>
      </c>
      <c r="AL78" s="24">
        <v>160</v>
      </c>
      <c r="AM78" s="24">
        <v>160</v>
      </c>
      <c r="AN78" s="24">
        <v>160</v>
      </c>
      <c r="AO78" s="24">
        <v>160</v>
      </c>
      <c r="AP78" s="24">
        <v>160</v>
      </c>
      <c r="AQ78" s="24">
        <v>160</v>
      </c>
      <c r="AR78" s="24">
        <v>160</v>
      </c>
      <c r="AS78" s="24">
        <v>160</v>
      </c>
      <c r="AT78" s="24">
        <v>160</v>
      </c>
      <c r="AU78" s="24">
        <v>160</v>
      </c>
      <c r="AV78" s="24">
        <v>160</v>
      </c>
      <c r="AW78" s="24">
        <v>160</v>
      </c>
      <c r="AX78" s="24">
        <v>160</v>
      </c>
      <c r="AY78" s="24">
        <v>160</v>
      </c>
      <c r="AZ78" s="24">
        <v>160</v>
      </c>
      <c r="BA78" s="24">
        <v>160</v>
      </c>
      <c r="BB78" s="24">
        <v>160</v>
      </c>
      <c r="BC78" s="24">
        <v>160</v>
      </c>
      <c r="BD78" s="24">
        <v>160</v>
      </c>
      <c r="BE78" s="24">
        <v>160</v>
      </c>
      <c r="BF78" s="24">
        <v>160</v>
      </c>
      <c r="BG78" s="24">
        <v>160</v>
      </c>
      <c r="BH78" s="24">
        <v>160</v>
      </c>
      <c r="BI78" s="24">
        <v>160</v>
      </c>
      <c r="BJ78" s="25">
        <v>25</v>
      </c>
      <c r="BK78" s="24">
        <f t="shared" si="284"/>
        <v>8305</v>
      </c>
      <c r="BL78" s="19">
        <f t="shared" si="285"/>
        <v>207625</v>
      </c>
    </row>
    <row r="79" spans="1:64" x14ac:dyDescent="0.2">
      <c r="A79" s="24" t="s">
        <v>222</v>
      </c>
      <c r="B79" s="24">
        <v>0</v>
      </c>
      <c r="C79" s="24">
        <v>0</v>
      </c>
      <c r="D79" s="24">
        <v>0</v>
      </c>
      <c r="E79" s="24">
        <v>0</v>
      </c>
      <c r="F79" s="24">
        <v>0</v>
      </c>
      <c r="G79" s="24">
        <v>0</v>
      </c>
      <c r="H79" s="24">
        <v>0</v>
      </c>
      <c r="I79" s="24">
        <v>0</v>
      </c>
      <c r="J79" s="24">
        <v>0</v>
      </c>
      <c r="K79" s="24">
        <v>0</v>
      </c>
      <c r="L79" s="24">
        <v>0</v>
      </c>
      <c r="M79" s="24">
        <v>0</v>
      </c>
      <c r="N79" s="24">
        <v>40</v>
      </c>
      <c r="O79" s="24">
        <v>40</v>
      </c>
      <c r="P79" s="24">
        <v>40</v>
      </c>
      <c r="Q79" s="24">
        <v>40</v>
      </c>
      <c r="R79" s="24">
        <v>40</v>
      </c>
      <c r="S79" s="24">
        <v>80</v>
      </c>
      <c r="T79" s="24">
        <v>80</v>
      </c>
      <c r="U79" s="24">
        <v>80</v>
      </c>
      <c r="V79" s="24">
        <v>80</v>
      </c>
      <c r="W79" s="24">
        <v>80</v>
      </c>
      <c r="X79" s="24">
        <v>80</v>
      </c>
      <c r="Y79" s="24">
        <v>160</v>
      </c>
      <c r="Z79" s="24">
        <v>160</v>
      </c>
      <c r="AA79" s="24">
        <v>160</v>
      </c>
      <c r="AB79" s="24">
        <v>160</v>
      </c>
      <c r="AC79" s="24">
        <v>160</v>
      </c>
      <c r="AD79" s="24">
        <v>160</v>
      </c>
      <c r="AE79" s="24">
        <v>160</v>
      </c>
      <c r="AF79" s="24">
        <v>160</v>
      </c>
      <c r="AG79" s="24">
        <v>160</v>
      </c>
      <c r="AH79" s="24">
        <v>160</v>
      </c>
      <c r="AI79" s="24">
        <v>160</v>
      </c>
      <c r="AJ79" s="24">
        <v>160</v>
      </c>
      <c r="AK79" s="24">
        <v>160</v>
      </c>
      <c r="AL79" s="24">
        <v>160</v>
      </c>
      <c r="AM79" s="24">
        <v>160</v>
      </c>
      <c r="AN79" s="24">
        <v>160</v>
      </c>
      <c r="AO79" s="24">
        <v>160</v>
      </c>
      <c r="AP79" s="24">
        <v>160</v>
      </c>
      <c r="AQ79" s="24">
        <v>160</v>
      </c>
      <c r="AR79" s="24">
        <v>160</v>
      </c>
      <c r="AS79" s="24">
        <v>160</v>
      </c>
      <c r="AT79" s="24">
        <v>160</v>
      </c>
      <c r="AU79" s="24">
        <v>160</v>
      </c>
      <c r="AV79" s="24">
        <v>160</v>
      </c>
      <c r="AW79" s="24">
        <v>160</v>
      </c>
      <c r="AX79" s="24">
        <v>160</v>
      </c>
      <c r="AY79" s="24">
        <v>160</v>
      </c>
      <c r="AZ79" s="24">
        <v>160</v>
      </c>
      <c r="BA79" s="24">
        <v>160</v>
      </c>
      <c r="BB79" s="24">
        <v>160</v>
      </c>
      <c r="BC79" s="24">
        <v>160</v>
      </c>
      <c r="BD79" s="24">
        <v>160</v>
      </c>
      <c r="BE79" s="24">
        <v>160</v>
      </c>
      <c r="BF79" s="24">
        <v>160</v>
      </c>
      <c r="BG79" s="24">
        <v>160</v>
      </c>
      <c r="BH79" s="24">
        <v>160</v>
      </c>
      <c r="BI79" s="24">
        <v>160</v>
      </c>
      <c r="BJ79" s="25">
        <v>25</v>
      </c>
      <c r="BK79" s="24">
        <f t="shared" si="284"/>
        <v>6625</v>
      </c>
      <c r="BL79" s="19">
        <f t="shared" si="285"/>
        <v>165625</v>
      </c>
    </row>
    <row r="80" spans="1:64" x14ac:dyDescent="0.2">
      <c r="A80" s="24" t="s">
        <v>223</v>
      </c>
      <c r="B80" s="24">
        <v>0</v>
      </c>
      <c r="C80" s="24">
        <v>0</v>
      </c>
      <c r="D80" s="24">
        <v>0</v>
      </c>
      <c r="E80" s="24">
        <v>0</v>
      </c>
      <c r="F80" s="24">
        <v>0</v>
      </c>
      <c r="G80" s="24">
        <v>0</v>
      </c>
      <c r="H80" s="24">
        <v>0</v>
      </c>
      <c r="I80" s="24">
        <v>0</v>
      </c>
      <c r="J80" s="24">
        <v>0</v>
      </c>
      <c r="K80" s="24">
        <v>0</v>
      </c>
      <c r="L80" s="24">
        <v>0</v>
      </c>
      <c r="M80" s="24">
        <v>0</v>
      </c>
      <c r="N80" s="24">
        <v>0</v>
      </c>
      <c r="O80" s="24">
        <v>0</v>
      </c>
      <c r="P80" s="24">
        <v>0</v>
      </c>
      <c r="Q80" s="24">
        <v>0</v>
      </c>
      <c r="R80" s="24">
        <v>0</v>
      </c>
      <c r="S80" s="24">
        <v>0</v>
      </c>
      <c r="T80" s="24">
        <v>40</v>
      </c>
      <c r="U80" s="24">
        <v>40</v>
      </c>
      <c r="V80" s="24">
        <v>40</v>
      </c>
      <c r="W80" s="24">
        <v>40</v>
      </c>
      <c r="X80" s="24">
        <v>40</v>
      </c>
      <c r="Y80" s="24">
        <v>160</v>
      </c>
      <c r="Z80" s="24">
        <v>160</v>
      </c>
      <c r="AA80" s="24">
        <v>160</v>
      </c>
      <c r="AB80" s="24">
        <v>160</v>
      </c>
      <c r="AC80" s="24">
        <v>160</v>
      </c>
      <c r="AD80" s="24">
        <v>160</v>
      </c>
      <c r="AE80" s="24">
        <v>160</v>
      </c>
      <c r="AF80" s="24">
        <v>160</v>
      </c>
      <c r="AG80" s="24">
        <v>160</v>
      </c>
      <c r="AH80" s="24">
        <v>160</v>
      </c>
      <c r="AI80" s="24">
        <v>160</v>
      </c>
      <c r="AJ80" s="24">
        <v>160</v>
      </c>
      <c r="AK80" s="24">
        <v>160</v>
      </c>
      <c r="AL80" s="24">
        <v>160</v>
      </c>
      <c r="AM80" s="24">
        <v>160</v>
      </c>
      <c r="AN80" s="24">
        <v>160</v>
      </c>
      <c r="AO80" s="24">
        <v>160</v>
      </c>
      <c r="AP80" s="24">
        <v>160</v>
      </c>
      <c r="AQ80" s="24">
        <v>160</v>
      </c>
      <c r="AR80" s="24">
        <v>160</v>
      </c>
      <c r="AS80" s="24">
        <v>160</v>
      </c>
      <c r="AT80" s="24">
        <v>160</v>
      </c>
      <c r="AU80" s="24">
        <v>160</v>
      </c>
      <c r="AV80" s="24">
        <v>160</v>
      </c>
      <c r="AW80" s="24">
        <v>160</v>
      </c>
      <c r="AX80" s="24">
        <v>160</v>
      </c>
      <c r="AY80" s="24">
        <v>160</v>
      </c>
      <c r="AZ80" s="24">
        <v>160</v>
      </c>
      <c r="BA80" s="24">
        <v>160</v>
      </c>
      <c r="BB80" s="24">
        <v>160</v>
      </c>
      <c r="BC80" s="24">
        <v>160</v>
      </c>
      <c r="BD80" s="24">
        <v>160</v>
      </c>
      <c r="BE80" s="24">
        <v>160</v>
      </c>
      <c r="BF80" s="24">
        <v>160</v>
      </c>
      <c r="BG80" s="24">
        <v>160</v>
      </c>
      <c r="BH80" s="24">
        <v>160</v>
      </c>
      <c r="BI80" s="24">
        <v>160</v>
      </c>
      <c r="BJ80" s="25">
        <v>25</v>
      </c>
      <c r="BK80" s="24">
        <f t="shared" si="284"/>
        <v>6145</v>
      </c>
      <c r="BL80" s="19">
        <f t="shared" si="285"/>
        <v>153625</v>
      </c>
    </row>
    <row r="81" spans="1:64" x14ac:dyDescent="0.2">
      <c r="A81" s="24" t="s">
        <v>221</v>
      </c>
      <c r="B81" s="24">
        <v>0</v>
      </c>
      <c r="C81" s="24">
        <v>0</v>
      </c>
      <c r="D81" s="24">
        <v>0</v>
      </c>
      <c r="E81" s="24">
        <v>0</v>
      </c>
      <c r="F81" s="24">
        <v>0</v>
      </c>
      <c r="G81" s="24">
        <v>0</v>
      </c>
      <c r="H81" s="24">
        <v>0</v>
      </c>
      <c r="I81" s="24">
        <v>0</v>
      </c>
      <c r="J81" s="24">
        <v>0</v>
      </c>
      <c r="K81" s="24">
        <v>0</v>
      </c>
      <c r="L81" s="24">
        <v>0</v>
      </c>
      <c r="M81" s="24">
        <v>0</v>
      </c>
      <c r="N81" s="24">
        <v>40</v>
      </c>
      <c r="O81" s="24">
        <v>40</v>
      </c>
      <c r="P81" s="24">
        <v>40</v>
      </c>
      <c r="Q81" s="24">
        <v>40</v>
      </c>
      <c r="R81" s="24">
        <v>40</v>
      </c>
      <c r="S81" s="24">
        <v>80</v>
      </c>
      <c r="T81" s="24">
        <v>80</v>
      </c>
      <c r="U81" s="24">
        <v>80</v>
      </c>
      <c r="V81" s="24">
        <v>80</v>
      </c>
      <c r="W81" s="24">
        <v>120</v>
      </c>
      <c r="X81" s="24">
        <v>120</v>
      </c>
      <c r="Y81" s="24">
        <v>160</v>
      </c>
      <c r="Z81" s="24">
        <v>160</v>
      </c>
      <c r="AA81" s="24">
        <v>160</v>
      </c>
      <c r="AB81" s="24">
        <v>160</v>
      </c>
      <c r="AC81" s="24">
        <v>160</v>
      </c>
      <c r="AD81" s="24">
        <v>160</v>
      </c>
      <c r="AE81" s="24">
        <v>160</v>
      </c>
      <c r="AF81" s="24">
        <v>160</v>
      </c>
      <c r="AG81" s="24">
        <v>160</v>
      </c>
      <c r="AH81" s="24">
        <v>160</v>
      </c>
      <c r="AI81" s="24">
        <v>160</v>
      </c>
      <c r="AJ81" s="24">
        <v>160</v>
      </c>
      <c r="AK81" s="24">
        <v>160</v>
      </c>
      <c r="AL81" s="24">
        <v>160</v>
      </c>
      <c r="AM81" s="24">
        <v>160</v>
      </c>
      <c r="AN81" s="24">
        <v>160</v>
      </c>
      <c r="AO81" s="24">
        <v>160</v>
      </c>
      <c r="AP81" s="24">
        <v>160</v>
      </c>
      <c r="AQ81" s="24">
        <v>160</v>
      </c>
      <c r="AR81" s="24">
        <v>160</v>
      </c>
      <c r="AS81" s="24">
        <v>160</v>
      </c>
      <c r="AT81" s="24">
        <v>160</v>
      </c>
      <c r="AU81" s="24">
        <v>160</v>
      </c>
      <c r="AV81" s="24">
        <v>160</v>
      </c>
      <c r="AW81" s="24">
        <v>160</v>
      </c>
      <c r="AX81" s="24">
        <v>160</v>
      </c>
      <c r="AY81" s="24">
        <v>160</v>
      </c>
      <c r="AZ81" s="24">
        <v>160</v>
      </c>
      <c r="BA81" s="24">
        <v>160</v>
      </c>
      <c r="BB81" s="24">
        <v>160</v>
      </c>
      <c r="BC81" s="24">
        <v>160</v>
      </c>
      <c r="BD81" s="24">
        <v>160</v>
      </c>
      <c r="BE81" s="24">
        <v>160</v>
      </c>
      <c r="BF81" s="24">
        <v>160</v>
      </c>
      <c r="BG81" s="24">
        <v>160</v>
      </c>
      <c r="BH81" s="24">
        <v>160</v>
      </c>
      <c r="BI81" s="24">
        <v>160</v>
      </c>
      <c r="BJ81" s="25">
        <v>45</v>
      </c>
      <c r="BK81" s="24">
        <f t="shared" si="284"/>
        <v>6725</v>
      </c>
      <c r="BL81" s="19">
        <f t="shared" si="285"/>
        <v>302625</v>
      </c>
    </row>
    <row r="82" spans="1:64" x14ac:dyDescent="0.2">
      <c r="A82" s="24" t="s">
        <v>111</v>
      </c>
      <c r="B82" s="24">
        <v>0</v>
      </c>
      <c r="C82" s="24">
        <v>0</v>
      </c>
      <c r="D82" s="24">
        <v>0</v>
      </c>
      <c r="E82" s="24">
        <v>0</v>
      </c>
      <c r="F82" s="24">
        <v>0</v>
      </c>
      <c r="G82" s="24">
        <v>0</v>
      </c>
      <c r="H82" s="24">
        <v>0</v>
      </c>
      <c r="I82" s="24">
        <v>0</v>
      </c>
      <c r="J82" s="24">
        <v>0</v>
      </c>
      <c r="K82" s="24">
        <v>0</v>
      </c>
      <c r="L82" s="24">
        <v>0</v>
      </c>
      <c r="M82" s="24">
        <v>0</v>
      </c>
      <c r="N82" s="24">
        <v>120</v>
      </c>
      <c r="O82" s="24">
        <v>120</v>
      </c>
      <c r="P82" s="24">
        <v>120</v>
      </c>
      <c r="Q82" s="24">
        <v>120</v>
      </c>
      <c r="R82" s="24">
        <v>120</v>
      </c>
      <c r="S82" s="24">
        <v>120</v>
      </c>
      <c r="T82" s="24">
        <v>120</v>
      </c>
      <c r="U82" s="24">
        <v>120</v>
      </c>
      <c r="V82" s="24">
        <v>120</v>
      </c>
      <c r="W82" s="24">
        <v>120</v>
      </c>
      <c r="X82" s="24">
        <v>120</v>
      </c>
      <c r="Y82" s="24">
        <v>120</v>
      </c>
      <c r="Z82" s="24">
        <v>160</v>
      </c>
      <c r="AA82" s="24">
        <v>160</v>
      </c>
      <c r="AB82" s="24">
        <v>160</v>
      </c>
      <c r="AC82" s="24">
        <v>160</v>
      </c>
      <c r="AD82" s="24">
        <v>160</v>
      </c>
      <c r="AE82" s="24">
        <v>160</v>
      </c>
      <c r="AF82" s="24">
        <v>160</v>
      </c>
      <c r="AG82" s="24">
        <v>160</v>
      </c>
      <c r="AH82" s="24">
        <v>160</v>
      </c>
      <c r="AI82" s="24">
        <v>160</v>
      </c>
      <c r="AJ82" s="24">
        <v>160</v>
      </c>
      <c r="AK82" s="24">
        <v>160</v>
      </c>
      <c r="AL82" s="24">
        <v>160</v>
      </c>
      <c r="AM82" s="24">
        <v>160</v>
      </c>
      <c r="AN82" s="24">
        <v>160</v>
      </c>
      <c r="AO82" s="24">
        <v>160</v>
      </c>
      <c r="AP82" s="24">
        <v>160</v>
      </c>
      <c r="AQ82" s="24">
        <v>160</v>
      </c>
      <c r="AR82" s="24">
        <v>160</v>
      </c>
      <c r="AS82" s="24">
        <v>160</v>
      </c>
      <c r="AT82" s="24">
        <v>160</v>
      </c>
      <c r="AU82" s="24">
        <v>160</v>
      </c>
      <c r="AV82" s="24">
        <v>160</v>
      </c>
      <c r="AW82" s="24">
        <v>160</v>
      </c>
      <c r="AX82" s="24">
        <v>160</v>
      </c>
      <c r="AY82" s="24">
        <v>160</v>
      </c>
      <c r="AZ82" s="24">
        <v>160</v>
      </c>
      <c r="BA82" s="24">
        <v>160</v>
      </c>
      <c r="BB82" s="24">
        <v>160</v>
      </c>
      <c r="BC82" s="24">
        <v>160</v>
      </c>
      <c r="BD82" s="24">
        <v>160</v>
      </c>
      <c r="BE82" s="24">
        <v>160</v>
      </c>
      <c r="BF82" s="24">
        <v>160</v>
      </c>
      <c r="BG82" s="24">
        <v>160</v>
      </c>
      <c r="BH82" s="24">
        <v>160</v>
      </c>
      <c r="BI82" s="24">
        <v>160</v>
      </c>
      <c r="BJ82" s="25">
        <v>25</v>
      </c>
      <c r="BK82" s="24">
        <f t="shared" si="284"/>
        <v>7225</v>
      </c>
      <c r="BL82" s="19">
        <f t="shared" si="285"/>
        <v>180625</v>
      </c>
    </row>
    <row r="83" spans="1:64" x14ac:dyDescent="0.2">
      <c r="A83" s="24" t="s">
        <v>346</v>
      </c>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5"/>
      <c r="BK83" s="24"/>
      <c r="BL83" s="19"/>
    </row>
    <row r="84" spans="1:64" x14ac:dyDescent="0.2">
      <c r="A84" s="113" t="s">
        <v>63</v>
      </c>
      <c r="B84" s="24">
        <v>0</v>
      </c>
      <c r="C84" s="24">
        <v>0</v>
      </c>
      <c r="D84" s="24">
        <v>20</v>
      </c>
      <c r="E84" s="24">
        <v>20</v>
      </c>
      <c r="F84" s="24">
        <v>20</v>
      </c>
      <c r="G84" s="24">
        <v>20</v>
      </c>
      <c r="H84" s="24">
        <v>20</v>
      </c>
      <c r="I84" s="24">
        <v>20</v>
      </c>
      <c r="J84" s="24">
        <v>20</v>
      </c>
      <c r="K84" s="24">
        <v>20</v>
      </c>
      <c r="L84" s="24">
        <v>20</v>
      </c>
      <c r="M84" s="24">
        <v>20</v>
      </c>
      <c r="N84" s="24">
        <v>20</v>
      </c>
      <c r="O84" s="24">
        <v>20</v>
      </c>
      <c r="P84" s="24">
        <v>20</v>
      </c>
      <c r="Q84" s="24">
        <v>20</v>
      </c>
      <c r="R84" s="24">
        <v>20</v>
      </c>
      <c r="S84" s="24">
        <v>20</v>
      </c>
      <c r="T84" s="24">
        <v>20</v>
      </c>
      <c r="U84" s="24">
        <v>20</v>
      </c>
      <c r="V84" s="24">
        <v>20</v>
      </c>
      <c r="W84" s="24">
        <v>20</v>
      </c>
      <c r="X84" s="24">
        <v>20</v>
      </c>
      <c r="Y84" s="24">
        <v>20</v>
      </c>
      <c r="Z84" s="24">
        <v>20</v>
      </c>
      <c r="AA84" s="24">
        <v>20</v>
      </c>
      <c r="AB84" s="24">
        <v>20</v>
      </c>
      <c r="AC84" s="24">
        <v>20</v>
      </c>
      <c r="AD84" s="24">
        <v>20</v>
      </c>
      <c r="AE84" s="24">
        <v>20</v>
      </c>
      <c r="AF84" s="24">
        <v>20</v>
      </c>
      <c r="AG84" s="24">
        <v>20</v>
      </c>
      <c r="AH84" s="24">
        <v>20</v>
      </c>
      <c r="AI84" s="24">
        <v>20</v>
      </c>
      <c r="AJ84" s="24">
        <v>20</v>
      </c>
      <c r="AK84" s="24">
        <v>20</v>
      </c>
      <c r="AL84" s="24">
        <v>20</v>
      </c>
      <c r="AM84" s="24">
        <v>20</v>
      </c>
      <c r="AN84" s="24">
        <v>20</v>
      </c>
      <c r="AO84" s="24">
        <v>20</v>
      </c>
      <c r="AP84" s="24">
        <v>20</v>
      </c>
      <c r="AQ84" s="24">
        <v>20</v>
      </c>
      <c r="AR84" s="24">
        <v>20</v>
      </c>
      <c r="AS84" s="24">
        <v>20</v>
      </c>
      <c r="AT84" s="24">
        <v>20</v>
      </c>
      <c r="AU84" s="24">
        <v>20</v>
      </c>
      <c r="AV84" s="24">
        <v>20</v>
      </c>
      <c r="AW84" s="24">
        <v>20</v>
      </c>
      <c r="AX84" s="24">
        <v>20</v>
      </c>
      <c r="AY84" s="24">
        <v>20</v>
      </c>
      <c r="AZ84" s="24">
        <v>20</v>
      </c>
      <c r="BA84" s="24">
        <v>20</v>
      </c>
      <c r="BB84" s="24">
        <v>20</v>
      </c>
      <c r="BC84" s="24">
        <v>20</v>
      </c>
      <c r="BD84" s="24">
        <v>20</v>
      </c>
      <c r="BE84" s="24">
        <v>20</v>
      </c>
      <c r="BF84" s="24">
        <v>20</v>
      </c>
      <c r="BG84" s="24">
        <v>20</v>
      </c>
      <c r="BH84" s="24">
        <v>20</v>
      </c>
      <c r="BI84" s="24">
        <v>20</v>
      </c>
      <c r="BJ84" s="25">
        <v>50</v>
      </c>
      <c r="BK84" s="24">
        <f>SUM(B84:BJ84)</f>
        <v>1210</v>
      </c>
      <c r="BL84" s="19">
        <f>BK84*BJ84</f>
        <v>60500</v>
      </c>
    </row>
    <row r="86" spans="1:64" x14ac:dyDescent="0.2">
      <c r="K86" s="10">
        <f>SUM(B69:K72)</f>
        <v>5440</v>
      </c>
      <c r="BL86" s="18"/>
    </row>
    <row r="88" spans="1:64" x14ac:dyDescent="0.2">
      <c r="A88" s="26" t="s">
        <v>3</v>
      </c>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L88" s="7">
        <f>SUM(BL57:BL75)</f>
        <v>9019725</v>
      </c>
    </row>
    <row r="89" spans="1:64" x14ac:dyDescent="0.2">
      <c r="A89" s="24" t="s">
        <v>36</v>
      </c>
      <c r="B89" s="484">
        <f>BJ57</f>
        <v>100</v>
      </c>
      <c r="C89" s="484">
        <f>B89</f>
        <v>100</v>
      </c>
      <c r="D89" s="484">
        <f t="shared" ref="D89:T107" si="286">C89</f>
        <v>100</v>
      </c>
      <c r="E89" s="484">
        <f t="shared" si="286"/>
        <v>100</v>
      </c>
      <c r="F89" s="484">
        <f t="shared" si="286"/>
        <v>100</v>
      </c>
      <c r="G89" s="484">
        <f t="shared" si="286"/>
        <v>100</v>
      </c>
      <c r="H89" s="484">
        <f t="shared" si="286"/>
        <v>100</v>
      </c>
      <c r="I89" s="484">
        <f t="shared" si="286"/>
        <v>100</v>
      </c>
      <c r="J89" s="484">
        <f t="shared" si="286"/>
        <v>100</v>
      </c>
      <c r="K89" s="484">
        <f t="shared" si="286"/>
        <v>100</v>
      </c>
      <c r="L89" s="484">
        <f t="shared" si="286"/>
        <v>100</v>
      </c>
      <c r="M89" s="484">
        <f t="shared" si="286"/>
        <v>100</v>
      </c>
      <c r="N89" s="484">
        <f>M89</f>
        <v>100</v>
      </c>
      <c r="O89" s="484">
        <f t="shared" si="286"/>
        <v>100</v>
      </c>
      <c r="P89" s="484">
        <f t="shared" si="286"/>
        <v>100</v>
      </c>
      <c r="Q89" s="484">
        <f t="shared" si="286"/>
        <v>100</v>
      </c>
      <c r="R89" s="484">
        <f t="shared" si="286"/>
        <v>100</v>
      </c>
      <c r="S89" s="484">
        <f t="shared" si="286"/>
        <v>100</v>
      </c>
      <c r="T89" s="484">
        <f t="shared" si="286"/>
        <v>100</v>
      </c>
      <c r="U89" s="484">
        <f t="shared" ref="U89:U107" si="287">T89</f>
        <v>100</v>
      </c>
      <c r="V89" s="484">
        <f t="shared" ref="V89:V107" si="288">U89</f>
        <v>100</v>
      </c>
      <c r="W89" s="484">
        <f t="shared" ref="W89:W107" si="289">V89</f>
        <v>100</v>
      </c>
      <c r="X89" s="484">
        <f t="shared" ref="X89:X107" si="290">W89</f>
        <v>100</v>
      </c>
      <c r="Y89" s="484">
        <f t="shared" ref="Y89:Y107" si="291">X89</f>
        <v>100</v>
      </c>
      <c r="Z89" s="484">
        <f t="shared" ref="Z89:Z114" si="292">Y89*1.05</f>
        <v>105</v>
      </c>
      <c r="AA89" s="484">
        <f t="shared" ref="AA89:AK116" si="293">Z89</f>
        <v>105</v>
      </c>
      <c r="AB89" s="484">
        <f t="shared" ref="AB89:AB114" si="294">AA89</f>
        <v>105</v>
      </c>
      <c r="AC89" s="484">
        <f t="shared" ref="AC89:AC114" si="295">AB89</f>
        <v>105</v>
      </c>
      <c r="AD89" s="484">
        <f t="shared" ref="AD89:AD114" si="296">AC89</f>
        <v>105</v>
      </c>
      <c r="AE89" s="484">
        <f t="shared" ref="AE89:AF114" si="297">AD89</f>
        <v>105</v>
      </c>
      <c r="AF89" s="484">
        <f t="shared" si="297"/>
        <v>105</v>
      </c>
      <c r="AG89" s="484">
        <f t="shared" ref="AG89:AG114" si="298">AF89</f>
        <v>105</v>
      </c>
      <c r="AH89" s="484">
        <f t="shared" ref="AH89:AH114" si="299">AG89</f>
        <v>105</v>
      </c>
      <c r="AI89" s="484">
        <f t="shared" ref="AI89:AI114" si="300">AH89</f>
        <v>105</v>
      </c>
      <c r="AJ89" s="484">
        <f t="shared" ref="AJ89:AJ114" si="301">AI89</f>
        <v>105</v>
      </c>
      <c r="AK89" s="484">
        <f t="shared" ref="AK89:AK114" si="302">AJ89</f>
        <v>105</v>
      </c>
      <c r="AL89" s="484">
        <f t="shared" ref="AL89:AL114" si="303">AK89*1.05</f>
        <v>110.25</v>
      </c>
      <c r="AM89" s="484">
        <f t="shared" ref="AM89:AW116" si="304">AL89</f>
        <v>110.25</v>
      </c>
      <c r="AN89" s="484">
        <f t="shared" ref="AN89:AN114" si="305">AM89</f>
        <v>110.25</v>
      </c>
      <c r="AO89" s="484">
        <f t="shared" ref="AO89:AO114" si="306">AN89</f>
        <v>110.25</v>
      </c>
      <c r="AP89" s="484">
        <f t="shared" ref="AP89:AP114" si="307">AO89</f>
        <v>110.25</v>
      </c>
      <c r="AQ89" s="484">
        <f t="shared" ref="AQ89:AR114" si="308">AP89</f>
        <v>110.25</v>
      </c>
      <c r="AR89" s="484">
        <f t="shared" si="308"/>
        <v>110.25</v>
      </c>
      <c r="AS89" s="484">
        <f t="shared" ref="AS89:AS114" si="309">AR89</f>
        <v>110.25</v>
      </c>
      <c r="AT89" s="484">
        <f t="shared" ref="AT89:AT114" si="310">AS89</f>
        <v>110.25</v>
      </c>
      <c r="AU89" s="484">
        <f t="shared" ref="AU89:AU114" si="311">AT89</f>
        <v>110.25</v>
      </c>
      <c r="AV89" s="484">
        <f t="shared" ref="AV89:AV114" si="312">AU89</f>
        <v>110.25</v>
      </c>
      <c r="AW89" s="484">
        <f t="shared" ref="AW89:AW114" si="313">AV89</f>
        <v>110.25</v>
      </c>
      <c r="AX89" s="484">
        <f t="shared" ref="AX89:AX114" si="314">AW89*1.05</f>
        <v>115.7625</v>
      </c>
      <c r="AY89" s="484">
        <f t="shared" ref="AY89:BI116" si="315">AX89</f>
        <v>115.7625</v>
      </c>
      <c r="AZ89" s="484">
        <f t="shared" ref="AZ89:AZ114" si="316">AY89</f>
        <v>115.7625</v>
      </c>
      <c r="BA89" s="484">
        <f t="shared" ref="BA89:BA114" si="317">AZ89</f>
        <v>115.7625</v>
      </c>
      <c r="BB89" s="484">
        <f t="shared" ref="BB89:BB114" si="318">BA89</f>
        <v>115.7625</v>
      </c>
      <c r="BC89" s="484">
        <f t="shared" ref="BC89:BD114" si="319">BB89</f>
        <v>115.7625</v>
      </c>
      <c r="BD89" s="484">
        <f t="shared" si="319"/>
        <v>115.7625</v>
      </c>
      <c r="BE89" s="484">
        <f t="shared" ref="BE89:BE114" si="320">BD89</f>
        <v>115.7625</v>
      </c>
      <c r="BF89" s="484">
        <f t="shared" ref="BF89:BF114" si="321">BE89</f>
        <v>115.7625</v>
      </c>
      <c r="BG89" s="484">
        <f t="shared" ref="BG89:BG114" si="322">BF89</f>
        <v>115.7625</v>
      </c>
      <c r="BH89" s="484">
        <f t="shared" ref="BH89:BH114" si="323">BG89</f>
        <v>115.7625</v>
      </c>
      <c r="BI89" s="484">
        <f t="shared" ref="BI89:BI114" si="324">BH89</f>
        <v>115.7625</v>
      </c>
    </row>
    <row r="90" spans="1:64" x14ac:dyDescent="0.2">
      <c r="A90" s="24" t="s">
        <v>345</v>
      </c>
      <c r="B90" s="484">
        <f>BJ58</f>
        <v>100</v>
      </c>
      <c r="C90" s="484">
        <f>B90</f>
        <v>100</v>
      </c>
      <c r="D90" s="484">
        <f t="shared" ref="D90" si="325">C90</f>
        <v>100</v>
      </c>
      <c r="E90" s="484">
        <f t="shared" ref="E90" si="326">D90</f>
        <v>100</v>
      </c>
      <c r="F90" s="484">
        <f t="shared" ref="F90" si="327">E90</f>
        <v>100</v>
      </c>
      <c r="G90" s="484">
        <f t="shared" ref="G90" si="328">F90</f>
        <v>100</v>
      </c>
      <c r="H90" s="484">
        <f t="shared" ref="H90" si="329">G90</f>
        <v>100</v>
      </c>
      <c r="I90" s="484">
        <f t="shared" ref="I90" si="330">H90</f>
        <v>100</v>
      </c>
      <c r="J90" s="484">
        <f t="shared" ref="J90" si="331">I90</f>
        <v>100</v>
      </c>
      <c r="K90" s="484">
        <f t="shared" ref="K90" si="332">J90</f>
        <v>100</v>
      </c>
      <c r="L90" s="484">
        <f t="shared" ref="L90" si="333">K90</f>
        <v>100</v>
      </c>
      <c r="M90" s="484">
        <f t="shared" ref="M90" si="334">L90</f>
        <v>100</v>
      </c>
      <c r="N90" s="484">
        <f>M90</f>
        <v>100</v>
      </c>
      <c r="O90" s="484">
        <f t="shared" ref="O90" si="335">N90</f>
        <v>100</v>
      </c>
      <c r="P90" s="484">
        <f t="shared" ref="P90" si="336">O90</f>
        <v>100</v>
      </c>
      <c r="Q90" s="484">
        <f t="shared" ref="Q90" si="337">P90</f>
        <v>100</v>
      </c>
      <c r="R90" s="484">
        <f t="shared" ref="R90" si="338">Q90</f>
        <v>100</v>
      </c>
      <c r="S90" s="484">
        <f t="shared" ref="S90:T90" si="339">R90</f>
        <v>100</v>
      </c>
      <c r="T90" s="484">
        <f t="shared" si="339"/>
        <v>100</v>
      </c>
      <c r="U90" s="484">
        <f t="shared" ref="U90" si="340">T90</f>
        <v>100</v>
      </c>
      <c r="V90" s="484">
        <f t="shared" ref="V90" si="341">U90</f>
        <v>100</v>
      </c>
      <c r="W90" s="484">
        <f t="shared" ref="W90" si="342">V90</f>
        <v>100</v>
      </c>
      <c r="X90" s="484">
        <f t="shared" ref="X90" si="343">W90</f>
        <v>100</v>
      </c>
      <c r="Y90" s="484">
        <f t="shared" ref="Y90" si="344">X90</f>
        <v>100</v>
      </c>
      <c r="Z90" s="484">
        <f t="shared" si="292"/>
        <v>105</v>
      </c>
      <c r="AA90" s="484">
        <f t="shared" ref="AA90" si="345">Z90</f>
        <v>105</v>
      </c>
      <c r="AB90" s="484">
        <f t="shared" ref="AB90" si="346">AA90</f>
        <v>105</v>
      </c>
      <c r="AC90" s="484">
        <f t="shared" ref="AC90" si="347">AB90</f>
        <v>105</v>
      </c>
      <c r="AD90" s="484">
        <f t="shared" ref="AD90" si="348">AC90</f>
        <v>105</v>
      </c>
      <c r="AE90" s="484">
        <f t="shared" ref="AE90:AF90" si="349">AD90</f>
        <v>105</v>
      </c>
      <c r="AF90" s="484">
        <f t="shared" si="349"/>
        <v>105</v>
      </c>
      <c r="AG90" s="484">
        <f t="shared" ref="AG90" si="350">AF90</f>
        <v>105</v>
      </c>
      <c r="AH90" s="484">
        <f t="shared" ref="AH90" si="351">AG90</f>
        <v>105</v>
      </c>
      <c r="AI90" s="484">
        <f t="shared" ref="AI90" si="352">AH90</f>
        <v>105</v>
      </c>
      <c r="AJ90" s="484">
        <f t="shared" ref="AJ90" si="353">AI90</f>
        <v>105</v>
      </c>
      <c r="AK90" s="484">
        <f t="shared" ref="AK90" si="354">AJ90</f>
        <v>105</v>
      </c>
      <c r="AL90" s="484">
        <f t="shared" si="303"/>
        <v>110.25</v>
      </c>
      <c r="AM90" s="484">
        <f t="shared" ref="AM90" si="355">AL90</f>
        <v>110.25</v>
      </c>
      <c r="AN90" s="484">
        <f t="shared" ref="AN90" si="356">AM90</f>
        <v>110.25</v>
      </c>
      <c r="AO90" s="484">
        <f t="shared" ref="AO90" si="357">AN90</f>
        <v>110.25</v>
      </c>
      <c r="AP90" s="484">
        <f t="shared" ref="AP90" si="358">AO90</f>
        <v>110.25</v>
      </c>
      <c r="AQ90" s="484">
        <f t="shared" ref="AQ90:AR90" si="359">AP90</f>
        <v>110.25</v>
      </c>
      <c r="AR90" s="484">
        <f t="shared" si="359"/>
        <v>110.25</v>
      </c>
      <c r="AS90" s="484">
        <f t="shared" ref="AS90" si="360">AR90</f>
        <v>110.25</v>
      </c>
      <c r="AT90" s="484">
        <f t="shared" ref="AT90" si="361">AS90</f>
        <v>110.25</v>
      </c>
      <c r="AU90" s="484">
        <f t="shared" ref="AU90" si="362">AT90</f>
        <v>110.25</v>
      </c>
      <c r="AV90" s="484">
        <f t="shared" ref="AV90" si="363">AU90</f>
        <v>110.25</v>
      </c>
      <c r="AW90" s="484">
        <f t="shared" ref="AW90" si="364">AV90</f>
        <v>110.25</v>
      </c>
      <c r="AX90" s="484">
        <f t="shared" si="314"/>
        <v>115.7625</v>
      </c>
      <c r="AY90" s="484">
        <f t="shared" ref="AY90" si="365">AX90</f>
        <v>115.7625</v>
      </c>
      <c r="AZ90" s="484">
        <f t="shared" ref="AZ90" si="366">AY90</f>
        <v>115.7625</v>
      </c>
      <c r="BA90" s="484">
        <f t="shared" ref="BA90" si="367">AZ90</f>
        <v>115.7625</v>
      </c>
      <c r="BB90" s="484">
        <f t="shared" ref="BB90" si="368">BA90</f>
        <v>115.7625</v>
      </c>
      <c r="BC90" s="484">
        <f t="shared" ref="BC90:BD90" si="369">BB90</f>
        <v>115.7625</v>
      </c>
      <c r="BD90" s="484">
        <f t="shared" si="369"/>
        <v>115.7625</v>
      </c>
      <c r="BE90" s="484">
        <f t="shared" ref="BE90" si="370">BD90</f>
        <v>115.7625</v>
      </c>
      <c r="BF90" s="484">
        <f t="shared" ref="BF90" si="371">BE90</f>
        <v>115.7625</v>
      </c>
      <c r="BG90" s="484">
        <f t="shared" ref="BG90" si="372">BF90</f>
        <v>115.7625</v>
      </c>
      <c r="BH90" s="484">
        <f t="shared" ref="BH90" si="373">BG90</f>
        <v>115.7625</v>
      </c>
      <c r="BI90" s="484">
        <f t="shared" ref="BI90" si="374">BH90</f>
        <v>115.7625</v>
      </c>
      <c r="BL90" s="18"/>
    </row>
    <row r="91" spans="1:64" x14ac:dyDescent="0.2">
      <c r="A91" s="24" t="s">
        <v>452</v>
      </c>
      <c r="B91" s="484">
        <f>BJ59</f>
        <v>100</v>
      </c>
      <c r="C91" s="484">
        <f t="shared" ref="C91:R107" si="375">B91</f>
        <v>100</v>
      </c>
      <c r="D91" s="484">
        <f t="shared" si="375"/>
        <v>100</v>
      </c>
      <c r="E91" s="484">
        <f t="shared" si="375"/>
        <v>100</v>
      </c>
      <c r="F91" s="484">
        <f t="shared" si="375"/>
        <v>100</v>
      </c>
      <c r="G91" s="484">
        <f t="shared" si="375"/>
        <v>100</v>
      </c>
      <c r="H91" s="484">
        <f t="shared" si="375"/>
        <v>100</v>
      </c>
      <c r="I91" s="484">
        <f t="shared" si="375"/>
        <v>100</v>
      </c>
      <c r="J91" s="484">
        <f t="shared" si="375"/>
        <v>100</v>
      </c>
      <c r="K91" s="484">
        <f t="shared" si="375"/>
        <v>100</v>
      </c>
      <c r="L91" s="484">
        <f t="shared" si="375"/>
        <v>100</v>
      </c>
      <c r="M91" s="484">
        <f t="shared" si="375"/>
        <v>100</v>
      </c>
      <c r="N91" s="484">
        <f>M91</f>
        <v>100</v>
      </c>
      <c r="O91" s="484">
        <f t="shared" si="375"/>
        <v>100</v>
      </c>
      <c r="P91" s="484">
        <f t="shared" si="375"/>
        <v>100</v>
      </c>
      <c r="Q91" s="484">
        <f t="shared" si="375"/>
        <v>100</v>
      </c>
      <c r="R91" s="484">
        <f t="shared" si="375"/>
        <v>100</v>
      </c>
      <c r="S91" s="484">
        <f t="shared" si="286"/>
        <v>100</v>
      </c>
      <c r="T91" s="484">
        <f t="shared" si="286"/>
        <v>100</v>
      </c>
      <c r="U91" s="484">
        <f t="shared" si="287"/>
        <v>100</v>
      </c>
      <c r="V91" s="484">
        <f t="shared" si="288"/>
        <v>100</v>
      </c>
      <c r="W91" s="484">
        <f t="shared" si="289"/>
        <v>100</v>
      </c>
      <c r="X91" s="484">
        <f t="shared" si="290"/>
        <v>100</v>
      </c>
      <c r="Y91" s="484">
        <f t="shared" si="291"/>
        <v>100</v>
      </c>
      <c r="Z91" s="484">
        <f t="shared" si="292"/>
        <v>105</v>
      </c>
      <c r="AA91" s="484">
        <f t="shared" si="293"/>
        <v>105</v>
      </c>
      <c r="AB91" s="484">
        <f t="shared" si="294"/>
        <v>105</v>
      </c>
      <c r="AC91" s="484">
        <f t="shared" si="295"/>
        <v>105</v>
      </c>
      <c r="AD91" s="484">
        <f t="shared" si="296"/>
        <v>105</v>
      </c>
      <c r="AE91" s="484">
        <f t="shared" si="297"/>
        <v>105</v>
      </c>
      <c r="AF91" s="484">
        <f t="shared" si="297"/>
        <v>105</v>
      </c>
      <c r="AG91" s="484">
        <f t="shared" si="298"/>
        <v>105</v>
      </c>
      <c r="AH91" s="484">
        <f t="shared" si="299"/>
        <v>105</v>
      </c>
      <c r="AI91" s="484">
        <f t="shared" si="300"/>
        <v>105</v>
      </c>
      <c r="AJ91" s="484">
        <f t="shared" si="301"/>
        <v>105</v>
      </c>
      <c r="AK91" s="484">
        <f t="shared" si="302"/>
        <v>105</v>
      </c>
      <c r="AL91" s="484">
        <f t="shared" si="303"/>
        <v>110.25</v>
      </c>
      <c r="AM91" s="484">
        <f t="shared" si="304"/>
        <v>110.25</v>
      </c>
      <c r="AN91" s="484">
        <f t="shared" si="305"/>
        <v>110.25</v>
      </c>
      <c r="AO91" s="484">
        <f t="shared" si="306"/>
        <v>110.25</v>
      </c>
      <c r="AP91" s="484">
        <f t="shared" si="307"/>
        <v>110.25</v>
      </c>
      <c r="AQ91" s="484">
        <f t="shared" si="308"/>
        <v>110.25</v>
      </c>
      <c r="AR91" s="484">
        <f t="shared" si="308"/>
        <v>110.25</v>
      </c>
      <c r="AS91" s="484">
        <f t="shared" si="309"/>
        <v>110.25</v>
      </c>
      <c r="AT91" s="484">
        <f t="shared" si="310"/>
        <v>110.25</v>
      </c>
      <c r="AU91" s="484">
        <f t="shared" si="311"/>
        <v>110.25</v>
      </c>
      <c r="AV91" s="484">
        <f t="shared" si="312"/>
        <v>110.25</v>
      </c>
      <c r="AW91" s="484">
        <f t="shared" si="313"/>
        <v>110.25</v>
      </c>
      <c r="AX91" s="484">
        <f t="shared" si="314"/>
        <v>115.7625</v>
      </c>
      <c r="AY91" s="484">
        <f t="shared" si="315"/>
        <v>115.7625</v>
      </c>
      <c r="AZ91" s="484">
        <f t="shared" si="316"/>
        <v>115.7625</v>
      </c>
      <c r="BA91" s="484">
        <f t="shared" si="317"/>
        <v>115.7625</v>
      </c>
      <c r="BB91" s="484">
        <f t="shared" si="318"/>
        <v>115.7625</v>
      </c>
      <c r="BC91" s="484">
        <f t="shared" si="319"/>
        <v>115.7625</v>
      </c>
      <c r="BD91" s="484">
        <f t="shared" si="319"/>
        <v>115.7625</v>
      </c>
      <c r="BE91" s="484">
        <f t="shared" si="320"/>
        <v>115.7625</v>
      </c>
      <c r="BF91" s="484">
        <f t="shared" si="321"/>
        <v>115.7625</v>
      </c>
      <c r="BG91" s="484">
        <f t="shared" si="322"/>
        <v>115.7625</v>
      </c>
      <c r="BH91" s="484">
        <f t="shared" si="323"/>
        <v>115.7625</v>
      </c>
      <c r="BI91" s="484">
        <f t="shared" si="324"/>
        <v>115.7625</v>
      </c>
    </row>
    <row r="92" spans="1:64" x14ac:dyDescent="0.2">
      <c r="A92" s="24" t="s">
        <v>451</v>
      </c>
      <c r="B92" s="484">
        <f>BJ60</f>
        <v>100</v>
      </c>
      <c r="C92" s="484">
        <f t="shared" si="375"/>
        <v>100</v>
      </c>
      <c r="D92" s="484">
        <f t="shared" si="286"/>
        <v>100</v>
      </c>
      <c r="E92" s="484">
        <f t="shared" si="286"/>
        <v>100</v>
      </c>
      <c r="F92" s="484">
        <f t="shared" si="286"/>
        <v>100</v>
      </c>
      <c r="G92" s="484">
        <f t="shared" si="286"/>
        <v>100</v>
      </c>
      <c r="H92" s="484">
        <f t="shared" si="286"/>
        <v>100</v>
      </c>
      <c r="I92" s="484">
        <f t="shared" si="286"/>
        <v>100</v>
      </c>
      <c r="J92" s="484">
        <f t="shared" si="286"/>
        <v>100</v>
      </c>
      <c r="K92" s="484">
        <f t="shared" si="286"/>
        <v>100</v>
      </c>
      <c r="L92" s="484">
        <f t="shared" si="286"/>
        <v>100</v>
      </c>
      <c r="M92" s="484">
        <f t="shared" si="286"/>
        <v>100</v>
      </c>
      <c r="N92" s="484">
        <f>M92</f>
        <v>100</v>
      </c>
      <c r="O92" s="484">
        <f t="shared" si="286"/>
        <v>100</v>
      </c>
      <c r="P92" s="484">
        <f t="shared" si="286"/>
        <v>100</v>
      </c>
      <c r="Q92" s="484">
        <f t="shared" si="286"/>
        <v>100</v>
      </c>
      <c r="R92" s="484">
        <f t="shared" si="286"/>
        <v>100</v>
      </c>
      <c r="S92" s="484">
        <f t="shared" si="286"/>
        <v>100</v>
      </c>
      <c r="T92" s="484">
        <f t="shared" si="286"/>
        <v>100</v>
      </c>
      <c r="U92" s="484">
        <f t="shared" si="287"/>
        <v>100</v>
      </c>
      <c r="V92" s="484">
        <f t="shared" si="288"/>
        <v>100</v>
      </c>
      <c r="W92" s="484">
        <f t="shared" si="289"/>
        <v>100</v>
      </c>
      <c r="X92" s="484">
        <f t="shared" si="290"/>
        <v>100</v>
      </c>
      <c r="Y92" s="484">
        <f t="shared" si="291"/>
        <v>100</v>
      </c>
      <c r="Z92" s="484">
        <f t="shared" si="292"/>
        <v>105</v>
      </c>
      <c r="AA92" s="484">
        <f t="shared" si="293"/>
        <v>105</v>
      </c>
      <c r="AB92" s="484">
        <f t="shared" si="294"/>
        <v>105</v>
      </c>
      <c r="AC92" s="484">
        <f t="shared" si="295"/>
        <v>105</v>
      </c>
      <c r="AD92" s="484">
        <f t="shared" si="296"/>
        <v>105</v>
      </c>
      <c r="AE92" s="484">
        <f t="shared" si="297"/>
        <v>105</v>
      </c>
      <c r="AF92" s="484">
        <f t="shared" si="297"/>
        <v>105</v>
      </c>
      <c r="AG92" s="484">
        <f t="shared" si="298"/>
        <v>105</v>
      </c>
      <c r="AH92" s="484">
        <f t="shared" si="299"/>
        <v>105</v>
      </c>
      <c r="AI92" s="484">
        <f t="shared" si="300"/>
        <v>105</v>
      </c>
      <c r="AJ92" s="484">
        <f t="shared" si="301"/>
        <v>105</v>
      </c>
      <c r="AK92" s="484">
        <f t="shared" si="302"/>
        <v>105</v>
      </c>
      <c r="AL92" s="484">
        <f t="shared" si="303"/>
        <v>110.25</v>
      </c>
      <c r="AM92" s="484">
        <f t="shared" si="304"/>
        <v>110.25</v>
      </c>
      <c r="AN92" s="484">
        <f t="shared" si="305"/>
        <v>110.25</v>
      </c>
      <c r="AO92" s="484">
        <f t="shared" si="306"/>
        <v>110.25</v>
      </c>
      <c r="AP92" s="484">
        <f t="shared" si="307"/>
        <v>110.25</v>
      </c>
      <c r="AQ92" s="484">
        <f t="shared" si="308"/>
        <v>110.25</v>
      </c>
      <c r="AR92" s="484">
        <f t="shared" si="308"/>
        <v>110.25</v>
      </c>
      <c r="AS92" s="484">
        <f t="shared" si="309"/>
        <v>110.25</v>
      </c>
      <c r="AT92" s="484">
        <f t="shared" si="310"/>
        <v>110.25</v>
      </c>
      <c r="AU92" s="484">
        <f t="shared" si="311"/>
        <v>110.25</v>
      </c>
      <c r="AV92" s="484">
        <f t="shared" si="312"/>
        <v>110.25</v>
      </c>
      <c r="AW92" s="484">
        <f t="shared" si="313"/>
        <v>110.25</v>
      </c>
      <c r="AX92" s="484">
        <f t="shared" si="314"/>
        <v>115.7625</v>
      </c>
      <c r="AY92" s="484">
        <f t="shared" si="315"/>
        <v>115.7625</v>
      </c>
      <c r="AZ92" s="484">
        <f t="shared" si="316"/>
        <v>115.7625</v>
      </c>
      <c r="BA92" s="484">
        <f t="shared" si="317"/>
        <v>115.7625</v>
      </c>
      <c r="BB92" s="484">
        <f t="shared" si="318"/>
        <v>115.7625</v>
      </c>
      <c r="BC92" s="484">
        <f t="shared" si="319"/>
        <v>115.7625</v>
      </c>
      <c r="BD92" s="484">
        <f t="shared" si="319"/>
        <v>115.7625</v>
      </c>
      <c r="BE92" s="484">
        <f t="shared" si="320"/>
        <v>115.7625</v>
      </c>
      <c r="BF92" s="484">
        <f t="shared" si="321"/>
        <v>115.7625</v>
      </c>
      <c r="BG92" s="484">
        <f t="shared" si="322"/>
        <v>115.7625</v>
      </c>
      <c r="BH92" s="484">
        <f t="shared" si="323"/>
        <v>115.7625</v>
      </c>
      <c r="BI92" s="484">
        <f t="shared" si="324"/>
        <v>115.7625</v>
      </c>
    </row>
    <row r="93" spans="1:64" x14ac:dyDescent="0.2">
      <c r="A93" s="24" t="s">
        <v>386</v>
      </c>
      <c r="B93" s="484">
        <f>BJ61</f>
        <v>60</v>
      </c>
      <c r="C93" s="484">
        <f t="shared" ref="C93" si="376">B93</f>
        <v>60</v>
      </c>
      <c r="D93" s="484">
        <f t="shared" ref="D93" si="377">C93</f>
        <v>60</v>
      </c>
      <c r="E93" s="484">
        <f t="shared" ref="E93" si="378">D93</f>
        <v>60</v>
      </c>
      <c r="F93" s="484">
        <f t="shared" ref="F93" si="379">E93</f>
        <v>60</v>
      </c>
      <c r="G93" s="484">
        <f t="shared" ref="G93" si="380">F93</f>
        <v>60</v>
      </c>
      <c r="H93" s="484">
        <f t="shared" ref="H93" si="381">G93</f>
        <v>60</v>
      </c>
      <c r="I93" s="484">
        <f t="shared" ref="I93" si="382">H93</f>
        <v>60</v>
      </c>
      <c r="J93" s="484">
        <f t="shared" ref="J93" si="383">I93</f>
        <v>60</v>
      </c>
      <c r="K93" s="484">
        <f t="shared" ref="K93" si="384">J93</f>
        <v>60</v>
      </c>
      <c r="L93" s="484">
        <f t="shared" ref="L93" si="385">K93</f>
        <v>60</v>
      </c>
      <c r="M93" s="484">
        <f t="shared" ref="M93" si="386">L93</f>
        <v>60</v>
      </c>
      <c r="N93" s="484">
        <f>M93</f>
        <v>60</v>
      </c>
      <c r="O93" s="484">
        <f t="shared" ref="O93" si="387">N93</f>
        <v>60</v>
      </c>
      <c r="P93" s="484">
        <f t="shared" ref="P93" si="388">O93</f>
        <v>60</v>
      </c>
      <c r="Q93" s="484">
        <f t="shared" ref="Q93" si="389">P93</f>
        <v>60</v>
      </c>
      <c r="R93" s="484">
        <f t="shared" ref="R93" si="390">Q93</f>
        <v>60</v>
      </c>
      <c r="S93" s="484">
        <f t="shared" ref="S93:T93" si="391">R93</f>
        <v>60</v>
      </c>
      <c r="T93" s="484">
        <f t="shared" si="391"/>
        <v>60</v>
      </c>
      <c r="U93" s="484">
        <f t="shared" ref="U93" si="392">T93</f>
        <v>60</v>
      </c>
      <c r="V93" s="484">
        <f t="shared" ref="V93" si="393">U93</f>
        <v>60</v>
      </c>
      <c r="W93" s="484">
        <f t="shared" ref="W93" si="394">V93</f>
        <v>60</v>
      </c>
      <c r="X93" s="484">
        <f t="shared" ref="X93" si="395">W93</f>
        <v>60</v>
      </c>
      <c r="Y93" s="484">
        <f t="shared" ref="Y93" si="396">X93</f>
        <v>60</v>
      </c>
      <c r="Z93" s="484">
        <f t="shared" si="292"/>
        <v>63</v>
      </c>
      <c r="AA93" s="484">
        <f t="shared" ref="AA93" si="397">Z93</f>
        <v>63</v>
      </c>
      <c r="AB93" s="484">
        <f t="shared" ref="AB93" si="398">AA93</f>
        <v>63</v>
      </c>
      <c r="AC93" s="484">
        <f t="shared" ref="AC93" si="399">AB93</f>
        <v>63</v>
      </c>
      <c r="AD93" s="484">
        <f t="shared" ref="AD93" si="400">AC93</f>
        <v>63</v>
      </c>
      <c r="AE93" s="484">
        <f t="shared" ref="AE93:AF93" si="401">AD93</f>
        <v>63</v>
      </c>
      <c r="AF93" s="484">
        <f t="shared" si="401"/>
        <v>63</v>
      </c>
      <c r="AG93" s="484">
        <f t="shared" ref="AG93" si="402">AF93</f>
        <v>63</v>
      </c>
      <c r="AH93" s="484">
        <f t="shared" ref="AH93" si="403">AG93</f>
        <v>63</v>
      </c>
      <c r="AI93" s="484">
        <f t="shared" ref="AI93" si="404">AH93</f>
        <v>63</v>
      </c>
      <c r="AJ93" s="484">
        <f t="shared" ref="AJ93" si="405">AI93</f>
        <v>63</v>
      </c>
      <c r="AK93" s="484">
        <f t="shared" ref="AK93" si="406">AJ93</f>
        <v>63</v>
      </c>
      <c r="AL93" s="484">
        <f t="shared" si="303"/>
        <v>66.150000000000006</v>
      </c>
      <c r="AM93" s="484">
        <f t="shared" ref="AM93" si="407">AL93</f>
        <v>66.150000000000006</v>
      </c>
      <c r="AN93" s="484">
        <f t="shared" ref="AN93" si="408">AM93</f>
        <v>66.150000000000006</v>
      </c>
      <c r="AO93" s="484">
        <f t="shared" ref="AO93" si="409">AN93</f>
        <v>66.150000000000006</v>
      </c>
      <c r="AP93" s="484">
        <f t="shared" ref="AP93" si="410">AO93</f>
        <v>66.150000000000006</v>
      </c>
      <c r="AQ93" s="484">
        <f t="shared" ref="AQ93:AR93" si="411">AP93</f>
        <v>66.150000000000006</v>
      </c>
      <c r="AR93" s="484">
        <f t="shared" si="411"/>
        <v>66.150000000000006</v>
      </c>
      <c r="AS93" s="484">
        <f t="shared" ref="AS93" si="412">AR93</f>
        <v>66.150000000000006</v>
      </c>
      <c r="AT93" s="484">
        <f t="shared" ref="AT93" si="413">AS93</f>
        <v>66.150000000000006</v>
      </c>
      <c r="AU93" s="484">
        <f t="shared" ref="AU93" si="414">AT93</f>
        <v>66.150000000000006</v>
      </c>
      <c r="AV93" s="484">
        <f t="shared" ref="AV93" si="415">AU93</f>
        <v>66.150000000000006</v>
      </c>
      <c r="AW93" s="484">
        <f t="shared" ref="AW93" si="416">AV93</f>
        <v>66.150000000000006</v>
      </c>
      <c r="AX93" s="484">
        <f t="shared" si="314"/>
        <v>69.45750000000001</v>
      </c>
      <c r="AY93" s="484">
        <f t="shared" ref="AY93" si="417">AX93</f>
        <v>69.45750000000001</v>
      </c>
      <c r="AZ93" s="484">
        <f t="shared" ref="AZ93" si="418">AY93</f>
        <v>69.45750000000001</v>
      </c>
      <c r="BA93" s="484">
        <f t="shared" ref="BA93" si="419">AZ93</f>
        <v>69.45750000000001</v>
      </c>
      <c r="BB93" s="484">
        <f t="shared" ref="BB93" si="420">BA93</f>
        <v>69.45750000000001</v>
      </c>
      <c r="BC93" s="484">
        <f t="shared" ref="BC93:BD93" si="421">BB93</f>
        <v>69.45750000000001</v>
      </c>
      <c r="BD93" s="484">
        <f t="shared" si="421"/>
        <v>69.45750000000001</v>
      </c>
      <c r="BE93" s="484">
        <f t="shared" ref="BE93" si="422">BD93</f>
        <v>69.45750000000001</v>
      </c>
      <c r="BF93" s="484">
        <f t="shared" ref="BF93" si="423">BE93</f>
        <v>69.45750000000001</v>
      </c>
      <c r="BG93" s="484">
        <f t="shared" ref="BG93" si="424">BF93</f>
        <v>69.45750000000001</v>
      </c>
      <c r="BH93" s="484">
        <f t="shared" ref="BH93" si="425">BG93</f>
        <v>69.45750000000001</v>
      </c>
      <c r="BI93" s="484">
        <f t="shared" ref="BI93" si="426">BH93</f>
        <v>69.45750000000001</v>
      </c>
      <c r="BL93" s="18"/>
    </row>
    <row r="94" spans="1:64" x14ac:dyDescent="0.2">
      <c r="A94" s="24" t="s">
        <v>54</v>
      </c>
      <c r="B94" s="484">
        <v>50</v>
      </c>
      <c r="C94" s="484">
        <v>50</v>
      </c>
      <c r="D94" s="484">
        <v>50</v>
      </c>
      <c r="E94" s="484">
        <v>50</v>
      </c>
      <c r="F94" s="484">
        <v>50</v>
      </c>
      <c r="G94" s="484">
        <v>50</v>
      </c>
      <c r="H94" s="484">
        <v>50</v>
      </c>
      <c r="I94" s="484">
        <v>50</v>
      </c>
      <c r="J94" s="484">
        <v>50</v>
      </c>
      <c r="K94" s="484">
        <v>50</v>
      </c>
      <c r="L94" s="484">
        <v>50</v>
      </c>
      <c r="M94" s="484">
        <v>50</v>
      </c>
      <c r="N94" s="485">
        <v>50</v>
      </c>
      <c r="O94" s="485">
        <v>50</v>
      </c>
      <c r="P94" s="485">
        <v>50</v>
      </c>
      <c r="Q94" s="485">
        <v>50</v>
      </c>
      <c r="R94" s="485">
        <v>50</v>
      </c>
      <c r="S94" s="485">
        <v>50</v>
      </c>
      <c r="T94" s="485">
        <v>51</v>
      </c>
      <c r="U94" s="484">
        <f t="shared" si="287"/>
        <v>51</v>
      </c>
      <c r="V94" s="484">
        <f t="shared" si="288"/>
        <v>51</v>
      </c>
      <c r="W94" s="484">
        <f t="shared" si="289"/>
        <v>51</v>
      </c>
      <c r="X94" s="484">
        <f t="shared" si="290"/>
        <v>51</v>
      </c>
      <c r="Y94" s="484">
        <f t="shared" si="291"/>
        <v>51</v>
      </c>
      <c r="Z94" s="484">
        <f t="shared" si="292"/>
        <v>53.550000000000004</v>
      </c>
      <c r="AA94" s="484">
        <f t="shared" si="293"/>
        <v>53.550000000000004</v>
      </c>
      <c r="AB94" s="484">
        <f t="shared" si="294"/>
        <v>53.550000000000004</v>
      </c>
      <c r="AC94" s="484">
        <f t="shared" si="295"/>
        <v>53.550000000000004</v>
      </c>
      <c r="AD94" s="484">
        <f t="shared" si="296"/>
        <v>53.550000000000004</v>
      </c>
      <c r="AE94" s="484">
        <f t="shared" si="297"/>
        <v>53.550000000000004</v>
      </c>
      <c r="AF94" s="484">
        <f t="shared" si="297"/>
        <v>53.550000000000004</v>
      </c>
      <c r="AG94" s="484">
        <f t="shared" si="298"/>
        <v>53.550000000000004</v>
      </c>
      <c r="AH94" s="484">
        <f t="shared" si="299"/>
        <v>53.550000000000004</v>
      </c>
      <c r="AI94" s="484">
        <f t="shared" si="300"/>
        <v>53.550000000000004</v>
      </c>
      <c r="AJ94" s="484">
        <f t="shared" si="301"/>
        <v>53.550000000000004</v>
      </c>
      <c r="AK94" s="484">
        <f t="shared" si="302"/>
        <v>53.550000000000004</v>
      </c>
      <c r="AL94" s="484">
        <f t="shared" si="303"/>
        <v>56.227500000000006</v>
      </c>
      <c r="AM94" s="484">
        <f t="shared" si="304"/>
        <v>56.227500000000006</v>
      </c>
      <c r="AN94" s="484">
        <f t="shared" si="305"/>
        <v>56.227500000000006</v>
      </c>
      <c r="AO94" s="484">
        <f t="shared" si="306"/>
        <v>56.227500000000006</v>
      </c>
      <c r="AP94" s="484">
        <f t="shared" si="307"/>
        <v>56.227500000000006</v>
      </c>
      <c r="AQ94" s="484">
        <f t="shared" si="308"/>
        <v>56.227500000000006</v>
      </c>
      <c r="AR94" s="484">
        <f t="shared" si="308"/>
        <v>56.227500000000006</v>
      </c>
      <c r="AS94" s="484">
        <f t="shared" si="309"/>
        <v>56.227500000000006</v>
      </c>
      <c r="AT94" s="484">
        <f t="shared" si="310"/>
        <v>56.227500000000006</v>
      </c>
      <c r="AU94" s="484">
        <f t="shared" si="311"/>
        <v>56.227500000000006</v>
      </c>
      <c r="AV94" s="484">
        <f t="shared" si="312"/>
        <v>56.227500000000006</v>
      </c>
      <c r="AW94" s="484">
        <f t="shared" si="313"/>
        <v>56.227500000000006</v>
      </c>
      <c r="AX94" s="484">
        <f t="shared" si="314"/>
        <v>59.038875000000012</v>
      </c>
      <c r="AY94" s="484">
        <f t="shared" si="315"/>
        <v>59.038875000000012</v>
      </c>
      <c r="AZ94" s="484">
        <f t="shared" si="316"/>
        <v>59.038875000000012</v>
      </c>
      <c r="BA94" s="484">
        <f t="shared" si="317"/>
        <v>59.038875000000012</v>
      </c>
      <c r="BB94" s="484">
        <f t="shared" si="318"/>
        <v>59.038875000000012</v>
      </c>
      <c r="BC94" s="484">
        <f t="shared" si="319"/>
        <v>59.038875000000012</v>
      </c>
      <c r="BD94" s="484">
        <f t="shared" si="319"/>
        <v>59.038875000000012</v>
      </c>
      <c r="BE94" s="484">
        <f t="shared" si="320"/>
        <v>59.038875000000012</v>
      </c>
      <c r="BF94" s="484">
        <f t="shared" si="321"/>
        <v>59.038875000000012</v>
      </c>
      <c r="BG94" s="484">
        <f t="shared" si="322"/>
        <v>59.038875000000012</v>
      </c>
      <c r="BH94" s="484">
        <f t="shared" si="323"/>
        <v>59.038875000000012</v>
      </c>
      <c r="BI94" s="484">
        <f t="shared" si="324"/>
        <v>59.038875000000012</v>
      </c>
      <c r="BL94" s="18"/>
    </row>
    <row r="95" spans="1:64" x14ac:dyDescent="0.2">
      <c r="A95" s="24" t="s">
        <v>363</v>
      </c>
      <c r="B95" s="484">
        <v>50</v>
      </c>
      <c r="C95" s="484">
        <v>50</v>
      </c>
      <c r="D95" s="484">
        <v>50</v>
      </c>
      <c r="E95" s="484">
        <v>50</v>
      </c>
      <c r="F95" s="484">
        <v>50</v>
      </c>
      <c r="G95" s="484">
        <v>50</v>
      </c>
      <c r="H95" s="484">
        <v>50</v>
      </c>
      <c r="I95" s="484">
        <v>50</v>
      </c>
      <c r="J95" s="484">
        <v>50</v>
      </c>
      <c r="K95" s="484">
        <v>50</v>
      </c>
      <c r="L95" s="484">
        <v>50</v>
      </c>
      <c r="M95" s="484">
        <v>50</v>
      </c>
      <c r="N95" s="484">
        <v>50</v>
      </c>
      <c r="O95" s="484">
        <v>50</v>
      </c>
      <c r="P95" s="484">
        <v>50</v>
      </c>
      <c r="Q95" s="484">
        <v>50</v>
      </c>
      <c r="R95" s="484">
        <v>50</v>
      </c>
      <c r="S95" s="484">
        <v>50</v>
      </c>
      <c r="T95" s="484">
        <v>50</v>
      </c>
      <c r="U95" s="484">
        <v>50</v>
      </c>
      <c r="V95" s="484">
        <v>50</v>
      </c>
      <c r="W95" s="484">
        <v>50</v>
      </c>
      <c r="X95" s="484">
        <v>50</v>
      </c>
      <c r="Y95" s="484">
        <v>50</v>
      </c>
      <c r="Z95" s="484">
        <f t="shared" si="292"/>
        <v>52.5</v>
      </c>
      <c r="AA95" s="484">
        <f t="shared" si="293"/>
        <v>52.5</v>
      </c>
      <c r="AB95" s="484">
        <f t="shared" si="294"/>
        <v>52.5</v>
      </c>
      <c r="AC95" s="484">
        <f t="shared" si="295"/>
        <v>52.5</v>
      </c>
      <c r="AD95" s="484">
        <f t="shared" si="296"/>
        <v>52.5</v>
      </c>
      <c r="AE95" s="484">
        <f t="shared" si="297"/>
        <v>52.5</v>
      </c>
      <c r="AF95" s="484">
        <f t="shared" si="297"/>
        <v>52.5</v>
      </c>
      <c r="AG95" s="484">
        <f t="shared" si="298"/>
        <v>52.5</v>
      </c>
      <c r="AH95" s="484">
        <f t="shared" si="299"/>
        <v>52.5</v>
      </c>
      <c r="AI95" s="484">
        <f t="shared" si="300"/>
        <v>52.5</v>
      </c>
      <c r="AJ95" s="484">
        <f t="shared" si="301"/>
        <v>52.5</v>
      </c>
      <c r="AK95" s="484">
        <f t="shared" si="302"/>
        <v>52.5</v>
      </c>
      <c r="AL95" s="484">
        <f t="shared" si="303"/>
        <v>55.125</v>
      </c>
      <c r="AM95" s="484">
        <f t="shared" si="304"/>
        <v>55.125</v>
      </c>
      <c r="AN95" s="484">
        <f t="shared" si="305"/>
        <v>55.125</v>
      </c>
      <c r="AO95" s="484">
        <f t="shared" si="306"/>
        <v>55.125</v>
      </c>
      <c r="AP95" s="484">
        <f t="shared" si="307"/>
        <v>55.125</v>
      </c>
      <c r="AQ95" s="484">
        <f t="shared" si="308"/>
        <v>55.125</v>
      </c>
      <c r="AR95" s="484">
        <f t="shared" si="308"/>
        <v>55.125</v>
      </c>
      <c r="AS95" s="484">
        <f t="shared" si="309"/>
        <v>55.125</v>
      </c>
      <c r="AT95" s="484">
        <f t="shared" si="310"/>
        <v>55.125</v>
      </c>
      <c r="AU95" s="484">
        <f t="shared" si="311"/>
        <v>55.125</v>
      </c>
      <c r="AV95" s="484">
        <f t="shared" si="312"/>
        <v>55.125</v>
      </c>
      <c r="AW95" s="484">
        <f t="shared" si="313"/>
        <v>55.125</v>
      </c>
      <c r="AX95" s="484">
        <f t="shared" si="314"/>
        <v>57.881250000000001</v>
      </c>
      <c r="AY95" s="484">
        <f t="shared" si="315"/>
        <v>57.881250000000001</v>
      </c>
      <c r="AZ95" s="484">
        <f t="shared" si="316"/>
        <v>57.881250000000001</v>
      </c>
      <c r="BA95" s="484">
        <f t="shared" si="317"/>
        <v>57.881250000000001</v>
      </c>
      <c r="BB95" s="484">
        <f t="shared" si="318"/>
        <v>57.881250000000001</v>
      </c>
      <c r="BC95" s="484">
        <f t="shared" si="319"/>
        <v>57.881250000000001</v>
      </c>
      <c r="BD95" s="484">
        <f t="shared" si="319"/>
        <v>57.881250000000001</v>
      </c>
      <c r="BE95" s="484">
        <f t="shared" si="320"/>
        <v>57.881250000000001</v>
      </c>
      <c r="BF95" s="484">
        <f t="shared" si="321"/>
        <v>57.881250000000001</v>
      </c>
      <c r="BG95" s="484">
        <f t="shared" si="322"/>
        <v>57.881250000000001</v>
      </c>
      <c r="BH95" s="484">
        <f t="shared" si="323"/>
        <v>57.881250000000001</v>
      </c>
      <c r="BI95" s="484">
        <f t="shared" si="324"/>
        <v>57.881250000000001</v>
      </c>
    </row>
    <row r="96" spans="1:64" x14ac:dyDescent="0.2">
      <c r="A96" s="24" t="s">
        <v>18</v>
      </c>
      <c r="B96" s="484">
        <f>BJ64</f>
        <v>45</v>
      </c>
      <c r="C96" s="484">
        <f t="shared" si="375"/>
        <v>45</v>
      </c>
      <c r="D96" s="484">
        <f t="shared" si="286"/>
        <v>45</v>
      </c>
      <c r="E96" s="484">
        <f t="shared" si="286"/>
        <v>45</v>
      </c>
      <c r="F96" s="484">
        <f t="shared" si="286"/>
        <v>45</v>
      </c>
      <c r="G96" s="484">
        <f t="shared" si="286"/>
        <v>45</v>
      </c>
      <c r="H96" s="484">
        <f t="shared" si="286"/>
        <v>45</v>
      </c>
      <c r="I96" s="484">
        <f t="shared" si="286"/>
        <v>45</v>
      </c>
      <c r="J96" s="484">
        <f t="shared" si="286"/>
        <v>45</v>
      </c>
      <c r="K96" s="484">
        <f t="shared" si="286"/>
        <v>45</v>
      </c>
      <c r="L96" s="484">
        <f t="shared" si="286"/>
        <v>45</v>
      </c>
      <c r="M96" s="484">
        <f t="shared" si="286"/>
        <v>45</v>
      </c>
      <c r="N96" s="484">
        <f t="shared" ref="N96:N114" si="427">M96</f>
        <v>45</v>
      </c>
      <c r="O96" s="484">
        <f t="shared" si="286"/>
        <v>45</v>
      </c>
      <c r="P96" s="484">
        <f t="shared" si="286"/>
        <v>45</v>
      </c>
      <c r="Q96" s="484">
        <f t="shared" si="286"/>
        <v>45</v>
      </c>
      <c r="R96" s="484">
        <f t="shared" si="286"/>
        <v>45</v>
      </c>
      <c r="S96" s="484">
        <f t="shared" si="286"/>
        <v>45</v>
      </c>
      <c r="T96" s="484">
        <f t="shared" si="286"/>
        <v>45</v>
      </c>
      <c r="U96" s="484">
        <f t="shared" si="287"/>
        <v>45</v>
      </c>
      <c r="V96" s="484">
        <f t="shared" si="288"/>
        <v>45</v>
      </c>
      <c r="W96" s="484">
        <f t="shared" si="289"/>
        <v>45</v>
      </c>
      <c r="X96" s="484">
        <f t="shared" si="290"/>
        <v>45</v>
      </c>
      <c r="Y96" s="484">
        <f t="shared" si="291"/>
        <v>45</v>
      </c>
      <c r="Z96" s="484">
        <f t="shared" si="292"/>
        <v>47.25</v>
      </c>
      <c r="AA96" s="484">
        <f t="shared" si="293"/>
        <v>47.25</v>
      </c>
      <c r="AB96" s="484">
        <f t="shared" si="294"/>
        <v>47.25</v>
      </c>
      <c r="AC96" s="484">
        <f t="shared" si="295"/>
        <v>47.25</v>
      </c>
      <c r="AD96" s="484">
        <f t="shared" si="296"/>
        <v>47.25</v>
      </c>
      <c r="AE96" s="484">
        <f t="shared" si="297"/>
        <v>47.25</v>
      </c>
      <c r="AF96" s="484">
        <f t="shared" si="297"/>
        <v>47.25</v>
      </c>
      <c r="AG96" s="484">
        <f t="shared" si="298"/>
        <v>47.25</v>
      </c>
      <c r="AH96" s="484">
        <f t="shared" si="299"/>
        <v>47.25</v>
      </c>
      <c r="AI96" s="484">
        <f t="shared" si="300"/>
        <v>47.25</v>
      </c>
      <c r="AJ96" s="484">
        <f t="shared" si="301"/>
        <v>47.25</v>
      </c>
      <c r="AK96" s="484">
        <f t="shared" si="302"/>
        <v>47.25</v>
      </c>
      <c r="AL96" s="484">
        <f t="shared" si="303"/>
        <v>49.612500000000004</v>
      </c>
      <c r="AM96" s="484">
        <f t="shared" si="304"/>
        <v>49.612500000000004</v>
      </c>
      <c r="AN96" s="484">
        <f t="shared" si="305"/>
        <v>49.612500000000004</v>
      </c>
      <c r="AO96" s="484">
        <f t="shared" si="306"/>
        <v>49.612500000000004</v>
      </c>
      <c r="AP96" s="484">
        <f t="shared" si="307"/>
        <v>49.612500000000004</v>
      </c>
      <c r="AQ96" s="484">
        <f t="shared" si="308"/>
        <v>49.612500000000004</v>
      </c>
      <c r="AR96" s="484">
        <f t="shared" si="308"/>
        <v>49.612500000000004</v>
      </c>
      <c r="AS96" s="484">
        <f t="shared" si="309"/>
        <v>49.612500000000004</v>
      </c>
      <c r="AT96" s="484">
        <f t="shared" si="310"/>
        <v>49.612500000000004</v>
      </c>
      <c r="AU96" s="484">
        <f t="shared" si="311"/>
        <v>49.612500000000004</v>
      </c>
      <c r="AV96" s="484">
        <f t="shared" si="312"/>
        <v>49.612500000000004</v>
      </c>
      <c r="AW96" s="484">
        <f t="shared" si="313"/>
        <v>49.612500000000004</v>
      </c>
      <c r="AX96" s="484">
        <f t="shared" si="314"/>
        <v>52.093125000000008</v>
      </c>
      <c r="AY96" s="484">
        <f t="shared" si="315"/>
        <v>52.093125000000008</v>
      </c>
      <c r="AZ96" s="484">
        <f t="shared" si="316"/>
        <v>52.093125000000008</v>
      </c>
      <c r="BA96" s="484">
        <f t="shared" si="317"/>
        <v>52.093125000000008</v>
      </c>
      <c r="BB96" s="484">
        <f t="shared" si="318"/>
        <v>52.093125000000008</v>
      </c>
      <c r="BC96" s="484">
        <f t="shared" si="319"/>
        <v>52.093125000000008</v>
      </c>
      <c r="BD96" s="484">
        <f t="shared" si="319"/>
        <v>52.093125000000008</v>
      </c>
      <c r="BE96" s="484">
        <f t="shared" si="320"/>
        <v>52.093125000000008</v>
      </c>
      <c r="BF96" s="484">
        <f t="shared" si="321"/>
        <v>52.093125000000008</v>
      </c>
      <c r="BG96" s="484">
        <f t="shared" si="322"/>
        <v>52.093125000000008</v>
      </c>
      <c r="BH96" s="484">
        <f t="shared" si="323"/>
        <v>52.093125000000008</v>
      </c>
      <c r="BI96" s="484">
        <f t="shared" si="324"/>
        <v>52.093125000000008</v>
      </c>
    </row>
    <row r="97" spans="1:64" x14ac:dyDescent="0.2">
      <c r="A97" s="9" t="s">
        <v>258</v>
      </c>
      <c r="B97" s="484">
        <f>BJ64</f>
        <v>45</v>
      </c>
      <c r="C97" s="484">
        <f t="shared" si="375"/>
        <v>45</v>
      </c>
      <c r="D97" s="484">
        <f t="shared" si="286"/>
        <v>45</v>
      </c>
      <c r="E97" s="484">
        <f t="shared" si="286"/>
        <v>45</v>
      </c>
      <c r="F97" s="484">
        <f t="shared" si="286"/>
        <v>45</v>
      </c>
      <c r="G97" s="484">
        <f t="shared" si="286"/>
        <v>45</v>
      </c>
      <c r="H97" s="484">
        <f t="shared" si="286"/>
        <v>45</v>
      </c>
      <c r="I97" s="484">
        <f t="shared" si="286"/>
        <v>45</v>
      </c>
      <c r="J97" s="484">
        <f t="shared" si="286"/>
        <v>45</v>
      </c>
      <c r="K97" s="484">
        <f t="shared" si="286"/>
        <v>45</v>
      </c>
      <c r="L97" s="484">
        <f t="shared" si="286"/>
        <v>45</v>
      </c>
      <c r="M97" s="484">
        <f t="shared" si="286"/>
        <v>45</v>
      </c>
      <c r="N97" s="484">
        <f t="shared" si="427"/>
        <v>45</v>
      </c>
      <c r="O97" s="484">
        <f t="shared" si="286"/>
        <v>45</v>
      </c>
      <c r="P97" s="484">
        <f t="shared" si="286"/>
        <v>45</v>
      </c>
      <c r="Q97" s="484">
        <f t="shared" si="286"/>
        <v>45</v>
      </c>
      <c r="R97" s="484">
        <f t="shared" si="286"/>
        <v>45</v>
      </c>
      <c r="S97" s="484">
        <f t="shared" si="286"/>
        <v>45</v>
      </c>
      <c r="T97" s="484">
        <f t="shared" si="286"/>
        <v>45</v>
      </c>
      <c r="U97" s="484">
        <f t="shared" si="287"/>
        <v>45</v>
      </c>
      <c r="V97" s="484">
        <f t="shared" si="288"/>
        <v>45</v>
      </c>
      <c r="W97" s="484">
        <f t="shared" si="289"/>
        <v>45</v>
      </c>
      <c r="X97" s="484">
        <f t="shared" si="290"/>
        <v>45</v>
      </c>
      <c r="Y97" s="484">
        <f t="shared" si="291"/>
        <v>45</v>
      </c>
      <c r="Z97" s="484">
        <f t="shared" si="292"/>
        <v>47.25</v>
      </c>
      <c r="AA97" s="484">
        <f t="shared" si="293"/>
        <v>47.25</v>
      </c>
      <c r="AB97" s="484">
        <f t="shared" si="294"/>
        <v>47.25</v>
      </c>
      <c r="AC97" s="484">
        <f t="shared" si="295"/>
        <v>47.25</v>
      </c>
      <c r="AD97" s="484">
        <f t="shared" si="296"/>
        <v>47.25</v>
      </c>
      <c r="AE97" s="484">
        <f t="shared" si="297"/>
        <v>47.25</v>
      </c>
      <c r="AF97" s="484">
        <f t="shared" si="297"/>
        <v>47.25</v>
      </c>
      <c r="AG97" s="484">
        <f t="shared" si="298"/>
        <v>47.25</v>
      </c>
      <c r="AH97" s="484">
        <f t="shared" si="299"/>
        <v>47.25</v>
      </c>
      <c r="AI97" s="484">
        <f t="shared" si="300"/>
        <v>47.25</v>
      </c>
      <c r="AJ97" s="484">
        <f t="shared" si="301"/>
        <v>47.25</v>
      </c>
      <c r="AK97" s="484">
        <f t="shared" si="302"/>
        <v>47.25</v>
      </c>
      <c r="AL97" s="484">
        <f t="shared" si="303"/>
        <v>49.612500000000004</v>
      </c>
      <c r="AM97" s="484">
        <f t="shared" si="304"/>
        <v>49.612500000000004</v>
      </c>
      <c r="AN97" s="484">
        <f t="shared" si="305"/>
        <v>49.612500000000004</v>
      </c>
      <c r="AO97" s="484">
        <f t="shared" si="306"/>
        <v>49.612500000000004</v>
      </c>
      <c r="AP97" s="484">
        <f t="shared" si="307"/>
        <v>49.612500000000004</v>
      </c>
      <c r="AQ97" s="484">
        <f t="shared" si="308"/>
        <v>49.612500000000004</v>
      </c>
      <c r="AR97" s="484">
        <f t="shared" si="308"/>
        <v>49.612500000000004</v>
      </c>
      <c r="AS97" s="484">
        <f t="shared" si="309"/>
        <v>49.612500000000004</v>
      </c>
      <c r="AT97" s="484">
        <f t="shared" si="310"/>
        <v>49.612500000000004</v>
      </c>
      <c r="AU97" s="484">
        <f t="shared" si="311"/>
        <v>49.612500000000004</v>
      </c>
      <c r="AV97" s="484">
        <f t="shared" si="312"/>
        <v>49.612500000000004</v>
      </c>
      <c r="AW97" s="484">
        <f t="shared" si="313"/>
        <v>49.612500000000004</v>
      </c>
      <c r="AX97" s="484">
        <f t="shared" si="314"/>
        <v>52.093125000000008</v>
      </c>
      <c r="AY97" s="484">
        <f t="shared" si="315"/>
        <v>52.093125000000008</v>
      </c>
      <c r="AZ97" s="484">
        <f t="shared" si="316"/>
        <v>52.093125000000008</v>
      </c>
      <c r="BA97" s="484">
        <f t="shared" si="317"/>
        <v>52.093125000000008</v>
      </c>
      <c r="BB97" s="484">
        <f t="shared" si="318"/>
        <v>52.093125000000008</v>
      </c>
      <c r="BC97" s="484">
        <f t="shared" si="319"/>
        <v>52.093125000000008</v>
      </c>
      <c r="BD97" s="484">
        <f t="shared" si="319"/>
        <v>52.093125000000008</v>
      </c>
      <c r="BE97" s="484">
        <f t="shared" si="320"/>
        <v>52.093125000000008</v>
      </c>
      <c r="BF97" s="484">
        <f t="shared" si="321"/>
        <v>52.093125000000008</v>
      </c>
      <c r="BG97" s="484">
        <f t="shared" si="322"/>
        <v>52.093125000000008</v>
      </c>
      <c r="BH97" s="484">
        <f t="shared" si="323"/>
        <v>52.093125000000008</v>
      </c>
      <c r="BI97" s="484">
        <f t="shared" si="324"/>
        <v>52.093125000000008</v>
      </c>
      <c r="BL97" s="18"/>
    </row>
    <row r="98" spans="1:64" x14ac:dyDescent="0.2">
      <c r="A98" s="24" t="s">
        <v>17</v>
      </c>
      <c r="B98" s="484">
        <f>BJ65</f>
        <v>45</v>
      </c>
      <c r="C98" s="484">
        <f t="shared" ref="C98" si="428">B98</f>
        <v>45</v>
      </c>
      <c r="D98" s="484">
        <f t="shared" ref="D98" si="429">C98</f>
        <v>45</v>
      </c>
      <c r="E98" s="484">
        <f t="shared" ref="E98" si="430">D98</f>
        <v>45</v>
      </c>
      <c r="F98" s="484">
        <f t="shared" ref="F98" si="431">E98</f>
        <v>45</v>
      </c>
      <c r="G98" s="484">
        <f t="shared" ref="G98" si="432">F98</f>
        <v>45</v>
      </c>
      <c r="H98" s="484">
        <f t="shared" ref="H98" si="433">G98</f>
        <v>45</v>
      </c>
      <c r="I98" s="484">
        <f t="shared" ref="I98" si="434">H98</f>
        <v>45</v>
      </c>
      <c r="J98" s="484">
        <f t="shared" ref="J98" si="435">I98</f>
        <v>45</v>
      </c>
      <c r="K98" s="484">
        <f t="shared" ref="K98" si="436">J98</f>
        <v>45</v>
      </c>
      <c r="L98" s="484">
        <f t="shared" ref="L98" si="437">K98</f>
        <v>45</v>
      </c>
      <c r="M98" s="484">
        <f t="shared" ref="M98" si="438">L98</f>
        <v>45</v>
      </c>
      <c r="N98" s="484">
        <f t="shared" si="427"/>
        <v>45</v>
      </c>
      <c r="O98" s="484">
        <f t="shared" ref="O98" si="439">N98</f>
        <v>45</v>
      </c>
      <c r="P98" s="484">
        <f t="shared" ref="P98" si="440">O98</f>
        <v>45</v>
      </c>
      <c r="Q98" s="484">
        <f t="shared" ref="Q98" si="441">P98</f>
        <v>45</v>
      </c>
      <c r="R98" s="484">
        <f t="shared" ref="R98" si="442">Q98</f>
        <v>45</v>
      </c>
      <c r="S98" s="484">
        <f t="shared" ref="S98:T98" si="443">R98</f>
        <v>45</v>
      </c>
      <c r="T98" s="484">
        <f t="shared" si="443"/>
        <v>45</v>
      </c>
      <c r="U98" s="484">
        <f t="shared" ref="U98" si="444">T98</f>
        <v>45</v>
      </c>
      <c r="V98" s="484">
        <f t="shared" ref="V98" si="445">U98</f>
        <v>45</v>
      </c>
      <c r="W98" s="484">
        <f t="shared" ref="W98" si="446">V98</f>
        <v>45</v>
      </c>
      <c r="X98" s="484">
        <f t="shared" ref="X98" si="447">W98</f>
        <v>45</v>
      </c>
      <c r="Y98" s="484">
        <f t="shared" ref="Y98" si="448">X98</f>
        <v>45</v>
      </c>
      <c r="Z98" s="484">
        <f t="shared" si="292"/>
        <v>47.25</v>
      </c>
      <c r="AA98" s="484">
        <f t="shared" ref="AA98" si="449">Z98</f>
        <v>47.25</v>
      </c>
      <c r="AB98" s="484">
        <f t="shared" ref="AB98" si="450">AA98</f>
        <v>47.25</v>
      </c>
      <c r="AC98" s="484">
        <f t="shared" ref="AC98" si="451">AB98</f>
        <v>47.25</v>
      </c>
      <c r="AD98" s="484">
        <f t="shared" ref="AD98" si="452">AC98</f>
        <v>47.25</v>
      </c>
      <c r="AE98" s="484">
        <f t="shared" ref="AE98:AF98" si="453">AD98</f>
        <v>47.25</v>
      </c>
      <c r="AF98" s="484">
        <f t="shared" si="453"/>
        <v>47.25</v>
      </c>
      <c r="AG98" s="484">
        <f t="shared" ref="AG98" si="454">AF98</f>
        <v>47.25</v>
      </c>
      <c r="AH98" s="484">
        <f t="shared" ref="AH98" si="455">AG98</f>
        <v>47.25</v>
      </c>
      <c r="AI98" s="484">
        <f t="shared" ref="AI98" si="456">AH98</f>
        <v>47.25</v>
      </c>
      <c r="AJ98" s="484">
        <f t="shared" ref="AJ98" si="457">AI98</f>
        <v>47.25</v>
      </c>
      <c r="AK98" s="484">
        <f t="shared" ref="AK98" si="458">AJ98</f>
        <v>47.25</v>
      </c>
      <c r="AL98" s="484">
        <f t="shared" si="303"/>
        <v>49.612500000000004</v>
      </c>
      <c r="AM98" s="484">
        <f t="shared" ref="AM98" si="459">AL98</f>
        <v>49.612500000000004</v>
      </c>
      <c r="AN98" s="484">
        <f t="shared" ref="AN98" si="460">AM98</f>
        <v>49.612500000000004</v>
      </c>
      <c r="AO98" s="484">
        <f t="shared" ref="AO98" si="461">AN98</f>
        <v>49.612500000000004</v>
      </c>
      <c r="AP98" s="484">
        <f t="shared" ref="AP98" si="462">AO98</f>
        <v>49.612500000000004</v>
      </c>
      <c r="AQ98" s="484">
        <f t="shared" ref="AQ98:AR98" si="463">AP98</f>
        <v>49.612500000000004</v>
      </c>
      <c r="AR98" s="484">
        <f t="shared" si="463"/>
        <v>49.612500000000004</v>
      </c>
      <c r="AS98" s="484">
        <f t="shared" ref="AS98" si="464">AR98</f>
        <v>49.612500000000004</v>
      </c>
      <c r="AT98" s="484">
        <f t="shared" ref="AT98" si="465">AS98</f>
        <v>49.612500000000004</v>
      </c>
      <c r="AU98" s="484">
        <f t="shared" ref="AU98" si="466">AT98</f>
        <v>49.612500000000004</v>
      </c>
      <c r="AV98" s="484">
        <f t="shared" ref="AV98" si="467">AU98</f>
        <v>49.612500000000004</v>
      </c>
      <c r="AW98" s="484">
        <f t="shared" ref="AW98" si="468">AV98</f>
        <v>49.612500000000004</v>
      </c>
      <c r="AX98" s="484">
        <f t="shared" si="314"/>
        <v>52.093125000000008</v>
      </c>
      <c r="AY98" s="484">
        <f t="shared" ref="AY98" si="469">AX98</f>
        <v>52.093125000000008</v>
      </c>
      <c r="AZ98" s="484">
        <f t="shared" ref="AZ98" si="470">AY98</f>
        <v>52.093125000000008</v>
      </c>
      <c r="BA98" s="484">
        <f t="shared" ref="BA98" si="471">AZ98</f>
        <v>52.093125000000008</v>
      </c>
      <c r="BB98" s="484">
        <f t="shared" ref="BB98" si="472">BA98</f>
        <v>52.093125000000008</v>
      </c>
      <c r="BC98" s="484">
        <f t="shared" ref="BC98:BD98" si="473">BB98</f>
        <v>52.093125000000008</v>
      </c>
      <c r="BD98" s="484">
        <f t="shared" si="473"/>
        <v>52.093125000000008</v>
      </c>
      <c r="BE98" s="484">
        <f t="shared" ref="BE98" si="474">BD98</f>
        <v>52.093125000000008</v>
      </c>
      <c r="BF98" s="484">
        <f t="shared" ref="BF98" si="475">BE98</f>
        <v>52.093125000000008</v>
      </c>
      <c r="BG98" s="484">
        <f t="shared" ref="BG98" si="476">BF98</f>
        <v>52.093125000000008</v>
      </c>
      <c r="BH98" s="484">
        <f t="shared" ref="BH98" si="477">BG98</f>
        <v>52.093125000000008</v>
      </c>
      <c r="BI98" s="484">
        <f t="shared" ref="BI98" si="478">BH98</f>
        <v>52.093125000000008</v>
      </c>
    </row>
    <row r="99" spans="1:64" x14ac:dyDescent="0.2">
      <c r="A99" s="24" t="s">
        <v>16</v>
      </c>
      <c r="B99" s="484">
        <f t="shared" ref="B99:B114" si="479">BJ67</f>
        <v>35</v>
      </c>
      <c r="C99" s="484">
        <f t="shared" si="375"/>
        <v>35</v>
      </c>
      <c r="D99" s="484">
        <f t="shared" si="286"/>
        <v>35</v>
      </c>
      <c r="E99" s="484">
        <f t="shared" si="286"/>
        <v>35</v>
      </c>
      <c r="F99" s="484">
        <f t="shared" si="286"/>
        <v>35</v>
      </c>
      <c r="G99" s="484">
        <f t="shared" si="286"/>
        <v>35</v>
      </c>
      <c r="H99" s="484">
        <f t="shared" si="286"/>
        <v>35</v>
      </c>
      <c r="I99" s="484">
        <f t="shared" si="286"/>
        <v>35</v>
      </c>
      <c r="J99" s="484">
        <f t="shared" si="286"/>
        <v>35</v>
      </c>
      <c r="K99" s="484">
        <f t="shared" si="286"/>
        <v>35</v>
      </c>
      <c r="L99" s="484">
        <f t="shared" si="286"/>
        <v>35</v>
      </c>
      <c r="M99" s="484">
        <f t="shared" si="286"/>
        <v>35</v>
      </c>
      <c r="N99" s="484">
        <f t="shared" si="427"/>
        <v>35</v>
      </c>
      <c r="O99" s="484">
        <f t="shared" si="286"/>
        <v>35</v>
      </c>
      <c r="P99" s="484">
        <f t="shared" si="286"/>
        <v>35</v>
      </c>
      <c r="Q99" s="484">
        <f t="shared" si="286"/>
        <v>35</v>
      </c>
      <c r="R99" s="484">
        <f t="shared" si="286"/>
        <v>35</v>
      </c>
      <c r="S99" s="484">
        <f t="shared" si="286"/>
        <v>35</v>
      </c>
      <c r="T99" s="484">
        <f t="shared" si="286"/>
        <v>35</v>
      </c>
      <c r="U99" s="484">
        <f t="shared" si="287"/>
        <v>35</v>
      </c>
      <c r="V99" s="484">
        <f t="shared" si="288"/>
        <v>35</v>
      </c>
      <c r="W99" s="484">
        <f t="shared" si="289"/>
        <v>35</v>
      </c>
      <c r="X99" s="484">
        <f t="shared" si="290"/>
        <v>35</v>
      </c>
      <c r="Y99" s="484">
        <f t="shared" si="291"/>
        <v>35</v>
      </c>
      <c r="Z99" s="484">
        <f t="shared" si="292"/>
        <v>36.75</v>
      </c>
      <c r="AA99" s="484">
        <f t="shared" si="293"/>
        <v>36.75</v>
      </c>
      <c r="AB99" s="484">
        <f t="shared" si="294"/>
        <v>36.75</v>
      </c>
      <c r="AC99" s="484">
        <f t="shared" si="295"/>
        <v>36.75</v>
      </c>
      <c r="AD99" s="484">
        <f t="shared" si="296"/>
        <v>36.75</v>
      </c>
      <c r="AE99" s="484">
        <f t="shared" si="297"/>
        <v>36.75</v>
      </c>
      <c r="AF99" s="484">
        <f t="shared" si="297"/>
        <v>36.75</v>
      </c>
      <c r="AG99" s="484">
        <f t="shared" si="298"/>
        <v>36.75</v>
      </c>
      <c r="AH99" s="484">
        <f t="shared" si="299"/>
        <v>36.75</v>
      </c>
      <c r="AI99" s="484">
        <f t="shared" si="300"/>
        <v>36.75</v>
      </c>
      <c r="AJ99" s="484">
        <f t="shared" si="301"/>
        <v>36.75</v>
      </c>
      <c r="AK99" s="484">
        <f t="shared" si="302"/>
        <v>36.75</v>
      </c>
      <c r="AL99" s="484">
        <f t="shared" si="303"/>
        <v>38.587499999999999</v>
      </c>
      <c r="AM99" s="484">
        <f t="shared" si="304"/>
        <v>38.587499999999999</v>
      </c>
      <c r="AN99" s="484">
        <f t="shared" si="305"/>
        <v>38.587499999999999</v>
      </c>
      <c r="AO99" s="484">
        <f t="shared" si="306"/>
        <v>38.587499999999999</v>
      </c>
      <c r="AP99" s="484">
        <f t="shared" si="307"/>
        <v>38.587499999999999</v>
      </c>
      <c r="AQ99" s="484">
        <f t="shared" si="308"/>
        <v>38.587499999999999</v>
      </c>
      <c r="AR99" s="484">
        <f t="shared" si="308"/>
        <v>38.587499999999999</v>
      </c>
      <c r="AS99" s="484">
        <f t="shared" si="309"/>
        <v>38.587499999999999</v>
      </c>
      <c r="AT99" s="484">
        <f t="shared" si="310"/>
        <v>38.587499999999999</v>
      </c>
      <c r="AU99" s="484">
        <f t="shared" si="311"/>
        <v>38.587499999999999</v>
      </c>
      <c r="AV99" s="484">
        <f t="shared" si="312"/>
        <v>38.587499999999999</v>
      </c>
      <c r="AW99" s="484">
        <f t="shared" si="313"/>
        <v>38.587499999999999</v>
      </c>
      <c r="AX99" s="484">
        <f t="shared" si="314"/>
        <v>40.516874999999999</v>
      </c>
      <c r="AY99" s="484">
        <f t="shared" si="315"/>
        <v>40.516874999999999</v>
      </c>
      <c r="AZ99" s="484">
        <f t="shared" si="316"/>
        <v>40.516874999999999</v>
      </c>
      <c r="BA99" s="484">
        <f t="shared" si="317"/>
        <v>40.516874999999999</v>
      </c>
      <c r="BB99" s="484">
        <f t="shared" si="318"/>
        <v>40.516874999999999</v>
      </c>
      <c r="BC99" s="484">
        <f t="shared" si="319"/>
        <v>40.516874999999999</v>
      </c>
      <c r="BD99" s="484">
        <f t="shared" si="319"/>
        <v>40.516874999999999</v>
      </c>
      <c r="BE99" s="484">
        <f t="shared" si="320"/>
        <v>40.516874999999999</v>
      </c>
      <c r="BF99" s="484">
        <f t="shared" si="321"/>
        <v>40.516874999999999</v>
      </c>
      <c r="BG99" s="484">
        <f t="shared" si="322"/>
        <v>40.516874999999999</v>
      </c>
      <c r="BH99" s="484">
        <f t="shared" si="323"/>
        <v>40.516874999999999</v>
      </c>
      <c r="BI99" s="484">
        <f t="shared" si="324"/>
        <v>40.516874999999999</v>
      </c>
    </row>
    <row r="100" spans="1:64" x14ac:dyDescent="0.2">
      <c r="A100" s="24" t="s">
        <v>15</v>
      </c>
      <c r="B100" s="484">
        <f t="shared" si="479"/>
        <v>40</v>
      </c>
      <c r="C100" s="484">
        <f t="shared" si="375"/>
        <v>40</v>
      </c>
      <c r="D100" s="484">
        <f t="shared" si="286"/>
        <v>40</v>
      </c>
      <c r="E100" s="484">
        <f t="shared" si="286"/>
        <v>40</v>
      </c>
      <c r="F100" s="484">
        <f t="shared" si="286"/>
        <v>40</v>
      </c>
      <c r="G100" s="484">
        <f t="shared" si="286"/>
        <v>40</v>
      </c>
      <c r="H100" s="484">
        <f t="shared" si="286"/>
        <v>40</v>
      </c>
      <c r="I100" s="484">
        <f t="shared" si="286"/>
        <v>40</v>
      </c>
      <c r="J100" s="484">
        <f t="shared" si="286"/>
        <v>40</v>
      </c>
      <c r="K100" s="484">
        <f t="shared" si="286"/>
        <v>40</v>
      </c>
      <c r="L100" s="484">
        <f t="shared" si="286"/>
        <v>40</v>
      </c>
      <c r="M100" s="484">
        <f t="shared" si="286"/>
        <v>40</v>
      </c>
      <c r="N100" s="484">
        <f t="shared" si="427"/>
        <v>40</v>
      </c>
      <c r="O100" s="484">
        <f t="shared" si="286"/>
        <v>40</v>
      </c>
      <c r="P100" s="484">
        <f t="shared" si="286"/>
        <v>40</v>
      </c>
      <c r="Q100" s="484">
        <f t="shared" si="286"/>
        <v>40</v>
      </c>
      <c r="R100" s="484">
        <f t="shared" si="286"/>
        <v>40</v>
      </c>
      <c r="S100" s="484">
        <f t="shared" si="286"/>
        <v>40</v>
      </c>
      <c r="T100" s="484">
        <f t="shared" si="286"/>
        <v>40</v>
      </c>
      <c r="U100" s="484">
        <f t="shared" si="287"/>
        <v>40</v>
      </c>
      <c r="V100" s="484">
        <f t="shared" si="288"/>
        <v>40</v>
      </c>
      <c r="W100" s="484">
        <f t="shared" si="289"/>
        <v>40</v>
      </c>
      <c r="X100" s="484">
        <f t="shared" si="290"/>
        <v>40</v>
      </c>
      <c r="Y100" s="484">
        <f t="shared" si="291"/>
        <v>40</v>
      </c>
      <c r="Z100" s="484">
        <f t="shared" si="292"/>
        <v>42</v>
      </c>
      <c r="AA100" s="484">
        <f t="shared" si="293"/>
        <v>42</v>
      </c>
      <c r="AB100" s="484">
        <f t="shared" si="294"/>
        <v>42</v>
      </c>
      <c r="AC100" s="484">
        <f t="shared" si="295"/>
        <v>42</v>
      </c>
      <c r="AD100" s="484">
        <f t="shared" si="296"/>
        <v>42</v>
      </c>
      <c r="AE100" s="484">
        <f t="shared" si="297"/>
        <v>42</v>
      </c>
      <c r="AF100" s="484">
        <f t="shared" si="297"/>
        <v>42</v>
      </c>
      <c r="AG100" s="484">
        <f t="shared" si="298"/>
        <v>42</v>
      </c>
      <c r="AH100" s="484">
        <f t="shared" si="299"/>
        <v>42</v>
      </c>
      <c r="AI100" s="484">
        <f t="shared" si="300"/>
        <v>42</v>
      </c>
      <c r="AJ100" s="484">
        <f t="shared" si="301"/>
        <v>42</v>
      </c>
      <c r="AK100" s="484">
        <f t="shared" si="302"/>
        <v>42</v>
      </c>
      <c r="AL100" s="484">
        <f t="shared" si="303"/>
        <v>44.1</v>
      </c>
      <c r="AM100" s="484">
        <f t="shared" si="304"/>
        <v>44.1</v>
      </c>
      <c r="AN100" s="484">
        <f t="shared" si="305"/>
        <v>44.1</v>
      </c>
      <c r="AO100" s="484">
        <f t="shared" si="306"/>
        <v>44.1</v>
      </c>
      <c r="AP100" s="484">
        <f t="shared" si="307"/>
        <v>44.1</v>
      </c>
      <c r="AQ100" s="484">
        <f t="shared" si="308"/>
        <v>44.1</v>
      </c>
      <c r="AR100" s="484">
        <f t="shared" si="308"/>
        <v>44.1</v>
      </c>
      <c r="AS100" s="484">
        <f t="shared" si="309"/>
        <v>44.1</v>
      </c>
      <c r="AT100" s="484">
        <f t="shared" si="310"/>
        <v>44.1</v>
      </c>
      <c r="AU100" s="484">
        <f t="shared" si="311"/>
        <v>44.1</v>
      </c>
      <c r="AV100" s="484">
        <f t="shared" si="312"/>
        <v>44.1</v>
      </c>
      <c r="AW100" s="484">
        <f t="shared" si="313"/>
        <v>44.1</v>
      </c>
      <c r="AX100" s="484">
        <f t="shared" si="314"/>
        <v>46.305000000000007</v>
      </c>
      <c r="AY100" s="484">
        <f t="shared" si="315"/>
        <v>46.305000000000007</v>
      </c>
      <c r="AZ100" s="484">
        <f t="shared" si="316"/>
        <v>46.305000000000007</v>
      </c>
      <c r="BA100" s="484">
        <f t="shared" si="317"/>
        <v>46.305000000000007</v>
      </c>
      <c r="BB100" s="484">
        <f t="shared" si="318"/>
        <v>46.305000000000007</v>
      </c>
      <c r="BC100" s="484">
        <f t="shared" si="319"/>
        <v>46.305000000000007</v>
      </c>
      <c r="BD100" s="484">
        <f t="shared" si="319"/>
        <v>46.305000000000007</v>
      </c>
      <c r="BE100" s="484">
        <f t="shared" si="320"/>
        <v>46.305000000000007</v>
      </c>
      <c r="BF100" s="484">
        <f t="shared" si="321"/>
        <v>46.305000000000007</v>
      </c>
      <c r="BG100" s="484">
        <f t="shared" si="322"/>
        <v>46.305000000000007</v>
      </c>
      <c r="BH100" s="484">
        <f t="shared" si="323"/>
        <v>46.305000000000007</v>
      </c>
      <c r="BI100" s="484">
        <f t="shared" si="324"/>
        <v>46.305000000000007</v>
      </c>
    </row>
    <row r="101" spans="1:64" x14ac:dyDescent="0.2">
      <c r="A101" s="24" t="s">
        <v>21</v>
      </c>
      <c r="B101" s="484">
        <f t="shared" si="479"/>
        <v>35</v>
      </c>
      <c r="C101" s="484">
        <f t="shared" ref="C101:C102" si="480">B101</f>
        <v>35</v>
      </c>
      <c r="D101" s="484">
        <f t="shared" ref="D101:D102" si="481">C101</f>
        <v>35</v>
      </c>
      <c r="E101" s="484">
        <f t="shared" ref="E101:E102" si="482">D101</f>
        <v>35</v>
      </c>
      <c r="F101" s="484">
        <f t="shared" ref="F101:F102" si="483">E101</f>
        <v>35</v>
      </c>
      <c r="G101" s="484">
        <f t="shared" ref="G101:G102" si="484">F101</f>
        <v>35</v>
      </c>
      <c r="H101" s="484">
        <f t="shared" ref="H101:H102" si="485">G101</f>
        <v>35</v>
      </c>
      <c r="I101" s="484">
        <f t="shared" ref="I101:I102" si="486">H101</f>
        <v>35</v>
      </c>
      <c r="J101" s="484">
        <f t="shared" ref="J101:J102" si="487">I101</f>
        <v>35</v>
      </c>
      <c r="K101" s="484">
        <f t="shared" ref="K101:K102" si="488">J101</f>
        <v>35</v>
      </c>
      <c r="L101" s="484">
        <f t="shared" ref="L101:L102" si="489">K101</f>
        <v>35</v>
      </c>
      <c r="M101" s="484">
        <f t="shared" ref="M101:M102" si="490">L101</f>
        <v>35</v>
      </c>
      <c r="N101" s="484">
        <f t="shared" si="427"/>
        <v>35</v>
      </c>
      <c r="O101" s="484">
        <f t="shared" ref="O101:O102" si="491">N101</f>
        <v>35</v>
      </c>
      <c r="P101" s="484">
        <f t="shared" ref="P101:P102" si="492">O101</f>
        <v>35</v>
      </c>
      <c r="Q101" s="484">
        <f t="shared" ref="Q101:Q102" si="493">P101</f>
        <v>35</v>
      </c>
      <c r="R101" s="484">
        <f t="shared" ref="R101:R102" si="494">Q101</f>
        <v>35</v>
      </c>
      <c r="S101" s="484">
        <f t="shared" ref="S101:T102" si="495">R101</f>
        <v>35</v>
      </c>
      <c r="T101" s="484">
        <f t="shared" si="495"/>
        <v>35</v>
      </c>
      <c r="U101" s="484">
        <f t="shared" si="287"/>
        <v>35</v>
      </c>
      <c r="V101" s="484">
        <f t="shared" si="288"/>
        <v>35</v>
      </c>
      <c r="W101" s="484">
        <f t="shared" si="289"/>
        <v>35</v>
      </c>
      <c r="X101" s="484">
        <f t="shared" si="290"/>
        <v>35</v>
      </c>
      <c r="Y101" s="484">
        <f t="shared" si="291"/>
        <v>35</v>
      </c>
      <c r="Z101" s="484">
        <f t="shared" si="292"/>
        <v>36.75</v>
      </c>
      <c r="AA101" s="484">
        <f t="shared" si="293"/>
        <v>36.75</v>
      </c>
      <c r="AB101" s="484">
        <f t="shared" si="294"/>
        <v>36.75</v>
      </c>
      <c r="AC101" s="484">
        <f t="shared" si="295"/>
        <v>36.75</v>
      </c>
      <c r="AD101" s="484">
        <f t="shared" si="296"/>
        <v>36.75</v>
      </c>
      <c r="AE101" s="484">
        <f t="shared" si="297"/>
        <v>36.75</v>
      </c>
      <c r="AF101" s="484">
        <f t="shared" si="297"/>
        <v>36.75</v>
      </c>
      <c r="AG101" s="484">
        <f t="shared" si="298"/>
        <v>36.75</v>
      </c>
      <c r="AH101" s="484">
        <f t="shared" si="299"/>
        <v>36.75</v>
      </c>
      <c r="AI101" s="484">
        <f t="shared" si="300"/>
        <v>36.75</v>
      </c>
      <c r="AJ101" s="484">
        <f t="shared" si="301"/>
        <v>36.75</v>
      </c>
      <c r="AK101" s="484">
        <f t="shared" si="302"/>
        <v>36.75</v>
      </c>
      <c r="AL101" s="484">
        <f t="shared" si="303"/>
        <v>38.587499999999999</v>
      </c>
      <c r="AM101" s="484">
        <f t="shared" si="304"/>
        <v>38.587499999999999</v>
      </c>
      <c r="AN101" s="484">
        <f t="shared" si="305"/>
        <v>38.587499999999999</v>
      </c>
      <c r="AO101" s="484">
        <f t="shared" si="306"/>
        <v>38.587499999999999</v>
      </c>
      <c r="AP101" s="484">
        <f t="shared" si="307"/>
        <v>38.587499999999999</v>
      </c>
      <c r="AQ101" s="484">
        <f t="shared" si="308"/>
        <v>38.587499999999999</v>
      </c>
      <c r="AR101" s="484">
        <f t="shared" si="308"/>
        <v>38.587499999999999</v>
      </c>
      <c r="AS101" s="484">
        <f t="shared" si="309"/>
        <v>38.587499999999999</v>
      </c>
      <c r="AT101" s="484">
        <f t="shared" si="310"/>
        <v>38.587499999999999</v>
      </c>
      <c r="AU101" s="484">
        <f t="shared" si="311"/>
        <v>38.587499999999999</v>
      </c>
      <c r="AV101" s="484">
        <f t="shared" si="312"/>
        <v>38.587499999999999</v>
      </c>
      <c r="AW101" s="484">
        <f t="shared" si="313"/>
        <v>38.587499999999999</v>
      </c>
      <c r="AX101" s="484">
        <f t="shared" si="314"/>
        <v>40.516874999999999</v>
      </c>
      <c r="AY101" s="484">
        <f t="shared" si="315"/>
        <v>40.516874999999999</v>
      </c>
      <c r="AZ101" s="484">
        <f t="shared" si="316"/>
        <v>40.516874999999999</v>
      </c>
      <c r="BA101" s="484">
        <f t="shared" si="317"/>
        <v>40.516874999999999</v>
      </c>
      <c r="BB101" s="484">
        <f t="shared" si="318"/>
        <v>40.516874999999999</v>
      </c>
      <c r="BC101" s="484">
        <f t="shared" si="319"/>
        <v>40.516874999999999</v>
      </c>
      <c r="BD101" s="484">
        <f t="shared" si="319"/>
        <v>40.516874999999999</v>
      </c>
      <c r="BE101" s="484">
        <f t="shared" si="320"/>
        <v>40.516874999999999</v>
      </c>
      <c r="BF101" s="484">
        <f t="shared" si="321"/>
        <v>40.516874999999999</v>
      </c>
      <c r="BG101" s="484">
        <f t="shared" si="322"/>
        <v>40.516874999999999</v>
      </c>
      <c r="BH101" s="484">
        <f t="shared" si="323"/>
        <v>40.516874999999999</v>
      </c>
      <c r="BI101" s="484">
        <f t="shared" si="324"/>
        <v>40.516874999999999</v>
      </c>
      <c r="BL101" s="18"/>
    </row>
    <row r="102" spans="1:64" x14ac:dyDescent="0.2">
      <c r="A102" s="24" t="s">
        <v>22</v>
      </c>
      <c r="B102" s="484">
        <f t="shared" si="479"/>
        <v>25</v>
      </c>
      <c r="C102" s="484">
        <f t="shared" si="480"/>
        <v>25</v>
      </c>
      <c r="D102" s="484">
        <f t="shared" si="481"/>
        <v>25</v>
      </c>
      <c r="E102" s="484">
        <f t="shared" si="482"/>
        <v>25</v>
      </c>
      <c r="F102" s="484">
        <f t="shared" si="483"/>
        <v>25</v>
      </c>
      <c r="G102" s="484">
        <f t="shared" si="484"/>
        <v>25</v>
      </c>
      <c r="H102" s="484">
        <f t="shared" si="485"/>
        <v>25</v>
      </c>
      <c r="I102" s="484">
        <f t="shared" si="486"/>
        <v>25</v>
      </c>
      <c r="J102" s="484">
        <f t="shared" si="487"/>
        <v>25</v>
      </c>
      <c r="K102" s="484">
        <f t="shared" si="488"/>
        <v>25</v>
      </c>
      <c r="L102" s="484">
        <f t="shared" si="489"/>
        <v>25</v>
      </c>
      <c r="M102" s="484">
        <f t="shared" si="490"/>
        <v>25</v>
      </c>
      <c r="N102" s="484">
        <f t="shared" si="427"/>
        <v>25</v>
      </c>
      <c r="O102" s="484">
        <f t="shared" si="491"/>
        <v>25</v>
      </c>
      <c r="P102" s="484">
        <f t="shared" si="492"/>
        <v>25</v>
      </c>
      <c r="Q102" s="484">
        <f t="shared" si="493"/>
        <v>25</v>
      </c>
      <c r="R102" s="484">
        <f t="shared" si="494"/>
        <v>25</v>
      </c>
      <c r="S102" s="484">
        <f t="shared" si="495"/>
        <v>25</v>
      </c>
      <c r="T102" s="484">
        <f t="shared" si="495"/>
        <v>25</v>
      </c>
      <c r="U102" s="484">
        <f t="shared" si="287"/>
        <v>25</v>
      </c>
      <c r="V102" s="484">
        <f t="shared" si="288"/>
        <v>25</v>
      </c>
      <c r="W102" s="484">
        <f t="shared" si="289"/>
        <v>25</v>
      </c>
      <c r="X102" s="484">
        <f t="shared" si="290"/>
        <v>25</v>
      </c>
      <c r="Y102" s="484">
        <f t="shared" si="291"/>
        <v>25</v>
      </c>
      <c r="Z102" s="484">
        <f t="shared" si="292"/>
        <v>26.25</v>
      </c>
      <c r="AA102" s="484">
        <f t="shared" si="293"/>
        <v>26.25</v>
      </c>
      <c r="AB102" s="484">
        <f t="shared" si="294"/>
        <v>26.25</v>
      </c>
      <c r="AC102" s="484">
        <f t="shared" si="295"/>
        <v>26.25</v>
      </c>
      <c r="AD102" s="484">
        <f t="shared" si="296"/>
        <v>26.25</v>
      </c>
      <c r="AE102" s="484">
        <f t="shared" si="297"/>
        <v>26.25</v>
      </c>
      <c r="AF102" s="484">
        <f t="shared" si="297"/>
        <v>26.25</v>
      </c>
      <c r="AG102" s="484">
        <f t="shared" si="298"/>
        <v>26.25</v>
      </c>
      <c r="AH102" s="484">
        <f t="shared" si="299"/>
        <v>26.25</v>
      </c>
      <c r="AI102" s="484">
        <f t="shared" si="300"/>
        <v>26.25</v>
      </c>
      <c r="AJ102" s="484">
        <f t="shared" si="301"/>
        <v>26.25</v>
      </c>
      <c r="AK102" s="484">
        <f t="shared" si="302"/>
        <v>26.25</v>
      </c>
      <c r="AL102" s="484">
        <f t="shared" si="303"/>
        <v>27.5625</v>
      </c>
      <c r="AM102" s="484">
        <f t="shared" si="304"/>
        <v>27.5625</v>
      </c>
      <c r="AN102" s="484">
        <f t="shared" si="305"/>
        <v>27.5625</v>
      </c>
      <c r="AO102" s="484">
        <f t="shared" si="306"/>
        <v>27.5625</v>
      </c>
      <c r="AP102" s="484">
        <f t="shared" si="307"/>
        <v>27.5625</v>
      </c>
      <c r="AQ102" s="484">
        <f t="shared" si="308"/>
        <v>27.5625</v>
      </c>
      <c r="AR102" s="484">
        <f t="shared" si="308"/>
        <v>27.5625</v>
      </c>
      <c r="AS102" s="484">
        <f t="shared" si="309"/>
        <v>27.5625</v>
      </c>
      <c r="AT102" s="484">
        <f t="shared" si="310"/>
        <v>27.5625</v>
      </c>
      <c r="AU102" s="484">
        <f t="shared" si="311"/>
        <v>27.5625</v>
      </c>
      <c r="AV102" s="484">
        <f t="shared" si="312"/>
        <v>27.5625</v>
      </c>
      <c r="AW102" s="484">
        <f t="shared" si="313"/>
        <v>27.5625</v>
      </c>
      <c r="AX102" s="484">
        <f t="shared" si="314"/>
        <v>28.940625000000001</v>
      </c>
      <c r="AY102" s="484">
        <f t="shared" si="315"/>
        <v>28.940625000000001</v>
      </c>
      <c r="AZ102" s="484">
        <f t="shared" si="316"/>
        <v>28.940625000000001</v>
      </c>
      <c r="BA102" s="484">
        <f t="shared" si="317"/>
        <v>28.940625000000001</v>
      </c>
      <c r="BB102" s="484">
        <f t="shared" si="318"/>
        <v>28.940625000000001</v>
      </c>
      <c r="BC102" s="484">
        <f t="shared" si="319"/>
        <v>28.940625000000001</v>
      </c>
      <c r="BD102" s="484">
        <f t="shared" si="319"/>
        <v>28.940625000000001</v>
      </c>
      <c r="BE102" s="484">
        <f t="shared" si="320"/>
        <v>28.940625000000001</v>
      </c>
      <c r="BF102" s="484">
        <f t="shared" si="321"/>
        <v>28.940625000000001</v>
      </c>
      <c r="BG102" s="484">
        <f t="shared" si="322"/>
        <v>28.940625000000001</v>
      </c>
      <c r="BH102" s="484">
        <f t="shared" si="323"/>
        <v>28.940625000000001</v>
      </c>
      <c r="BI102" s="484">
        <f t="shared" si="324"/>
        <v>28.940625000000001</v>
      </c>
      <c r="BL102" s="18"/>
    </row>
    <row r="103" spans="1:64" x14ac:dyDescent="0.2">
      <c r="A103" s="24" t="s">
        <v>21</v>
      </c>
      <c r="B103" s="484">
        <f t="shared" si="479"/>
        <v>35</v>
      </c>
      <c r="C103" s="484">
        <f t="shared" si="375"/>
        <v>35</v>
      </c>
      <c r="D103" s="484">
        <f t="shared" si="286"/>
        <v>35</v>
      </c>
      <c r="E103" s="484">
        <f t="shared" si="286"/>
        <v>35</v>
      </c>
      <c r="F103" s="484">
        <f t="shared" si="286"/>
        <v>35</v>
      </c>
      <c r="G103" s="484">
        <f t="shared" si="286"/>
        <v>35</v>
      </c>
      <c r="H103" s="484">
        <f t="shared" si="286"/>
        <v>35</v>
      </c>
      <c r="I103" s="484">
        <f t="shared" si="286"/>
        <v>35</v>
      </c>
      <c r="J103" s="484">
        <f t="shared" si="286"/>
        <v>35</v>
      </c>
      <c r="K103" s="484">
        <f t="shared" si="286"/>
        <v>35</v>
      </c>
      <c r="L103" s="484">
        <f t="shared" si="286"/>
        <v>35</v>
      </c>
      <c r="M103" s="484">
        <f t="shared" si="286"/>
        <v>35</v>
      </c>
      <c r="N103" s="484">
        <f t="shared" si="427"/>
        <v>35</v>
      </c>
      <c r="O103" s="484">
        <f t="shared" si="286"/>
        <v>35</v>
      </c>
      <c r="P103" s="484">
        <f t="shared" si="286"/>
        <v>35</v>
      </c>
      <c r="Q103" s="484">
        <f t="shared" si="286"/>
        <v>35</v>
      </c>
      <c r="R103" s="484">
        <f t="shared" si="286"/>
        <v>35</v>
      </c>
      <c r="S103" s="484">
        <f t="shared" si="286"/>
        <v>35</v>
      </c>
      <c r="T103" s="484">
        <f t="shared" si="286"/>
        <v>35</v>
      </c>
      <c r="U103" s="484">
        <f t="shared" si="287"/>
        <v>35</v>
      </c>
      <c r="V103" s="484">
        <f t="shared" si="288"/>
        <v>35</v>
      </c>
      <c r="W103" s="484">
        <f t="shared" si="289"/>
        <v>35</v>
      </c>
      <c r="X103" s="484">
        <f t="shared" si="290"/>
        <v>35</v>
      </c>
      <c r="Y103" s="484">
        <f t="shared" si="291"/>
        <v>35</v>
      </c>
      <c r="Z103" s="484">
        <f t="shared" si="292"/>
        <v>36.75</v>
      </c>
      <c r="AA103" s="484">
        <f t="shared" si="293"/>
        <v>36.75</v>
      </c>
      <c r="AB103" s="484">
        <f t="shared" si="294"/>
        <v>36.75</v>
      </c>
      <c r="AC103" s="484">
        <f t="shared" si="295"/>
        <v>36.75</v>
      </c>
      <c r="AD103" s="484">
        <f t="shared" si="296"/>
        <v>36.75</v>
      </c>
      <c r="AE103" s="484">
        <f t="shared" si="297"/>
        <v>36.75</v>
      </c>
      <c r="AF103" s="484">
        <f t="shared" si="297"/>
        <v>36.75</v>
      </c>
      <c r="AG103" s="484">
        <f t="shared" si="298"/>
        <v>36.75</v>
      </c>
      <c r="AH103" s="484">
        <f t="shared" si="299"/>
        <v>36.75</v>
      </c>
      <c r="AI103" s="484">
        <f t="shared" si="300"/>
        <v>36.75</v>
      </c>
      <c r="AJ103" s="484">
        <f t="shared" si="301"/>
        <v>36.75</v>
      </c>
      <c r="AK103" s="484">
        <f t="shared" si="302"/>
        <v>36.75</v>
      </c>
      <c r="AL103" s="484">
        <f t="shared" si="303"/>
        <v>38.587499999999999</v>
      </c>
      <c r="AM103" s="484">
        <f t="shared" si="304"/>
        <v>38.587499999999999</v>
      </c>
      <c r="AN103" s="484">
        <f t="shared" si="305"/>
        <v>38.587499999999999</v>
      </c>
      <c r="AO103" s="484">
        <f t="shared" si="306"/>
        <v>38.587499999999999</v>
      </c>
      <c r="AP103" s="484">
        <f t="shared" si="307"/>
        <v>38.587499999999999</v>
      </c>
      <c r="AQ103" s="484">
        <f t="shared" si="308"/>
        <v>38.587499999999999</v>
      </c>
      <c r="AR103" s="484">
        <f t="shared" si="308"/>
        <v>38.587499999999999</v>
      </c>
      <c r="AS103" s="484">
        <f t="shared" si="309"/>
        <v>38.587499999999999</v>
      </c>
      <c r="AT103" s="484">
        <f t="shared" si="310"/>
        <v>38.587499999999999</v>
      </c>
      <c r="AU103" s="484">
        <f t="shared" si="311"/>
        <v>38.587499999999999</v>
      </c>
      <c r="AV103" s="484">
        <f t="shared" si="312"/>
        <v>38.587499999999999</v>
      </c>
      <c r="AW103" s="484">
        <f t="shared" si="313"/>
        <v>38.587499999999999</v>
      </c>
      <c r="AX103" s="484">
        <f t="shared" si="314"/>
        <v>40.516874999999999</v>
      </c>
      <c r="AY103" s="484">
        <f t="shared" si="315"/>
        <v>40.516874999999999</v>
      </c>
      <c r="AZ103" s="484">
        <f t="shared" si="316"/>
        <v>40.516874999999999</v>
      </c>
      <c r="BA103" s="484">
        <f t="shared" si="317"/>
        <v>40.516874999999999</v>
      </c>
      <c r="BB103" s="484">
        <f t="shared" si="318"/>
        <v>40.516874999999999</v>
      </c>
      <c r="BC103" s="484">
        <f t="shared" si="319"/>
        <v>40.516874999999999</v>
      </c>
      <c r="BD103" s="484">
        <f t="shared" si="319"/>
        <v>40.516874999999999</v>
      </c>
      <c r="BE103" s="484">
        <f t="shared" si="320"/>
        <v>40.516874999999999</v>
      </c>
      <c r="BF103" s="484">
        <f t="shared" si="321"/>
        <v>40.516874999999999</v>
      </c>
      <c r="BG103" s="484">
        <f t="shared" si="322"/>
        <v>40.516874999999999</v>
      </c>
      <c r="BH103" s="484">
        <f t="shared" si="323"/>
        <v>40.516874999999999</v>
      </c>
      <c r="BI103" s="484">
        <f t="shared" si="324"/>
        <v>40.516874999999999</v>
      </c>
    </row>
    <row r="104" spans="1:64" x14ac:dyDescent="0.2">
      <c r="A104" s="24" t="s">
        <v>22</v>
      </c>
      <c r="B104" s="484">
        <f t="shared" si="479"/>
        <v>25</v>
      </c>
      <c r="C104" s="484">
        <f t="shared" si="375"/>
        <v>25</v>
      </c>
      <c r="D104" s="484">
        <f t="shared" si="286"/>
        <v>25</v>
      </c>
      <c r="E104" s="484">
        <f t="shared" si="286"/>
        <v>25</v>
      </c>
      <c r="F104" s="484">
        <f t="shared" si="286"/>
        <v>25</v>
      </c>
      <c r="G104" s="484">
        <f t="shared" si="286"/>
        <v>25</v>
      </c>
      <c r="H104" s="484">
        <f t="shared" si="286"/>
        <v>25</v>
      </c>
      <c r="I104" s="484">
        <f t="shared" si="286"/>
        <v>25</v>
      </c>
      <c r="J104" s="484">
        <f t="shared" si="286"/>
        <v>25</v>
      </c>
      <c r="K104" s="484">
        <f t="shared" si="286"/>
        <v>25</v>
      </c>
      <c r="L104" s="484">
        <f t="shared" si="286"/>
        <v>25</v>
      </c>
      <c r="M104" s="484">
        <f t="shared" si="286"/>
        <v>25</v>
      </c>
      <c r="N104" s="484">
        <f t="shared" si="427"/>
        <v>25</v>
      </c>
      <c r="O104" s="484">
        <f t="shared" si="286"/>
        <v>25</v>
      </c>
      <c r="P104" s="484">
        <f t="shared" si="286"/>
        <v>25</v>
      </c>
      <c r="Q104" s="484">
        <f t="shared" si="286"/>
        <v>25</v>
      </c>
      <c r="R104" s="484">
        <f t="shared" si="286"/>
        <v>25</v>
      </c>
      <c r="S104" s="484">
        <f t="shared" si="286"/>
        <v>25</v>
      </c>
      <c r="T104" s="484">
        <f t="shared" si="286"/>
        <v>25</v>
      </c>
      <c r="U104" s="484">
        <f t="shared" si="287"/>
        <v>25</v>
      </c>
      <c r="V104" s="484">
        <f t="shared" si="288"/>
        <v>25</v>
      </c>
      <c r="W104" s="484">
        <f t="shared" si="289"/>
        <v>25</v>
      </c>
      <c r="X104" s="484">
        <f t="shared" si="290"/>
        <v>25</v>
      </c>
      <c r="Y104" s="484">
        <f t="shared" si="291"/>
        <v>25</v>
      </c>
      <c r="Z104" s="484">
        <f t="shared" si="292"/>
        <v>26.25</v>
      </c>
      <c r="AA104" s="484">
        <f t="shared" si="293"/>
        <v>26.25</v>
      </c>
      <c r="AB104" s="484">
        <f t="shared" si="294"/>
        <v>26.25</v>
      </c>
      <c r="AC104" s="484">
        <f t="shared" si="295"/>
        <v>26.25</v>
      </c>
      <c r="AD104" s="484">
        <f t="shared" si="296"/>
        <v>26.25</v>
      </c>
      <c r="AE104" s="484">
        <f t="shared" si="297"/>
        <v>26.25</v>
      </c>
      <c r="AF104" s="484">
        <f t="shared" si="297"/>
        <v>26.25</v>
      </c>
      <c r="AG104" s="484">
        <f t="shared" si="298"/>
        <v>26.25</v>
      </c>
      <c r="AH104" s="484">
        <f t="shared" si="299"/>
        <v>26.25</v>
      </c>
      <c r="AI104" s="484">
        <f t="shared" si="300"/>
        <v>26.25</v>
      </c>
      <c r="AJ104" s="484">
        <f t="shared" si="301"/>
        <v>26.25</v>
      </c>
      <c r="AK104" s="484">
        <f t="shared" si="302"/>
        <v>26.25</v>
      </c>
      <c r="AL104" s="484">
        <f t="shared" si="303"/>
        <v>27.5625</v>
      </c>
      <c r="AM104" s="484">
        <f t="shared" si="304"/>
        <v>27.5625</v>
      </c>
      <c r="AN104" s="484">
        <f t="shared" si="305"/>
        <v>27.5625</v>
      </c>
      <c r="AO104" s="484">
        <f t="shared" si="306"/>
        <v>27.5625</v>
      </c>
      <c r="AP104" s="484">
        <f t="shared" si="307"/>
        <v>27.5625</v>
      </c>
      <c r="AQ104" s="484">
        <f t="shared" si="308"/>
        <v>27.5625</v>
      </c>
      <c r="AR104" s="484">
        <f t="shared" si="308"/>
        <v>27.5625</v>
      </c>
      <c r="AS104" s="484">
        <f t="shared" si="309"/>
        <v>27.5625</v>
      </c>
      <c r="AT104" s="484">
        <f t="shared" si="310"/>
        <v>27.5625</v>
      </c>
      <c r="AU104" s="484">
        <f t="shared" si="311"/>
        <v>27.5625</v>
      </c>
      <c r="AV104" s="484">
        <f t="shared" si="312"/>
        <v>27.5625</v>
      </c>
      <c r="AW104" s="484">
        <f t="shared" si="313"/>
        <v>27.5625</v>
      </c>
      <c r="AX104" s="484">
        <f t="shared" si="314"/>
        <v>28.940625000000001</v>
      </c>
      <c r="AY104" s="484">
        <f t="shared" si="315"/>
        <v>28.940625000000001</v>
      </c>
      <c r="AZ104" s="484">
        <f t="shared" si="316"/>
        <v>28.940625000000001</v>
      </c>
      <c r="BA104" s="484">
        <f t="shared" si="317"/>
        <v>28.940625000000001</v>
      </c>
      <c r="BB104" s="484">
        <f t="shared" si="318"/>
        <v>28.940625000000001</v>
      </c>
      <c r="BC104" s="484">
        <f t="shared" si="319"/>
        <v>28.940625000000001</v>
      </c>
      <c r="BD104" s="484">
        <f t="shared" si="319"/>
        <v>28.940625000000001</v>
      </c>
      <c r="BE104" s="484">
        <f t="shared" si="320"/>
        <v>28.940625000000001</v>
      </c>
      <c r="BF104" s="484">
        <f t="shared" si="321"/>
        <v>28.940625000000001</v>
      </c>
      <c r="BG104" s="484">
        <f t="shared" si="322"/>
        <v>28.940625000000001</v>
      </c>
      <c r="BH104" s="484">
        <f t="shared" si="323"/>
        <v>28.940625000000001</v>
      </c>
      <c r="BI104" s="484">
        <f t="shared" si="324"/>
        <v>28.940625000000001</v>
      </c>
    </row>
    <row r="105" spans="1:64" x14ac:dyDescent="0.2">
      <c r="A105" s="24" t="s">
        <v>34</v>
      </c>
      <c r="B105" s="484">
        <f t="shared" si="479"/>
        <v>20</v>
      </c>
      <c r="C105" s="484">
        <f t="shared" si="375"/>
        <v>20</v>
      </c>
      <c r="D105" s="484">
        <f t="shared" si="286"/>
        <v>20</v>
      </c>
      <c r="E105" s="484">
        <f t="shared" si="286"/>
        <v>20</v>
      </c>
      <c r="F105" s="484">
        <f t="shared" si="286"/>
        <v>20</v>
      </c>
      <c r="G105" s="484">
        <f t="shared" si="286"/>
        <v>20</v>
      </c>
      <c r="H105" s="484">
        <f t="shared" si="286"/>
        <v>20</v>
      </c>
      <c r="I105" s="484">
        <f t="shared" si="286"/>
        <v>20</v>
      </c>
      <c r="J105" s="484">
        <f t="shared" si="286"/>
        <v>20</v>
      </c>
      <c r="K105" s="484">
        <f t="shared" si="286"/>
        <v>20</v>
      </c>
      <c r="L105" s="484">
        <f t="shared" si="286"/>
        <v>20</v>
      </c>
      <c r="M105" s="484">
        <f t="shared" si="286"/>
        <v>20</v>
      </c>
      <c r="N105" s="484">
        <f t="shared" si="427"/>
        <v>20</v>
      </c>
      <c r="O105" s="484">
        <f t="shared" si="286"/>
        <v>20</v>
      </c>
      <c r="P105" s="484">
        <f t="shared" si="286"/>
        <v>20</v>
      </c>
      <c r="Q105" s="484">
        <f t="shared" si="286"/>
        <v>20</v>
      </c>
      <c r="R105" s="484">
        <f t="shared" si="286"/>
        <v>20</v>
      </c>
      <c r="S105" s="484">
        <f t="shared" si="286"/>
        <v>20</v>
      </c>
      <c r="T105" s="484">
        <f t="shared" si="286"/>
        <v>20</v>
      </c>
      <c r="U105" s="484">
        <f t="shared" si="287"/>
        <v>20</v>
      </c>
      <c r="V105" s="484">
        <f t="shared" si="288"/>
        <v>20</v>
      </c>
      <c r="W105" s="484">
        <f t="shared" si="289"/>
        <v>20</v>
      </c>
      <c r="X105" s="484">
        <f t="shared" si="290"/>
        <v>20</v>
      </c>
      <c r="Y105" s="484">
        <f t="shared" si="291"/>
        <v>20</v>
      </c>
      <c r="Z105" s="484">
        <f t="shared" si="292"/>
        <v>21</v>
      </c>
      <c r="AA105" s="484">
        <f t="shared" si="293"/>
        <v>21</v>
      </c>
      <c r="AB105" s="484">
        <f t="shared" si="294"/>
        <v>21</v>
      </c>
      <c r="AC105" s="484">
        <f t="shared" si="295"/>
        <v>21</v>
      </c>
      <c r="AD105" s="484">
        <f t="shared" si="296"/>
        <v>21</v>
      </c>
      <c r="AE105" s="484">
        <f t="shared" si="297"/>
        <v>21</v>
      </c>
      <c r="AF105" s="484">
        <f t="shared" si="297"/>
        <v>21</v>
      </c>
      <c r="AG105" s="484">
        <f t="shared" si="298"/>
        <v>21</v>
      </c>
      <c r="AH105" s="484">
        <f t="shared" si="299"/>
        <v>21</v>
      </c>
      <c r="AI105" s="484">
        <f t="shared" si="300"/>
        <v>21</v>
      </c>
      <c r="AJ105" s="484">
        <f t="shared" si="301"/>
        <v>21</v>
      </c>
      <c r="AK105" s="484">
        <f t="shared" si="302"/>
        <v>21</v>
      </c>
      <c r="AL105" s="484">
        <f t="shared" si="303"/>
        <v>22.05</v>
      </c>
      <c r="AM105" s="484">
        <f t="shared" si="304"/>
        <v>22.05</v>
      </c>
      <c r="AN105" s="484">
        <f t="shared" si="305"/>
        <v>22.05</v>
      </c>
      <c r="AO105" s="484">
        <f t="shared" si="306"/>
        <v>22.05</v>
      </c>
      <c r="AP105" s="484">
        <f t="shared" si="307"/>
        <v>22.05</v>
      </c>
      <c r="AQ105" s="484">
        <f t="shared" si="308"/>
        <v>22.05</v>
      </c>
      <c r="AR105" s="484">
        <f t="shared" si="308"/>
        <v>22.05</v>
      </c>
      <c r="AS105" s="484">
        <f t="shared" si="309"/>
        <v>22.05</v>
      </c>
      <c r="AT105" s="484">
        <f t="shared" si="310"/>
        <v>22.05</v>
      </c>
      <c r="AU105" s="484">
        <f t="shared" si="311"/>
        <v>22.05</v>
      </c>
      <c r="AV105" s="484">
        <f t="shared" si="312"/>
        <v>22.05</v>
      </c>
      <c r="AW105" s="484">
        <f t="shared" si="313"/>
        <v>22.05</v>
      </c>
      <c r="AX105" s="484">
        <f t="shared" si="314"/>
        <v>23.152500000000003</v>
      </c>
      <c r="AY105" s="484">
        <f t="shared" si="315"/>
        <v>23.152500000000003</v>
      </c>
      <c r="AZ105" s="484">
        <f t="shared" si="316"/>
        <v>23.152500000000003</v>
      </c>
      <c r="BA105" s="484">
        <f t="shared" si="317"/>
        <v>23.152500000000003</v>
      </c>
      <c r="BB105" s="484">
        <f t="shared" si="318"/>
        <v>23.152500000000003</v>
      </c>
      <c r="BC105" s="484">
        <f t="shared" si="319"/>
        <v>23.152500000000003</v>
      </c>
      <c r="BD105" s="484">
        <f t="shared" si="319"/>
        <v>23.152500000000003</v>
      </c>
      <c r="BE105" s="484">
        <f t="shared" si="320"/>
        <v>23.152500000000003</v>
      </c>
      <c r="BF105" s="484">
        <f t="shared" si="321"/>
        <v>23.152500000000003</v>
      </c>
      <c r="BG105" s="484">
        <f t="shared" si="322"/>
        <v>23.152500000000003</v>
      </c>
      <c r="BH105" s="484">
        <f t="shared" si="323"/>
        <v>23.152500000000003</v>
      </c>
      <c r="BI105" s="484">
        <f t="shared" si="324"/>
        <v>23.152500000000003</v>
      </c>
    </row>
    <row r="106" spans="1:64" x14ac:dyDescent="0.2">
      <c r="A106" s="24" t="s">
        <v>23</v>
      </c>
      <c r="B106" s="484">
        <f t="shared" si="479"/>
        <v>20</v>
      </c>
      <c r="C106" s="484">
        <f t="shared" si="375"/>
        <v>20</v>
      </c>
      <c r="D106" s="484">
        <f t="shared" si="286"/>
        <v>20</v>
      </c>
      <c r="E106" s="484">
        <f t="shared" si="286"/>
        <v>20</v>
      </c>
      <c r="F106" s="484">
        <f t="shared" si="286"/>
        <v>20</v>
      </c>
      <c r="G106" s="484">
        <f t="shared" si="286"/>
        <v>20</v>
      </c>
      <c r="H106" s="484">
        <f t="shared" si="286"/>
        <v>20</v>
      </c>
      <c r="I106" s="484">
        <f t="shared" si="286"/>
        <v>20</v>
      </c>
      <c r="J106" s="484">
        <f t="shared" si="286"/>
        <v>20</v>
      </c>
      <c r="K106" s="484">
        <f t="shared" si="286"/>
        <v>20</v>
      </c>
      <c r="L106" s="484">
        <f t="shared" si="286"/>
        <v>20</v>
      </c>
      <c r="M106" s="484">
        <f t="shared" si="286"/>
        <v>20</v>
      </c>
      <c r="N106" s="484">
        <f t="shared" si="427"/>
        <v>20</v>
      </c>
      <c r="O106" s="484">
        <f t="shared" si="286"/>
        <v>20</v>
      </c>
      <c r="P106" s="484">
        <f t="shared" si="286"/>
        <v>20</v>
      </c>
      <c r="Q106" s="484">
        <f t="shared" si="286"/>
        <v>20</v>
      </c>
      <c r="R106" s="484">
        <f t="shared" si="286"/>
        <v>20</v>
      </c>
      <c r="S106" s="484">
        <f t="shared" si="286"/>
        <v>20</v>
      </c>
      <c r="T106" s="484">
        <f t="shared" si="286"/>
        <v>20</v>
      </c>
      <c r="U106" s="484">
        <f t="shared" si="287"/>
        <v>20</v>
      </c>
      <c r="V106" s="484">
        <f t="shared" si="288"/>
        <v>20</v>
      </c>
      <c r="W106" s="484">
        <f t="shared" si="289"/>
        <v>20</v>
      </c>
      <c r="X106" s="484">
        <f t="shared" si="290"/>
        <v>20</v>
      </c>
      <c r="Y106" s="484">
        <f t="shared" si="291"/>
        <v>20</v>
      </c>
      <c r="Z106" s="484">
        <f t="shared" si="292"/>
        <v>21</v>
      </c>
      <c r="AA106" s="484">
        <f t="shared" si="293"/>
        <v>21</v>
      </c>
      <c r="AB106" s="484">
        <f t="shared" si="294"/>
        <v>21</v>
      </c>
      <c r="AC106" s="484">
        <f t="shared" si="295"/>
        <v>21</v>
      </c>
      <c r="AD106" s="484">
        <f t="shared" si="296"/>
        <v>21</v>
      </c>
      <c r="AE106" s="484">
        <f t="shared" si="297"/>
        <v>21</v>
      </c>
      <c r="AF106" s="484">
        <f t="shared" si="297"/>
        <v>21</v>
      </c>
      <c r="AG106" s="484">
        <f t="shared" si="298"/>
        <v>21</v>
      </c>
      <c r="AH106" s="484">
        <f t="shared" si="299"/>
        <v>21</v>
      </c>
      <c r="AI106" s="484">
        <f t="shared" si="300"/>
        <v>21</v>
      </c>
      <c r="AJ106" s="484">
        <f t="shared" si="301"/>
        <v>21</v>
      </c>
      <c r="AK106" s="484">
        <f t="shared" si="302"/>
        <v>21</v>
      </c>
      <c r="AL106" s="484">
        <f t="shared" si="303"/>
        <v>22.05</v>
      </c>
      <c r="AM106" s="484">
        <f t="shared" si="304"/>
        <v>22.05</v>
      </c>
      <c r="AN106" s="484">
        <f t="shared" si="305"/>
        <v>22.05</v>
      </c>
      <c r="AO106" s="484">
        <f t="shared" si="306"/>
        <v>22.05</v>
      </c>
      <c r="AP106" s="484">
        <f t="shared" si="307"/>
        <v>22.05</v>
      </c>
      <c r="AQ106" s="484">
        <f t="shared" si="308"/>
        <v>22.05</v>
      </c>
      <c r="AR106" s="484">
        <f t="shared" si="308"/>
        <v>22.05</v>
      </c>
      <c r="AS106" s="484">
        <f t="shared" si="309"/>
        <v>22.05</v>
      </c>
      <c r="AT106" s="484">
        <f t="shared" si="310"/>
        <v>22.05</v>
      </c>
      <c r="AU106" s="484">
        <f t="shared" si="311"/>
        <v>22.05</v>
      </c>
      <c r="AV106" s="484">
        <f t="shared" si="312"/>
        <v>22.05</v>
      </c>
      <c r="AW106" s="484">
        <f t="shared" si="313"/>
        <v>22.05</v>
      </c>
      <c r="AX106" s="484">
        <f t="shared" si="314"/>
        <v>23.152500000000003</v>
      </c>
      <c r="AY106" s="484">
        <f t="shared" si="315"/>
        <v>23.152500000000003</v>
      </c>
      <c r="AZ106" s="484">
        <f t="shared" si="316"/>
        <v>23.152500000000003</v>
      </c>
      <c r="BA106" s="484">
        <f t="shared" si="317"/>
        <v>23.152500000000003</v>
      </c>
      <c r="BB106" s="484">
        <f t="shared" si="318"/>
        <v>23.152500000000003</v>
      </c>
      <c r="BC106" s="484">
        <f t="shared" si="319"/>
        <v>23.152500000000003</v>
      </c>
      <c r="BD106" s="484">
        <f t="shared" si="319"/>
        <v>23.152500000000003</v>
      </c>
      <c r="BE106" s="484">
        <f t="shared" si="320"/>
        <v>23.152500000000003</v>
      </c>
      <c r="BF106" s="484">
        <f t="shared" si="321"/>
        <v>23.152500000000003</v>
      </c>
      <c r="BG106" s="484">
        <f t="shared" si="322"/>
        <v>23.152500000000003</v>
      </c>
      <c r="BH106" s="484">
        <f t="shared" si="323"/>
        <v>23.152500000000003</v>
      </c>
      <c r="BI106" s="484">
        <f t="shared" si="324"/>
        <v>23.152500000000003</v>
      </c>
    </row>
    <row r="107" spans="1:64" x14ac:dyDescent="0.2">
      <c r="A107" s="24" t="s">
        <v>387</v>
      </c>
      <c r="B107" s="484">
        <f t="shared" si="479"/>
        <v>50</v>
      </c>
      <c r="C107" s="484">
        <f t="shared" si="375"/>
        <v>50</v>
      </c>
      <c r="D107" s="484">
        <f t="shared" si="286"/>
        <v>50</v>
      </c>
      <c r="E107" s="484">
        <f t="shared" si="286"/>
        <v>50</v>
      </c>
      <c r="F107" s="484">
        <f t="shared" si="286"/>
        <v>50</v>
      </c>
      <c r="G107" s="484">
        <f t="shared" si="286"/>
        <v>50</v>
      </c>
      <c r="H107" s="484">
        <f t="shared" si="286"/>
        <v>50</v>
      </c>
      <c r="I107" s="484">
        <f t="shared" si="286"/>
        <v>50</v>
      </c>
      <c r="J107" s="484">
        <f t="shared" si="286"/>
        <v>50</v>
      </c>
      <c r="K107" s="484">
        <f t="shared" si="286"/>
        <v>50</v>
      </c>
      <c r="L107" s="484">
        <f t="shared" si="286"/>
        <v>50</v>
      </c>
      <c r="M107" s="484">
        <f t="shared" si="286"/>
        <v>50</v>
      </c>
      <c r="N107" s="484">
        <f t="shared" si="427"/>
        <v>50</v>
      </c>
      <c r="O107" s="484">
        <f t="shared" si="286"/>
        <v>50</v>
      </c>
      <c r="P107" s="484">
        <f t="shared" si="286"/>
        <v>50</v>
      </c>
      <c r="Q107" s="484">
        <f t="shared" si="286"/>
        <v>50</v>
      </c>
      <c r="R107" s="484">
        <f t="shared" si="286"/>
        <v>50</v>
      </c>
      <c r="S107" s="484">
        <f t="shared" si="286"/>
        <v>50</v>
      </c>
      <c r="T107" s="484">
        <f t="shared" si="286"/>
        <v>50</v>
      </c>
      <c r="U107" s="484">
        <f t="shared" si="287"/>
        <v>50</v>
      </c>
      <c r="V107" s="484">
        <f t="shared" si="288"/>
        <v>50</v>
      </c>
      <c r="W107" s="484">
        <f t="shared" si="289"/>
        <v>50</v>
      </c>
      <c r="X107" s="484">
        <f t="shared" si="290"/>
        <v>50</v>
      </c>
      <c r="Y107" s="484">
        <f t="shared" si="291"/>
        <v>50</v>
      </c>
      <c r="Z107" s="484">
        <f t="shared" si="292"/>
        <v>52.5</v>
      </c>
      <c r="AA107" s="484">
        <f t="shared" si="293"/>
        <v>52.5</v>
      </c>
      <c r="AB107" s="484">
        <f t="shared" si="294"/>
        <v>52.5</v>
      </c>
      <c r="AC107" s="484">
        <f t="shared" si="295"/>
        <v>52.5</v>
      </c>
      <c r="AD107" s="484">
        <f t="shared" si="296"/>
        <v>52.5</v>
      </c>
      <c r="AE107" s="484">
        <f t="shared" si="297"/>
        <v>52.5</v>
      </c>
      <c r="AF107" s="484">
        <f t="shared" si="297"/>
        <v>52.5</v>
      </c>
      <c r="AG107" s="484">
        <f t="shared" si="298"/>
        <v>52.5</v>
      </c>
      <c r="AH107" s="484">
        <f t="shared" si="299"/>
        <v>52.5</v>
      </c>
      <c r="AI107" s="484">
        <f t="shared" si="300"/>
        <v>52.5</v>
      </c>
      <c r="AJ107" s="484">
        <f t="shared" si="301"/>
        <v>52.5</v>
      </c>
      <c r="AK107" s="484">
        <f t="shared" si="302"/>
        <v>52.5</v>
      </c>
      <c r="AL107" s="484">
        <f t="shared" si="303"/>
        <v>55.125</v>
      </c>
      <c r="AM107" s="484">
        <f t="shared" si="304"/>
        <v>55.125</v>
      </c>
      <c r="AN107" s="484">
        <f t="shared" si="305"/>
        <v>55.125</v>
      </c>
      <c r="AO107" s="484">
        <f t="shared" si="306"/>
        <v>55.125</v>
      </c>
      <c r="AP107" s="484">
        <f t="shared" si="307"/>
        <v>55.125</v>
      </c>
      <c r="AQ107" s="484">
        <f t="shared" si="308"/>
        <v>55.125</v>
      </c>
      <c r="AR107" s="484">
        <f t="shared" si="308"/>
        <v>55.125</v>
      </c>
      <c r="AS107" s="484">
        <f t="shared" si="309"/>
        <v>55.125</v>
      </c>
      <c r="AT107" s="484">
        <f t="shared" si="310"/>
        <v>55.125</v>
      </c>
      <c r="AU107" s="484">
        <f t="shared" si="311"/>
        <v>55.125</v>
      </c>
      <c r="AV107" s="484">
        <f t="shared" si="312"/>
        <v>55.125</v>
      </c>
      <c r="AW107" s="484">
        <f t="shared" si="313"/>
        <v>55.125</v>
      </c>
      <c r="AX107" s="484">
        <f t="shared" si="314"/>
        <v>57.881250000000001</v>
      </c>
      <c r="AY107" s="484">
        <f t="shared" si="315"/>
        <v>57.881250000000001</v>
      </c>
      <c r="AZ107" s="484">
        <f t="shared" si="316"/>
        <v>57.881250000000001</v>
      </c>
      <c r="BA107" s="484">
        <f t="shared" si="317"/>
        <v>57.881250000000001</v>
      </c>
      <c r="BB107" s="484">
        <f t="shared" si="318"/>
        <v>57.881250000000001</v>
      </c>
      <c r="BC107" s="484">
        <f t="shared" si="319"/>
        <v>57.881250000000001</v>
      </c>
      <c r="BD107" s="484">
        <f t="shared" si="319"/>
        <v>57.881250000000001</v>
      </c>
      <c r="BE107" s="484">
        <f t="shared" si="320"/>
        <v>57.881250000000001</v>
      </c>
      <c r="BF107" s="484">
        <f t="shared" si="321"/>
        <v>57.881250000000001</v>
      </c>
      <c r="BG107" s="484">
        <f t="shared" si="322"/>
        <v>57.881250000000001</v>
      </c>
      <c r="BH107" s="484">
        <f t="shared" si="323"/>
        <v>57.881250000000001</v>
      </c>
      <c r="BI107" s="484">
        <f t="shared" si="324"/>
        <v>57.881250000000001</v>
      </c>
    </row>
    <row r="108" spans="1:64" x14ac:dyDescent="0.2">
      <c r="A108" s="24" t="s">
        <v>220</v>
      </c>
      <c r="B108" s="484">
        <f t="shared" si="479"/>
        <v>25</v>
      </c>
      <c r="C108" s="484">
        <f t="shared" ref="C108:C109" si="496">B108</f>
        <v>25</v>
      </c>
      <c r="D108" s="484">
        <f t="shared" ref="D108:D109" si="497">C108</f>
        <v>25</v>
      </c>
      <c r="E108" s="484">
        <f t="shared" ref="E108:E109" si="498">D108</f>
        <v>25</v>
      </c>
      <c r="F108" s="484">
        <f t="shared" ref="F108:F109" si="499">E108</f>
        <v>25</v>
      </c>
      <c r="G108" s="484">
        <f t="shared" ref="G108:G109" si="500">F108</f>
        <v>25</v>
      </c>
      <c r="H108" s="484">
        <f t="shared" ref="H108:H109" si="501">G108</f>
        <v>25</v>
      </c>
      <c r="I108" s="484">
        <f t="shared" ref="I108:I109" si="502">H108</f>
        <v>25</v>
      </c>
      <c r="J108" s="484">
        <f t="shared" ref="J108:J109" si="503">I108</f>
        <v>25</v>
      </c>
      <c r="K108" s="484">
        <f t="shared" ref="K108:K109" si="504">J108</f>
        <v>25</v>
      </c>
      <c r="L108" s="484">
        <f t="shared" ref="L108:L109" si="505">K108</f>
        <v>25</v>
      </c>
      <c r="M108" s="484">
        <f t="shared" ref="M108:M109" si="506">L108</f>
        <v>25</v>
      </c>
      <c r="N108" s="484">
        <f t="shared" si="427"/>
        <v>25</v>
      </c>
      <c r="O108" s="484">
        <f t="shared" ref="O108:O109" si="507">N108</f>
        <v>25</v>
      </c>
      <c r="P108" s="484">
        <f t="shared" ref="P108:P109" si="508">O108</f>
        <v>25</v>
      </c>
      <c r="Q108" s="484">
        <f t="shared" ref="Q108:Q109" si="509">P108</f>
        <v>25</v>
      </c>
      <c r="R108" s="484">
        <f t="shared" ref="R108:R109" si="510">Q108</f>
        <v>25</v>
      </c>
      <c r="S108" s="484">
        <f t="shared" ref="S108:T109" si="511">R108</f>
        <v>25</v>
      </c>
      <c r="T108" s="484">
        <f t="shared" si="511"/>
        <v>25</v>
      </c>
      <c r="U108" s="484">
        <f t="shared" ref="U108:U109" si="512">T108</f>
        <v>25</v>
      </c>
      <c r="V108" s="484">
        <f t="shared" ref="V108:V109" si="513">U108</f>
        <v>25</v>
      </c>
      <c r="W108" s="484">
        <f t="shared" ref="W108:W109" si="514">V108</f>
        <v>25</v>
      </c>
      <c r="X108" s="484">
        <f t="shared" ref="X108:Y109" si="515">W108</f>
        <v>25</v>
      </c>
      <c r="Y108" s="484">
        <f t="shared" si="515"/>
        <v>25</v>
      </c>
      <c r="Z108" s="484">
        <f t="shared" si="292"/>
        <v>26.25</v>
      </c>
      <c r="AA108" s="484">
        <f t="shared" si="293"/>
        <v>26.25</v>
      </c>
      <c r="AB108" s="484">
        <f t="shared" si="294"/>
        <v>26.25</v>
      </c>
      <c r="AC108" s="484">
        <f t="shared" si="295"/>
        <v>26.25</v>
      </c>
      <c r="AD108" s="484">
        <f t="shared" si="296"/>
        <v>26.25</v>
      </c>
      <c r="AE108" s="484">
        <f t="shared" si="297"/>
        <v>26.25</v>
      </c>
      <c r="AF108" s="484">
        <f t="shared" si="297"/>
        <v>26.25</v>
      </c>
      <c r="AG108" s="484">
        <f t="shared" si="298"/>
        <v>26.25</v>
      </c>
      <c r="AH108" s="484">
        <f t="shared" si="299"/>
        <v>26.25</v>
      </c>
      <c r="AI108" s="484">
        <f t="shared" si="300"/>
        <v>26.25</v>
      </c>
      <c r="AJ108" s="484">
        <f t="shared" si="301"/>
        <v>26.25</v>
      </c>
      <c r="AK108" s="484">
        <f t="shared" si="302"/>
        <v>26.25</v>
      </c>
      <c r="AL108" s="484">
        <f t="shared" si="303"/>
        <v>27.5625</v>
      </c>
      <c r="AM108" s="484">
        <f t="shared" si="304"/>
        <v>27.5625</v>
      </c>
      <c r="AN108" s="484">
        <f t="shared" si="305"/>
        <v>27.5625</v>
      </c>
      <c r="AO108" s="484">
        <f t="shared" si="306"/>
        <v>27.5625</v>
      </c>
      <c r="AP108" s="484">
        <f t="shared" si="307"/>
        <v>27.5625</v>
      </c>
      <c r="AQ108" s="484">
        <f t="shared" si="308"/>
        <v>27.5625</v>
      </c>
      <c r="AR108" s="484">
        <f t="shared" si="308"/>
        <v>27.5625</v>
      </c>
      <c r="AS108" s="484">
        <f t="shared" si="309"/>
        <v>27.5625</v>
      </c>
      <c r="AT108" s="484">
        <f t="shared" si="310"/>
        <v>27.5625</v>
      </c>
      <c r="AU108" s="484">
        <f t="shared" si="311"/>
        <v>27.5625</v>
      </c>
      <c r="AV108" s="484">
        <f t="shared" si="312"/>
        <v>27.5625</v>
      </c>
      <c r="AW108" s="484">
        <f t="shared" si="313"/>
        <v>27.5625</v>
      </c>
      <c r="AX108" s="484">
        <f t="shared" si="314"/>
        <v>28.940625000000001</v>
      </c>
      <c r="AY108" s="484">
        <f t="shared" si="315"/>
        <v>28.940625000000001</v>
      </c>
      <c r="AZ108" s="484">
        <f t="shared" si="316"/>
        <v>28.940625000000001</v>
      </c>
      <c r="BA108" s="484">
        <f t="shared" si="317"/>
        <v>28.940625000000001</v>
      </c>
      <c r="BB108" s="484">
        <f t="shared" si="318"/>
        <v>28.940625000000001</v>
      </c>
      <c r="BC108" s="484">
        <f t="shared" si="319"/>
        <v>28.940625000000001</v>
      </c>
      <c r="BD108" s="484">
        <f t="shared" si="319"/>
        <v>28.940625000000001</v>
      </c>
      <c r="BE108" s="484">
        <f t="shared" si="320"/>
        <v>28.940625000000001</v>
      </c>
      <c r="BF108" s="484">
        <f t="shared" si="321"/>
        <v>28.940625000000001</v>
      </c>
      <c r="BG108" s="484">
        <f t="shared" si="322"/>
        <v>28.940625000000001</v>
      </c>
      <c r="BH108" s="484">
        <f t="shared" si="323"/>
        <v>28.940625000000001</v>
      </c>
      <c r="BI108" s="484">
        <f t="shared" si="324"/>
        <v>28.940625000000001</v>
      </c>
      <c r="BL108" s="18"/>
    </row>
    <row r="109" spans="1:64" x14ac:dyDescent="0.2">
      <c r="A109" s="24" t="s">
        <v>224</v>
      </c>
      <c r="B109" s="484">
        <f t="shared" si="479"/>
        <v>20</v>
      </c>
      <c r="C109" s="484">
        <f t="shared" si="496"/>
        <v>20</v>
      </c>
      <c r="D109" s="484">
        <f t="shared" si="497"/>
        <v>20</v>
      </c>
      <c r="E109" s="484">
        <f t="shared" si="498"/>
        <v>20</v>
      </c>
      <c r="F109" s="484">
        <f t="shared" si="499"/>
        <v>20</v>
      </c>
      <c r="G109" s="484">
        <f t="shared" si="500"/>
        <v>20</v>
      </c>
      <c r="H109" s="484">
        <f t="shared" si="501"/>
        <v>20</v>
      </c>
      <c r="I109" s="484">
        <f t="shared" si="502"/>
        <v>20</v>
      </c>
      <c r="J109" s="484">
        <f t="shared" si="503"/>
        <v>20</v>
      </c>
      <c r="K109" s="484">
        <f t="shared" si="504"/>
        <v>20</v>
      </c>
      <c r="L109" s="484">
        <f t="shared" si="505"/>
        <v>20</v>
      </c>
      <c r="M109" s="484">
        <f t="shared" si="506"/>
        <v>20</v>
      </c>
      <c r="N109" s="484">
        <f t="shared" si="427"/>
        <v>20</v>
      </c>
      <c r="O109" s="484">
        <f t="shared" si="507"/>
        <v>20</v>
      </c>
      <c r="P109" s="484">
        <f t="shared" si="508"/>
        <v>20</v>
      </c>
      <c r="Q109" s="484">
        <f t="shared" si="509"/>
        <v>20</v>
      </c>
      <c r="R109" s="484">
        <f t="shared" si="510"/>
        <v>20</v>
      </c>
      <c r="S109" s="484">
        <f t="shared" si="511"/>
        <v>20</v>
      </c>
      <c r="T109" s="484">
        <f t="shared" si="511"/>
        <v>20</v>
      </c>
      <c r="U109" s="484">
        <f t="shared" si="512"/>
        <v>20</v>
      </c>
      <c r="V109" s="484">
        <f t="shared" si="513"/>
        <v>20</v>
      </c>
      <c r="W109" s="484">
        <f t="shared" si="514"/>
        <v>20</v>
      </c>
      <c r="X109" s="484">
        <f t="shared" si="515"/>
        <v>20</v>
      </c>
      <c r="Y109" s="484">
        <f t="shared" si="515"/>
        <v>20</v>
      </c>
      <c r="Z109" s="484">
        <f t="shared" si="292"/>
        <v>21</v>
      </c>
      <c r="AA109" s="484">
        <f t="shared" si="293"/>
        <v>21</v>
      </c>
      <c r="AB109" s="484">
        <f t="shared" si="294"/>
        <v>21</v>
      </c>
      <c r="AC109" s="484">
        <f t="shared" si="295"/>
        <v>21</v>
      </c>
      <c r="AD109" s="484">
        <f t="shared" si="296"/>
        <v>21</v>
      </c>
      <c r="AE109" s="484">
        <f t="shared" si="297"/>
        <v>21</v>
      </c>
      <c r="AF109" s="484">
        <f t="shared" si="297"/>
        <v>21</v>
      </c>
      <c r="AG109" s="484">
        <f t="shared" si="298"/>
        <v>21</v>
      </c>
      <c r="AH109" s="484">
        <f t="shared" si="299"/>
        <v>21</v>
      </c>
      <c r="AI109" s="484">
        <f t="shared" si="300"/>
        <v>21</v>
      </c>
      <c r="AJ109" s="484">
        <f t="shared" si="301"/>
        <v>21</v>
      </c>
      <c r="AK109" s="484">
        <f t="shared" si="302"/>
        <v>21</v>
      </c>
      <c r="AL109" s="484">
        <f t="shared" si="303"/>
        <v>22.05</v>
      </c>
      <c r="AM109" s="484">
        <f t="shared" si="304"/>
        <v>22.05</v>
      </c>
      <c r="AN109" s="484">
        <f t="shared" si="305"/>
        <v>22.05</v>
      </c>
      <c r="AO109" s="484">
        <f t="shared" si="306"/>
        <v>22.05</v>
      </c>
      <c r="AP109" s="484">
        <f t="shared" si="307"/>
        <v>22.05</v>
      </c>
      <c r="AQ109" s="484">
        <f t="shared" si="308"/>
        <v>22.05</v>
      </c>
      <c r="AR109" s="484">
        <f t="shared" si="308"/>
        <v>22.05</v>
      </c>
      <c r="AS109" s="484">
        <f t="shared" si="309"/>
        <v>22.05</v>
      </c>
      <c r="AT109" s="484">
        <f t="shared" si="310"/>
        <v>22.05</v>
      </c>
      <c r="AU109" s="484">
        <f t="shared" si="311"/>
        <v>22.05</v>
      </c>
      <c r="AV109" s="484">
        <f t="shared" si="312"/>
        <v>22.05</v>
      </c>
      <c r="AW109" s="484">
        <f t="shared" si="313"/>
        <v>22.05</v>
      </c>
      <c r="AX109" s="484">
        <f t="shared" si="314"/>
        <v>23.152500000000003</v>
      </c>
      <c r="AY109" s="484">
        <f t="shared" si="315"/>
        <v>23.152500000000003</v>
      </c>
      <c r="AZ109" s="484">
        <f t="shared" si="316"/>
        <v>23.152500000000003</v>
      </c>
      <c r="BA109" s="484">
        <f t="shared" si="317"/>
        <v>23.152500000000003</v>
      </c>
      <c r="BB109" s="484">
        <f t="shared" si="318"/>
        <v>23.152500000000003</v>
      </c>
      <c r="BC109" s="484">
        <f t="shared" si="319"/>
        <v>23.152500000000003</v>
      </c>
      <c r="BD109" s="484">
        <f t="shared" si="319"/>
        <v>23.152500000000003</v>
      </c>
      <c r="BE109" s="484">
        <f t="shared" si="320"/>
        <v>23.152500000000003</v>
      </c>
      <c r="BF109" s="484">
        <f t="shared" si="321"/>
        <v>23.152500000000003</v>
      </c>
      <c r="BG109" s="484">
        <f t="shared" si="322"/>
        <v>23.152500000000003</v>
      </c>
      <c r="BH109" s="484">
        <f t="shared" si="323"/>
        <v>23.152500000000003</v>
      </c>
      <c r="BI109" s="484">
        <f t="shared" si="324"/>
        <v>23.152500000000003</v>
      </c>
      <c r="BL109" s="18"/>
    </row>
    <row r="110" spans="1:64" x14ac:dyDescent="0.2">
      <c r="A110" s="24" t="s">
        <v>219</v>
      </c>
      <c r="B110" s="484">
        <f t="shared" si="479"/>
        <v>25</v>
      </c>
      <c r="C110" s="484">
        <f t="shared" ref="C110:C113" si="516">B110</f>
        <v>25</v>
      </c>
      <c r="D110" s="484">
        <f t="shared" ref="D110:D113" si="517">C110</f>
        <v>25</v>
      </c>
      <c r="E110" s="484">
        <f t="shared" ref="E110:E113" si="518">D110</f>
        <v>25</v>
      </c>
      <c r="F110" s="484">
        <f t="shared" ref="F110:F113" si="519">E110</f>
        <v>25</v>
      </c>
      <c r="G110" s="484">
        <f t="shared" ref="G110:G113" si="520">F110</f>
        <v>25</v>
      </c>
      <c r="H110" s="484">
        <f t="shared" ref="H110:H113" si="521">G110</f>
        <v>25</v>
      </c>
      <c r="I110" s="484">
        <f t="shared" ref="I110:I113" si="522">H110</f>
        <v>25</v>
      </c>
      <c r="J110" s="484">
        <f t="shared" ref="J110:J113" si="523">I110</f>
        <v>25</v>
      </c>
      <c r="K110" s="484">
        <f t="shared" ref="K110:K113" si="524">J110</f>
        <v>25</v>
      </c>
      <c r="L110" s="484">
        <f t="shared" ref="L110:L113" si="525">K110</f>
        <v>25</v>
      </c>
      <c r="M110" s="484">
        <f t="shared" ref="M110:M113" si="526">L110</f>
        <v>25</v>
      </c>
      <c r="N110" s="484">
        <f t="shared" si="427"/>
        <v>25</v>
      </c>
      <c r="O110" s="484">
        <f t="shared" ref="O110:O113" si="527">N110</f>
        <v>25</v>
      </c>
      <c r="P110" s="484">
        <f t="shared" ref="P110:P113" si="528">O110</f>
        <v>25</v>
      </c>
      <c r="Q110" s="484">
        <f t="shared" ref="Q110:Q113" si="529">P110</f>
        <v>25</v>
      </c>
      <c r="R110" s="484">
        <f t="shared" ref="R110:R113" si="530">Q110</f>
        <v>25</v>
      </c>
      <c r="S110" s="484">
        <f t="shared" ref="S110:T113" si="531">R110</f>
        <v>25</v>
      </c>
      <c r="T110" s="484">
        <f t="shared" si="531"/>
        <v>25</v>
      </c>
      <c r="U110" s="484">
        <f t="shared" ref="U110:U113" si="532">T110</f>
        <v>25</v>
      </c>
      <c r="V110" s="484">
        <f t="shared" ref="V110:V113" si="533">U110</f>
        <v>25</v>
      </c>
      <c r="W110" s="484">
        <f t="shared" ref="W110:W113" si="534">V110</f>
        <v>25</v>
      </c>
      <c r="X110" s="484">
        <f t="shared" ref="X110:X113" si="535">W110</f>
        <v>25</v>
      </c>
      <c r="Y110" s="484">
        <f t="shared" ref="Y110:Y113" si="536">X110</f>
        <v>25</v>
      </c>
      <c r="Z110" s="484">
        <f t="shared" si="292"/>
        <v>26.25</v>
      </c>
      <c r="AA110" s="484">
        <f t="shared" si="293"/>
        <v>26.25</v>
      </c>
      <c r="AB110" s="484">
        <f t="shared" si="294"/>
        <v>26.25</v>
      </c>
      <c r="AC110" s="484">
        <f t="shared" si="295"/>
        <v>26.25</v>
      </c>
      <c r="AD110" s="484">
        <f t="shared" si="296"/>
        <v>26.25</v>
      </c>
      <c r="AE110" s="484">
        <f t="shared" si="297"/>
        <v>26.25</v>
      </c>
      <c r="AF110" s="484">
        <f t="shared" si="297"/>
        <v>26.25</v>
      </c>
      <c r="AG110" s="484">
        <f t="shared" si="298"/>
        <v>26.25</v>
      </c>
      <c r="AH110" s="484">
        <f t="shared" si="299"/>
        <v>26.25</v>
      </c>
      <c r="AI110" s="484">
        <f t="shared" si="300"/>
        <v>26.25</v>
      </c>
      <c r="AJ110" s="484">
        <f t="shared" si="301"/>
        <v>26.25</v>
      </c>
      <c r="AK110" s="484">
        <f t="shared" si="302"/>
        <v>26.25</v>
      </c>
      <c r="AL110" s="484">
        <f t="shared" si="303"/>
        <v>27.5625</v>
      </c>
      <c r="AM110" s="484">
        <f t="shared" si="304"/>
        <v>27.5625</v>
      </c>
      <c r="AN110" s="484">
        <f t="shared" si="305"/>
        <v>27.5625</v>
      </c>
      <c r="AO110" s="484">
        <f t="shared" si="306"/>
        <v>27.5625</v>
      </c>
      <c r="AP110" s="484">
        <f t="shared" si="307"/>
        <v>27.5625</v>
      </c>
      <c r="AQ110" s="484">
        <f t="shared" si="308"/>
        <v>27.5625</v>
      </c>
      <c r="AR110" s="484">
        <f t="shared" si="308"/>
        <v>27.5625</v>
      </c>
      <c r="AS110" s="484">
        <f t="shared" si="309"/>
        <v>27.5625</v>
      </c>
      <c r="AT110" s="484">
        <f t="shared" si="310"/>
        <v>27.5625</v>
      </c>
      <c r="AU110" s="484">
        <f t="shared" si="311"/>
        <v>27.5625</v>
      </c>
      <c r="AV110" s="484">
        <f t="shared" si="312"/>
        <v>27.5625</v>
      </c>
      <c r="AW110" s="484">
        <f t="shared" si="313"/>
        <v>27.5625</v>
      </c>
      <c r="AX110" s="484">
        <f t="shared" si="314"/>
        <v>28.940625000000001</v>
      </c>
      <c r="AY110" s="484">
        <f t="shared" si="315"/>
        <v>28.940625000000001</v>
      </c>
      <c r="AZ110" s="484">
        <f t="shared" si="316"/>
        <v>28.940625000000001</v>
      </c>
      <c r="BA110" s="484">
        <f t="shared" si="317"/>
        <v>28.940625000000001</v>
      </c>
      <c r="BB110" s="484">
        <f t="shared" si="318"/>
        <v>28.940625000000001</v>
      </c>
      <c r="BC110" s="484">
        <f t="shared" si="319"/>
        <v>28.940625000000001</v>
      </c>
      <c r="BD110" s="484">
        <f t="shared" si="319"/>
        <v>28.940625000000001</v>
      </c>
      <c r="BE110" s="484">
        <f t="shared" si="320"/>
        <v>28.940625000000001</v>
      </c>
      <c r="BF110" s="484">
        <f t="shared" si="321"/>
        <v>28.940625000000001</v>
      </c>
      <c r="BG110" s="484">
        <f t="shared" si="322"/>
        <v>28.940625000000001</v>
      </c>
      <c r="BH110" s="484">
        <f t="shared" si="323"/>
        <v>28.940625000000001</v>
      </c>
      <c r="BI110" s="484">
        <f t="shared" si="324"/>
        <v>28.940625000000001</v>
      </c>
      <c r="BL110" s="18"/>
    </row>
    <row r="111" spans="1:64" x14ac:dyDescent="0.2">
      <c r="A111" s="24" t="s">
        <v>222</v>
      </c>
      <c r="B111" s="484">
        <f t="shared" si="479"/>
        <v>25</v>
      </c>
      <c r="C111" s="484">
        <f t="shared" si="516"/>
        <v>25</v>
      </c>
      <c r="D111" s="484">
        <f t="shared" si="517"/>
        <v>25</v>
      </c>
      <c r="E111" s="484">
        <f t="shared" si="518"/>
        <v>25</v>
      </c>
      <c r="F111" s="484">
        <f t="shared" si="519"/>
        <v>25</v>
      </c>
      <c r="G111" s="484">
        <f t="shared" si="520"/>
        <v>25</v>
      </c>
      <c r="H111" s="484">
        <f t="shared" si="521"/>
        <v>25</v>
      </c>
      <c r="I111" s="484">
        <f t="shared" si="522"/>
        <v>25</v>
      </c>
      <c r="J111" s="484">
        <f t="shared" si="523"/>
        <v>25</v>
      </c>
      <c r="K111" s="484">
        <f t="shared" si="524"/>
        <v>25</v>
      </c>
      <c r="L111" s="484">
        <f t="shared" si="525"/>
        <v>25</v>
      </c>
      <c r="M111" s="484">
        <f t="shared" si="526"/>
        <v>25</v>
      </c>
      <c r="N111" s="484">
        <f t="shared" si="427"/>
        <v>25</v>
      </c>
      <c r="O111" s="484">
        <f t="shared" si="527"/>
        <v>25</v>
      </c>
      <c r="P111" s="484">
        <f t="shared" si="528"/>
        <v>25</v>
      </c>
      <c r="Q111" s="484">
        <f t="shared" si="529"/>
        <v>25</v>
      </c>
      <c r="R111" s="484">
        <f t="shared" si="530"/>
        <v>25</v>
      </c>
      <c r="S111" s="484">
        <f t="shared" si="531"/>
        <v>25</v>
      </c>
      <c r="T111" s="484">
        <f t="shared" si="531"/>
        <v>25</v>
      </c>
      <c r="U111" s="484">
        <f t="shared" si="532"/>
        <v>25</v>
      </c>
      <c r="V111" s="484">
        <f t="shared" si="533"/>
        <v>25</v>
      </c>
      <c r="W111" s="484">
        <f t="shared" si="534"/>
        <v>25</v>
      </c>
      <c r="X111" s="484">
        <f t="shared" si="535"/>
        <v>25</v>
      </c>
      <c r="Y111" s="484">
        <f t="shared" si="536"/>
        <v>25</v>
      </c>
      <c r="Z111" s="484">
        <f t="shared" si="292"/>
        <v>26.25</v>
      </c>
      <c r="AA111" s="484">
        <f t="shared" si="293"/>
        <v>26.25</v>
      </c>
      <c r="AB111" s="484">
        <f t="shared" si="294"/>
        <v>26.25</v>
      </c>
      <c r="AC111" s="484">
        <f t="shared" si="295"/>
        <v>26.25</v>
      </c>
      <c r="AD111" s="484">
        <f t="shared" si="296"/>
        <v>26.25</v>
      </c>
      <c r="AE111" s="484">
        <f t="shared" si="297"/>
        <v>26.25</v>
      </c>
      <c r="AF111" s="484">
        <f t="shared" si="297"/>
        <v>26.25</v>
      </c>
      <c r="AG111" s="484">
        <f t="shared" si="298"/>
        <v>26.25</v>
      </c>
      <c r="AH111" s="484">
        <f t="shared" si="299"/>
        <v>26.25</v>
      </c>
      <c r="AI111" s="484">
        <f t="shared" si="300"/>
        <v>26.25</v>
      </c>
      <c r="AJ111" s="484">
        <f t="shared" si="301"/>
        <v>26.25</v>
      </c>
      <c r="AK111" s="484">
        <f t="shared" si="302"/>
        <v>26.25</v>
      </c>
      <c r="AL111" s="484">
        <f t="shared" si="303"/>
        <v>27.5625</v>
      </c>
      <c r="AM111" s="484">
        <f t="shared" si="304"/>
        <v>27.5625</v>
      </c>
      <c r="AN111" s="484">
        <f t="shared" si="305"/>
        <v>27.5625</v>
      </c>
      <c r="AO111" s="484">
        <f t="shared" si="306"/>
        <v>27.5625</v>
      </c>
      <c r="AP111" s="484">
        <f t="shared" si="307"/>
        <v>27.5625</v>
      </c>
      <c r="AQ111" s="484">
        <f t="shared" si="308"/>
        <v>27.5625</v>
      </c>
      <c r="AR111" s="484">
        <f t="shared" si="308"/>
        <v>27.5625</v>
      </c>
      <c r="AS111" s="484">
        <f t="shared" si="309"/>
        <v>27.5625</v>
      </c>
      <c r="AT111" s="484">
        <f t="shared" si="310"/>
        <v>27.5625</v>
      </c>
      <c r="AU111" s="484">
        <f t="shared" si="311"/>
        <v>27.5625</v>
      </c>
      <c r="AV111" s="484">
        <f t="shared" si="312"/>
        <v>27.5625</v>
      </c>
      <c r="AW111" s="484">
        <f t="shared" si="313"/>
        <v>27.5625</v>
      </c>
      <c r="AX111" s="484">
        <f t="shared" si="314"/>
        <v>28.940625000000001</v>
      </c>
      <c r="AY111" s="484">
        <f t="shared" si="315"/>
        <v>28.940625000000001</v>
      </c>
      <c r="AZ111" s="484">
        <f t="shared" si="316"/>
        <v>28.940625000000001</v>
      </c>
      <c r="BA111" s="484">
        <f t="shared" si="317"/>
        <v>28.940625000000001</v>
      </c>
      <c r="BB111" s="484">
        <f t="shared" si="318"/>
        <v>28.940625000000001</v>
      </c>
      <c r="BC111" s="484">
        <f t="shared" si="319"/>
        <v>28.940625000000001</v>
      </c>
      <c r="BD111" s="484">
        <f t="shared" si="319"/>
        <v>28.940625000000001</v>
      </c>
      <c r="BE111" s="484">
        <f t="shared" si="320"/>
        <v>28.940625000000001</v>
      </c>
      <c r="BF111" s="484">
        <f t="shared" si="321"/>
        <v>28.940625000000001</v>
      </c>
      <c r="BG111" s="484">
        <f t="shared" si="322"/>
        <v>28.940625000000001</v>
      </c>
      <c r="BH111" s="484">
        <f t="shared" si="323"/>
        <v>28.940625000000001</v>
      </c>
      <c r="BI111" s="484">
        <f t="shared" si="324"/>
        <v>28.940625000000001</v>
      </c>
      <c r="BL111" s="18"/>
    </row>
    <row r="112" spans="1:64" x14ac:dyDescent="0.2">
      <c r="A112" s="24" t="s">
        <v>223</v>
      </c>
      <c r="B112" s="484">
        <f t="shared" si="479"/>
        <v>25</v>
      </c>
      <c r="C112" s="484">
        <f t="shared" si="516"/>
        <v>25</v>
      </c>
      <c r="D112" s="484">
        <f t="shared" si="517"/>
        <v>25</v>
      </c>
      <c r="E112" s="484">
        <f t="shared" si="518"/>
        <v>25</v>
      </c>
      <c r="F112" s="484">
        <f t="shared" si="519"/>
        <v>25</v>
      </c>
      <c r="G112" s="484">
        <f t="shared" si="520"/>
        <v>25</v>
      </c>
      <c r="H112" s="484">
        <f t="shared" si="521"/>
        <v>25</v>
      </c>
      <c r="I112" s="484">
        <f t="shared" si="522"/>
        <v>25</v>
      </c>
      <c r="J112" s="484">
        <f t="shared" si="523"/>
        <v>25</v>
      </c>
      <c r="K112" s="484">
        <f t="shared" si="524"/>
        <v>25</v>
      </c>
      <c r="L112" s="484">
        <f t="shared" si="525"/>
        <v>25</v>
      </c>
      <c r="M112" s="484">
        <f t="shared" si="526"/>
        <v>25</v>
      </c>
      <c r="N112" s="484">
        <f t="shared" si="427"/>
        <v>25</v>
      </c>
      <c r="O112" s="484">
        <f t="shared" si="527"/>
        <v>25</v>
      </c>
      <c r="P112" s="484">
        <f t="shared" si="528"/>
        <v>25</v>
      </c>
      <c r="Q112" s="484">
        <f t="shared" si="529"/>
        <v>25</v>
      </c>
      <c r="R112" s="484">
        <f t="shared" si="530"/>
        <v>25</v>
      </c>
      <c r="S112" s="484">
        <f t="shared" si="531"/>
        <v>25</v>
      </c>
      <c r="T112" s="484">
        <f t="shared" si="531"/>
        <v>25</v>
      </c>
      <c r="U112" s="484">
        <f t="shared" si="532"/>
        <v>25</v>
      </c>
      <c r="V112" s="484">
        <f t="shared" si="533"/>
        <v>25</v>
      </c>
      <c r="W112" s="484">
        <f t="shared" si="534"/>
        <v>25</v>
      </c>
      <c r="X112" s="484">
        <f t="shared" si="535"/>
        <v>25</v>
      </c>
      <c r="Y112" s="484">
        <f t="shared" si="536"/>
        <v>25</v>
      </c>
      <c r="Z112" s="484">
        <f t="shared" si="292"/>
        <v>26.25</v>
      </c>
      <c r="AA112" s="484">
        <f t="shared" si="293"/>
        <v>26.25</v>
      </c>
      <c r="AB112" s="484">
        <f t="shared" si="294"/>
        <v>26.25</v>
      </c>
      <c r="AC112" s="484">
        <f t="shared" si="295"/>
        <v>26.25</v>
      </c>
      <c r="AD112" s="484">
        <f t="shared" si="296"/>
        <v>26.25</v>
      </c>
      <c r="AE112" s="484">
        <f t="shared" si="297"/>
        <v>26.25</v>
      </c>
      <c r="AF112" s="484">
        <f t="shared" si="297"/>
        <v>26.25</v>
      </c>
      <c r="AG112" s="484">
        <f t="shared" si="298"/>
        <v>26.25</v>
      </c>
      <c r="AH112" s="484">
        <f t="shared" si="299"/>
        <v>26.25</v>
      </c>
      <c r="AI112" s="484">
        <f t="shared" si="300"/>
        <v>26.25</v>
      </c>
      <c r="AJ112" s="484">
        <f t="shared" si="301"/>
        <v>26.25</v>
      </c>
      <c r="AK112" s="484">
        <f t="shared" si="302"/>
        <v>26.25</v>
      </c>
      <c r="AL112" s="484">
        <f t="shared" si="303"/>
        <v>27.5625</v>
      </c>
      <c r="AM112" s="484">
        <f t="shared" si="304"/>
        <v>27.5625</v>
      </c>
      <c r="AN112" s="484">
        <f t="shared" si="305"/>
        <v>27.5625</v>
      </c>
      <c r="AO112" s="484">
        <f t="shared" si="306"/>
        <v>27.5625</v>
      </c>
      <c r="AP112" s="484">
        <f t="shared" si="307"/>
        <v>27.5625</v>
      </c>
      <c r="AQ112" s="484">
        <f t="shared" si="308"/>
        <v>27.5625</v>
      </c>
      <c r="AR112" s="484">
        <f t="shared" si="308"/>
        <v>27.5625</v>
      </c>
      <c r="AS112" s="484">
        <f t="shared" si="309"/>
        <v>27.5625</v>
      </c>
      <c r="AT112" s="484">
        <f t="shared" si="310"/>
        <v>27.5625</v>
      </c>
      <c r="AU112" s="484">
        <f t="shared" si="311"/>
        <v>27.5625</v>
      </c>
      <c r="AV112" s="484">
        <f t="shared" si="312"/>
        <v>27.5625</v>
      </c>
      <c r="AW112" s="484">
        <f t="shared" si="313"/>
        <v>27.5625</v>
      </c>
      <c r="AX112" s="484">
        <f t="shared" si="314"/>
        <v>28.940625000000001</v>
      </c>
      <c r="AY112" s="484">
        <f t="shared" si="315"/>
        <v>28.940625000000001</v>
      </c>
      <c r="AZ112" s="484">
        <f t="shared" si="316"/>
        <v>28.940625000000001</v>
      </c>
      <c r="BA112" s="484">
        <f t="shared" si="317"/>
        <v>28.940625000000001</v>
      </c>
      <c r="BB112" s="484">
        <f t="shared" si="318"/>
        <v>28.940625000000001</v>
      </c>
      <c r="BC112" s="484">
        <f t="shared" si="319"/>
        <v>28.940625000000001</v>
      </c>
      <c r="BD112" s="484">
        <f t="shared" si="319"/>
        <v>28.940625000000001</v>
      </c>
      <c r="BE112" s="484">
        <f t="shared" si="320"/>
        <v>28.940625000000001</v>
      </c>
      <c r="BF112" s="484">
        <f t="shared" si="321"/>
        <v>28.940625000000001</v>
      </c>
      <c r="BG112" s="484">
        <f t="shared" si="322"/>
        <v>28.940625000000001</v>
      </c>
      <c r="BH112" s="484">
        <f t="shared" si="323"/>
        <v>28.940625000000001</v>
      </c>
      <c r="BI112" s="484">
        <f t="shared" si="324"/>
        <v>28.940625000000001</v>
      </c>
      <c r="BL112" s="18"/>
    </row>
    <row r="113" spans="1:64" x14ac:dyDescent="0.2">
      <c r="A113" s="24" t="s">
        <v>221</v>
      </c>
      <c r="B113" s="484">
        <f t="shared" si="479"/>
        <v>45</v>
      </c>
      <c r="C113" s="484">
        <f t="shared" si="516"/>
        <v>45</v>
      </c>
      <c r="D113" s="484">
        <f t="shared" si="517"/>
        <v>45</v>
      </c>
      <c r="E113" s="484">
        <f t="shared" si="518"/>
        <v>45</v>
      </c>
      <c r="F113" s="484">
        <f t="shared" si="519"/>
        <v>45</v>
      </c>
      <c r="G113" s="484">
        <f t="shared" si="520"/>
        <v>45</v>
      </c>
      <c r="H113" s="484">
        <f t="shared" si="521"/>
        <v>45</v>
      </c>
      <c r="I113" s="484">
        <f t="shared" si="522"/>
        <v>45</v>
      </c>
      <c r="J113" s="484">
        <f t="shared" si="523"/>
        <v>45</v>
      </c>
      <c r="K113" s="484">
        <f t="shared" si="524"/>
        <v>45</v>
      </c>
      <c r="L113" s="484">
        <f t="shared" si="525"/>
        <v>45</v>
      </c>
      <c r="M113" s="484">
        <f t="shared" si="526"/>
        <v>45</v>
      </c>
      <c r="N113" s="484">
        <f t="shared" si="427"/>
        <v>45</v>
      </c>
      <c r="O113" s="484">
        <f t="shared" si="527"/>
        <v>45</v>
      </c>
      <c r="P113" s="484">
        <f t="shared" si="528"/>
        <v>45</v>
      </c>
      <c r="Q113" s="484">
        <f t="shared" si="529"/>
        <v>45</v>
      </c>
      <c r="R113" s="484">
        <f t="shared" si="530"/>
        <v>45</v>
      </c>
      <c r="S113" s="484">
        <f t="shared" si="531"/>
        <v>45</v>
      </c>
      <c r="T113" s="484">
        <f t="shared" si="531"/>
        <v>45</v>
      </c>
      <c r="U113" s="484">
        <f t="shared" si="532"/>
        <v>45</v>
      </c>
      <c r="V113" s="484">
        <f t="shared" si="533"/>
        <v>45</v>
      </c>
      <c r="W113" s="484">
        <f t="shared" si="534"/>
        <v>45</v>
      </c>
      <c r="X113" s="484">
        <f t="shared" si="535"/>
        <v>45</v>
      </c>
      <c r="Y113" s="484">
        <f t="shared" si="536"/>
        <v>45</v>
      </c>
      <c r="Z113" s="484">
        <f t="shared" si="292"/>
        <v>47.25</v>
      </c>
      <c r="AA113" s="484">
        <f t="shared" si="293"/>
        <v>47.25</v>
      </c>
      <c r="AB113" s="484">
        <f t="shared" si="294"/>
        <v>47.25</v>
      </c>
      <c r="AC113" s="484">
        <f t="shared" si="295"/>
        <v>47.25</v>
      </c>
      <c r="AD113" s="484">
        <f t="shared" si="296"/>
        <v>47.25</v>
      </c>
      <c r="AE113" s="484">
        <f t="shared" si="297"/>
        <v>47.25</v>
      </c>
      <c r="AF113" s="484">
        <f t="shared" si="297"/>
        <v>47.25</v>
      </c>
      <c r="AG113" s="484">
        <f t="shared" si="298"/>
        <v>47.25</v>
      </c>
      <c r="AH113" s="484">
        <f t="shared" si="299"/>
        <v>47.25</v>
      </c>
      <c r="AI113" s="484">
        <f t="shared" si="300"/>
        <v>47.25</v>
      </c>
      <c r="AJ113" s="484">
        <f t="shared" si="301"/>
        <v>47.25</v>
      </c>
      <c r="AK113" s="484">
        <f t="shared" si="302"/>
        <v>47.25</v>
      </c>
      <c r="AL113" s="484">
        <f t="shared" si="303"/>
        <v>49.612500000000004</v>
      </c>
      <c r="AM113" s="484">
        <f t="shared" si="304"/>
        <v>49.612500000000004</v>
      </c>
      <c r="AN113" s="484">
        <f t="shared" si="305"/>
        <v>49.612500000000004</v>
      </c>
      <c r="AO113" s="484">
        <f t="shared" si="306"/>
        <v>49.612500000000004</v>
      </c>
      <c r="AP113" s="484">
        <f t="shared" si="307"/>
        <v>49.612500000000004</v>
      </c>
      <c r="AQ113" s="484">
        <f t="shared" si="308"/>
        <v>49.612500000000004</v>
      </c>
      <c r="AR113" s="484">
        <f t="shared" si="308"/>
        <v>49.612500000000004</v>
      </c>
      <c r="AS113" s="484">
        <f t="shared" si="309"/>
        <v>49.612500000000004</v>
      </c>
      <c r="AT113" s="484">
        <f t="shared" si="310"/>
        <v>49.612500000000004</v>
      </c>
      <c r="AU113" s="484">
        <f t="shared" si="311"/>
        <v>49.612500000000004</v>
      </c>
      <c r="AV113" s="484">
        <f t="shared" si="312"/>
        <v>49.612500000000004</v>
      </c>
      <c r="AW113" s="484">
        <f t="shared" si="313"/>
        <v>49.612500000000004</v>
      </c>
      <c r="AX113" s="484">
        <f t="shared" si="314"/>
        <v>52.093125000000008</v>
      </c>
      <c r="AY113" s="484">
        <f t="shared" si="315"/>
        <v>52.093125000000008</v>
      </c>
      <c r="AZ113" s="484">
        <f t="shared" si="316"/>
        <v>52.093125000000008</v>
      </c>
      <c r="BA113" s="484">
        <f t="shared" si="317"/>
        <v>52.093125000000008</v>
      </c>
      <c r="BB113" s="484">
        <f t="shared" si="318"/>
        <v>52.093125000000008</v>
      </c>
      <c r="BC113" s="484">
        <f t="shared" si="319"/>
        <v>52.093125000000008</v>
      </c>
      <c r="BD113" s="484">
        <f t="shared" si="319"/>
        <v>52.093125000000008</v>
      </c>
      <c r="BE113" s="484">
        <f t="shared" si="320"/>
        <v>52.093125000000008</v>
      </c>
      <c r="BF113" s="484">
        <f t="shared" si="321"/>
        <v>52.093125000000008</v>
      </c>
      <c r="BG113" s="484">
        <f t="shared" si="322"/>
        <v>52.093125000000008</v>
      </c>
      <c r="BH113" s="484">
        <f t="shared" si="323"/>
        <v>52.093125000000008</v>
      </c>
      <c r="BI113" s="484">
        <f t="shared" si="324"/>
        <v>52.093125000000008</v>
      </c>
      <c r="BL113" s="18"/>
    </row>
    <row r="114" spans="1:64" x14ac:dyDescent="0.2">
      <c r="A114" s="24" t="s">
        <v>111</v>
      </c>
      <c r="B114" s="484">
        <f t="shared" si="479"/>
        <v>25</v>
      </c>
      <c r="C114" s="484">
        <f t="shared" ref="C114" si="537">B114</f>
        <v>25</v>
      </c>
      <c r="D114" s="484">
        <f t="shared" ref="D114" si="538">C114</f>
        <v>25</v>
      </c>
      <c r="E114" s="484">
        <f t="shared" ref="E114" si="539">D114</f>
        <v>25</v>
      </c>
      <c r="F114" s="484">
        <f t="shared" ref="F114" si="540">E114</f>
        <v>25</v>
      </c>
      <c r="G114" s="484">
        <f t="shared" ref="G114" si="541">F114</f>
        <v>25</v>
      </c>
      <c r="H114" s="484">
        <f t="shared" ref="H114" si="542">G114</f>
        <v>25</v>
      </c>
      <c r="I114" s="484">
        <f t="shared" ref="I114" si="543">H114</f>
        <v>25</v>
      </c>
      <c r="J114" s="484">
        <f t="shared" ref="J114" si="544">I114</f>
        <v>25</v>
      </c>
      <c r="K114" s="484">
        <f t="shared" ref="K114" si="545">J114</f>
        <v>25</v>
      </c>
      <c r="L114" s="484">
        <f t="shared" ref="L114" si="546">K114</f>
        <v>25</v>
      </c>
      <c r="M114" s="484">
        <f t="shared" ref="M114" si="547">L114</f>
        <v>25</v>
      </c>
      <c r="N114" s="484">
        <f t="shared" si="427"/>
        <v>25</v>
      </c>
      <c r="O114" s="484">
        <f t="shared" ref="O114" si="548">N114</f>
        <v>25</v>
      </c>
      <c r="P114" s="484">
        <f t="shared" ref="P114" si="549">O114</f>
        <v>25</v>
      </c>
      <c r="Q114" s="484">
        <f t="shared" ref="Q114" si="550">P114</f>
        <v>25</v>
      </c>
      <c r="R114" s="484">
        <f t="shared" ref="R114" si="551">Q114</f>
        <v>25</v>
      </c>
      <c r="S114" s="484">
        <f t="shared" ref="S114:T114" si="552">R114</f>
        <v>25</v>
      </c>
      <c r="T114" s="484">
        <f t="shared" si="552"/>
        <v>25</v>
      </c>
      <c r="U114" s="484">
        <f t="shared" ref="U114" si="553">T114</f>
        <v>25</v>
      </c>
      <c r="V114" s="484">
        <f t="shared" ref="V114" si="554">U114</f>
        <v>25</v>
      </c>
      <c r="W114" s="484">
        <f t="shared" ref="W114" si="555">V114</f>
        <v>25</v>
      </c>
      <c r="X114" s="484">
        <f t="shared" ref="X114" si="556">W114</f>
        <v>25</v>
      </c>
      <c r="Y114" s="484">
        <f t="shared" ref="Y114" si="557">X114</f>
        <v>25</v>
      </c>
      <c r="Z114" s="484">
        <f t="shared" si="292"/>
        <v>26.25</v>
      </c>
      <c r="AA114" s="484">
        <f t="shared" si="293"/>
        <v>26.25</v>
      </c>
      <c r="AB114" s="484">
        <f t="shared" si="294"/>
        <v>26.25</v>
      </c>
      <c r="AC114" s="484">
        <f t="shared" si="295"/>
        <v>26.25</v>
      </c>
      <c r="AD114" s="484">
        <f t="shared" si="296"/>
        <v>26.25</v>
      </c>
      <c r="AE114" s="484">
        <f t="shared" si="297"/>
        <v>26.25</v>
      </c>
      <c r="AF114" s="484">
        <f t="shared" si="297"/>
        <v>26.25</v>
      </c>
      <c r="AG114" s="484">
        <f t="shared" si="298"/>
        <v>26.25</v>
      </c>
      <c r="AH114" s="484">
        <f t="shared" si="299"/>
        <v>26.25</v>
      </c>
      <c r="AI114" s="484">
        <f t="shared" si="300"/>
        <v>26.25</v>
      </c>
      <c r="AJ114" s="484">
        <f t="shared" si="301"/>
        <v>26.25</v>
      </c>
      <c r="AK114" s="484">
        <f t="shared" si="302"/>
        <v>26.25</v>
      </c>
      <c r="AL114" s="484">
        <f t="shared" si="303"/>
        <v>27.5625</v>
      </c>
      <c r="AM114" s="484">
        <f t="shared" si="304"/>
        <v>27.5625</v>
      </c>
      <c r="AN114" s="484">
        <f t="shared" si="305"/>
        <v>27.5625</v>
      </c>
      <c r="AO114" s="484">
        <f t="shared" si="306"/>
        <v>27.5625</v>
      </c>
      <c r="AP114" s="484">
        <f t="shared" si="307"/>
        <v>27.5625</v>
      </c>
      <c r="AQ114" s="484">
        <f t="shared" si="308"/>
        <v>27.5625</v>
      </c>
      <c r="AR114" s="484">
        <f t="shared" si="308"/>
        <v>27.5625</v>
      </c>
      <c r="AS114" s="484">
        <f t="shared" si="309"/>
        <v>27.5625</v>
      </c>
      <c r="AT114" s="484">
        <f t="shared" si="310"/>
        <v>27.5625</v>
      </c>
      <c r="AU114" s="484">
        <f t="shared" si="311"/>
        <v>27.5625</v>
      </c>
      <c r="AV114" s="484">
        <f t="shared" si="312"/>
        <v>27.5625</v>
      </c>
      <c r="AW114" s="484">
        <f t="shared" si="313"/>
        <v>27.5625</v>
      </c>
      <c r="AX114" s="484">
        <f t="shared" si="314"/>
        <v>28.940625000000001</v>
      </c>
      <c r="AY114" s="484">
        <f t="shared" si="315"/>
        <v>28.940625000000001</v>
      </c>
      <c r="AZ114" s="484">
        <f t="shared" si="316"/>
        <v>28.940625000000001</v>
      </c>
      <c r="BA114" s="484">
        <f t="shared" si="317"/>
        <v>28.940625000000001</v>
      </c>
      <c r="BB114" s="484">
        <f t="shared" si="318"/>
        <v>28.940625000000001</v>
      </c>
      <c r="BC114" s="484">
        <f t="shared" si="319"/>
        <v>28.940625000000001</v>
      </c>
      <c r="BD114" s="484">
        <f t="shared" si="319"/>
        <v>28.940625000000001</v>
      </c>
      <c r="BE114" s="484">
        <f t="shared" si="320"/>
        <v>28.940625000000001</v>
      </c>
      <c r="BF114" s="484">
        <f t="shared" si="321"/>
        <v>28.940625000000001</v>
      </c>
      <c r="BG114" s="484">
        <f t="shared" si="322"/>
        <v>28.940625000000001</v>
      </c>
      <c r="BH114" s="484">
        <f t="shared" si="323"/>
        <v>28.940625000000001</v>
      </c>
      <c r="BI114" s="484">
        <f t="shared" si="324"/>
        <v>28.940625000000001</v>
      </c>
    </row>
    <row r="115" spans="1:64" x14ac:dyDescent="0.2">
      <c r="A115" s="24" t="s">
        <v>346</v>
      </c>
      <c r="B115" s="484"/>
      <c r="C115" s="484"/>
      <c r="D115" s="484"/>
      <c r="E115" s="484"/>
      <c r="F115" s="484"/>
      <c r="G115" s="484"/>
      <c r="H115" s="484"/>
      <c r="I115" s="484"/>
      <c r="J115" s="484"/>
      <c r="K115" s="484"/>
      <c r="L115" s="484"/>
      <c r="M115" s="484"/>
      <c r="N115" s="484"/>
      <c r="O115" s="484"/>
      <c r="P115" s="484"/>
      <c r="Q115" s="484"/>
      <c r="R115" s="484"/>
      <c r="S115" s="484"/>
      <c r="T115" s="484"/>
      <c r="U115" s="484"/>
      <c r="V115" s="484"/>
      <c r="W115" s="484"/>
      <c r="X115" s="484"/>
      <c r="Y115" s="484"/>
      <c r="Z115" s="484"/>
      <c r="AA115" s="484"/>
      <c r="AB115" s="484"/>
      <c r="AC115" s="484"/>
      <c r="AD115" s="484"/>
      <c r="AE115" s="484"/>
      <c r="AF115" s="484"/>
      <c r="AG115" s="484"/>
      <c r="AH115" s="484"/>
      <c r="AI115" s="484"/>
      <c r="AJ115" s="484"/>
      <c r="AK115" s="484"/>
      <c r="AL115" s="484"/>
      <c r="AM115" s="484"/>
      <c r="AN115" s="484"/>
      <c r="AO115" s="484"/>
      <c r="AP115" s="484"/>
      <c r="AQ115" s="484"/>
      <c r="AR115" s="484"/>
      <c r="AS115" s="484"/>
      <c r="AT115" s="484"/>
      <c r="AU115" s="484"/>
      <c r="AV115" s="484"/>
      <c r="AW115" s="484"/>
      <c r="AX115" s="484"/>
      <c r="AY115" s="484"/>
      <c r="AZ115" s="484"/>
      <c r="BA115" s="484"/>
      <c r="BB115" s="484"/>
      <c r="BC115" s="484"/>
      <c r="BD115" s="484"/>
      <c r="BE115" s="484"/>
      <c r="BF115" s="484"/>
      <c r="BG115" s="484"/>
      <c r="BH115" s="484"/>
      <c r="BI115" s="484"/>
      <c r="BL115" s="18"/>
    </row>
    <row r="116" spans="1:64" x14ac:dyDescent="0.2">
      <c r="A116" s="113" t="s">
        <v>63</v>
      </c>
      <c r="B116" s="486">
        <v>50</v>
      </c>
      <c r="C116" s="486">
        <v>50</v>
      </c>
      <c r="D116" s="486">
        <v>50</v>
      </c>
      <c r="E116" s="486">
        <v>50</v>
      </c>
      <c r="F116" s="486">
        <v>50</v>
      </c>
      <c r="G116" s="486">
        <v>50</v>
      </c>
      <c r="H116" s="486">
        <v>50</v>
      </c>
      <c r="I116" s="486">
        <v>50</v>
      </c>
      <c r="J116" s="486">
        <v>50</v>
      </c>
      <c r="K116" s="486">
        <v>50</v>
      </c>
      <c r="L116" s="486">
        <v>50</v>
      </c>
      <c r="M116" s="486">
        <v>50</v>
      </c>
      <c r="N116" s="486">
        <v>50</v>
      </c>
      <c r="O116" s="486">
        <v>50</v>
      </c>
      <c r="P116" s="486">
        <v>50</v>
      </c>
      <c r="Q116" s="486">
        <v>50</v>
      </c>
      <c r="R116" s="486">
        <v>50</v>
      </c>
      <c r="S116" s="486">
        <v>50</v>
      </c>
      <c r="T116" s="486">
        <v>50</v>
      </c>
      <c r="U116" s="486">
        <v>50</v>
      </c>
      <c r="V116" s="486">
        <v>50</v>
      </c>
      <c r="W116" s="486">
        <v>50</v>
      </c>
      <c r="X116" s="486">
        <v>50</v>
      </c>
      <c r="Y116" s="486">
        <v>50</v>
      </c>
      <c r="Z116" s="484">
        <f>Y116*1.05</f>
        <v>52.5</v>
      </c>
      <c r="AA116" s="484">
        <f t="shared" si="293"/>
        <v>52.5</v>
      </c>
      <c r="AB116" s="484">
        <f t="shared" si="293"/>
        <v>52.5</v>
      </c>
      <c r="AC116" s="484">
        <f t="shared" si="293"/>
        <v>52.5</v>
      </c>
      <c r="AD116" s="484">
        <f t="shared" si="293"/>
        <v>52.5</v>
      </c>
      <c r="AE116" s="484">
        <f t="shared" si="293"/>
        <v>52.5</v>
      </c>
      <c r="AF116" s="484">
        <f t="shared" si="293"/>
        <v>52.5</v>
      </c>
      <c r="AG116" s="484">
        <f t="shared" si="293"/>
        <v>52.5</v>
      </c>
      <c r="AH116" s="484">
        <f t="shared" si="293"/>
        <v>52.5</v>
      </c>
      <c r="AI116" s="484">
        <f t="shared" si="293"/>
        <v>52.5</v>
      </c>
      <c r="AJ116" s="484">
        <f t="shared" si="293"/>
        <v>52.5</v>
      </c>
      <c r="AK116" s="484">
        <f t="shared" si="293"/>
        <v>52.5</v>
      </c>
      <c r="AL116" s="484">
        <f>AK116*1.05</f>
        <v>55.125</v>
      </c>
      <c r="AM116" s="484">
        <f t="shared" si="304"/>
        <v>55.125</v>
      </c>
      <c r="AN116" s="484">
        <f t="shared" si="304"/>
        <v>55.125</v>
      </c>
      <c r="AO116" s="484">
        <f t="shared" si="304"/>
        <v>55.125</v>
      </c>
      <c r="AP116" s="484">
        <f t="shared" si="304"/>
        <v>55.125</v>
      </c>
      <c r="AQ116" s="484">
        <f t="shared" si="304"/>
        <v>55.125</v>
      </c>
      <c r="AR116" s="484">
        <f t="shared" si="304"/>
        <v>55.125</v>
      </c>
      <c r="AS116" s="484">
        <f t="shared" si="304"/>
        <v>55.125</v>
      </c>
      <c r="AT116" s="484">
        <f t="shared" si="304"/>
        <v>55.125</v>
      </c>
      <c r="AU116" s="484">
        <f t="shared" si="304"/>
        <v>55.125</v>
      </c>
      <c r="AV116" s="484">
        <f t="shared" si="304"/>
        <v>55.125</v>
      </c>
      <c r="AW116" s="484">
        <f t="shared" si="304"/>
        <v>55.125</v>
      </c>
      <c r="AX116" s="484">
        <f>AW116*1.05</f>
        <v>57.881250000000001</v>
      </c>
      <c r="AY116" s="484">
        <f t="shared" si="315"/>
        <v>57.881250000000001</v>
      </c>
      <c r="AZ116" s="484">
        <f t="shared" si="315"/>
        <v>57.881250000000001</v>
      </c>
      <c r="BA116" s="484">
        <f t="shared" si="315"/>
        <v>57.881250000000001</v>
      </c>
      <c r="BB116" s="484">
        <f t="shared" si="315"/>
        <v>57.881250000000001</v>
      </c>
      <c r="BC116" s="484">
        <f t="shared" si="315"/>
        <v>57.881250000000001</v>
      </c>
      <c r="BD116" s="484">
        <f t="shared" si="315"/>
        <v>57.881250000000001</v>
      </c>
      <c r="BE116" s="484">
        <f t="shared" si="315"/>
        <v>57.881250000000001</v>
      </c>
      <c r="BF116" s="484">
        <f t="shared" si="315"/>
        <v>57.881250000000001</v>
      </c>
      <c r="BG116" s="484">
        <f t="shared" si="315"/>
        <v>57.881250000000001</v>
      </c>
      <c r="BH116" s="484">
        <f t="shared" si="315"/>
        <v>57.881250000000001</v>
      </c>
      <c r="BI116" s="484">
        <f t="shared" si="315"/>
        <v>57.881250000000001</v>
      </c>
      <c r="BJ116" s="122"/>
      <c r="BL116" s="18"/>
    </row>
    <row r="117" spans="1:64" x14ac:dyDescent="0.2">
      <c r="A117" s="113"/>
      <c r="BL117" s="18"/>
    </row>
    <row r="121" spans="1:64" x14ac:dyDescent="0.2">
      <c r="A121" t="s">
        <v>9</v>
      </c>
    </row>
    <row r="122" spans="1:64" x14ac:dyDescent="0.2">
      <c r="A122" t="s">
        <v>1</v>
      </c>
      <c r="B122" s="16">
        <v>0.2</v>
      </c>
      <c r="I122" s="3"/>
    </row>
  </sheetData>
  <phoneticPr fontId="9" type="noConversion"/>
  <pageMargins left="0.75" right="0.75" top="1" bottom="1" header="0.5" footer="0.5"/>
  <pageSetup scale="14" orientation="landscape"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1"/>
  </sheetPr>
  <dimension ref="A1:C29"/>
  <sheetViews>
    <sheetView showGridLines="0" workbookViewId="0">
      <selection activeCell="C21" sqref="C21"/>
    </sheetView>
  </sheetViews>
  <sheetFormatPr baseColWidth="10" defaultColWidth="11" defaultRowHeight="16" x14ac:dyDescent="0.2"/>
  <cols>
    <col min="1" max="1" width="43.83203125" customWidth="1"/>
    <col min="2" max="2" width="35.6640625" customWidth="1"/>
    <col min="3" max="3" width="104.5" customWidth="1"/>
  </cols>
  <sheetData>
    <row r="1" spans="1:3" x14ac:dyDescent="0.2">
      <c r="A1" s="10"/>
      <c r="B1" s="10"/>
      <c r="C1" s="10"/>
    </row>
    <row r="2" spans="1:3" x14ac:dyDescent="0.2">
      <c r="A2" s="116" t="s">
        <v>200</v>
      </c>
      <c r="B2" s="116" t="s">
        <v>201</v>
      </c>
      <c r="C2" s="116" t="s">
        <v>202</v>
      </c>
    </row>
    <row r="3" spans="1:3" x14ac:dyDescent="0.2">
      <c r="A3" s="117" t="s">
        <v>192</v>
      </c>
      <c r="B3" s="117" t="s">
        <v>203</v>
      </c>
      <c r="C3" s="117" t="s">
        <v>259</v>
      </c>
    </row>
    <row r="4" spans="1:3" x14ac:dyDescent="0.2">
      <c r="A4" s="117" t="s">
        <v>204</v>
      </c>
      <c r="B4" s="117" t="s">
        <v>205</v>
      </c>
      <c r="C4" s="117" t="s">
        <v>206</v>
      </c>
    </row>
    <row r="5" spans="1:3" x14ac:dyDescent="0.2">
      <c r="A5" s="117" t="s">
        <v>207</v>
      </c>
      <c r="B5" s="117" t="s">
        <v>205</v>
      </c>
      <c r="C5" s="117" t="s">
        <v>232</v>
      </c>
    </row>
    <row r="6" spans="1:3" x14ac:dyDescent="0.2">
      <c r="A6" s="117" t="s">
        <v>208</v>
      </c>
      <c r="B6" s="117" t="s">
        <v>209</v>
      </c>
      <c r="C6" s="117" t="s">
        <v>210</v>
      </c>
    </row>
    <row r="7" spans="1:3" x14ac:dyDescent="0.2">
      <c r="A7" s="117" t="s">
        <v>135</v>
      </c>
      <c r="B7" s="117" t="s">
        <v>205</v>
      </c>
      <c r="C7" s="117" t="s">
        <v>231</v>
      </c>
    </row>
    <row r="8" spans="1:3" x14ac:dyDescent="0.2">
      <c r="A8" s="117" t="s">
        <v>146</v>
      </c>
      <c r="B8" s="117" t="s">
        <v>203</v>
      </c>
      <c r="C8" s="117" t="s">
        <v>226</v>
      </c>
    </row>
    <row r="9" spans="1:3" x14ac:dyDescent="0.2">
      <c r="A9" s="119" t="s">
        <v>144</v>
      </c>
      <c r="B9" s="117" t="s">
        <v>205</v>
      </c>
      <c r="C9" s="119" t="s">
        <v>212</v>
      </c>
    </row>
    <row r="10" spans="1:3" x14ac:dyDescent="0.2">
      <c r="A10" s="117" t="s">
        <v>211</v>
      </c>
      <c r="B10" s="117" t="s">
        <v>205</v>
      </c>
      <c r="C10" s="119"/>
    </row>
    <row r="11" spans="1:3" x14ac:dyDescent="0.2">
      <c r="A11" s="117" t="s">
        <v>127</v>
      </c>
      <c r="B11" s="117" t="s">
        <v>205</v>
      </c>
      <c r="C11" s="119"/>
    </row>
    <row r="12" spans="1:3" x14ac:dyDescent="0.2">
      <c r="A12" s="119"/>
      <c r="B12" s="119"/>
      <c r="C12" s="119"/>
    </row>
    <row r="13" spans="1:3" x14ac:dyDescent="0.2">
      <c r="A13" s="118"/>
      <c r="B13" s="118"/>
      <c r="C13" s="118"/>
    </row>
    <row r="15" spans="1:3" x14ac:dyDescent="0.2">
      <c r="A15" s="10" t="s">
        <v>214</v>
      </c>
    </row>
    <row r="17" spans="1:2" x14ac:dyDescent="0.2">
      <c r="A17" t="s">
        <v>281</v>
      </c>
    </row>
    <row r="18" spans="1:2" x14ac:dyDescent="0.2">
      <c r="A18" t="s">
        <v>282</v>
      </c>
    </row>
    <row r="20" spans="1:2" x14ac:dyDescent="0.2">
      <c r="A20" t="s">
        <v>289</v>
      </c>
    </row>
    <row r="21" spans="1:2" x14ac:dyDescent="0.2">
      <c r="A21" s="289" t="s">
        <v>283</v>
      </c>
      <c r="B21" s="288">
        <v>0.15</v>
      </c>
    </row>
    <row r="22" spans="1:2" x14ac:dyDescent="0.2">
      <c r="A22" t="s">
        <v>284</v>
      </c>
      <c r="B22" s="288">
        <v>0.25</v>
      </c>
    </row>
    <row r="23" spans="1:2" x14ac:dyDescent="0.2">
      <c r="A23" t="s">
        <v>285</v>
      </c>
      <c r="B23" s="288">
        <v>0.34</v>
      </c>
    </row>
    <row r="24" spans="1:2" x14ac:dyDescent="0.2">
      <c r="A24" t="s">
        <v>286</v>
      </c>
      <c r="B24" s="288">
        <v>0.39</v>
      </c>
    </row>
    <row r="25" spans="1:2" x14ac:dyDescent="0.2">
      <c r="A25" t="s">
        <v>287</v>
      </c>
      <c r="B25" s="288">
        <v>0.34</v>
      </c>
    </row>
    <row r="26" spans="1:2" x14ac:dyDescent="0.2">
      <c r="A26" t="s">
        <v>288</v>
      </c>
      <c r="B26" s="288">
        <v>0.35</v>
      </c>
    </row>
    <row r="27" spans="1:2" x14ac:dyDescent="0.2">
      <c r="A27" t="s">
        <v>290</v>
      </c>
      <c r="B27" s="288">
        <v>0.38</v>
      </c>
    </row>
    <row r="28" spans="1:2" x14ac:dyDescent="0.2">
      <c r="A28" s="290" t="s">
        <v>291</v>
      </c>
      <c r="B28" s="288">
        <v>0.35</v>
      </c>
    </row>
    <row r="29" spans="1:2" x14ac:dyDescent="0.2">
      <c r="B29" s="289"/>
    </row>
  </sheetData>
  <pageMargins left="0.75" right="0.75" top="1" bottom="1" header="0.5" footer="0.5"/>
  <pageSetup orientation="landscape"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3:V17"/>
  <sheetViews>
    <sheetView topLeftCell="A3" zoomScale="110" zoomScaleNormal="110" workbookViewId="0">
      <selection activeCell="U26" sqref="U26"/>
    </sheetView>
  </sheetViews>
  <sheetFormatPr baseColWidth="10" defaultRowHeight="16" x14ac:dyDescent="0.2"/>
  <cols>
    <col min="1" max="1" width="6.1640625" customWidth="1"/>
    <col min="2" max="2" width="21.6640625" customWidth="1"/>
    <col min="3" max="21" width="9.1640625" style="748" customWidth="1"/>
    <col min="22" max="22" width="12.1640625" customWidth="1"/>
  </cols>
  <sheetData>
    <row r="3" spans="2:22" x14ac:dyDescent="0.2">
      <c r="B3" t="s">
        <v>508</v>
      </c>
    </row>
    <row r="6" spans="2:22" x14ac:dyDescent="0.2">
      <c r="C6" s="748" t="s">
        <v>432</v>
      </c>
      <c r="I6" s="748" t="s">
        <v>431</v>
      </c>
    </row>
    <row r="7" spans="2:22" x14ac:dyDescent="0.2">
      <c r="B7" s="744" t="s">
        <v>349</v>
      </c>
      <c r="C7" s="749">
        <v>-6</v>
      </c>
      <c r="D7" s="750">
        <f>C7+1</f>
        <v>-5</v>
      </c>
      <c r="E7" s="750">
        <f t="shared" ref="E7:H7" si="0">D7+1</f>
        <v>-4</v>
      </c>
      <c r="F7" s="750">
        <f t="shared" si="0"/>
        <v>-3</v>
      </c>
      <c r="G7" s="750">
        <f t="shared" si="0"/>
        <v>-2</v>
      </c>
      <c r="H7" s="750">
        <f t="shared" si="0"/>
        <v>-1</v>
      </c>
      <c r="I7" s="750">
        <f t="shared" ref="I7" si="1">H7+1</f>
        <v>0</v>
      </c>
      <c r="J7" s="750">
        <f t="shared" ref="J7" si="2">I7+1</f>
        <v>1</v>
      </c>
      <c r="K7" s="750">
        <f t="shared" ref="K7" si="3">J7+1</f>
        <v>2</v>
      </c>
      <c r="L7" s="750">
        <f t="shared" ref="L7" si="4">K7+1</f>
        <v>3</v>
      </c>
      <c r="M7" s="750">
        <f t="shared" ref="M7" si="5">L7+1</f>
        <v>4</v>
      </c>
      <c r="N7" s="750">
        <f t="shared" ref="N7" si="6">M7+1</f>
        <v>5</v>
      </c>
      <c r="O7" s="750">
        <f t="shared" ref="O7" si="7">N7+1</f>
        <v>6</v>
      </c>
      <c r="P7" s="750">
        <f t="shared" ref="P7" si="8">O7+1</f>
        <v>7</v>
      </c>
      <c r="Q7" s="750">
        <f t="shared" ref="Q7" si="9">P7+1</f>
        <v>8</v>
      </c>
      <c r="R7" s="750">
        <f>Q7+1</f>
        <v>9</v>
      </c>
      <c r="S7" s="750">
        <f t="shared" ref="S7" si="10">R7+1</f>
        <v>10</v>
      </c>
      <c r="T7" s="751">
        <f t="shared" ref="T7" si="11">S7+1</f>
        <v>11</v>
      </c>
      <c r="U7" s="751">
        <v>13</v>
      </c>
    </row>
    <row r="8" spans="2:22" x14ac:dyDescent="0.2">
      <c r="B8" s="745" t="s">
        <v>510</v>
      </c>
      <c r="C8" s="754">
        <v>-5000</v>
      </c>
      <c r="D8" s="755">
        <v>-5000</v>
      </c>
      <c r="E8" s="756">
        <v>0</v>
      </c>
      <c r="F8" s="756">
        <v>0</v>
      </c>
      <c r="G8" s="756">
        <v>0</v>
      </c>
      <c r="H8" s="756">
        <v>0</v>
      </c>
      <c r="I8" s="784">
        <v>0</v>
      </c>
      <c r="J8" s="756">
        <v>0</v>
      </c>
      <c r="K8" s="756">
        <v>0</v>
      </c>
      <c r="L8" s="756">
        <v>0</v>
      </c>
      <c r="M8" s="756">
        <v>0</v>
      </c>
      <c r="N8" s="756">
        <v>0</v>
      </c>
      <c r="O8" s="756">
        <v>0</v>
      </c>
      <c r="P8" s="756">
        <v>0</v>
      </c>
      <c r="Q8" s="756">
        <v>0</v>
      </c>
      <c r="R8" s="756">
        <v>0</v>
      </c>
      <c r="S8" s="756">
        <v>0</v>
      </c>
      <c r="T8" s="756">
        <v>0</v>
      </c>
      <c r="U8" s="757">
        <v>0</v>
      </c>
      <c r="V8" s="758">
        <f t="shared" ref="V8:V16" si="12">SUM(C8:U8)</f>
        <v>-10000</v>
      </c>
    </row>
    <row r="9" spans="2:22" x14ac:dyDescent="0.2">
      <c r="B9" s="746" t="s">
        <v>511</v>
      </c>
      <c r="C9" s="759">
        <v>-2000</v>
      </c>
      <c r="D9" s="756">
        <v>-2000</v>
      </c>
      <c r="E9" s="756">
        <v>-2000</v>
      </c>
      <c r="F9" s="756">
        <v>-2000</v>
      </c>
      <c r="G9" s="756">
        <v>-2000</v>
      </c>
      <c r="H9" s="756">
        <v>-2000</v>
      </c>
      <c r="I9" s="784">
        <v>-2000</v>
      </c>
      <c r="J9" s="756">
        <v>-2000</v>
      </c>
      <c r="K9" s="756">
        <v>0</v>
      </c>
      <c r="L9" s="756">
        <v>0</v>
      </c>
      <c r="M9" s="756">
        <v>0</v>
      </c>
      <c r="N9" s="756">
        <v>0</v>
      </c>
      <c r="O9" s="756">
        <v>0</v>
      </c>
      <c r="P9" s="756">
        <v>0</v>
      </c>
      <c r="Q9" s="756">
        <v>0</v>
      </c>
      <c r="R9" s="756">
        <v>0</v>
      </c>
      <c r="S9" s="756">
        <v>0</v>
      </c>
      <c r="T9" s="756">
        <v>0</v>
      </c>
      <c r="U9" s="757">
        <v>0</v>
      </c>
      <c r="V9" s="758">
        <f t="shared" si="12"/>
        <v>-16000</v>
      </c>
    </row>
    <row r="10" spans="2:22" x14ac:dyDescent="0.2">
      <c r="B10" s="746" t="s">
        <v>514</v>
      </c>
      <c r="C10" s="759">
        <v>-5000</v>
      </c>
      <c r="D10" s="756">
        <v>-5000</v>
      </c>
      <c r="E10" s="756">
        <v>0</v>
      </c>
      <c r="F10" s="756">
        <v>0</v>
      </c>
      <c r="G10" s="756">
        <v>0</v>
      </c>
      <c r="H10" s="756">
        <v>0</v>
      </c>
      <c r="I10" s="784">
        <v>0</v>
      </c>
      <c r="J10" s="756">
        <v>0</v>
      </c>
      <c r="K10" s="756">
        <v>0</v>
      </c>
      <c r="L10" s="756">
        <v>0</v>
      </c>
      <c r="M10" s="756">
        <v>0</v>
      </c>
      <c r="N10" s="756">
        <v>0</v>
      </c>
      <c r="O10" s="756">
        <v>0</v>
      </c>
      <c r="P10" s="756">
        <v>0</v>
      </c>
      <c r="Q10" s="756">
        <v>0</v>
      </c>
      <c r="R10" s="756">
        <v>0</v>
      </c>
      <c r="S10" s="756">
        <v>0</v>
      </c>
      <c r="T10" s="756">
        <v>0</v>
      </c>
      <c r="U10" s="757">
        <v>0</v>
      </c>
      <c r="V10" s="758">
        <f t="shared" si="12"/>
        <v>-10000</v>
      </c>
    </row>
    <row r="11" spans="2:22" x14ac:dyDescent="0.2">
      <c r="B11" s="746" t="s">
        <v>509</v>
      </c>
      <c r="C11" s="759">
        <v>0</v>
      </c>
      <c r="D11" s="756">
        <v>0</v>
      </c>
      <c r="E11" s="756">
        <v>-5000</v>
      </c>
      <c r="F11" s="756">
        <v>-5000</v>
      </c>
      <c r="G11" s="756">
        <v>-5000</v>
      </c>
      <c r="H11" s="756">
        <v>-5000</v>
      </c>
      <c r="I11" s="784">
        <v>-5000</v>
      </c>
      <c r="J11" s="756">
        <v>-5000</v>
      </c>
      <c r="K11" s="756">
        <v>0</v>
      </c>
      <c r="L11" s="756">
        <v>0</v>
      </c>
      <c r="M11" s="756">
        <v>0</v>
      </c>
      <c r="N11" s="756">
        <v>0</v>
      </c>
      <c r="O11" s="756">
        <v>0</v>
      </c>
      <c r="P11" s="756">
        <v>0</v>
      </c>
      <c r="Q11" s="756">
        <v>0</v>
      </c>
      <c r="R11" s="756">
        <v>0</v>
      </c>
      <c r="S11" s="756">
        <v>0</v>
      </c>
      <c r="T11" s="756">
        <v>0</v>
      </c>
      <c r="U11" s="757">
        <v>0</v>
      </c>
      <c r="V11" s="758">
        <f t="shared" si="12"/>
        <v>-30000</v>
      </c>
    </row>
    <row r="12" spans="2:22" x14ac:dyDescent="0.2">
      <c r="B12" s="746" t="s">
        <v>515</v>
      </c>
      <c r="C12" s="759">
        <v>-12000</v>
      </c>
      <c r="D12" s="756">
        <v>-12000</v>
      </c>
      <c r="E12" s="756">
        <v>-12000</v>
      </c>
      <c r="F12" s="756">
        <v>-12000</v>
      </c>
      <c r="G12" s="756">
        <v>-12000</v>
      </c>
      <c r="H12" s="756">
        <v>-12000</v>
      </c>
      <c r="I12" s="784">
        <v>-12000</v>
      </c>
      <c r="J12" s="756">
        <v>0</v>
      </c>
      <c r="K12" s="756">
        <v>0</v>
      </c>
      <c r="L12" s="756">
        <v>0</v>
      </c>
      <c r="M12" s="756">
        <v>0</v>
      </c>
      <c r="N12" s="756">
        <v>0</v>
      </c>
      <c r="O12" s="756">
        <v>0</v>
      </c>
      <c r="P12" s="756">
        <v>0</v>
      </c>
      <c r="Q12" s="756">
        <v>0</v>
      </c>
      <c r="R12" s="756">
        <v>0</v>
      </c>
      <c r="S12" s="756">
        <v>0</v>
      </c>
      <c r="T12" s="756">
        <v>0</v>
      </c>
      <c r="U12" s="757">
        <v>0</v>
      </c>
      <c r="V12" s="758">
        <f t="shared" si="12"/>
        <v>-84000</v>
      </c>
    </row>
    <row r="13" spans="2:22" x14ac:dyDescent="0.2">
      <c r="B13" s="746" t="s">
        <v>512</v>
      </c>
      <c r="C13" s="759">
        <v>0</v>
      </c>
      <c r="D13" s="756">
        <v>0</v>
      </c>
      <c r="E13" s="756">
        <v>0</v>
      </c>
      <c r="F13" s="756">
        <v>-5000</v>
      </c>
      <c r="G13" s="756">
        <v>0</v>
      </c>
      <c r="H13" s="756">
        <v>0</v>
      </c>
      <c r="I13" s="784">
        <v>0</v>
      </c>
      <c r="J13" s="756">
        <v>-5000</v>
      </c>
      <c r="K13" s="756">
        <v>0</v>
      </c>
      <c r="L13" s="756">
        <v>0</v>
      </c>
      <c r="M13" s="756">
        <v>-5000</v>
      </c>
      <c r="N13" s="756">
        <v>0</v>
      </c>
      <c r="O13" s="756">
        <v>0</v>
      </c>
      <c r="P13" s="756">
        <v>0</v>
      </c>
      <c r="Q13" s="756">
        <v>0</v>
      </c>
      <c r="R13" s="756">
        <v>0</v>
      </c>
      <c r="S13" s="756">
        <v>0</v>
      </c>
      <c r="T13" s="756">
        <v>0</v>
      </c>
      <c r="U13" s="757">
        <v>0</v>
      </c>
      <c r="V13" s="758">
        <f t="shared" si="12"/>
        <v>-15000</v>
      </c>
    </row>
    <row r="14" spans="2:22" ht="17" customHeight="1" x14ac:dyDescent="0.2">
      <c r="B14" s="746" t="s">
        <v>516</v>
      </c>
      <c r="C14" s="759">
        <v>0</v>
      </c>
      <c r="D14" s="756">
        <v>0</v>
      </c>
      <c r="E14" s="756">
        <v>0</v>
      </c>
      <c r="F14" s="756">
        <v>-2500</v>
      </c>
      <c r="G14" s="756">
        <v>-2500</v>
      </c>
      <c r="H14" s="756">
        <v>-2500</v>
      </c>
      <c r="I14" s="784">
        <v>-5000</v>
      </c>
      <c r="J14" s="756">
        <v>-5000</v>
      </c>
      <c r="K14" s="756">
        <v>-5000</v>
      </c>
      <c r="L14" s="756">
        <v>-2500</v>
      </c>
      <c r="M14" s="756">
        <v>0</v>
      </c>
      <c r="N14" s="756">
        <v>0</v>
      </c>
      <c r="O14" s="756">
        <v>0</v>
      </c>
      <c r="P14" s="756">
        <v>0</v>
      </c>
      <c r="Q14" s="756">
        <v>0</v>
      </c>
      <c r="R14" s="756">
        <v>0</v>
      </c>
      <c r="S14" s="756">
        <v>0</v>
      </c>
      <c r="T14" s="756">
        <v>0</v>
      </c>
      <c r="U14" s="757">
        <v>0</v>
      </c>
      <c r="V14" s="758">
        <f t="shared" si="12"/>
        <v>-25000</v>
      </c>
    </row>
    <row r="15" spans="2:22" x14ac:dyDescent="0.2">
      <c r="B15" s="746" t="s">
        <v>517</v>
      </c>
      <c r="C15" s="759">
        <v>0</v>
      </c>
      <c r="D15" s="756">
        <v>0</v>
      </c>
      <c r="E15" s="756">
        <v>0</v>
      </c>
      <c r="F15" s="756">
        <v>-2500</v>
      </c>
      <c r="G15" s="756">
        <v>-5000</v>
      </c>
      <c r="H15" s="756">
        <v>-5000</v>
      </c>
      <c r="I15" s="784">
        <v>-7500</v>
      </c>
      <c r="J15" s="756">
        <v>-7500</v>
      </c>
      <c r="K15" s="756">
        <v>-5000</v>
      </c>
      <c r="L15" s="756">
        <v>-5000</v>
      </c>
      <c r="M15" s="756">
        <v>-2500</v>
      </c>
      <c r="N15" s="756">
        <v>-1500</v>
      </c>
      <c r="O15" s="756">
        <v>-500</v>
      </c>
      <c r="P15" s="756">
        <v>-500</v>
      </c>
      <c r="Q15" s="756">
        <v>-500</v>
      </c>
      <c r="R15" s="756">
        <v>-500</v>
      </c>
      <c r="S15" s="756">
        <v>-750</v>
      </c>
      <c r="T15" s="756">
        <v>0</v>
      </c>
      <c r="U15" s="757">
        <v>0</v>
      </c>
      <c r="V15" s="758">
        <f t="shared" si="12"/>
        <v>-44250</v>
      </c>
    </row>
    <row r="16" spans="2:22" ht="17" thickBot="1" x14ac:dyDescent="0.25">
      <c r="B16" s="747" t="s">
        <v>513</v>
      </c>
      <c r="C16" s="759">
        <v>0</v>
      </c>
      <c r="D16" s="756">
        <v>0</v>
      </c>
      <c r="E16" s="756">
        <v>0</v>
      </c>
      <c r="F16" s="756">
        <v>0</v>
      </c>
      <c r="G16" s="756">
        <v>0</v>
      </c>
      <c r="H16" s="756">
        <v>-1200</v>
      </c>
      <c r="I16" s="785">
        <v>-1200</v>
      </c>
      <c r="J16" s="756">
        <v>-2500</v>
      </c>
      <c r="K16" s="756">
        <v>-2500</v>
      </c>
      <c r="L16" s="756">
        <v>-2500</v>
      </c>
      <c r="M16" s="756">
        <v>-1750</v>
      </c>
      <c r="N16" s="756">
        <v>-1200</v>
      </c>
      <c r="O16" s="756">
        <v>-600</v>
      </c>
      <c r="P16" s="756">
        <v>-600</v>
      </c>
      <c r="Q16" s="756">
        <v>-600</v>
      </c>
      <c r="R16" s="756">
        <v>-300</v>
      </c>
      <c r="S16" s="756">
        <v>-300</v>
      </c>
      <c r="T16" s="756">
        <v>-300</v>
      </c>
      <c r="U16" s="757">
        <v>0</v>
      </c>
      <c r="V16" s="760">
        <f t="shared" si="12"/>
        <v>-15550</v>
      </c>
    </row>
    <row r="17" spans="3:22" ht="17" thickTop="1" x14ac:dyDescent="0.2">
      <c r="C17" s="761">
        <f>SUM(C8:C16)</f>
        <v>-24000</v>
      </c>
      <c r="D17" s="761">
        <f t="shared" ref="D17:U17" si="13">SUM(D8:D16)</f>
        <v>-24000</v>
      </c>
      <c r="E17" s="761">
        <f t="shared" si="13"/>
        <v>-19000</v>
      </c>
      <c r="F17" s="761">
        <f t="shared" si="13"/>
        <v>-29000</v>
      </c>
      <c r="G17" s="761">
        <f t="shared" si="13"/>
        <v>-26500</v>
      </c>
      <c r="H17" s="761">
        <f t="shared" si="13"/>
        <v>-27700</v>
      </c>
      <c r="I17" s="761">
        <f t="shared" si="13"/>
        <v>-32700</v>
      </c>
      <c r="J17" s="761">
        <f t="shared" si="13"/>
        <v>-27000</v>
      </c>
      <c r="K17" s="761">
        <f t="shared" si="13"/>
        <v>-12500</v>
      </c>
      <c r="L17" s="761">
        <f t="shared" si="13"/>
        <v>-10000</v>
      </c>
      <c r="M17" s="761">
        <f t="shared" si="13"/>
        <v>-9250</v>
      </c>
      <c r="N17" s="761">
        <f t="shared" si="13"/>
        <v>-2700</v>
      </c>
      <c r="O17" s="761">
        <f t="shared" si="13"/>
        <v>-1100</v>
      </c>
      <c r="P17" s="761">
        <f t="shared" si="13"/>
        <v>-1100</v>
      </c>
      <c r="Q17" s="761">
        <f t="shared" si="13"/>
        <v>-1100</v>
      </c>
      <c r="R17" s="761">
        <f t="shared" si="13"/>
        <v>-800</v>
      </c>
      <c r="S17" s="761">
        <f t="shared" si="13"/>
        <v>-1050</v>
      </c>
      <c r="T17" s="761">
        <f t="shared" si="13"/>
        <v>-300</v>
      </c>
      <c r="U17" s="761">
        <f t="shared" si="13"/>
        <v>0</v>
      </c>
      <c r="V17" s="761">
        <f>SUM(V8:V16)</f>
        <v>-249800</v>
      </c>
    </row>
  </sheetData>
  <pageMargins left="0.7" right="0.7" top="0.75" bottom="0.75" header="0.3" footer="0.3"/>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6" tint="0.39997558519241921"/>
    <pageSetUpPr fitToPage="1"/>
  </sheetPr>
  <dimension ref="A1:BY66"/>
  <sheetViews>
    <sheetView workbookViewId="0">
      <selection activeCell="V39" sqref="V39"/>
    </sheetView>
  </sheetViews>
  <sheetFormatPr baseColWidth="10" defaultColWidth="11" defaultRowHeight="16" x14ac:dyDescent="0.2"/>
  <cols>
    <col min="1" max="1" width="11" style="503"/>
    <col min="2" max="2" width="32.83203125" style="503" bestFit="1" customWidth="1"/>
    <col min="3" max="3" width="18.6640625" style="503" customWidth="1"/>
    <col min="4" max="18" width="13.5" style="503" bestFit="1" customWidth="1"/>
    <col min="19" max="20" width="14.5" style="503" bestFit="1" customWidth="1"/>
    <col min="21" max="21" width="15" style="503" bestFit="1" customWidth="1"/>
    <col min="22" max="27" width="14.1640625" style="503" customWidth="1"/>
    <col min="28" max="30" width="13.5" style="503" bestFit="1" customWidth="1"/>
    <col min="31" max="33" width="14" style="503" bestFit="1" customWidth="1"/>
    <col min="34" max="34" width="13.83203125" style="503" customWidth="1"/>
    <col min="35" max="36" width="14" style="503" bestFit="1" customWidth="1"/>
    <col min="37" max="37" width="13.83203125" style="503" customWidth="1"/>
    <col min="38" max="38" width="14" style="503" bestFit="1" customWidth="1"/>
    <col min="39" max="39" width="12.33203125" style="503" customWidth="1"/>
    <col min="40" max="43" width="14" style="503" bestFit="1" customWidth="1"/>
    <col min="44" max="44" width="13.5" style="503" customWidth="1"/>
    <col min="45" max="45" width="14.1640625" style="503" customWidth="1"/>
    <col min="46" max="46" width="14.33203125" style="503" customWidth="1"/>
    <col min="47" max="48" width="14.5" style="503" customWidth="1"/>
    <col min="49" max="49" width="14.1640625" style="503" customWidth="1"/>
    <col min="50" max="50" width="14.33203125" style="503" customWidth="1"/>
    <col min="51" max="51" width="14.5" style="503" customWidth="1"/>
    <col min="52" max="52" width="14.33203125" style="503" customWidth="1"/>
    <col min="53" max="53" width="14" style="503" customWidth="1"/>
    <col min="54" max="55" width="13.33203125" style="503" customWidth="1"/>
    <col min="56" max="58" width="13.6640625" style="503" customWidth="1"/>
    <col min="59" max="59" width="13.33203125" style="503" customWidth="1"/>
    <col min="60" max="60" width="13.6640625" style="503" customWidth="1"/>
    <col min="61" max="61" width="14.83203125" style="503" customWidth="1"/>
    <col min="62" max="62" width="14.1640625" style="503" customWidth="1"/>
    <col min="63" max="63" width="13.6640625" style="503" customWidth="1"/>
    <col min="64" max="64" width="16.5" style="503" customWidth="1"/>
    <col min="65" max="73" width="15.6640625" style="503" customWidth="1"/>
    <col min="74" max="74" width="16.6640625" style="503" customWidth="1"/>
    <col min="75" max="75" width="32.33203125" style="503" customWidth="1"/>
    <col min="76" max="76" width="21.83203125" style="503" customWidth="1"/>
    <col min="77" max="77" width="12.83203125" style="503" bestFit="1" customWidth="1"/>
    <col min="78" max="16384" width="11" style="503"/>
  </cols>
  <sheetData>
    <row r="1" spans="2:75" x14ac:dyDescent="0.2">
      <c r="B1" s="6" t="s">
        <v>486</v>
      </c>
      <c r="C1" s="6"/>
    </row>
    <row r="2" spans="2:75" x14ac:dyDescent="0.2">
      <c r="B2" s="6" t="s">
        <v>10</v>
      </c>
      <c r="C2" s="6"/>
    </row>
    <row r="3" spans="2:75" ht="17" thickBot="1" x14ac:dyDescent="0.25"/>
    <row r="4" spans="2:75" x14ac:dyDescent="0.2">
      <c r="B4" s="12" t="s">
        <v>11</v>
      </c>
      <c r="C4" s="212"/>
      <c r="D4" s="611" t="s">
        <v>121</v>
      </c>
      <c r="E4" s="13" t="s">
        <v>51</v>
      </c>
      <c r="F4" s="13" t="s">
        <v>52</v>
      </c>
      <c r="G4" s="13" t="s">
        <v>53</v>
      </c>
      <c r="H4" s="13" t="s">
        <v>38</v>
      </c>
      <c r="I4" s="13" t="s">
        <v>39</v>
      </c>
      <c r="J4" s="13" t="s">
        <v>40</v>
      </c>
      <c r="K4" s="13" t="s">
        <v>41</v>
      </c>
      <c r="L4" s="13" t="s">
        <v>42</v>
      </c>
      <c r="M4" s="13" t="s">
        <v>43</v>
      </c>
      <c r="N4" s="13" t="s">
        <v>44</v>
      </c>
      <c r="O4" s="460" t="s">
        <v>45</v>
      </c>
      <c r="P4" s="611" t="s">
        <v>46</v>
      </c>
      <c r="Q4" s="13" t="s">
        <v>47</v>
      </c>
      <c r="R4" s="13" t="s">
        <v>29</v>
      </c>
      <c r="S4" s="13" t="s">
        <v>30</v>
      </c>
      <c r="T4" s="13" t="s">
        <v>31</v>
      </c>
      <c r="U4" s="13" t="s">
        <v>32</v>
      </c>
      <c r="V4" s="13" t="s">
        <v>33</v>
      </c>
      <c r="W4" s="13" t="s">
        <v>49</v>
      </c>
      <c r="X4" s="13" t="s">
        <v>147</v>
      </c>
      <c r="Y4" s="13" t="s">
        <v>148</v>
      </c>
      <c r="Z4" s="13" t="s">
        <v>149</v>
      </c>
      <c r="AA4" s="460" t="s">
        <v>150</v>
      </c>
      <c r="AB4" s="109" t="s">
        <v>153</v>
      </c>
      <c r="AC4" s="115" t="s">
        <v>154</v>
      </c>
      <c r="AD4" s="115" t="s">
        <v>155</v>
      </c>
      <c r="AE4" s="115" t="s">
        <v>156</v>
      </c>
      <c r="AF4" s="115" t="s">
        <v>157</v>
      </c>
      <c r="AG4" s="115" t="s">
        <v>158</v>
      </c>
      <c r="AH4" s="115" t="s">
        <v>159</v>
      </c>
      <c r="AI4" s="115" t="s">
        <v>160</v>
      </c>
      <c r="AJ4" s="115" t="s">
        <v>161</v>
      </c>
      <c r="AK4" s="115" t="s">
        <v>162</v>
      </c>
      <c r="AL4" s="115" t="s">
        <v>163</v>
      </c>
      <c r="AM4" s="458" t="s">
        <v>164</v>
      </c>
      <c r="AN4" s="109" t="s">
        <v>165</v>
      </c>
      <c r="AO4" s="115" t="s">
        <v>166</v>
      </c>
      <c r="AP4" s="115" t="s">
        <v>167</v>
      </c>
      <c r="AQ4" s="115" t="s">
        <v>168</v>
      </c>
      <c r="AR4" s="115" t="s">
        <v>169</v>
      </c>
      <c r="AS4" s="115" t="s">
        <v>170</v>
      </c>
      <c r="AT4" s="115" t="s">
        <v>171</v>
      </c>
      <c r="AU4" s="115" t="s">
        <v>172</v>
      </c>
      <c r="AV4" s="115" t="s">
        <v>173</v>
      </c>
      <c r="AW4" s="115" t="s">
        <v>174</v>
      </c>
      <c r="AX4" s="115" t="s">
        <v>175</v>
      </c>
      <c r="AY4" s="458" t="s">
        <v>176</v>
      </c>
      <c r="AZ4" s="109" t="s">
        <v>177</v>
      </c>
      <c r="BA4" s="115" t="s">
        <v>178</v>
      </c>
      <c r="BB4" s="115" t="s">
        <v>179</v>
      </c>
      <c r="BC4" s="115" t="s">
        <v>180</v>
      </c>
      <c r="BD4" s="115" t="s">
        <v>181</v>
      </c>
      <c r="BE4" s="115" t="s">
        <v>182</v>
      </c>
      <c r="BF4" s="115" t="s">
        <v>183</v>
      </c>
      <c r="BG4" s="115" t="s">
        <v>184</v>
      </c>
      <c r="BH4" s="115" t="s">
        <v>185</v>
      </c>
      <c r="BI4" s="115" t="s">
        <v>186</v>
      </c>
      <c r="BJ4" s="115" t="s">
        <v>187</v>
      </c>
      <c r="BK4" s="458" t="s">
        <v>188</v>
      </c>
      <c r="BL4" s="115" t="s">
        <v>397</v>
      </c>
      <c r="BM4" s="115" t="s">
        <v>398</v>
      </c>
      <c r="BN4" s="115" t="s">
        <v>399</v>
      </c>
      <c r="BO4" s="115" t="s">
        <v>400</v>
      </c>
      <c r="BP4" s="115" t="s">
        <v>401</v>
      </c>
      <c r="BQ4" s="115" t="s">
        <v>402</v>
      </c>
      <c r="BR4" s="115" t="s">
        <v>403</v>
      </c>
      <c r="BS4" s="115" t="s">
        <v>404</v>
      </c>
      <c r="BT4" s="115" t="s">
        <v>405</v>
      </c>
      <c r="BU4" s="115" t="s">
        <v>406</v>
      </c>
      <c r="BV4" s="677" t="s">
        <v>19</v>
      </c>
      <c r="BW4" s="504" t="s">
        <v>189</v>
      </c>
    </row>
    <row r="5" spans="2:75" s="1" customFormat="1" x14ac:dyDescent="0.2">
      <c r="B5" s="455" t="s">
        <v>13</v>
      </c>
      <c r="C5" s="213"/>
      <c r="D5" s="612">
        <v>0</v>
      </c>
      <c r="E5" s="15">
        <f t="shared" ref="E5:O5" si="0">D45</f>
        <v>-3669753.98</v>
      </c>
      <c r="F5" s="15">
        <f t="shared" si="0"/>
        <v>-3957429.95</v>
      </c>
      <c r="G5" s="15">
        <f t="shared" si="0"/>
        <v>-4275346.92</v>
      </c>
      <c r="H5" s="15">
        <f t="shared" si="0"/>
        <v>-4526585.6399999997</v>
      </c>
      <c r="I5" s="15">
        <f t="shared" si="0"/>
        <v>-4829001.2974999994</v>
      </c>
      <c r="J5" s="15">
        <f t="shared" si="0"/>
        <v>-5076359.5393749997</v>
      </c>
      <c r="K5" s="15">
        <f t="shared" si="0"/>
        <v>-5341532.4948437493</v>
      </c>
      <c r="L5" s="15">
        <f t="shared" si="0"/>
        <v>-5610718.7995859366</v>
      </c>
      <c r="M5" s="15">
        <f t="shared" si="0"/>
        <v>-5931089.6210652338</v>
      </c>
      <c r="N5" s="15">
        <f t="shared" si="0"/>
        <v>-6439665.080118496</v>
      </c>
      <c r="O5" s="459">
        <f t="shared" si="0"/>
        <v>-6728398.5863744207</v>
      </c>
      <c r="P5" s="114">
        <f>O45</f>
        <v>-7018390.9375681421</v>
      </c>
      <c r="Q5" s="15">
        <f t="shared" ref="Q5:AA5" si="1">P7</f>
        <v>-7292232.7328215493</v>
      </c>
      <c r="R5" s="15">
        <f t="shared" si="1"/>
        <v>-7299127.3424626272</v>
      </c>
      <c r="S5" s="15">
        <f t="shared" si="1"/>
        <v>-7250716.1132107582</v>
      </c>
      <c r="T5" s="15">
        <f t="shared" si="1"/>
        <v>-6578639.6650587963</v>
      </c>
      <c r="U5" s="15">
        <f t="shared" si="1"/>
        <v>-5670672.1674367357</v>
      </c>
      <c r="V5" s="15">
        <f t="shared" si="1"/>
        <v>-5363249.7578054443</v>
      </c>
      <c r="W5" s="15">
        <f t="shared" si="1"/>
        <v>-3173778.1106319642</v>
      </c>
      <c r="X5" s="15">
        <f t="shared" si="1"/>
        <v>-681733.6275332165</v>
      </c>
      <c r="Y5" s="15">
        <f t="shared" si="1"/>
        <v>1251604.2567829688</v>
      </c>
      <c r="Z5" s="15">
        <f t="shared" si="1"/>
        <v>2966538.5523149632</v>
      </c>
      <c r="AA5" s="459">
        <f t="shared" si="1"/>
        <v>4925739.9007485574</v>
      </c>
      <c r="AB5" s="114">
        <f>AA7</f>
        <v>7022215.7173954984</v>
      </c>
      <c r="AC5" s="15">
        <f>AB7</f>
        <v>8472625.7080831192</v>
      </c>
      <c r="AD5" s="15">
        <f>AC7</f>
        <v>10508775.421280121</v>
      </c>
      <c r="AE5" s="15">
        <f>AD7</f>
        <v>12743564.299903639</v>
      </c>
      <c r="AF5" s="15">
        <f t="shared" ref="AF5:AK5" si="2">AE7</f>
        <v>14945819.096829167</v>
      </c>
      <c r="AG5" s="15">
        <f t="shared" si="2"/>
        <v>16579110.711450972</v>
      </c>
      <c r="AH5" s="15">
        <f>AG7</f>
        <v>18748782.814966366</v>
      </c>
      <c r="AI5" s="15">
        <f>AH7</f>
        <v>21285515.377549198</v>
      </c>
      <c r="AJ5" s="15">
        <f t="shared" si="2"/>
        <v>24536150.573069505</v>
      </c>
      <c r="AK5" s="15">
        <f t="shared" si="2"/>
        <v>27244370.598257493</v>
      </c>
      <c r="AL5" s="15">
        <f>AK7</f>
        <v>30276006.354367379</v>
      </c>
      <c r="AM5" s="459">
        <f>AL7</f>
        <v>33081287.037653595</v>
      </c>
      <c r="AN5" s="598">
        <f>AM7</f>
        <v>35933740.757908285</v>
      </c>
      <c r="AO5" s="505">
        <f>AN7</f>
        <v>38788691.110955715</v>
      </c>
      <c r="AP5" s="505">
        <f>AO7</f>
        <v>41126576.596723683</v>
      </c>
      <c r="AQ5" s="505">
        <f t="shared" ref="AQ5" si="3">AP7</f>
        <v>43507405.644745745</v>
      </c>
      <c r="AR5" s="505">
        <f t="shared" ref="AR5:AY5" si="4">AQ7</f>
        <v>46067928.743281804</v>
      </c>
      <c r="AS5" s="505">
        <f t="shared" si="4"/>
        <v>48330793.844258651</v>
      </c>
      <c r="AT5" s="505">
        <f t="shared" si="4"/>
        <v>50502493.145640023</v>
      </c>
      <c r="AU5" s="505">
        <f t="shared" si="4"/>
        <v>52419092.390315346</v>
      </c>
      <c r="AV5" s="505">
        <f t="shared" si="4"/>
        <v>54565276.038369671</v>
      </c>
      <c r="AW5" s="505">
        <f t="shared" si="4"/>
        <v>56124021.086979069</v>
      </c>
      <c r="AX5" s="505">
        <f t="shared" si="4"/>
        <v>57669521.724576995</v>
      </c>
      <c r="AY5" s="506">
        <f t="shared" si="4"/>
        <v>58873638.771937422</v>
      </c>
      <c r="AZ5" s="598">
        <f>AY7</f>
        <v>60829171.085283123</v>
      </c>
      <c r="BA5" s="505">
        <f t="shared" ref="BA5:BK5" si="5">AZ7</f>
        <v>62794023.642356083</v>
      </c>
      <c r="BB5" s="505">
        <f t="shared" si="5"/>
        <v>65541578.981741332</v>
      </c>
      <c r="BC5" s="505">
        <f t="shared" si="5"/>
        <v>68756378.856991127</v>
      </c>
      <c r="BD5" s="505">
        <f t="shared" si="5"/>
        <v>72007712.532385498</v>
      </c>
      <c r="BE5" s="505">
        <f t="shared" si="5"/>
        <v>74989918.950071126</v>
      </c>
      <c r="BF5" s="505">
        <f t="shared" si="5"/>
        <v>77588012.715349138</v>
      </c>
      <c r="BG5" s="505">
        <f t="shared" si="5"/>
        <v>81021150.004023388</v>
      </c>
      <c r="BH5" s="505">
        <f t="shared" si="5"/>
        <v>84013805.681219757</v>
      </c>
      <c r="BI5" s="505">
        <f t="shared" si="5"/>
        <v>86494543.603395879</v>
      </c>
      <c r="BJ5" s="505">
        <f t="shared" si="5"/>
        <v>89363199.696184278</v>
      </c>
      <c r="BK5" s="506">
        <f t="shared" si="5"/>
        <v>92347065.291359916</v>
      </c>
      <c r="BL5" s="505">
        <f t="shared" ref="BL5" si="6">BK7</f>
        <v>97287400.910566792</v>
      </c>
      <c r="BM5" s="505">
        <f t="shared" ref="BM5" si="7">BL7</f>
        <v>143286019.71662247</v>
      </c>
      <c r="BN5" s="505">
        <f t="shared" ref="BN5" si="8">BM7</f>
        <v>190669501.36893639</v>
      </c>
      <c r="BO5" s="505">
        <f t="shared" ref="BO5" si="9">BN7</f>
        <v>230436366.5108875</v>
      </c>
      <c r="BP5" s="505">
        <f t="shared" ref="BP5" si="10">BO7</f>
        <v>290751169.36149585</v>
      </c>
      <c r="BQ5" s="505">
        <f t="shared" ref="BQ5" si="11">BP7</f>
        <v>338879185.26079011</v>
      </c>
      <c r="BR5" s="505">
        <f t="shared" ref="BR5" si="12">BQ7</f>
        <v>395113743.13008338</v>
      </c>
      <c r="BS5" s="505">
        <f t="shared" ref="BS5" si="13">BR7</f>
        <v>454418541.52394718</v>
      </c>
      <c r="BT5" s="505">
        <f t="shared" ref="BT5" si="14">BS7</f>
        <v>532864098.21580935</v>
      </c>
      <c r="BU5" s="505">
        <f t="shared" ref="BU5" si="15">BT7</f>
        <v>619310809.31998587</v>
      </c>
      <c r="BV5" s="583">
        <f>+BU5</f>
        <v>619310809.31998587</v>
      </c>
      <c r="BW5" s="580" t="s">
        <v>13</v>
      </c>
    </row>
    <row r="6" spans="2:75" x14ac:dyDescent="0.2">
      <c r="B6" s="455" t="s">
        <v>50</v>
      </c>
      <c r="C6" s="507"/>
      <c r="D6" s="599">
        <f>D42</f>
        <v>-3669753.98</v>
      </c>
      <c r="E6" s="508">
        <f>E42</f>
        <v>-287675.96999999997</v>
      </c>
      <c r="F6" s="508">
        <f t="shared" ref="F6:O6" si="16">F42</f>
        <v>-317916.96999999997</v>
      </c>
      <c r="G6" s="508">
        <f t="shared" si="16"/>
        <v>-251238.72</v>
      </c>
      <c r="H6" s="508">
        <f t="shared" si="16"/>
        <v>-302415.65749999997</v>
      </c>
      <c r="I6" s="508">
        <f t="shared" si="16"/>
        <v>-247358.24187500001</v>
      </c>
      <c r="J6" s="508">
        <f t="shared" si="16"/>
        <v>-265172.95546874998</v>
      </c>
      <c r="K6" s="508">
        <f t="shared" si="16"/>
        <v>-269186.30474218749</v>
      </c>
      <c r="L6" s="508">
        <f t="shared" si="16"/>
        <v>-320370.82147929689</v>
      </c>
      <c r="M6" s="508">
        <f t="shared" si="16"/>
        <v>-508575.45905326173</v>
      </c>
      <c r="N6" s="508">
        <f t="shared" si="16"/>
        <v>-288733.50625592482</v>
      </c>
      <c r="O6" s="565">
        <f t="shared" si="16"/>
        <v>-289992.35119372106</v>
      </c>
      <c r="P6" s="599">
        <f>P42</f>
        <v>-273841.79525340715</v>
      </c>
      <c r="Q6" s="508">
        <f t="shared" ref="Q6:AA6" si="17">Q42</f>
        <v>-6894.6096410774626</v>
      </c>
      <c r="R6" s="508">
        <f t="shared" si="17"/>
        <v>48411.22925186879</v>
      </c>
      <c r="S6" s="508">
        <f t="shared" si="17"/>
        <v>672076.44815196213</v>
      </c>
      <c r="T6" s="508">
        <f t="shared" si="17"/>
        <v>907967.49762206012</v>
      </c>
      <c r="U6" s="508">
        <f t="shared" si="17"/>
        <v>307422.40963129187</v>
      </c>
      <c r="V6" s="508">
        <f t="shared" si="17"/>
        <v>2189471.6471734801</v>
      </c>
      <c r="W6" s="508">
        <f t="shared" si="17"/>
        <v>2492044.4830987477</v>
      </c>
      <c r="X6" s="508">
        <f t="shared" si="17"/>
        <v>1933337.8843161853</v>
      </c>
      <c r="Y6" s="508">
        <f t="shared" si="17"/>
        <v>1714934.2955319944</v>
      </c>
      <c r="Z6" s="508">
        <f t="shared" si="17"/>
        <v>1959201.3484335945</v>
      </c>
      <c r="AA6" s="565">
        <f t="shared" si="17"/>
        <v>2096475.8166469408</v>
      </c>
      <c r="AB6" s="599">
        <f>AB42</f>
        <v>1450409.9906876215</v>
      </c>
      <c r="AC6" s="508">
        <f t="shared" ref="AC6:BU6" si="18">AC42</f>
        <v>2036149.7131970015</v>
      </c>
      <c r="AD6" s="508">
        <f t="shared" si="18"/>
        <v>2234788.8786235182</v>
      </c>
      <c r="AE6" s="508">
        <f t="shared" si="18"/>
        <v>2202254.7969255275</v>
      </c>
      <c r="AF6" s="508">
        <f t="shared" si="18"/>
        <v>1633291.6146218053</v>
      </c>
      <c r="AG6" s="508">
        <f t="shared" si="18"/>
        <v>2169672.1035153945</v>
      </c>
      <c r="AH6" s="508">
        <f t="shared" si="18"/>
        <v>2536732.5625828309</v>
      </c>
      <c r="AI6" s="508">
        <f t="shared" si="18"/>
        <v>3250635.195520306</v>
      </c>
      <c r="AJ6" s="508">
        <f t="shared" si="18"/>
        <v>2708220.0251879883</v>
      </c>
      <c r="AK6" s="508">
        <f t="shared" si="18"/>
        <v>3031635.7561098873</v>
      </c>
      <c r="AL6" s="508">
        <f t="shared" si="18"/>
        <v>2805280.6832862142</v>
      </c>
      <c r="AM6" s="565">
        <f t="shared" si="18"/>
        <v>2852453.7202546922</v>
      </c>
      <c r="AN6" s="599">
        <f t="shared" si="18"/>
        <v>2854950.3530474273</v>
      </c>
      <c r="AO6" s="508">
        <f t="shared" si="18"/>
        <v>2337885.4857679647</v>
      </c>
      <c r="AP6" s="508">
        <f t="shared" si="18"/>
        <v>2380829.048022063</v>
      </c>
      <c r="AQ6" s="508">
        <f t="shared" si="18"/>
        <v>2560523.0985360597</v>
      </c>
      <c r="AR6" s="508">
        <f t="shared" si="18"/>
        <v>2262865.1009768439</v>
      </c>
      <c r="AS6" s="508">
        <f t="shared" si="18"/>
        <v>2171699.301381371</v>
      </c>
      <c r="AT6" s="508">
        <f t="shared" si="18"/>
        <v>1916599.2446753213</v>
      </c>
      <c r="AU6" s="508">
        <f t="shared" si="18"/>
        <v>2146183.6480543255</v>
      </c>
      <c r="AV6" s="508">
        <f t="shared" si="18"/>
        <v>1558745.0486093999</v>
      </c>
      <c r="AW6" s="508">
        <f t="shared" si="18"/>
        <v>1545500.6375979225</v>
      </c>
      <c r="AX6" s="508">
        <f t="shared" si="18"/>
        <v>1204117.047360427</v>
      </c>
      <c r="AY6" s="565">
        <f t="shared" si="18"/>
        <v>1955532.3133457021</v>
      </c>
      <c r="AZ6" s="599">
        <f t="shared" si="18"/>
        <v>1964852.5570729563</v>
      </c>
      <c r="BA6" s="508">
        <f t="shared" si="18"/>
        <v>2747555.3393852473</v>
      </c>
      <c r="BB6" s="508">
        <f t="shared" si="18"/>
        <v>3214799.8752497896</v>
      </c>
      <c r="BC6" s="508">
        <f t="shared" si="18"/>
        <v>3251333.6753943702</v>
      </c>
      <c r="BD6" s="508">
        <f t="shared" si="18"/>
        <v>2982206.4176856279</v>
      </c>
      <c r="BE6" s="508">
        <f t="shared" si="18"/>
        <v>2598093.7652780074</v>
      </c>
      <c r="BF6" s="508">
        <f t="shared" si="18"/>
        <v>3433137.288674253</v>
      </c>
      <c r="BG6" s="508">
        <f t="shared" si="18"/>
        <v>2992655.6771963756</v>
      </c>
      <c r="BH6" s="508">
        <f t="shared" si="18"/>
        <v>2480737.9221761222</v>
      </c>
      <c r="BI6" s="508">
        <f t="shared" si="18"/>
        <v>2868656.0927884039</v>
      </c>
      <c r="BJ6" s="508">
        <f t="shared" si="18"/>
        <v>2983865.5951756379</v>
      </c>
      <c r="BK6" s="565">
        <f t="shared" si="18"/>
        <v>4940335.6192068718</v>
      </c>
      <c r="BL6" s="508">
        <f t="shared" si="18"/>
        <v>45998618.80605568</v>
      </c>
      <c r="BM6" s="508">
        <f t="shared" si="18"/>
        <v>47383481.652313925</v>
      </c>
      <c r="BN6" s="508">
        <f t="shared" si="18"/>
        <v>39766865.141951106</v>
      </c>
      <c r="BO6" s="508">
        <f t="shared" si="18"/>
        <v>60314802.850608356</v>
      </c>
      <c r="BP6" s="508">
        <f t="shared" si="18"/>
        <v>48128015.899294265</v>
      </c>
      <c r="BQ6" s="508">
        <f t="shared" si="18"/>
        <v>56234557.86929325</v>
      </c>
      <c r="BR6" s="508">
        <f t="shared" si="18"/>
        <v>59304798.393863775</v>
      </c>
      <c r="BS6" s="508">
        <f t="shared" si="18"/>
        <v>78445556.691862196</v>
      </c>
      <c r="BT6" s="508">
        <f t="shared" si="18"/>
        <v>86446711.104176506</v>
      </c>
      <c r="BU6" s="508">
        <f t="shared" si="18"/>
        <v>69103134.699989587</v>
      </c>
      <c r="BV6" s="584">
        <f>+BU6</f>
        <v>69103134.699989587</v>
      </c>
      <c r="BW6" s="580" t="s">
        <v>50</v>
      </c>
    </row>
    <row r="7" spans="2:75" ht="17" thickBot="1" x14ac:dyDescent="0.25">
      <c r="B7" s="510" t="s">
        <v>12</v>
      </c>
      <c r="C7" s="511"/>
      <c r="D7" s="600">
        <f t="shared" ref="D7:O7" si="19">SUM(D5:D6)</f>
        <v>-3669753.98</v>
      </c>
      <c r="E7" s="512">
        <f t="shared" si="19"/>
        <v>-3957429.95</v>
      </c>
      <c r="F7" s="512">
        <f t="shared" si="19"/>
        <v>-4275346.92</v>
      </c>
      <c r="G7" s="512">
        <f t="shared" si="19"/>
        <v>-4526585.6399999997</v>
      </c>
      <c r="H7" s="512">
        <f t="shared" si="19"/>
        <v>-4829001.2974999994</v>
      </c>
      <c r="I7" s="512">
        <f t="shared" si="19"/>
        <v>-5076359.5393749997</v>
      </c>
      <c r="J7" s="512">
        <f t="shared" si="19"/>
        <v>-5341532.4948437493</v>
      </c>
      <c r="K7" s="512">
        <f t="shared" si="19"/>
        <v>-5610718.7995859366</v>
      </c>
      <c r="L7" s="512">
        <f t="shared" si="19"/>
        <v>-5931089.6210652338</v>
      </c>
      <c r="M7" s="512">
        <f t="shared" si="19"/>
        <v>-6439665.080118496</v>
      </c>
      <c r="N7" s="512">
        <f t="shared" si="19"/>
        <v>-6728398.5863744207</v>
      </c>
      <c r="O7" s="513">
        <f t="shared" si="19"/>
        <v>-7018390.9375681421</v>
      </c>
      <c r="P7" s="600">
        <f t="shared" ref="P7:AA7" si="20">P45</f>
        <v>-7292232.7328215493</v>
      </c>
      <c r="Q7" s="512">
        <f>Q45</f>
        <v>-7299127.3424626272</v>
      </c>
      <c r="R7" s="512">
        <f t="shared" si="20"/>
        <v>-7250716.1132107582</v>
      </c>
      <c r="S7" s="512">
        <f t="shared" si="20"/>
        <v>-6578639.6650587963</v>
      </c>
      <c r="T7" s="512">
        <f t="shared" si="20"/>
        <v>-5670672.1674367357</v>
      </c>
      <c r="U7" s="512">
        <f t="shared" si="20"/>
        <v>-5363249.7578054443</v>
      </c>
      <c r="V7" s="512">
        <f>V45</f>
        <v>-3173778.1106319642</v>
      </c>
      <c r="W7" s="512">
        <f>W45</f>
        <v>-681733.6275332165</v>
      </c>
      <c r="X7" s="512">
        <f t="shared" si="20"/>
        <v>1251604.2567829688</v>
      </c>
      <c r="Y7" s="512">
        <f t="shared" si="20"/>
        <v>2966538.5523149632</v>
      </c>
      <c r="Z7" s="512">
        <f t="shared" si="20"/>
        <v>4925739.9007485574</v>
      </c>
      <c r="AA7" s="513">
        <f t="shared" si="20"/>
        <v>7022215.7173954984</v>
      </c>
      <c r="AB7" s="600">
        <f t="shared" ref="AB7:AI7" si="21">AB45</f>
        <v>8472625.7080831192</v>
      </c>
      <c r="AC7" s="512">
        <f t="shared" si="21"/>
        <v>10508775.421280121</v>
      </c>
      <c r="AD7" s="512">
        <f t="shared" si="21"/>
        <v>12743564.299903639</v>
      </c>
      <c r="AE7" s="512">
        <f t="shared" si="21"/>
        <v>14945819.096829167</v>
      </c>
      <c r="AF7" s="512">
        <f t="shared" si="21"/>
        <v>16579110.711450972</v>
      </c>
      <c r="AG7" s="512">
        <f t="shared" si="21"/>
        <v>18748782.814966366</v>
      </c>
      <c r="AH7" s="512">
        <f t="shared" si="21"/>
        <v>21285515.377549198</v>
      </c>
      <c r="AI7" s="512">
        <f t="shared" si="21"/>
        <v>24536150.573069505</v>
      </c>
      <c r="AJ7" s="512">
        <f t="shared" ref="AJ7:AK7" si="22">AJ45</f>
        <v>27244370.598257493</v>
      </c>
      <c r="AK7" s="512">
        <f t="shared" si="22"/>
        <v>30276006.354367379</v>
      </c>
      <c r="AL7" s="512">
        <f>AL45</f>
        <v>33081287.037653595</v>
      </c>
      <c r="AM7" s="513">
        <f>AM45</f>
        <v>35933740.757908285</v>
      </c>
      <c r="AN7" s="600">
        <f>AN45</f>
        <v>38788691.110955715</v>
      </c>
      <c r="AO7" s="512">
        <f>AO45</f>
        <v>41126576.596723683</v>
      </c>
      <c r="AP7" s="512">
        <f>AP45</f>
        <v>43507405.644745745</v>
      </c>
      <c r="AQ7" s="512">
        <f t="shared" ref="AQ7" si="23">AQ45</f>
        <v>46067928.743281804</v>
      </c>
      <c r="AR7" s="512">
        <f t="shared" ref="AR7:AY7" si="24">AR45</f>
        <v>48330793.844258651</v>
      </c>
      <c r="AS7" s="512">
        <f t="shared" si="24"/>
        <v>50502493.145640023</v>
      </c>
      <c r="AT7" s="512">
        <f t="shared" si="24"/>
        <v>52419092.390315346</v>
      </c>
      <c r="AU7" s="512">
        <f t="shared" si="24"/>
        <v>54565276.038369671</v>
      </c>
      <c r="AV7" s="512">
        <f t="shared" si="24"/>
        <v>56124021.086979069</v>
      </c>
      <c r="AW7" s="512">
        <f t="shared" si="24"/>
        <v>57669521.724576995</v>
      </c>
      <c r="AX7" s="512">
        <f t="shared" si="24"/>
        <v>58873638.771937422</v>
      </c>
      <c r="AY7" s="513">
        <f t="shared" si="24"/>
        <v>60829171.085283123</v>
      </c>
      <c r="AZ7" s="600">
        <f t="shared" ref="AZ7:BK7" si="25">AZ45</f>
        <v>62794023.642356083</v>
      </c>
      <c r="BA7" s="512">
        <f t="shared" si="25"/>
        <v>65541578.981741332</v>
      </c>
      <c r="BB7" s="512">
        <f t="shared" si="25"/>
        <v>68756378.856991127</v>
      </c>
      <c r="BC7" s="512">
        <f t="shared" si="25"/>
        <v>72007712.532385498</v>
      </c>
      <c r="BD7" s="512">
        <f t="shared" si="25"/>
        <v>74989918.950071126</v>
      </c>
      <c r="BE7" s="512">
        <f t="shared" si="25"/>
        <v>77588012.715349138</v>
      </c>
      <c r="BF7" s="512">
        <f t="shared" si="25"/>
        <v>81021150.004023388</v>
      </c>
      <c r="BG7" s="512">
        <f t="shared" si="25"/>
        <v>84013805.681219757</v>
      </c>
      <c r="BH7" s="512">
        <f t="shared" si="25"/>
        <v>86494543.603395879</v>
      </c>
      <c r="BI7" s="512">
        <f t="shared" si="25"/>
        <v>89363199.696184278</v>
      </c>
      <c r="BJ7" s="512">
        <f t="shared" si="25"/>
        <v>92347065.291359916</v>
      </c>
      <c r="BK7" s="513">
        <f t="shared" si="25"/>
        <v>97287400.910566792</v>
      </c>
      <c r="BL7" s="512">
        <f t="shared" ref="BL7:BU7" si="26">BL45</f>
        <v>143286019.71662247</v>
      </c>
      <c r="BM7" s="512">
        <f t="shared" si="26"/>
        <v>190669501.36893639</v>
      </c>
      <c r="BN7" s="512">
        <f t="shared" si="26"/>
        <v>230436366.5108875</v>
      </c>
      <c r="BO7" s="512">
        <f t="shared" si="26"/>
        <v>290751169.36149585</v>
      </c>
      <c r="BP7" s="512">
        <f t="shared" si="26"/>
        <v>338879185.26079011</v>
      </c>
      <c r="BQ7" s="512">
        <f t="shared" si="26"/>
        <v>395113743.13008338</v>
      </c>
      <c r="BR7" s="512">
        <f t="shared" si="26"/>
        <v>454418541.52394718</v>
      </c>
      <c r="BS7" s="512">
        <f t="shared" si="26"/>
        <v>532864098.21580935</v>
      </c>
      <c r="BT7" s="512">
        <f t="shared" si="26"/>
        <v>619310809.31998587</v>
      </c>
      <c r="BU7" s="512">
        <f t="shared" si="26"/>
        <v>688413944.01997542</v>
      </c>
      <c r="BV7" s="585">
        <f>SUM(BV5:BV6)</f>
        <v>688413944.01997542</v>
      </c>
      <c r="BW7" s="581" t="s">
        <v>12</v>
      </c>
    </row>
    <row r="8" spans="2:75" x14ac:dyDescent="0.2">
      <c r="B8" s="514"/>
      <c r="D8" s="601"/>
      <c r="E8" s="507"/>
      <c r="F8" s="507"/>
      <c r="G8" s="507"/>
      <c r="H8" s="507"/>
      <c r="I8" s="507"/>
      <c r="J8" s="507"/>
      <c r="K8" s="507"/>
      <c r="L8" s="507"/>
      <c r="M8" s="507"/>
      <c r="N8" s="507"/>
      <c r="O8" s="566"/>
      <c r="P8" s="601"/>
      <c r="Q8" s="507"/>
      <c r="R8" s="507"/>
      <c r="S8" s="507"/>
      <c r="T8" s="507"/>
      <c r="U8" s="507"/>
      <c r="V8" s="507"/>
      <c r="W8" s="507"/>
      <c r="X8" s="507"/>
      <c r="Y8" s="507"/>
      <c r="Z8" s="507"/>
      <c r="AA8" s="566"/>
      <c r="AB8" s="601"/>
      <c r="AC8" s="507"/>
      <c r="AD8" s="507"/>
      <c r="AE8" s="507"/>
      <c r="AF8" s="507"/>
      <c r="AG8" s="507"/>
      <c r="AH8" s="507"/>
      <c r="AI8" s="507"/>
      <c r="AJ8" s="507"/>
      <c r="AK8" s="507"/>
      <c r="AL8" s="507"/>
      <c r="AM8" s="566"/>
      <c r="AN8" s="601"/>
      <c r="AO8" s="507"/>
      <c r="AP8" s="507"/>
      <c r="AQ8" s="507"/>
      <c r="AR8" s="507"/>
      <c r="AS8" s="507"/>
      <c r="AT8" s="507"/>
      <c r="AU8" s="507"/>
      <c r="AV8" s="507"/>
      <c r="AW8" s="507"/>
      <c r="AX8" s="507"/>
      <c r="AY8" s="566"/>
      <c r="AZ8" s="601"/>
      <c r="BA8" s="507"/>
      <c r="BB8" s="507"/>
      <c r="BC8" s="507"/>
      <c r="BD8" s="507"/>
      <c r="BE8" s="507"/>
      <c r="BF8" s="507"/>
      <c r="BG8" s="507"/>
      <c r="BH8" s="507"/>
      <c r="BI8" s="507"/>
      <c r="BJ8" s="507"/>
      <c r="BK8" s="566"/>
      <c r="BV8" s="586"/>
      <c r="BW8" s="514"/>
    </row>
    <row r="9" spans="2:75" ht="17" thickBot="1" x14ac:dyDescent="0.25">
      <c r="B9" s="6" t="s">
        <v>27</v>
      </c>
      <c r="C9" s="6"/>
      <c r="D9" s="602"/>
      <c r="E9" s="516"/>
      <c r="F9" s="516"/>
      <c r="G9" s="516"/>
      <c r="H9" s="516"/>
      <c r="I9" s="516"/>
      <c r="J9" s="516"/>
      <c r="K9" s="516"/>
      <c r="L9" s="516"/>
      <c r="M9" s="516"/>
      <c r="N9" s="516"/>
      <c r="O9" s="509"/>
      <c r="P9" s="602"/>
      <c r="Q9" s="516"/>
      <c r="R9" s="516"/>
      <c r="S9" s="516"/>
      <c r="T9" s="516"/>
      <c r="U9" s="516"/>
      <c r="V9" s="516"/>
      <c r="W9" s="516"/>
      <c r="X9" s="516"/>
      <c r="Y9" s="516"/>
      <c r="Z9" s="516"/>
      <c r="AA9" s="509"/>
      <c r="AB9" s="601"/>
      <c r="AC9" s="507"/>
      <c r="AD9" s="507"/>
      <c r="AE9" s="507"/>
      <c r="AF9" s="507"/>
      <c r="AG9" s="507"/>
      <c r="AH9" s="507"/>
      <c r="AI9" s="507"/>
      <c r="AJ9" s="507"/>
      <c r="AK9" s="507"/>
      <c r="AL9" s="507"/>
      <c r="AM9" s="566"/>
      <c r="AN9" s="601"/>
      <c r="AO9" s="507"/>
      <c r="AP9" s="507"/>
      <c r="AQ9" s="507"/>
      <c r="AR9" s="507"/>
      <c r="AS9" s="507"/>
      <c r="AT9" s="507"/>
      <c r="AU9" s="507"/>
      <c r="AV9" s="507"/>
      <c r="AW9" s="507"/>
      <c r="AX9" s="507"/>
      <c r="AY9" s="566"/>
      <c r="AZ9" s="601"/>
      <c r="BA9" s="507"/>
      <c r="BB9" s="507"/>
      <c r="BC9" s="507"/>
      <c r="BD9" s="507"/>
      <c r="BE9" s="507"/>
      <c r="BF9" s="507"/>
      <c r="BG9" s="507"/>
      <c r="BH9" s="507"/>
      <c r="BI9" s="507"/>
      <c r="BJ9" s="507"/>
      <c r="BK9" s="566"/>
      <c r="BL9" s="507"/>
      <c r="BM9" s="507"/>
      <c r="BN9" s="507"/>
      <c r="BO9" s="507"/>
      <c r="BP9" s="507"/>
      <c r="BQ9" s="507"/>
      <c r="BR9" s="507"/>
      <c r="BS9" s="507"/>
      <c r="BT9" s="507"/>
      <c r="BU9" s="507"/>
      <c r="BV9" s="586"/>
      <c r="BW9" s="6" t="s">
        <v>27</v>
      </c>
    </row>
    <row r="10" spans="2:75" ht="17" thickBot="1" x14ac:dyDescent="0.25">
      <c r="B10" s="517" t="s">
        <v>423</v>
      </c>
      <c r="C10" s="517"/>
      <c r="D10" s="578">
        <f>'OLD -- Revenue Receipts'!H154</f>
        <v>0</v>
      </c>
      <c r="E10" s="518">
        <f>'OLD -- Revenue Receipts'!I154</f>
        <v>0</v>
      </c>
      <c r="F10" s="518">
        <f>'OLD -- Revenue Receipts'!J154</f>
        <v>0</v>
      </c>
      <c r="G10" s="518">
        <f>'OLD -- Revenue Receipts'!K154</f>
        <v>0</v>
      </c>
      <c r="H10" s="518">
        <f>'OLD -- Revenue Receipts'!L154</f>
        <v>0</v>
      </c>
      <c r="I10" s="518">
        <f>'OLD -- Revenue Receipts'!M154</f>
        <v>0</v>
      </c>
      <c r="J10" s="518">
        <f>'OLD -- Revenue Receipts'!N154</f>
        <v>0</v>
      </c>
      <c r="K10" s="518">
        <f>'OLD -- Revenue Receipts'!O154</f>
        <v>0</v>
      </c>
      <c r="L10" s="518">
        <f>'OLD -- Revenue Receipts'!P154</f>
        <v>0</v>
      </c>
      <c r="M10" s="518">
        <f>'OLD -- Revenue Receipts'!Q154</f>
        <v>14621.099999999999</v>
      </c>
      <c r="N10" s="518">
        <f>'OLD -- Revenue Receipts'!R154</f>
        <v>53894.75</v>
      </c>
      <c r="O10" s="519">
        <f>'OLD -- Revenue Receipts'!S154</f>
        <v>130064.99999999999</v>
      </c>
      <c r="P10" s="578">
        <f>'OLD -- Revenue Receipts'!T154</f>
        <v>282629.75</v>
      </c>
      <c r="Q10" s="518">
        <f>'OLD -- Revenue Receipts'!U154</f>
        <v>584350.64999999991</v>
      </c>
      <c r="R10" s="518">
        <f>'OLD -- Revenue Receipts'!V154</f>
        <v>1050932.675</v>
      </c>
      <c r="S10" s="518">
        <f>'OLD -- Revenue Receipts'!W154</f>
        <v>1821560.325</v>
      </c>
      <c r="T10" s="518">
        <f>'OLD -- Revenue Receipts'!X154</f>
        <v>2705628.5749999997</v>
      </c>
      <c r="U10" s="518">
        <f>'OLD -- Revenue Receipts'!Y154</f>
        <v>3990895.0249999999</v>
      </c>
      <c r="V10" s="518">
        <f>'OLD -- Revenue Receipts'!Z154</f>
        <v>4774873.0249999994</v>
      </c>
      <c r="W10" s="518">
        <f>'OLD -- Revenue Receipts'!AA154</f>
        <v>5302966.8250000002</v>
      </c>
      <c r="X10" s="518">
        <f>'OLD -- Revenue Receipts'!AB154</f>
        <v>4653356.9333333327</v>
      </c>
      <c r="Y10" s="518">
        <f>'OLD -- Revenue Receipts'!AC154</f>
        <v>3897768.9833333329</v>
      </c>
      <c r="Z10" s="518">
        <f>'OLD -- Revenue Receipts'!AD154</f>
        <v>4797280.583333333</v>
      </c>
      <c r="AA10" s="519">
        <f>'OLD -- Revenue Receipts'!AE154</f>
        <v>4245755.1499999994</v>
      </c>
      <c r="AB10" s="578">
        <f>'OLD -- Revenue Receipts'!AF154</f>
        <v>3927330.1166666667</v>
      </c>
      <c r="AC10" s="518">
        <f>'OLD -- Revenue Receipts'!AG154</f>
        <v>4990688.7333333325</v>
      </c>
      <c r="AD10" s="518">
        <f>'OLD -- Revenue Receipts'!AH154</f>
        <v>4809422.4749999996</v>
      </c>
      <c r="AE10" s="518">
        <f>'OLD -- Revenue Receipts'!AI154</f>
        <v>4841956.166666666</v>
      </c>
      <c r="AF10" s="518">
        <f>'OLD -- Revenue Receipts'!AJ154</f>
        <v>4263154.458333334</v>
      </c>
      <c r="AG10" s="518">
        <f>'OLD -- Revenue Receipts'!AK154</f>
        <v>5247425.083333333</v>
      </c>
      <c r="AH10" s="518">
        <f>'OLD -- Revenue Receipts'!AL154</f>
        <v>5361055.05</v>
      </c>
      <c r="AI10" s="518">
        <f>'OLD -- Revenue Receipts'!AM154</f>
        <v>6660369.5166666666</v>
      </c>
      <c r="AJ10" s="518">
        <f>'OLD -- Revenue Receipts'!AN154</f>
        <v>6222989.8250000011</v>
      </c>
      <c r="AK10" s="518">
        <f>'OLD -- Revenue Receipts'!AO154</f>
        <v>6812162.3483333336</v>
      </c>
      <c r="AL10" s="518">
        <f>'OLD -- Revenue Receipts'!AP154</f>
        <v>5947578.3336666655</v>
      </c>
      <c r="AM10" s="519">
        <f>'OLD -- Revenue Receipts'!AQ154</f>
        <v>5670441.233599999</v>
      </c>
      <c r="AN10" s="578">
        <f>'OLD -- Revenue Receipts'!AR154</f>
        <v>6526054.9652133333</v>
      </c>
      <c r="AO10" s="518">
        <f>'OLD -- Revenue Receipts'!AS154</f>
        <v>5584832.1205039993</v>
      </c>
      <c r="AP10" s="518">
        <f>'OLD -- Revenue Receipts'!AT154</f>
        <v>5121499.6297365325</v>
      </c>
      <c r="AQ10" s="518">
        <f>'OLD -- Revenue Receipts'!AU154</f>
        <v>5995275.6237892257</v>
      </c>
      <c r="AR10" s="518">
        <f>'OLD -- Revenue Receipts'!AV154</f>
        <v>5456111.0073647145</v>
      </c>
      <c r="AS10" s="518">
        <f>'OLD -- Revenue Receipts'!AW154</f>
        <v>5300463.7925584381</v>
      </c>
      <c r="AT10" s="518">
        <f>'OLD -- Revenue Receipts'!AX154</f>
        <v>4283585.5040467503</v>
      </c>
      <c r="AU10" s="518">
        <f>'OLD -- Revenue Receipts'!AY154</f>
        <v>4703363.6882373998</v>
      </c>
      <c r="AV10" s="518">
        <f>'OLD -- Revenue Receipts'!AZ154</f>
        <v>4185417.6489232541</v>
      </c>
      <c r="AW10" s="518">
        <f>'OLD -- Revenue Receipts'!BA154</f>
        <v>4163599.9774719365</v>
      </c>
      <c r="AX10" s="518">
        <f>'OLD -- Revenue Receipts'!BB154</f>
        <v>3545625.270310882</v>
      </c>
      <c r="AY10" s="519">
        <f>'OLD -- Revenue Receipts'!BC154</f>
        <v>4096080.0745820394</v>
      </c>
      <c r="AZ10" s="578">
        <f>'OLD -- Revenue Receipts'!BD154</f>
        <v>4966769.2029989641</v>
      </c>
      <c r="BA10" s="518">
        <f>'OLD -- Revenue Receipts'!BE154</f>
        <v>6389871.070732506</v>
      </c>
      <c r="BB10" s="518">
        <f>'OLD -- Revenue Receipts'!BF154</f>
        <v>6699681.5399193373</v>
      </c>
      <c r="BC10" s="518">
        <f>'OLD -- Revenue Receipts'!BG154</f>
        <v>7223764.0552688036</v>
      </c>
      <c r="BD10" s="518">
        <f>'OLD -- Revenue Receipts'!BH154</f>
        <v>6828999.5775483744</v>
      </c>
      <c r="BE10" s="518">
        <f>'OLD -- Revenue Receipts'!BI154</f>
        <v>6142562.5453720326</v>
      </c>
      <c r="BF10" s="518">
        <f>'OLD -- Revenue Receipts'!BJ154</f>
        <v>7200125.2996309595</v>
      </c>
      <c r="BG10" s="518">
        <f>'OLD -- Revenue Receipts'!BK154</f>
        <v>6403473.4897047672</v>
      </c>
      <c r="BH10" s="518">
        <f>'OLD -- Revenue Receipts'!BL154</f>
        <v>5843205.338430481</v>
      </c>
      <c r="BI10" s="518">
        <f>'OLD -- Revenue Receipts'!BM154</f>
        <v>6643713.9857443841</v>
      </c>
      <c r="BJ10" s="518">
        <f>'OLD -- Revenue Receipts'!BN154</f>
        <v>6767166.3485955065</v>
      </c>
      <c r="BK10" s="519">
        <f>'OLD -- Revenue Receipts'!BO154</f>
        <v>7002478.0505430736</v>
      </c>
      <c r="BL10" s="520">
        <f>+'OLD -- Revenue Receipts'!CA163</f>
        <v>87113163.417197362</v>
      </c>
      <c r="BM10" s="520">
        <f>+'OLD -- Revenue Receipts'!CM163</f>
        <v>88937679.511312753</v>
      </c>
      <c r="BN10" s="520">
        <f>+'OLD -- Revenue Receipts'!CY163</f>
        <v>73638159.639595106</v>
      </c>
      <c r="BO10" s="520">
        <f>+'OLD -- Revenue Receipts'!DK163</f>
        <v>109740397.15440279</v>
      </c>
      <c r="BP10" s="520">
        <f>+'OLD -- Revenue Receipts'!DW163</f>
        <v>87193409.640783459</v>
      </c>
      <c r="BQ10" s="520">
        <f>+'OLD -- Revenue Receipts'!EI163</f>
        <v>101434900.01848207</v>
      </c>
      <c r="BR10" s="520">
        <f>+'OLD -- Revenue Receipts'!EU163</f>
        <v>106228439.34895647</v>
      </c>
      <c r="BS10" s="520">
        <f>+'OLD -- Revenue Receipts'!FG163</f>
        <v>141040208.03860986</v>
      </c>
      <c r="BT10" s="520">
        <f>+'OLD -- Revenue Receipts'!FS163</f>
        <v>155123739.9324441</v>
      </c>
      <c r="BU10" s="520">
        <f>+'OLD -- Revenue Receipts'!GE163</f>
        <v>123105259.2956883</v>
      </c>
      <c r="BV10" s="587">
        <f>SUM(D10:BU10)</f>
        <v>1313690228.4953001</v>
      </c>
      <c r="BW10" s="503" t="s">
        <v>37</v>
      </c>
    </row>
    <row r="11" spans="2:75" ht="18" thickTop="1" thickBot="1" x14ac:dyDescent="0.25">
      <c r="B11" s="521" t="s">
        <v>461</v>
      </c>
      <c r="C11" s="521"/>
      <c r="D11" s="597"/>
      <c r="E11" s="522"/>
      <c r="F11" s="522"/>
      <c r="G11" s="522"/>
      <c r="H11" s="522"/>
      <c r="I11" s="522"/>
      <c r="J11" s="522"/>
      <c r="K11" s="522"/>
      <c r="L11" s="522"/>
      <c r="M11" s="522"/>
      <c r="N11" s="522"/>
      <c r="O11" s="576">
        <f>SUM(D10:O10)</f>
        <v>198580.84999999998</v>
      </c>
      <c r="P11" s="597"/>
      <c r="Q11" s="522"/>
      <c r="R11" s="522"/>
      <c r="S11" s="522"/>
      <c r="T11" s="522"/>
      <c r="U11" s="522"/>
      <c r="V11" s="522">
        <f>SUM(D10:V10)</f>
        <v>15409450.875</v>
      </c>
      <c r="W11" s="522"/>
      <c r="X11" s="522">
        <f>SUM(C10:X10)</f>
        <v>25365774.633333333</v>
      </c>
      <c r="Y11" s="522">
        <f>SUM(D10:Y10)</f>
        <v>29263543.616666667</v>
      </c>
      <c r="Z11" s="522"/>
      <c r="AA11" s="576">
        <f>SUM(P10:AA10)</f>
        <v>38107998.5</v>
      </c>
      <c r="AB11" s="597"/>
      <c r="AC11" s="522"/>
      <c r="AD11" s="522"/>
      <c r="AE11" s="522"/>
      <c r="AF11" s="522"/>
      <c r="AG11" s="522"/>
      <c r="AH11" s="522"/>
      <c r="AI11" s="522"/>
      <c r="AJ11" s="522"/>
      <c r="AK11" s="522"/>
      <c r="AL11" s="522"/>
      <c r="AM11" s="576">
        <f>SUM(AB10:AM10)</f>
        <v>64754573.340600006</v>
      </c>
      <c r="AN11" s="597"/>
      <c r="AO11" s="522"/>
      <c r="AP11" s="522"/>
      <c r="AQ11" s="522"/>
      <c r="AR11" s="522"/>
      <c r="AS11" s="522"/>
      <c r="AT11" s="522"/>
      <c r="AU11" s="522"/>
      <c r="AV11" s="522"/>
      <c r="AW11" s="522"/>
      <c r="AX11" s="522"/>
      <c r="AY11" s="576">
        <f>SUM(AN10:AY10)</f>
        <v>58961909.302738503</v>
      </c>
      <c r="AZ11" s="597"/>
      <c r="BA11" s="522"/>
      <c r="BB11" s="522"/>
      <c r="BC11" s="522"/>
      <c r="BD11" s="522"/>
      <c r="BE11" s="522"/>
      <c r="BF11" s="522"/>
      <c r="BG11" s="522"/>
      <c r="BH11" s="522"/>
      <c r="BI11" s="522"/>
      <c r="BJ11" s="522"/>
      <c r="BK11" s="576">
        <f>BK10</f>
        <v>7002478.0505430736</v>
      </c>
      <c r="BL11" s="562">
        <f t="shared" ref="BL11:BV11" si="27">BL10</f>
        <v>87113163.417197362</v>
      </c>
      <c r="BM11" s="523">
        <f t="shared" si="27"/>
        <v>88937679.511312753</v>
      </c>
      <c r="BN11" s="523">
        <f t="shared" si="27"/>
        <v>73638159.639595106</v>
      </c>
      <c r="BO11" s="523">
        <f t="shared" si="27"/>
        <v>109740397.15440279</v>
      </c>
      <c r="BP11" s="523">
        <f t="shared" si="27"/>
        <v>87193409.640783459</v>
      </c>
      <c r="BQ11" s="523">
        <f t="shared" si="27"/>
        <v>101434900.01848207</v>
      </c>
      <c r="BR11" s="523">
        <f t="shared" si="27"/>
        <v>106228439.34895647</v>
      </c>
      <c r="BS11" s="523">
        <f t="shared" si="27"/>
        <v>141040208.03860986</v>
      </c>
      <c r="BT11" s="523">
        <f t="shared" si="27"/>
        <v>155123739.9324441</v>
      </c>
      <c r="BU11" s="582">
        <f t="shared" si="27"/>
        <v>123105259.2956883</v>
      </c>
      <c r="BV11" s="588">
        <f t="shared" si="27"/>
        <v>1313690228.4953001</v>
      </c>
      <c r="BW11" s="503" t="s">
        <v>480</v>
      </c>
    </row>
    <row r="12" spans="2:75" ht="17" thickTop="1" x14ac:dyDescent="0.2">
      <c r="B12" s="507"/>
      <c r="C12" s="507"/>
      <c r="D12" s="602"/>
      <c r="E12" s="516"/>
      <c r="F12" s="516"/>
      <c r="G12" s="516"/>
      <c r="H12" s="516"/>
      <c r="I12" s="516"/>
      <c r="J12" s="516"/>
      <c r="K12" s="516"/>
      <c r="L12" s="516"/>
      <c r="M12" s="516"/>
      <c r="N12" s="516"/>
      <c r="O12" s="509"/>
      <c r="P12" s="602"/>
      <c r="Q12" s="516"/>
      <c r="R12" s="516"/>
      <c r="S12" s="516"/>
      <c r="T12" s="516"/>
      <c r="U12" s="516"/>
      <c r="V12" s="516"/>
      <c r="W12" s="516"/>
      <c r="X12" s="516"/>
      <c r="Y12" s="516"/>
      <c r="Z12" s="516"/>
      <c r="AA12" s="509"/>
      <c r="AB12" s="602"/>
      <c r="AC12" s="516"/>
      <c r="AD12" s="516"/>
      <c r="AE12" s="516"/>
      <c r="AF12" s="516"/>
      <c r="AG12" s="516"/>
      <c r="AH12" s="516"/>
      <c r="AI12" s="516"/>
      <c r="AJ12" s="516"/>
      <c r="AK12" s="516"/>
      <c r="AL12" s="516"/>
      <c r="AM12" s="509"/>
      <c r="AN12" s="602"/>
      <c r="AO12" s="516"/>
      <c r="AP12" s="516"/>
      <c r="AQ12" s="516"/>
      <c r="AR12" s="516"/>
      <c r="AS12" s="516"/>
      <c r="AT12" s="516"/>
      <c r="AU12" s="516"/>
      <c r="AV12" s="516"/>
      <c r="AW12" s="516"/>
      <c r="AX12" s="516"/>
      <c r="AY12" s="509"/>
      <c r="AZ12" s="602"/>
      <c r="BA12" s="516"/>
      <c r="BB12" s="516"/>
      <c r="BC12" s="516"/>
      <c r="BD12" s="516"/>
      <c r="BE12" s="516"/>
      <c r="BF12" s="516"/>
      <c r="BG12" s="516"/>
      <c r="BH12" s="516"/>
      <c r="BI12" s="516"/>
      <c r="BJ12" s="516"/>
      <c r="BK12" s="509"/>
      <c r="BL12" s="508"/>
      <c r="BM12" s="508"/>
      <c r="BN12" s="508"/>
      <c r="BO12" s="508"/>
      <c r="BP12" s="508"/>
      <c r="BQ12" s="508"/>
      <c r="BR12" s="508"/>
      <c r="BS12" s="508"/>
      <c r="BT12" s="508"/>
      <c r="BU12" s="508"/>
      <c r="BV12" s="584"/>
    </row>
    <row r="13" spans="2:75" ht="17" thickBot="1" x14ac:dyDescent="0.25">
      <c r="B13" s="493" t="s">
        <v>427</v>
      </c>
      <c r="C13" s="511"/>
      <c r="D13" s="603"/>
      <c r="E13" s="524"/>
      <c r="F13" s="524"/>
      <c r="G13" s="524"/>
      <c r="H13" s="524"/>
      <c r="I13" s="524"/>
      <c r="J13" s="524"/>
      <c r="K13" s="524"/>
      <c r="L13" s="524"/>
      <c r="M13" s="524"/>
      <c r="N13" s="524"/>
      <c r="O13" s="568"/>
      <c r="P13" s="603"/>
      <c r="Q13" s="524"/>
      <c r="R13" s="524"/>
      <c r="S13" s="524"/>
      <c r="T13" s="524"/>
      <c r="U13" s="524"/>
      <c r="V13" s="524"/>
      <c r="W13" s="524"/>
      <c r="X13" s="524"/>
      <c r="Y13" s="524"/>
      <c r="Z13" s="524"/>
      <c r="AA13" s="568"/>
      <c r="AB13" s="603"/>
      <c r="AC13" s="524"/>
      <c r="AD13" s="524"/>
      <c r="AE13" s="524"/>
      <c r="AF13" s="524"/>
      <c r="AG13" s="524"/>
      <c r="AH13" s="524"/>
      <c r="AI13" s="524"/>
      <c r="AJ13" s="524"/>
      <c r="AK13" s="524"/>
      <c r="AL13" s="524"/>
      <c r="AM13" s="568"/>
      <c r="AN13" s="603"/>
      <c r="AO13" s="524"/>
      <c r="AP13" s="524"/>
      <c r="AQ13" s="524"/>
      <c r="AR13" s="524"/>
      <c r="AS13" s="524"/>
      <c r="AT13" s="524"/>
      <c r="AU13" s="524"/>
      <c r="AV13" s="524"/>
      <c r="AW13" s="524"/>
      <c r="AX13" s="524"/>
      <c r="AY13" s="568"/>
      <c r="AZ13" s="603"/>
      <c r="BA13" s="524"/>
      <c r="BB13" s="524"/>
      <c r="BC13" s="524"/>
      <c r="BD13" s="524"/>
      <c r="BE13" s="524"/>
      <c r="BF13" s="524"/>
      <c r="BG13" s="524"/>
      <c r="BH13" s="524"/>
      <c r="BI13" s="524"/>
      <c r="BJ13" s="524"/>
      <c r="BK13" s="568"/>
      <c r="BL13" s="512"/>
      <c r="BM13" s="512"/>
      <c r="BN13" s="512"/>
      <c r="BO13" s="512"/>
      <c r="BP13" s="512"/>
      <c r="BQ13" s="512"/>
      <c r="BR13" s="512"/>
      <c r="BS13" s="512"/>
      <c r="BT13" s="512"/>
      <c r="BU13" s="512"/>
      <c r="BV13" s="589"/>
    </row>
    <row r="14" spans="2:75" x14ac:dyDescent="0.2">
      <c r="B14" s="453" t="s">
        <v>407</v>
      </c>
      <c r="D14" s="602">
        <v>0</v>
      </c>
      <c r="E14" s="516">
        <v>0</v>
      </c>
      <c r="F14" s="516">
        <v>0</v>
      </c>
      <c r="G14" s="516">
        <v>0</v>
      </c>
      <c r="H14" s="516">
        <v>0</v>
      </c>
      <c r="I14" s="516">
        <v>0</v>
      </c>
      <c r="J14" s="516">
        <v>0</v>
      </c>
      <c r="K14" s="516">
        <v>0</v>
      </c>
      <c r="L14" s="516">
        <v>0</v>
      </c>
      <c r="M14" s="516">
        <v>0</v>
      </c>
      <c r="N14" s="516">
        <v>0</v>
      </c>
      <c r="O14" s="519">
        <v>0</v>
      </c>
      <c r="P14" s="602">
        <v>0</v>
      </c>
      <c r="Q14" s="516">
        <v>0</v>
      </c>
      <c r="R14" s="516">
        <v>0</v>
      </c>
      <c r="S14" s="516">
        <v>0</v>
      </c>
      <c r="T14" s="516">
        <v>0</v>
      </c>
      <c r="U14" s="516">
        <v>0</v>
      </c>
      <c r="V14" s="516">
        <v>0</v>
      </c>
      <c r="W14" s="516">
        <v>0</v>
      </c>
      <c r="X14" s="516">
        <v>0</v>
      </c>
      <c r="Y14" s="516">
        <v>0</v>
      </c>
      <c r="Z14" s="516">
        <v>0</v>
      </c>
      <c r="AA14" s="519">
        <v>0</v>
      </c>
      <c r="AB14" s="599"/>
      <c r="AC14" s="508"/>
      <c r="AD14" s="508"/>
      <c r="AE14" s="508"/>
      <c r="AF14" s="508"/>
      <c r="AG14" s="508"/>
      <c r="AH14" s="508"/>
      <c r="AI14" s="508"/>
      <c r="AJ14" s="508"/>
      <c r="AK14" s="508"/>
      <c r="AL14" s="508"/>
      <c r="AM14" s="519">
        <v>0</v>
      </c>
      <c r="AN14" s="599"/>
      <c r="AO14" s="508"/>
      <c r="AP14" s="508"/>
      <c r="AQ14" s="508"/>
      <c r="AR14" s="508"/>
      <c r="AS14" s="508"/>
      <c r="AT14" s="508"/>
      <c r="AU14" s="508"/>
      <c r="AV14" s="508"/>
      <c r="AW14" s="508"/>
      <c r="AX14" s="508"/>
      <c r="AY14" s="519">
        <v>0</v>
      </c>
      <c r="AZ14" s="599"/>
      <c r="BA14" s="508"/>
      <c r="BB14" s="508"/>
      <c r="BC14" s="508"/>
      <c r="BD14" s="508"/>
      <c r="BE14" s="508"/>
      <c r="BF14" s="508"/>
      <c r="BG14" s="508"/>
      <c r="BH14" s="508"/>
      <c r="BI14" s="508"/>
      <c r="BJ14" s="508"/>
      <c r="BK14" s="565">
        <v>421961</v>
      </c>
      <c r="BL14" s="508">
        <v>1011611</v>
      </c>
      <c r="BM14" s="508">
        <v>1552504</v>
      </c>
      <c r="BN14" s="508">
        <v>2458530</v>
      </c>
      <c r="BO14" s="508">
        <v>3352275</v>
      </c>
      <c r="BP14" s="508">
        <f>+BO14*1.05</f>
        <v>3519888.75</v>
      </c>
      <c r="BQ14" s="508">
        <f t="shared" ref="BQ14:BU14" si="28">+BP14*1.05</f>
        <v>3695883.1875</v>
      </c>
      <c r="BR14" s="508">
        <f t="shared" si="28"/>
        <v>3880677.3468750003</v>
      </c>
      <c r="BS14" s="508">
        <f t="shared" si="28"/>
        <v>4074711.2142187506</v>
      </c>
      <c r="BT14" s="508">
        <f t="shared" si="28"/>
        <v>4278446.7749296883</v>
      </c>
      <c r="BU14" s="508">
        <f t="shared" si="28"/>
        <v>4492369.1136761727</v>
      </c>
      <c r="BV14" s="584">
        <f>SUM(D14:BU14)</f>
        <v>32738857.38719961</v>
      </c>
      <c r="BW14" s="453" t="s">
        <v>407</v>
      </c>
    </row>
    <row r="15" spans="2:75" ht="17" thickBot="1" x14ac:dyDescent="0.25">
      <c r="B15" s="453" t="s">
        <v>408</v>
      </c>
      <c r="D15" s="602">
        <v>0</v>
      </c>
      <c r="E15" s="516">
        <v>0</v>
      </c>
      <c r="F15" s="516">
        <v>0</v>
      </c>
      <c r="G15" s="516">
        <v>0</v>
      </c>
      <c r="H15" s="516">
        <v>0</v>
      </c>
      <c r="I15" s="516">
        <v>0</v>
      </c>
      <c r="J15" s="516">
        <v>0</v>
      </c>
      <c r="K15" s="516">
        <v>0</v>
      </c>
      <c r="L15" s="516">
        <v>0</v>
      </c>
      <c r="M15" s="516">
        <v>0</v>
      </c>
      <c r="N15" s="516">
        <v>0</v>
      </c>
      <c r="O15" s="509">
        <v>156439</v>
      </c>
      <c r="P15" s="602">
        <v>0</v>
      </c>
      <c r="Q15" s="516">
        <v>0</v>
      </c>
      <c r="R15" s="516">
        <v>0</v>
      </c>
      <c r="S15" s="516">
        <v>0</v>
      </c>
      <c r="T15" s="516">
        <v>0</v>
      </c>
      <c r="U15" s="516">
        <v>0</v>
      </c>
      <c r="V15" s="516">
        <v>0</v>
      </c>
      <c r="W15" s="516">
        <v>0</v>
      </c>
      <c r="X15" s="516">
        <v>0</v>
      </c>
      <c r="Y15" s="516">
        <v>0</v>
      </c>
      <c r="Z15" s="516">
        <v>0</v>
      </c>
      <c r="AA15" s="509">
        <v>156439</v>
      </c>
      <c r="AB15" s="599"/>
      <c r="AC15" s="508"/>
      <c r="AD15" s="508"/>
      <c r="AE15" s="508"/>
      <c r="AF15" s="508"/>
      <c r="AG15" s="508"/>
      <c r="AH15" s="508"/>
      <c r="AI15" s="508"/>
      <c r="AJ15" s="508"/>
      <c r="AK15" s="508"/>
      <c r="AL15" s="508"/>
      <c r="AM15" s="509">
        <v>156439</v>
      </c>
      <c r="AN15" s="599"/>
      <c r="AO15" s="508"/>
      <c r="AP15" s="508"/>
      <c r="AQ15" s="508"/>
      <c r="AR15" s="508"/>
      <c r="AS15" s="508"/>
      <c r="AT15" s="508"/>
      <c r="AU15" s="508"/>
      <c r="AV15" s="508"/>
      <c r="AW15" s="508"/>
      <c r="AX15" s="508"/>
      <c r="AY15" s="509">
        <v>156439</v>
      </c>
      <c r="AZ15" s="599"/>
      <c r="BA15" s="508"/>
      <c r="BB15" s="508"/>
      <c r="BC15" s="508"/>
      <c r="BD15" s="508"/>
      <c r="BE15" s="508"/>
      <c r="BF15" s="508"/>
      <c r="BG15" s="508"/>
      <c r="BH15" s="508"/>
      <c r="BI15" s="508"/>
      <c r="BJ15" s="508"/>
      <c r="BK15" s="509">
        <v>1214373</v>
      </c>
      <c r="BL15" s="516">
        <v>1319848</v>
      </c>
      <c r="BM15" s="516">
        <v>1393715</v>
      </c>
      <c r="BN15" s="516">
        <v>1671693</v>
      </c>
      <c r="BO15" s="516">
        <v>1758231</v>
      </c>
      <c r="BP15" s="516">
        <f>+BO15*1.05</f>
        <v>1846142.55</v>
      </c>
      <c r="BQ15" s="516">
        <f t="shared" ref="BQ15:BU15" si="29">+BP15*1.05</f>
        <v>1938449.6775000002</v>
      </c>
      <c r="BR15" s="516">
        <f t="shared" si="29"/>
        <v>2035372.1613750004</v>
      </c>
      <c r="BS15" s="516">
        <f t="shared" si="29"/>
        <v>2137140.7694437504</v>
      </c>
      <c r="BT15" s="516">
        <f t="shared" si="29"/>
        <v>2243997.8079159381</v>
      </c>
      <c r="BU15" s="516">
        <f t="shared" si="29"/>
        <v>2356197.6983117349</v>
      </c>
      <c r="BV15" s="584">
        <f>SUM(D15:BU15)</f>
        <v>20540916.664546426</v>
      </c>
      <c r="BW15" s="453" t="s">
        <v>408</v>
      </c>
    </row>
    <row r="16" spans="2:75" ht="18" thickTop="1" thickBot="1" x14ac:dyDescent="0.25">
      <c r="B16" s="521" t="s">
        <v>425</v>
      </c>
      <c r="C16" s="521"/>
      <c r="D16" s="597"/>
      <c r="E16" s="522"/>
      <c r="F16" s="522"/>
      <c r="G16" s="522"/>
      <c r="H16" s="522"/>
      <c r="I16" s="522"/>
      <c r="J16" s="522"/>
      <c r="K16" s="522"/>
      <c r="L16" s="522"/>
      <c r="M16" s="522"/>
      <c r="N16" s="522"/>
      <c r="O16" s="576">
        <f>SUM(D14:O15)</f>
        <v>156439</v>
      </c>
      <c r="P16" s="597"/>
      <c r="Q16" s="522"/>
      <c r="R16" s="522"/>
      <c r="S16" s="522"/>
      <c r="T16" s="522"/>
      <c r="U16" s="522"/>
      <c r="V16" s="522"/>
      <c r="W16" s="522"/>
      <c r="X16" s="522"/>
      <c r="Y16" s="522"/>
      <c r="Z16" s="522"/>
      <c r="AA16" s="576">
        <f>SUM(P14:AA15)</f>
        <v>156439</v>
      </c>
      <c r="AB16" s="604"/>
      <c r="AC16" s="521"/>
      <c r="AD16" s="521"/>
      <c r="AE16" s="521"/>
      <c r="AF16" s="521"/>
      <c r="AG16" s="521"/>
      <c r="AH16" s="521"/>
      <c r="AI16" s="521"/>
      <c r="AJ16" s="521"/>
      <c r="AK16" s="521"/>
      <c r="AL16" s="521"/>
      <c r="AM16" s="576">
        <f>SUM(AB14:AM15)</f>
        <v>156439</v>
      </c>
      <c r="AN16" s="604"/>
      <c r="AO16" s="521"/>
      <c r="AP16" s="521"/>
      <c r="AQ16" s="521"/>
      <c r="AR16" s="521"/>
      <c r="AS16" s="521"/>
      <c r="AT16" s="521"/>
      <c r="AU16" s="521"/>
      <c r="AV16" s="521"/>
      <c r="AW16" s="521"/>
      <c r="AX16" s="521"/>
      <c r="AY16" s="576">
        <f>SUM(AN14:AY15)</f>
        <v>156439</v>
      </c>
      <c r="AZ16" s="604"/>
      <c r="BA16" s="521"/>
      <c r="BB16" s="521"/>
      <c r="BC16" s="521"/>
      <c r="BD16" s="521"/>
      <c r="BE16" s="521"/>
      <c r="BF16" s="521"/>
      <c r="BG16" s="521"/>
      <c r="BH16" s="521"/>
      <c r="BI16" s="521"/>
      <c r="BJ16" s="521"/>
      <c r="BK16" s="576">
        <f>SUM(AZ14:BK15)</f>
        <v>1636334</v>
      </c>
      <c r="BL16" s="562">
        <f>BL14+BL15</f>
        <v>2331459</v>
      </c>
      <c r="BM16" s="523">
        <f t="shared" ref="BM16:BU16" si="30">BM14+BM15</f>
        <v>2946219</v>
      </c>
      <c r="BN16" s="523">
        <f t="shared" si="30"/>
        <v>4130223</v>
      </c>
      <c r="BO16" s="523">
        <f t="shared" si="30"/>
        <v>5110506</v>
      </c>
      <c r="BP16" s="523">
        <f t="shared" si="30"/>
        <v>5366031.3</v>
      </c>
      <c r="BQ16" s="523">
        <f t="shared" si="30"/>
        <v>5634332.8650000002</v>
      </c>
      <c r="BR16" s="523">
        <f t="shared" si="30"/>
        <v>5916049.5082500009</v>
      </c>
      <c r="BS16" s="523">
        <f t="shared" si="30"/>
        <v>6211851.983662501</v>
      </c>
      <c r="BT16" s="523">
        <f t="shared" si="30"/>
        <v>6522444.5828456264</v>
      </c>
      <c r="BU16" s="582">
        <f t="shared" si="30"/>
        <v>6848566.8119879076</v>
      </c>
      <c r="BV16" s="588">
        <f>SUM(D16:BU16)</f>
        <v>53279774.051746033</v>
      </c>
      <c r="BW16" s="453" t="s">
        <v>481</v>
      </c>
    </row>
    <row r="17" spans="1:75" ht="18" customHeight="1" thickTop="1" x14ac:dyDescent="0.2">
      <c r="D17" s="602"/>
      <c r="E17" s="516"/>
      <c r="F17" s="516"/>
      <c r="G17" s="516"/>
      <c r="H17" s="516"/>
      <c r="I17" s="516"/>
      <c r="J17" s="516"/>
      <c r="K17" s="516"/>
      <c r="L17" s="516"/>
      <c r="M17" s="516"/>
      <c r="N17" s="516"/>
      <c r="O17" s="613"/>
      <c r="P17" s="602"/>
      <c r="Q17" s="516"/>
      <c r="R17" s="516"/>
      <c r="S17" s="516"/>
      <c r="T17" s="516"/>
      <c r="U17" s="516"/>
      <c r="V17" s="516"/>
      <c r="W17" s="516"/>
      <c r="X17" s="516"/>
      <c r="Y17" s="516"/>
      <c r="Z17" s="516"/>
      <c r="AA17" s="509"/>
      <c r="AB17" s="601"/>
      <c r="AC17" s="507"/>
      <c r="AD17" s="507"/>
      <c r="AE17" s="507"/>
      <c r="AF17" s="507"/>
      <c r="AG17" s="507"/>
      <c r="AH17" s="507"/>
      <c r="AI17" s="507"/>
      <c r="AJ17" s="507"/>
      <c r="AK17" s="507"/>
      <c r="AL17" s="507"/>
      <c r="AM17" s="566"/>
      <c r="AN17" s="601"/>
      <c r="AO17" s="507"/>
      <c r="AP17" s="507"/>
      <c r="AQ17" s="507"/>
      <c r="AR17" s="507"/>
      <c r="AS17" s="507"/>
      <c r="AT17" s="507"/>
      <c r="AU17" s="507"/>
      <c r="AV17" s="507"/>
      <c r="AW17" s="507"/>
      <c r="AX17" s="507"/>
      <c r="AY17" s="566"/>
      <c r="AZ17" s="601"/>
      <c r="BA17" s="507"/>
      <c r="BB17" s="507"/>
      <c r="BC17" s="507"/>
      <c r="BD17" s="507"/>
      <c r="BE17" s="507"/>
      <c r="BF17" s="507"/>
      <c r="BG17" s="507"/>
      <c r="BH17" s="507"/>
      <c r="BI17" s="507"/>
      <c r="BJ17" s="507"/>
      <c r="BK17" s="566"/>
      <c r="BV17" s="586"/>
    </row>
    <row r="18" spans="1:75" ht="17" thickBot="1" x14ac:dyDescent="0.25">
      <c r="B18" s="674" t="s">
        <v>495</v>
      </c>
      <c r="D18" s="602"/>
      <c r="E18" s="516"/>
      <c r="F18" s="516"/>
      <c r="G18" s="516"/>
      <c r="H18" s="516"/>
      <c r="I18" s="516"/>
      <c r="J18" s="516"/>
      <c r="K18" s="516"/>
      <c r="L18" s="516"/>
      <c r="M18" s="516"/>
      <c r="N18" s="516"/>
      <c r="O18" s="613"/>
      <c r="P18" s="602"/>
      <c r="Q18" s="516"/>
      <c r="R18" s="516"/>
      <c r="S18" s="516"/>
      <c r="T18" s="516"/>
      <c r="U18" s="516"/>
      <c r="V18" s="516"/>
      <c r="W18" s="516"/>
      <c r="X18" s="516"/>
      <c r="Y18" s="516"/>
      <c r="Z18" s="516"/>
      <c r="AA18" s="509"/>
      <c r="AB18" s="601"/>
      <c r="AC18" s="507"/>
      <c r="AD18" s="507"/>
      <c r="AE18" s="507"/>
      <c r="AF18" s="507"/>
      <c r="AG18" s="507"/>
      <c r="AH18" s="507"/>
      <c r="AI18" s="507"/>
      <c r="AJ18" s="507"/>
      <c r="AK18" s="507"/>
      <c r="AL18" s="507"/>
      <c r="AM18" s="566"/>
      <c r="AN18" s="601"/>
      <c r="AO18" s="507"/>
      <c r="AP18" s="507"/>
      <c r="AQ18" s="507"/>
      <c r="AR18" s="507"/>
      <c r="AS18" s="507"/>
      <c r="AT18" s="507"/>
      <c r="AU18" s="507"/>
      <c r="AV18" s="507"/>
      <c r="AW18" s="507"/>
      <c r="AX18" s="507"/>
      <c r="AY18" s="566"/>
      <c r="AZ18" s="601"/>
      <c r="BA18" s="507"/>
      <c r="BB18" s="507"/>
      <c r="BC18" s="507"/>
      <c r="BD18" s="507"/>
      <c r="BE18" s="507"/>
      <c r="BF18" s="507"/>
      <c r="BG18" s="507"/>
      <c r="BH18" s="507"/>
      <c r="BI18" s="507"/>
      <c r="BJ18" s="507"/>
      <c r="BK18" s="566"/>
      <c r="BV18" s="586"/>
    </row>
    <row r="19" spans="1:75" x14ac:dyDescent="0.2">
      <c r="B19" s="517" t="s">
        <v>497</v>
      </c>
      <c r="C19" s="673">
        <v>10000000</v>
      </c>
      <c r="D19" s="578">
        <f>C19</f>
        <v>10000000</v>
      </c>
      <c r="E19" s="518">
        <f>D19+D20-D21</f>
        <v>10083333.333333334</v>
      </c>
      <c r="F19" s="518">
        <f t="shared" ref="F19:U19" si="31">E19+E20-E21</f>
        <v>10166666.666666668</v>
      </c>
      <c r="G19" s="518">
        <f t="shared" si="31"/>
        <v>10250694.444444446</v>
      </c>
      <c r="H19" s="518">
        <f t="shared" si="31"/>
        <v>10335416.666666668</v>
      </c>
      <c r="I19" s="518">
        <f t="shared" si="31"/>
        <v>10420839.120370371</v>
      </c>
      <c r="J19" s="518">
        <f t="shared" si="31"/>
        <v>10506967.592592593</v>
      </c>
      <c r="K19" s="518">
        <f t="shared" si="31"/>
        <v>10593807.918595679</v>
      </c>
      <c r="L19" s="518">
        <f t="shared" si="31"/>
        <v>10681365.981867284</v>
      </c>
      <c r="M19" s="518">
        <f t="shared" si="31"/>
        <v>10769647.714522248</v>
      </c>
      <c r="N19" s="518">
        <f t="shared" si="31"/>
        <v>10858659.097704476</v>
      </c>
      <c r="O19" s="519">
        <f t="shared" si="31"/>
        <v>10948406.161992161</v>
      </c>
      <c r="P19" s="578">
        <f t="shared" si="31"/>
        <v>11038894.987806365</v>
      </c>
      <c r="Q19" s="518">
        <f t="shared" si="31"/>
        <v>11130131.705822967</v>
      </c>
      <c r="R19" s="518">
        <f t="shared" si="31"/>
        <v>11222122.49738802</v>
      </c>
      <c r="S19" s="518">
        <f t="shared" si="31"/>
        <v>11314873.594936544</v>
      </c>
      <c r="T19" s="518">
        <f t="shared" si="31"/>
        <v>11408391.282414777</v>
      </c>
      <c r="U19" s="518">
        <f t="shared" si="31"/>
        <v>11502681.895705916</v>
      </c>
      <c r="V19" s="518">
        <f>U19+U20+U21</f>
        <v>10000000.000000002</v>
      </c>
      <c r="W19" s="518">
        <f t="shared" ref="W19:BL19" si="32">V19+V20+V21</f>
        <v>10000000.000000002</v>
      </c>
      <c r="X19" s="518">
        <f t="shared" si="32"/>
        <v>10000000.000000002</v>
      </c>
      <c r="Y19" s="518">
        <f t="shared" si="32"/>
        <v>10000000.000000002</v>
      </c>
      <c r="Z19" s="518">
        <f t="shared" si="32"/>
        <v>10000000.000000002</v>
      </c>
      <c r="AA19" s="519">
        <f t="shared" si="32"/>
        <v>10000000.000000002</v>
      </c>
      <c r="AB19" s="578">
        <f t="shared" si="32"/>
        <v>10000000.000000002</v>
      </c>
      <c r="AC19" s="518">
        <f t="shared" si="32"/>
        <v>10000000.000000002</v>
      </c>
      <c r="AD19" s="518">
        <f t="shared" si="32"/>
        <v>10000000.000000002</v>
      </c>
      <c r="AE19" s="518">
        <f t="shared" si="32"/>
        <v>10000000.000000002</v>
      </c>
      <c r="AF19" s="518">
        <f t="shared" si="32"/>
        <v>10000000.000000002</v>
      </c>
      <c r="AG19" s="518">
        <f t="shared" si="32"/>
        <v>10000000.000000002</v>
      </c>
      <c r="AH19" s="518">
        <f t="shared" si="32"/>
        <v>10000000.000000002</v>
      </c>
      <c r="AI19" s="518">
        <f t="shared" si="32"/>
        <v>10000000.000000002</v>
      </c>
      <c r="AJ19" s="518">
        <f t="shared" si="32"/>
        <v>10000000.000000002</v>
      </c>
      <c r="AK19" s="518">
        <f t="shared" si="32"/>
        <v>10000000.000000002</v>
      </c>
      <c r="AL19" s="518">
        <f t="shared" si="32"/>
        <v>10000000.000000002</v>
      </c>
      <c r="AM19" s="519">
        <f t="shared" si="32"/>
        <v>10000000.000000002</v>
      </c>
      <c r="AN19" s="578">
        <f t="shared" si="32"/>
        <v>10000000.000000002</v>
      </c>
      <c r="AO19" s="518">
        <f t="shared" si="32"/>
        <v>10000000.000000002</v>
      </c>
      <c r="AP19" s="518">
        <f t="shared" si="32"/>
        <v>10000000.000000002</v>
      </c>
      <c r="AQ19" s="518">
        <f t="shared" si="32"/>
        <v>10000000.000000002</v>
      </c>
      <c r="AR19" s="518">
        <f t="shared" si="32"/>
        <v>10000000.000000002</v>
      </c>
      <c r="AS19" s="518">
        <f t="shared" si="32"/>
        <v>10000000.000000002</v>
      </c>
      <c r="AT19" s="518">
        <f t="shared" si="32"/>
        <v>10000000.000000002</v>
      </c>
      <c r="AU19" s="518">
        <f t="shared" si="32"/>
        <v>10000000.000000002</v>
      </c>
      <c r="AV19" s="518">
        <f t="shared" si="32"/>
        <v>10000000.000000002</v>
      </c>
      <c r="AW19" s="518">
        <f t="shared" si="32"/>
        <v>10000000.000000002</v>
      </c>
      <c r="AX19" s="518">
        <f t="shared" si="32"/>
        <v>10000000.000000002</v>
      </c>
      <c r="AY19" s="519">
        <f t="shared" si="32"/>
        <v>10000000.000000002</v>
      </c>
      <c r="AZ19" s="578">
        <f t="shared" si="32"/>
        <v>10000000.000000002</v>
      </c>
      <c r="BA19" s="518">
        <f t="shared" si="32"/>
        <v>10000000.000000002</v>
      </c>
      <c r="BB19" s="518">
        <f t="shared" si="32"/>
        <v>10000000.000000002</v>
      </c>
      <c r="BC19" s="518">
        <f t="shared" si="32"/>
        <v>10000000.000000002</v>
      </c>
      <c r="BD19" s="518">
        <f t="shared" si="32"/>
        <v>10000000.000000002</v>
      </c>
      <c r="BE19" s="518">
        <f t="shared" si="32"/>
        <v>10000000.000000002</v>
      </c>
      <c r="BF19" s="518">
        <f t="shared" si="32"/>
        <v>10000000.000000002</v>
      </c>
      <c r="BG19" s="518">
        <f t="shared" si="32"/>
        <v>10000000.000000002</v>
      </c>
      <c r="BH19" s="518">
        <f t="shared" si="32"/>
        <v>10000000.000000002</v>
      </c>
      <c r="BI19" s="518">
        <f t="shared" si="32"/>
        <v>10000000.000000002</v>
      </c>
      <c r="BJ19" s="518">
        <f t="shared" si="32"/>
        <v>10000000.000000002</v>
      </c>
      <c r="BK19" s="519">
        <f t="shared" si="32"/>
        <v>10000000.000000002</v>
      </c>
      <c r="BL19" s="578">
        <f t="shared" si="32"/>
        <v>10000000.000000002</v>
      </c>
      <c r="BM19" s="518">
        <f t="shared" ref="BM19:BU19" si="33">BL19+BL20+BL21</f>
        <v>10000000.000000002</v>
      </c>
      <c r="BN19" s="518">
        <f t="shared" si="33"/>
        <v>10000000.000000002</v>
      </c>
      <c r="BO19" s="518">
        <f t="shared" si="33"/>
        <v>10000000.000000002</v>
      </c>
      <c r="BP19" s="518">
        <f t="shared" si="33"/>
        <v>10000000.000000002</v>
      </c>
      <c r="BQ19" s="518">
        <f t="shared" si="33"/>
        <v>10000000.000000002</v>
      </c>
      <c r="BR19" s="518">
        <f t="shared" si="33"/>
        <v>10000000.000000002</v>
      </c>
      <c r="BS19" s="518">
        <f t="shared" si="33"/>
        <v>10000000.000000002</v>
      </c>
      <c r="BT19" s="518">
        <f t="shared" si="33"/>
        <v>10000000.000000002</v>
      </c>
      <c r="BU19" s="518">
        <f t="shared" si="33"/>
        <v>10000000.000000002</v>
      </c>
      <c r="BV19" s="587"/>
    </row>
    <row r="20" spans="1:75" x14ac:dyDescent="0.2">
      <c r="B20" s="503" t="s">
        <v>498</v>
      </c>
      <c r="C20" s="503">
        <v>0.1</v>
      </c>
      <c r="D20" s="602">
        <f>C19*($C$20/12)</f>
        <v>83333.333333333328</v>
      </c>
      <c r="E20" s="516">
        <f t="shared" ref="E20:BK20" si="34">D19*($C$20/12)</f>
        <v>83333.333333333328</v>
      </c>
      <c r="F20" s="516">
        <f t="shared" si="34"/>
        <v>84027.777777777781</v>
      </c>
      <c r="G20" s="516">
        <f t="shared" si="34"/>
        <v>84722.222222222234</v>
      </c>
      <c r="H20" s="516">
        <f t="shared" si="34"/>
        <v>85422.453703703708</v>
      </c>
      <c r="I20" s="516">
        <f t="shared" si="34"/>
        <v>86128.472222222234</v>
      </c>
      <c r="J20" s="516">
        <f t="shared" si="34"/>
        <v>86840.326003086433</v>
      </c>
      <c r="K20" s="516">
        <f t="shared" si="34"/>
        <v>87558.063271604944</v>
      </c>
      <c r="L20" s="516">
        <f t="shared" si="34"/>
        <v>88281.732654963998</v>
      </c>
      <c r="M20" s="516">
        <f t="shared" si="34"/>
        <v>89011.383182227364</v>
      </c>
      <c r="N20" s="516">
        <f t="shared" si="34"/>
        <v>89747.064287685396</v>
      </c>
      <c r="O20" s="509">
        <f t="shared" si="34"/>
        <v>90488.82581420397</v>
      </c>
      <c r="P20" s="602">
        <f t="shared" si="34"/>
        <v>91236.718016601342</v>
      </c>
      <c r="Q20" s="516">
        <f t="shared" si="34"/>
        <v>91990.791565053034</v>
      </c>
      <c r="R20" s="516">
        <f t="shared" si="34"/>
        <v>92751.097548524718</v>
      </c>
      <c r="S20" s="516">
        <f t="shared" si="34"/>
        <v>93517.687478233507</v>
      </c>
      <c r="T20" s="516">
        <f t="shared" si="34"/>
        <v>94290.613291137866</v>
      </c>
      <c r="U20" s="516">
        <f t="shared" si="34"/>
        <v>95069.927353456471</v>
      </c>
      <c r="V20" s="516">
        <f t="shared" si="34"/>
        <v>95855.682464215963</v>
      </c>
      <c r="W20" s="516">
        <f t="shared" si="34"/>
        <v>83333.333333333343</v>
      </c>
      <c r="X20" s="516">
        <f t="shared" si="34"/>
        <v>83333.333333333343</v>
      </c>
      <c r="Y20" s="516">
        <f t="shared" si="34"/>
        <v>83333.333333333343</v>
      </c>
      <c r="Z20" s="516">
        <f t="shared" si="34"/>
        <v>83333.333333333343</v>
      </c>
      <c r="AA20" s="509">
        <f t="shared" si="34"/>
        <v>83333.333333333343</v>
      </c>
      <c r="AB20" s="602">
        <f t="shared" si="34"/>
        <v>83333.333333333343</v>
      </c>
      <c r="AC20" s="516">
        <f t="shared" si="34"/>
        <v>83333.333333333343</v>
      </c>
      <c r="AD20" s="516">
        <f t="shared" si="34"/>
        <v>83333.333333333343</v>
      </c>
      <c r="AE20" s="516">
        <f t="shared" si="34"/>
        <v>83333.333333333343</v>
      </c>
      <c r="AF20" s="516">
        <f t="shared" si="34"/>
        <v>83333.333333333343</v>
      </c>
      <c r="AG20" s="516">
        <f t="shared" si="34"/>
        <v>83333.333333333343</v>
      </c>
      <c r="AH20" s="516">
        <f t="shared" si="34"/>
        <v>83333.333333333343</v>
      </c>
      <c r="AI20" s="516">
        <f t="shared" si="34"/>
        <v>83333.333333333343</v>
      </c>
      <c r="AJ20" s="516">
        <f t="shared" si="34"/>
        <v>83333.333333333343</v>
      </c>
      <c r="AK20" s="516">
        <f t="shared" si="34"/>
        <v>83333.333333333343</v>
      </c>
      <c r="AL20" s="516">
        <f t="shared" si="34"/>
        <v>83333.333333333343</v>
      </c>
      <c r="AM20" s="509">
        <f t="shared" si="34"/>
        <v>83333.333333333343</v>
      </c>
      <c r="AN20" s="602">
        <f t="shared" si="34"/>
        <v>83333.333333333343</v>
      </c>
      <c r="AO20" s="516">
        <f t="shared" si="34"/>
        <v>83333.333333333343</v>
      </c>
      <c r="AP20" s="516">
        <f t="shared" si="34"/>
        <v>83333.333333333343</v>
      </c>
      <c r="AQ20" s="516">
        <f t="shared" si="34"/>
        <v>83333.333333333343</v>
      </c>
      <c r="AR20" s="516">
        <f t="shared" si="34"/>
        <v>83333.333333333343</v>
      </c>
      <c r="AS20" s="516">
        <f t="shared" si="34"/>
        <v>83333.333333333343</v>
      </c>
      <c r="AT20" s="516">
        <f t="shared" si="34"/>
        <v>83333.333333333343</v>
      </c>
      <c r="AU20" s="516">
        <f t="shared" si="34"/>
        <v>83333.333333333343</v>
      </c>
      <c r="AV20" s="516">
        <f t="shared" si="34"/>
        <v>83333.333333333343</v>
      </c>
      <c r="AW20" s="516">
        <f t="shared" si="34"/>
        <v>83333.333333333343</v>
      </c>
      <c r="AX20" s="516">
        <f t="shared" si="34"/>
        <v>83333.333333333343</v>
      </c>
      <c r="AY20" s="509">
        <f t="shared" si="34"/>
        <v>83333.333333333343</v>
      </c>
      <c r="AZ20" s="602">
        <f t="shared" si="34"/>
        <v>83333.333333333343</v>
      </c>
      <c r="BA20" s="516">
        <f t="shared" si="34"/>
        <v>83333.333333333343</v>
      </c>
      <c r="BB20" s="516">
        <f t="shared" si="34"/>
        <v>83333.333333333343</v>
      </c>
      <c r="BC20" s="516">
        <f t="shared" si="34"/>
        <v>83333.333333333343</v>
      </c>
      <c r="BD20" s="516">
        <f t="shared" si="34"/>
        <v>83333.333333333343</v>
      </c>
      <c r="BE20" s="516">
        <f t="shared" si="34"/>
        <v>83333.333333333343</v>
      </c>
      <c r="BF20" s="516">
        <f t="shared" si="34"/>
        <v>83333.333333333343</v>
      </c>
      <c r="BG20" s="516">
        <f t="shared" si="34"/>
        <v>83333.333333333343</v>
      </c>
      <c r="BH20" s="516">
        <f t="shared" si="34"/>
        <v>83333.333333333343</v>
      </c>
      <c r="BI20" s="516">
        <f t="shared" si="34"/>
        <v>83333.333333333343</v>
      </c>
      <c r="BJ20" s="516">
        <f t="shared" si="34"/>
        <v>83333.333333333343</v>
      </c>
      <c r="BK20" s="509">
        <f t="shared" si="34"/>
        <v>83333.333333333343</v>
      </c>
      <c r="BL20" s="602">
        <f>SUM(AZ20:BK20)</f>
        <v>1000000.0000000003</v>
      </c>
      <c r="BM20" s="516">
        <f t="shared" ref="BM20:BU20" si="35">BL20</f>
        <v>1000000.0000000003</v>
      </c>
      <c r="BN20" s="516">
        <f t="shared" si="35"/>
        <v>1000000.0000000003</v>
      </c>
      <c r="BO20" s="516">
        <f t="shared" si="35"/>
        <v>1000000.0000000003</v>
      </c>
      <c r="BP20" s="516">
        <f t="shared" si="35"/>
        <v>1000000.0000000003</v>
      </c>
      <c r="BQ20" s="516">
        <f t="shared" si="35"/>
        <v>1000000.0000000003</v>
      </c>
      <c r="BR20" s="516">
        <f t="shared" si="35"/>
        <v>1000000.0000000003</v>
      </c>
      <c r="BS20" s="516">
        <f t="shared" si="35"/>
        <v>1000000.0000000003</v>
      </c>
      <c r="BT20" s="516">
        <f t="shared" si="35"/>
        <v>1000000.0000000003</v>
      </c>
      <c r="BU20" s="516">
        <f t="shared" si="35"/>
        <v>1000000.0000000003</v>
      </c>
      <c r="BV20" s="584">
        <f>SUM(D20:BU20)</f>
        <v>15110274.172190255</v>
      </c>
    </row>
    <row r="21" spans="1:75" x14ac:dyDescent="0.2">
      <c r="B21" s="503" t="s">
        <v>496</v>
      </c>
      <c r="C21" s="503">
        <v>0.02</v>
      </c>
      <c r="D21" s="602">
        <v>0</v>
      </c>
      <c r="E21" s="516">
        <v>0</v>
      </c>
      <c r="F21" s="516">
        <v>0</v>
      </c>
      <c r="G21" s="516">
        <v>0</v>
      </c>
      <c r="H21" s="516">
        <v>0</v>
      </c>
      <c r="I21" s="516">
        <v>0</v>
      </c>
      <c r="J21" s="516">
        <v>0</v>
      </c>
      <c r="K21" s="516">
        <v>0</v>
      </c>
      <c r="L21" s="516">
        <v>0</v>
      </c>
      <c r="M21" s="516">
        <v>0</v>
      </c>
      <c r="N21" s="516">
        <v>0</v>
      </c>
      <c r="O21" s="509">
        <v>0</v>
      </c>
      <c r="P21" s="602">
        <v>0</v>
      </c>
      <c r="Q21" s="516">
        <v>0</v>
      </c>
      <c r="R21" s="516">
        <v>0</v>
      </c>
      <c r="S21" s="516">
        <v>0</v>
      </c>
      <c r="T21" s="516">
        <v>0</v>
      </c>
      <c r="U21" s="672">
        <f>SUM(D20:U20)*-1</f>
        <v>-1597751.8230593714</v>
      </c>
      <c r="V21" s="672">
        <f>V20*-1</f>
        <v>-95855.682464215963</v>
      </c>
      <c r="W21" s="672">
        <f t="shared" ref="W21:BK21" si="36">W20*-1</f>
        <v>-83333.333333333343</v>
      </c>
      <c r="X21" s="672">
        <f t="shared" si="36"/>
        <v>-83333.333333333343</v>
      </c>
      <c r="Y21" s="672">
        <f t="shared" si="36"/>
        <v>-83333.333333333343</v>
      </c>
      <c r="Z21" s="672">
        <f t="shared" si="36"/>
        <v>-83333.333333333343</v>
      </c>
      <c r="AA21" s="675">
        <f t="shared" si="36"/>
        <v>-83333.333333333343</v>
      </c>
      <c r="AB21" s="671">
        <f t="shared" si="36"/>
        <v>-83333.333333333343</v>
      </c>
      <c r="AC21" s="672">
        <f t="shared" si="36"/>
        <v>-83333.333333333343</v>
      </c>
      <c r="AD21" s="672">
        <f t="shared" si="36"/>
        <v>-83333.333333333343</v>
      </c>
      <c r="AE21" s="672">
        <f t="shared" si="36"/>
        <v>-83333.333333333343</v>
      </c>
      <c r="AF21" s="672">
        <f t="shared" si="36"/>
        <v>-83333.333333333343</v>
      </c>
      <c r="AG21" s="672">
        <f t="shared" si="36"/>
        <v>-83333.333333333343</v>
      </c>
      <c r="AH21" s="672">
        <f t="shared" si="36"/>
        <v>-83333.333333333343</v>
      </c>
      <c r="AI21" s="672">
        <f t="shared" si="36"/>
        <v>-83333.333333333343</v>
      </c>
      <c r="AJ21" s="672">
        <f t="shared" si="36"/>
        <v>-83333.333333333343</v>
      </c>
      <c r="AK21" s="672">
        <f t="shared" si="36"/>
        <v>-83333.333333333343</v>
      </c>
      <c r="AL21" s="672">
        <f t="shared" si="36"/>
        <v>-83333.333333333343</v>
      </c>
      <c r="AM21" s="675">
        <f t="shared" si="36"/>
        <v>-83333.333333333343</v>
      </c>
      <c r="AN21" s="671">
        <f t="shared" si="36"/>
        <v>-83333.333333333343</v>
      </c>
      <c r="AO21" s="672">
        <f t="shared" si="36"/>
        <v>-83333.333333333343</v>
      </c>
      <c r="AP21" s="672">
        <f t="shared" si="36"/>
        <v>-83333.333333333343</v>
      </c>
      <c r="AQ21" s="672">
        <f t="shared" si="36"/>
        <v>-83333.333333333343</v>
      </c>
      <c r="AR21" s="672">
        <f t="shared" si="36"/>
        <v>-83333.333333333343</v>
      </c>
      <c r="AS21" s="672">
        <f t="shared" si="36"/>
        <v>-83333.333333333343</v>
      </c>
      <c r="AT21" s="672">
        <f t="shared" si="36"/>
        <v>-83333.333333333343</v>
      </c>
      <c r="AU21" s="672">
        <f t="shared" si="36"/>
        <v>-83333.333333333343</v>
      </c>
      <c r="AV21" s="672">
        <f t="shared" si="36"/>
        <v>-83333.333333333343</v>
      </c>
      <c r="AW21" s="672">
        <f t="shared" si="36"/>
        <v>-83333.333333333343</v>
      </c>
      <c r="AX21" s="672">
        <f t="shared" si="36"/>
        <v>-83333.333333333343</v>
      </c>
      <c r="AY21" s="675">
        <f t="shared" si="36"/>
        <v>-83333.333333333343</v>
      </c>
      <c r="AZ21" s="671">
        <f t="shared" si="36"/>
        <v>-83333.333333333343</v>
      </c>
      <c r="BA21" s="672">
        <f t="shared" si="36"/>
        <v>-83333.333333333343</v>
      </c>
      <c r="BB21" s="672">
        <f t="shared" si="36"/>
        <v>-83333.333333333343</v>
      </c>
      <c r="BC21" s="672">
        <f t="shared" si="36"/>
        <v>-83333.333333333343</v>
      </c>
      <c r="BD21" s="672">
        <f t="shared" si="36"/>
        <v>-83333.333333333343</v>
      </c>
      <c r="BE21" s="672">
        <f t="shared" si="36"/>
        <v>-83333.333333333343</v>
      </c>
      <c r="BF21" s="672">
        <f t="shared" si="36"/>
        <v>-83333.333333333343</v>
      </c>
      <c r="BG21" s="672">
        <f t="shared" si="36"/>
        <v>-83333.333333333343</v>
      </c>
      <c r="BH21" s="672">
        <f t="shared" si="36"/>
        <v>-83333.333333333343</v>
      </c>
      <c r="BI21" s="672">
        <f t="shared" si="36"/>
        <v>-83333.333333333343</v>
      </c>
      <c r="BJ21" s="672">
        <f t="shared" si="36"/>
        <v>-83333.333333333343</v>
      </c>
      <c r="BK21" s="675">
        <f t="shared" si="36"/>
        <v>-83333.333333333343</v>
      </c>
      <c r="BL21" s="671">
        <f t="shared" ref="BL21:BU21" si="37">BL20*-1</f>
        <v>-1000000.0000000003</v>
      </c>
      <c r="BM21" s="672">
        <f t="shared" si="37"/>
        <v>-1000000.0000000003</v>
      </c>
      <c r="BN21" s="672">
        <f t="shared" si="37"/>
        <v>-1000000.0000000003</v>
      </c>
      <c r="BO21" s="672">
        <f t="shared" si="37"/>
        <v>-1000000.0000000003</v>
      </c>
      <c r="BP21" s="672">
        <f t="shared" si="37"/>
        <v>-1000000.0000000003</v>
      </c>
      <c r="BQ21" s="672">
        <f t="shared" si="37"/>
        <v>-1000000.0000000003</v>
      </c>
      <c r="BR21" s="672">
        <f t="shared" si="37"/>
        <v>-1000000.0000000003</v>
      </c>
      <c r="BS21" s="672">
        <f t="shared" si="37"/>
        <v>-1000000.0000000003</v>
      </c>
      <c r="BT21" s="672">
        <f t="shared" si="37"/>
        <v>-1000000.0000000003</v>
      </c>
      <c r="BU21" s="672">
        <f t="shared" si="37"/>
        <v>-1000000.0000000003</v>
      </c>
      <c r="BV21" s="678">
        <f t="shared" ref="BV21" si="38">BV19*$C$21</f>
        <v>0</v>
      </c>
    </row>
    <row r="22" spans="1:75" x14ac:dyDescent="0.2">
      <c r="D22" s="602"/>
      <c r="E22" s="516"/>
      <c r="F22" s="516"/>
      <c r="G22" s="516"/>
      <c r="H22" s="516"/>
      <c r="I22" s="516"/>
      <c r="J22" s="516"/>
      <c r="K22" s="516"/>
      <c r="L22" s="516"/>
      <c r="M22" s="516"/>
      <c r="N22" s="516"/>
      <c r="O22" s="613"/>
      <c r="P22" s="602"/>
      <c r="Q22" s="516"/>
      <c r="R22" s="516"/>
      <c r="S22" s="516"/>
      <c r="T22" s="516"/>
      <c r="U22" s="516"/>
      <c r="V22" s="516"/>
      <c r="W22" s="516"/>
      <c r="X22" s="516"/>
      <c r="Y22" s="516"/>
      <c r="Z22" s="516"/>
      <c r="AA22" s="509"/>
      <c r="AB22" s="601"/>
      <c r="AC22" s="507"/>
      <c r="AD22" s="507"/>
      <c r="AE22" s="507"/>
      <c r="AF22" s="507"/>
      <c r="AG22" s="507"/>
      <c r="AH22" s="507"/>
      <c r="AI22" s="507"/>
      <c r="AJ22" s="507"/>
      <c r="AK22" s="507"/>
      <c r="AL22" s="507"/>
      <c r="AM22" s="566"/>
      <c r="AN22" s="601"/>
      <c r="AO22" s="507"/>
      <c r="AP22" s="507"/>
      <c r="AQ22" s="507"/>
      <c r="AR22" s="507"/>
      <c r="AS22" s="507"/>
      <c r="AT22" s="507"/>
      <c r="AU22" s="507"/>
      <c r="AV22" s="507"/>
      <c r="AW22" s="507"/>
      <c r="AX22" s="507"/>
      <c r="AY22" s="566"/>
      <c r="AZ22" s="601"/>
      <c r="BA22" s="507"/>
      <c r="BB22" s="507"/>
      <c r="BC22" s="507"/>
      <c r="BD22" s="507"/>
      <c r="BE22" s="507"/>
      <c r="BF22" s="507"/>
      <c r="BG22" s="507"/>
      <c r="BH22" s="507"/>
      <c r="BI22" s="507"/>
      <c r="BJ22" s="507"/>
      <c r="BK22" s="566"/>
      <c r="BV22" s="586"/>
    </row>
    <row r="23" spans="1:75" ht="17" thickBot="1" x14ac:dyDescent="0.25">
      <c r="B23" s="493" t="s">
        <v>391</v>
      </c>
      <c r="C23" s="493"/>
      <c r="D23" s="603"/>
      <c r="E23" s="524"/>
      <c r="F23" s="524"/>
      <c r="G23" s="524"/>
      <c r="H23" s="524"/>
      <c r="I23" s="524"/>
      <c r="J23" s="524"/>
      <c r="K23" s="524"/>
      <c r="L23" s="524"/>
      <c r="M23" s="524"/>
      <c r="N23" s="524"/>
      <c r="O23" s="568"/>
      <c r="P23" s="603"/>
      <c r="Q23" s="524"/>
      <c r="R23" s="524"/>
      <c r="S23" s="524"/>
      <c r="T23" s="524"/>
      <c r="U23" s="524"/>
      <c r="V23" s="524"/>
      <c r="W23" s="524"/>
      <c r="X23" s="524"/>
      <c r="Y23" s="524"/>
      <c r="Z23" s="524"/>
      <c r="AA23" s="568"/>
      <c r="AB23" s="605"/>
      <c r="AC23" s="511"/>
      <c r="AD23" s="511"/>
      <c r="AE23" s="511"/>
      <c r="AF23" s="511"/>
      <c r="AG23" s="511"/>
      <c r="AH23" s="511"/>
      <c r="AI23" s="511"/>
      <c r="AJ23" s="511"/>
      <c r="AK23" s="511"/>
      <c r="AL23" s="511"/>
      <c r="AM23" s="574"/>
      <c r="AN23" s="605"/>
      <c r="AO23" s="511"/>
      <c r="AP23" s="511"/>
      <c r="AQ23" s="511"/>
      <c r="AR23" s="511"/>
      <c r="AS23" s="511"/>
      <c r="AT23" s="511"/>
      <c r="AU23" s="511"/>
      <c r="AV23" s="511"/>
      <c r="AW23" s="511"/>
      <c r="AX23" s="511"/>
      <c r="AY23" s="574"/>
      <c r="AZ23" s="605"/>
      <c r="BA23" s="511"/>
      <c r="BB23" s="511"/>
      <c r="BC23" s="511"/>
      <c r="BD23" s="511"/>
      <c r="BE23" s="511"/>
      <c r="BF23" s="511"/>
      <c r="BG23" s="511"/>
      <c r="BH23" s="511"/>
      <c r="BI23" s="511"/>
      <c r="BJ23" s="511"/>
      <c r="BK23" s="574"/>
      <c r="BL23" s="511"/>
      <c r="BM23" s="511"/>
      <c r="BN23" s="511"/>
      <c r="BO23" s="511"/>
      <c r="BP23" s="511"/>
      <c r="BQ23" s="511"/>
      <c r="BR23" s="511"/>
      <c r="BS23" s="511"/>
      <c r="BT23" s="511"/>
      <c r="BU23" s="511"/>
      <c r="BV23" s="590"/>
      <c r="BW23" s="6" t="s">
        <v>391</v>
      </c>
    </row>
    <row r="24" spans="1:75" x14ac:dyDescent="0.2">
      <c r="A24" s="526"/>
      <c r="B24" s="527" t="s">
        <v>392</v>
      </c>
      <c r="C24" s="6"/>
      <c r="D24" s="602">
        <v>-900000</v>
      </c>
      <c r="E24" s="516">
        <v>0</v>
      </c>
      <c r="F24" s="516">
        <v>0</v>
      </c>
      <c r="G24" s="516">
        <v>0</v>
      </c>
      <c r="H24" s="516">
        <v>0</v>
      </c>
      <c r="I24" s="516">
        <v>0</v>
      </c>
      <c r="J24" s="516">
        <v>0</v>
      </c>
      <c r="K24" s="516">
        <v>0</v>
      </c>
      <c r="L24" s="516">
        <v>0</v>
      </c>
      <c r="M24" s="516">
        <v>0</v>
      </c>
      <c r="N24" s="516">
        <v>0</v>
      </c>
      <c r="O24" s="519">
        <v>0</v>
      </c>
      <c r="P24" s="602">
        <v>-100000</v>
      </c>
      <c r="Q24" s="516">
        <v>0</v>
      </c>
      <c r="R24" s="516">
        <v>0</v>
      </c>
      <c r="S24" s="516">
        <v>0</v>
      </c>
      <c r="T24" s="516">
        <v>0</v>
      </c>
      <c r="U24" s="516">
        <v>0</v>
      </c>
      <c r="V24" s="516">
        <v>0</v>
      </c>
      <c r="W24" s="516">
        <v>0</v>
      </c>
      <c r="X24" s="516">
        <v>0</v>
      </c>
      <c r="Y24" s="516">
        <v>0</v>
      </c>
      <c r="Z24" s="516">
        <v>0</v>
      </c>
      <c r="AA24" s="519">
        <v>0</v>
      </c>
      <c r="AB24" s="602">
        <v>0</v>
      </c>
      <c r="AC24" s="516">
        <v>0</v>
      </c>
      <c r="AD24" s="516">
        <v>0</v>
      </c>
      <c r="AE24" s="516">
        <v>0</v>
      </c>
      <c r="AF24" s="516">
        <v>0</v>
      </c>
      <c r="AG24" s="516">
        <v>0</v>
      </c>
      <c r="AH24" s="516">
        <v>0</v>
      </c>
      <c r="AI24" s="516">
        <v>0</v>
      </c>
      <c r="AJ24" s="516">
        <v>0</v>
      </c>
      <c r="AK24" s="516">
        <v>0</v>
      </c>
      <c r="AL24" s="516">
        <v>0</v>
      </c>
      <c r="AM24" s="519">
        <v>0</v>
      </c>
      <c r="AN24" s="602">
        <v>0</v>
      </c>
      <c r="AO24" s="516">
        <v>0</v>
      </c>
      <c r="AP24" s="516">
        <v>0</v>
      </c>
      <c r="AQ24" s="516">
        <v>0</v>
      </c>
      <c r="AR24" s="516">
        <v>0</v>
      </c>
      <c r="AS24" s="516">
        <v>0</v>
      </c>
      <c r="AT24" s="516">
        <v>0</v>
      </c>
      <c r="AU24" s="516">
        <v>0</v>
      </c>
      <c r="AV24" s="516">
        <v>0</v>
      </c>
      <c r="AW24" s="516">
        <v>0</v>
      </c>
      <c r="AX24" s="516">
        <v>0</v>
      </c>
      <c r="AY24" s="519">
        <v>0</v>
      </c>
      <c r="AZ24" s="602">
        <v>0</v>
      </c>
      <c r="BA24" s="516">
        <v>0</v>
      </c>
      <c r="BB24" s="516">
        <v>0</v>
      </c>
      <c r="BC24" s="516">
        <v>0</v>
      </c>
      <c r="BD24" s="516">
        <v>0</v>
      </c>
      <c r="BE24" s="516">
        <v>0</v>
      </c>
      <c r="BF24" s="516">
        <v>0</v>
      </c>
      <c r="BG24" s="516">
        <v>0</v>
      </c>
      <c r="BH24" s="516">
        <v>0</v>
      </c>
      <c r="BI24" s="516">
        <v>0</v>
      </c>
      <c r="BJ24" s="516">
        <v>0</v>
      </c>
      <c r="BK24" s="519">
        <v>0</v>
      </c>
      <c r="BL24" s="519">
        <v>0</v>
      </c>
      <c r="BM24" s="519">
        <v>0</v>
      </c>
      <c r="BN24" s="519">
        <v>0</v>
      </c>
      <c r="BO24" s="519">
        <v>0</v>
      </c>
      <c r="BP24" s="519">
        <v>0</v>
      </c>
      <c r="BQ24" s="519">
        <v>0</v>
      </c>
      <c r="BR24" s="519">
        <v>0</v>
      </c>
      <c r="BS24" s="519">
        <v>0</v>
      </c>
      <c r="BT24" s="519">
        <v>0</v>
      </c>
      <c r="BU24" s="518">
        <v>0</v>
      </c>
      <c r="BV24" s="584">
        <f t="shared" ref="BV24:BV25" si="39">SUM(D24:BU24)</f>
        <v>-1000000</v>
      </c>
      <c r="BW24" s="527" t="s">
        <v>392</v>
      </c>
    </row>
    <row r="25" spans="1:75" ht="17" thickBot="1" x14ac:dyDescent="0.25">
      <c r="A25" s="526"/>
      <c r="B25" s="527" t="s">
        <v>393</v>
      </c>
      <c r="D25" s="602">
        <v>-2500000</v>
      </c>
      <c r="E25" s="516">
        <v>0</v>
      </c>
      <c r="F25" s="516">
        <v>0</v>
      </c>
      <c r="G25" s="516">
        <v>0</v>
      </c>
      <c r="H25" s="516">
        <v>0</v>
      </c>
      <c r="I25" s="516">
        <v>0</v>
      </c>
      <c r="J25" s="516">
        <v>0</v>
      </c>
      <c r="K25" s="516">
        <v>0</v>
      </c>
      <c r="L25" s="516">
        <v>0</v>
      </c>
      <c r="M25" s="516">
        <v>0</v>
      </c>
      <c r="N25" s="516">
        <v>0</v>
      </c>
      <c r="O25" s="509">
        <v>0</v>
      </c>
      <c r="P25" s="602">
        <v>0</v>
      </c>
      <c r="Q25" s="516">
        <v>0</v>
      </c>
      <c r="R25" s="516">
        <v>0</v>
      </c>
      <c r="S25" s="516">
        <v>0</v>
      </c>
      <c r="T25" s="516">
        <v>0</v>
      </c>
      <c r="U25" s="516">
        <v>0</v>
      </c>
      <c r="V25" s="516">
        <v>0</v>
      </c>
      <c r="W25" s="516">
        <v>0</v>
      </c>
      <c r="X25" s="516">
        <v>0</v>
      </c>
      <c r="Y25" s="516">
        <v>0</v>
      </c>
      <c r="Z25" s="516">
        <v>0</v>
      </c>
      <c r="AA25" s="509">
        <v>0</v>
      </c>
      <c r="AB25" s="602">
        <v>0</v>
      </c>
      <c r="AC25" s="516">
        <v>0</v>
      </c>
      <c r="AD25" s="516">
        <v>0</v>
      </c>
      <c r="AE25" s="516">
        <v>0</v>
      </c>
      <c r="AF25" s="516">
        <v>0</v>
      </c>
      <c r="AG25" s="516">
        <v>0</v>
      </c>
      <c r="AH25" s="516">
        <v>0</v>
      </c>
      <c r="AI25" s="516">
        <v>0</v>
      </c>
      <c r="AJ25" s="516">
        <v>0</v>
      </c>
      <c r="AK25" s="516">
        <v>0</v>
      </c>
      <c r="AL25" s="516">
        <v>0</v>
      </c>
      <c r="AM25" s="509">
        <v>0</v>
      </c>
      <c r="AN25" s="602">
        <v>0</v>
      </c>
      <c r="AO25" s="516">
        <v>0</v>
      </c>
      <c r="AP25" s="516">
        <v>0</v>
      </c>
      <c r="AQ25" s="516">
        <v>0</v>
      </c>
      <c r="AR25" s="516">
        <v>0</v>
      </c>
      <c r="AS25" s="516">
        <v>0</v>
      </c>
      <c r="AT25" s="516">
        <v>0</v>
      </c>
      <c r="AU25" s="516">
        <v>0</v>
      </c>
      <c r="AV25" s="516">
        <v>0</v>
      </c>
      <c r="AW25" s="516">
        <v>0</v>
      </c>
      <c r="AX25" s="516">
        <v>0</v>
      </c>
      <c r="AY25" s="509">
        <v>0</v>
      </c>
      <c r="AZ25" s="602">
        <v>0</v>
      </c>
      <c r="BA25" s="516">
        <v>0</v>
      </c>
      <c r="BB25" s="516">
        <v>0</v>
      </c>
      <c r="BC25" s="516">
        <v>0</v>
      </c>
      <c r="BD25" s="516">
        <v>0</v>
      </c>
      <c r="BE25" s="516">
        <v>0</v>
      </c>
      <c r="BF25" s="516">
        <v>0</v>
      </c>
      <c r="BG25" s="516">
        <v>0</v>
      </c>
      <c r="BH25" s="516">
        <v>0</v>
      </c>
      <c r="BI25" s="516">
        <v>0</v>
      </c>
      <c r="BJ25" s="516">
        <v>0</v>
      </c>
      <c r="BK25" s="509">
        <v>0</v>
      </c>
      <c r="BL25" s="509">
        <v>0</v>
      </c>
      <c r="BM25" s="509">
        <v>0</v>
      </c>
      <c r="BN25" s="509">
        <v>0</v>
      </c>
      <c r="BO25" s="509">
        <v>0</v>
      </c>
      <c r="BP25" s="509">
        <v>0</v>
      </c>
      <c r="BQ25" s="509">
        <v>0</v>
      </c>
      <c r="BR25" s="509">
        <v>0</v>
      </c>
      <c r="BS25" s="509">
        <v>0</v>
      </c>
      <c r="BT25" s="509">
        <v>0</v>
      </c>
      <c r="BU25" s="516">
        <v>0</v>
      </c>
      <c r="BV25" s="584">
        <f t="shared" si="39"/>
        <v>-2500000</v>
      </c>
      <c r="BW25" s="527" t="s">
        <v>393</v>
      </c>
    </row>
    <row r="26" spans="1:75" ht="18" thickTop="1" thickBot="1" x14ac:dyDescent="0.25">
      <c r="B26" s="521" t="s">
        <v>456</v>
      </c>
      <c r="C26" s="521"/>
      <c r="D26" s="597"/>
      <c r="E26" s="522"/>
      <c r="F26" s="522"/>
      <c r="G26" s="522"/>
      <c r="H26" s="522"/>
      <c r="I26" s="522"/>
      <c r="J26" s="522"/>
      <c r="K26" s="522"/>
      <c r="L26" s="522"/>
      <c r="M26" s="522"/>
      <c r="N26" s="522"/>
      <c r="O26" s="576">
        <f>SUM(D24:O25)</f>
        <v>-3400000</v>
      </c>
      <c r="P26" s="597"/>
      <c r="Q26" s="522"/>
      <c r="R26" s="522"/>
      <c r="S26" s="522"/>
      <c r="T26" s="522"/>
      <c r="U26" s="522"/>
      <c r="V26" s="522"/>
      <c r="W26" s="522"/>
      <c r="X26" s="522"/>
      <c r="Y26" s="522"/>
      <c r="Z26" s="522"/>
      <c r="AA26" s="576">
        <f>SUM(P24:AA25)</f>
        <v>-100000</v>
      </c>
      <c r="AB26" s="604"/>
      <c r="AC26" s="521"/>
      <c r="AD26" s="521"/>
      <c r="AE26" s="521"/>
      <c r="AF26" s="521"/>
      <c r="AG26" s="521"/>
      <c r="AH26" s="521"/>
      <c r="AI26" s="521"/>
      <c r="AJ26" s="521"/>
      <c r="AK26" s="521"/>
      <c r="AL26" s="521"/>
      <c r="AM26" s="576">
        <f>SUM(AB24:AM25)</f>
        <v>0</v>
      </c>
      <c r="AN26" s="604"/>
      <c r="AO26" s="521"/>
      <c r="AP26" s="521"/>
      <c r="AQ26" s="521"/>
      <c r="AR26" s="521"/>
      <c r="AS26" s="521"/>
      <c r="AT26" s="521"/>
      <c r="AU26" s="521"/>
      <c r="AV26" s="521"/>
      <c r="AW26" s="521"/>
      <c r="AX26" s="521"/>
      <c r="AY26" s="576">
        <f>SUM(AN24:AY25)</f>
        <v>0</v>
      </c>
      <c r="AZ26" s="604"/>
      <c r="BA26" s="521"/>
      <c r="BB26" s="521"/>
      <c r="BC26" s="521"/>
      <c r="BD26" s="521"/>
      <c r="BE26" s="521"/>
      <c r="BF26" s="521"/>
      <c r="BG26" s="521"/>
      <c r="BH26" s="521"/>
      <c r="BI26" s="521"/>
      <c r="BJ26" s="521"/>
      <c r="BK26" s="576">
        <f t="shared" ref="BK26:BU26" si="40">SUM(AZ24:BK25)</f>
        <v>0</v>
      </c>
      <c r="BL26" s="562">
        <f t="shared" si="40"/>
        <v>0</v>
      </c>
      <c r="BM26" s="523">
        <f t="shared" si="40"/>
        <v>0</v>
      </c>
      <c r="BN26" s="523">
        <f t="shared" si="40"/>
        <v>0</v>
      </c>
      <c r="BO26" s="523">
        <f t="shared" si="40"/>
        <v>0</v>
      </c>
      <c r="BP26" s="523">
        <f t="shared" si="40"/>
        <v>0</v>
      </c>
      <c r="BQ26" s="523">
        <f t="shared" si="40"/>
        <v>0</v>
      </c>
      <c r="BR26" s="523">
        <f t="shared" si="40"/>
        <v>0</v>
      </c>
      <c r="BS26" s="523">
        <f t="shared" si="40"/>
        <v>0</v>
      </c>
      <c r="BT26" s="523">
        <f t="shared" si="40"/>
        <v>0</v>
      </c>
      <c r="BU26" s="582">
        <f t="shared" si="40"/>
        <v>0</v>
      </c>
      <c r="BV26" s="588">
        <f>SUM(D26:BU26)</f>
        <v>-3500000</v>
      </c>
      <c r="BW26" s="453" t="s">
        <v>424</v>
      </c>
    </row>
    <row r="27" spans="1:75" ht="17" thickTop="1" x14ac:dyDescent="0.2">
      <c r="A27" s="526"/>
      <c r="B27" s="528"/>
      <c r="D27" s="602"/>
      <c r="E27" s="516"/>
      <c r="F27" s="516"/>
      <c r="G27" s="516"/>
      <c r="H27" s="516"/>
      <c r="I27" s="516"/>
      <c r="J27" s="516"/>
      <c r="K27" s="516"/>
      <c r="L27" s="516"/>
      <c r="M27" s="516"/>
      <c r="N27" s="516"/>
      <c r="O27" s="509"/>
      <c r="P27" s="676"/>
      <c r="Q27" s="563"/>
      <c r="R27" s="563"/>
      <c r="S27" s="516"/>
      <c r="T27" s="516"/>
      <c r="U27" s="516"/>
      <c r="V27" s="516"/>
      <c r="W27" s="516"/>
      <c r="X27" s="516"/>
      <c r="Y27" s="516"/>
      <c r="Z27" s="516"/>
      <c r="AA27" s="509"/>
      <c r="AB27" s="601"/>
      <c r="AC27" s="507"/>
      <c r="AD27" s="507"/>
      <c r="AE27" s="507"/>
      <c r="AF27" s="507"/>
      <c r="AG27" s="507"/>
      <c r="AH27" s="507"/>
      <c r="AI27" s="507"/>
      <c r="AJ27" s="507"/>
      <c r="AK27" s="507"/>
      <c r="AL27" s="507"/>
      <c r="AM27" s="566"/>
      <c r="AN27" s="601"/>
      <c r="AO27" s="507"/>
      <c r="AP27" s="507"/>
      <c r="AQ27" s="507"/>
      <c r="AR27" s="507"/>
      <c r="AS27" s="507"/>
      <c r="AT27" s="507"/>
      <c r="AU27" s="507"/>
      <c r="AV27" s="507"/>
      <c r="AW27" s="507"/>
      <c r="AX27" s="507"/>
      <c r="AY27" s="566"/>
      <c r="AZ27" s="601"/>
      <c r="BA27" s="507"/>
      <c r="BB27" s="507"/>
      <c r="BC27" s="507"/>
      <c r="BD27" s="507"/>
      <c r="BE27" s="507"/>
      <c r="BF27" s="507"/>
      <c r="BG27" s="507"/>
      <c r="BH27" s="507"/>
      <c r="BI27" s="507"/>
      <c r="BJ27" s="507"/>
      <c r="BK27" s="566"/>
      <c r="BV27" s="586"/>
    </row>
    <row r="28" spans="1:75" ht="17" thickBot="1" x14ac:dyDescent="0.25">
      <c r="B28" s="546" t="s">
        <v>394</v>
      </c>
      <c r="C28" s="511"/>
      <c r="D28" s="603"/>
      <c r="E28" s="524"/>
      <c r="F28" s="524"/>
      <c r="G28" s="524"/>
      <c r="H28" s="524"/>
      <c r="I28" s="524"/>
      <c r="J28" s="524"/>
      <c r="K28" s="524"/>
      <c r="L28" s="524"/>
      <c r="M28" s="524"/>
      <c r="N28" s="524"/>
      <c r="O28" s="568"/>
      <c r="P28" s="603"/>
      <c r="Q28" s="524"/>
      <c r="R28" s="524"/>
      <c r="S28" s="524"/>
      <c r="T28" s="524"/>
      <c r="U28" s="524"/>
      <c r="V28" s="524"/>
      <c r="W28" s="524"/>
      <c r="X28" s="524"/>
      <c r="Y28" s="524"/>
      <c r="Z28" s="524"/>
      <c r="AA28" s="568"/>
      <c r="AB28" s="605"/>
      <c r="AC28" s="511"/>
      <c r="AD28" s="511"/>
      <c r="AE28" s="511"/>
      <c r="AF28" s="511"/>
      <c r="AG28" s="511"/>
      <c r="AH28" s="511"/>
      <c r="AI28" s="511"/>
      <c r="AJ28" s="511"/>
      <c r="AK28" s="511"/>
      <c r="AL28" s="511"/>
      <c r="AM28" s="574"/>
      <c r="AN28" s="605"/>
      <c r="AO28" s="511"/>
      <c r="AP28" s="511"/>
      <c r="AQ28" s="511"/>
      <c r="AR28" s="511"/>
      <c r="AS28" s="511"/>
      <c r="AT28" s="511"/>
      <c r="AU28" s="524"/>
      <c r="AV28" s="524"/>
      <c r="AW28" s="524"/>
      <c r="AX28" s="511"/>
      <c r="AY28" s="574"/>
      <c r="AZ28" s="606"/>
      <c r="BA28" s="511"/>
      <c r="BB28" s="511"/>
      <c r="BC28" s="511"/>
      <c r="BD28" s="511"/>
      <c r="BE28" s="511"/>
      <c r="BF28" s="511"/>
      <c r="BG28" s="511"/>
      <c r="BH28" s="511"/>
      <c r="BI28" s="511"/>
      <c r="BJ28" s="511"/>
      <c r="BK28" s="574"/>
      <c r="BL28" s="511"/>
      <c r="BM28" s="511"/>
      <c r="BN28" s="511"/>
      <c r="BO28" s="511"/>
      <c r="BP28" s="511"/>
      <c r="BQ28" s="511"/>
      <c r="BR28" s="511"/>
      <c r="BS28" s="511"/>
      <c r="BT28" s="511"/>
      <c r="BU28" s="511"/>
      <c r="BV28" s="590"/>
    </row>
    <row r="29" spans="1:75" x14ac:dyDescent="0.2">
      <c r="B29" s="503" t="s">
        <v>4</v>
      </c>
      <c r="D29" s="599">
        <f>('Cashflow Detailed'!F12)*-1</f>
        <v>-125200</v>
      </c>
      <c r="E29" s="508">
        <f>('Cashflow Detailed'!G12)*-1</f>
        <v>-134800</v>
      </c>
      <c r="F29" s="508">
        <f>('Cashflow Detailed'!H12)*-1</f>
        <v>-157400</v>
      </c>
      <c r="G29" s="508">
        <f>('Cashflow Detailed'!I12)*-1</f>
        <v>-150200</v>
      </c>
      <c r="H29" s="508">
        <f>('Cashflow Detailed'!J12)*-1</f>
        <v>-151600</v>
      </c>
      <c r="I29" s="508">
        <f>('Cashflow Detailed'!K12)*-1</f>
        <v>-154600</v>
      </c>
      <c r="J29" s="508">
        <f>('Cashflow Detailed'!L12)*-1</f>
        <v>-166800</v>
      </c>
      <c r="K29" s="508">
        <f>('Cashflow Detailed'!M12)*-1</f>
        <v>-166800</v>
      </c>
      <c r="L29" s="508">
        <f>('Cashflow Detailed'!N12)*-1</f>
        <v>-166800</v>
      </c>
      <c r="M29" s="508">
        <f>('Cashflow Detailed'!O12)*-1</f>
        <v>-166800</v>
      </c>
      <c r="N29" s="508">
        <f>('Cashflow Detailed'!P12)*-1</f>
        <v>-166800</v>
      </c>
      <c r="O29" s="565">
        <f>('Cashflow Detailed'!Q12)*-1</f>
        <v>-166800</v>
      </c>
      <c r="P29" s="599">
        <f>('Cashflow Detailed'!R12)*-1</f>
        <v>-173400</v>
      </c>
      <c r="Q29" s="508">
        <f>('Cashflow Detailed'!S12)*-1</f>
        <v>-173400</v>
      </c>
      <c r="R29" s="508">
        <f>('Cashflow Detailed'!T12)*-1</f>
        <v>-173400</v>
      </c>
      <c r="S29" s="508">
        <f>('Cashflow Detailed'!U12)*-1</f>
        <v>-173400</v>
      </c>
      <c r="T29" s="508">
        <f>('Cashflow Detailed'!V12)*-1</f>
        <v>-173400</v>
      </c>
      <c r="U29" s="508">
        <f>('Cashflow Detailed'!W12)*-1</f>
        <v>-177000</v>
      </c>
      <c r="V29" s="508">
        <f>('Cashflow Detailed'!X12)*-1</f>
        <v>-181080</v>
      </c>
      <c r="W29" s="508">
        <f>('Cashflow Detailed'!Y12)*-1</f>
        <v>-181080</v>
      </c>
      <c r="X29" s="508">
        <f>('Cashflow Detailed'!Z12)*-1</f>
        <v>-181080</v>
      </c>
      <c r="Y29" s="508">
        <f>('Cashflow Detailed'!AA12)*-1</f>
        <v>-182880</v>
      </c>
      <c r="Z29" s="508">
        <f>('Cashflow Detailed'!AB12)*-1</f>
        <v>-182880</v>
      </c>
      <c r="AA29" s="565">
        <f>('Cashflow Detailed'!AC12)*-1</f>
        <v>-189680</v>
      </c>
      <c r="AB29" s="599">
        <f>('Cashflow Detailed'!AD12)*-1</f>
        <v>-201604</v>
      </c>
      <c r="AC29" s="508">
        <f>('Cashflow Detailed'!AE12)*-1</f>
        <v>-201604</v>
      </c>
      <c r="AD29" s="508">
        <f>('Cashflow Detailed'!AF12)*-1</f>
        <v>-201604</v>
      </c>
      <c r="AE29" s="508">
        <f>('Cashflow Detailed'!AG12)*-1</f>
        <v>-201604</v>
      </c>
      <c r="AF29" s="508">
        <f>('Cashflow Detailed'!AH12)*-1</f>
        <v>-201604</v>
      </c>
      <c r="AG29" s="508">
        <f>('Cashflow Detailed'!AI12)*-1</f>
        <v>-201604</v>
      </c>
      <c r="AH29" s="508">
        <f>('Cashflow Detailed'!AJ12)*-1</f>
        <v>-201604</v>
      </c>
      <c r="AI29" s="508">
        <f>('Cashflow Detailed'!AK12)*-1</f>
        <v>-201604</v>
      </c>
      <c r="AJ29" s="508">
        <f>('Cashflow Detailed'!AL12)*-1</f>
        <v>-201604</v>
      </c>
      <c r="AK29" s="508">
        <f>('Cashflow Detailed'!AM12)*-1</f>
        <v>-201604</v>
      </c>
      <c r="AL29" s="508">
        <f>('Cashflow Detailed'!AN12)*-1</f>
        <v>-201604</v>
      </c>
      <c r="AM29" s="565">
        <f>('Cashflow Detailed'!AO12)*-1</f>
        <v>-201604</v>
      </c>
      <c r="AN29" s="607">
        <f>('Cashflow Detailed'!AP12)*-1</f>
        <v>-211184.2</v>
      </c>
      <c r="AO29" s="564">
        <f>('Cashflow Detailed'!AQ12)*-1</f>
        <v>-211184.2</v>
      </c>
      <c r="AP29" s="564">
        <f>('Cashflow Detailed'!AR12)*-1</f>
        <v>-211184.2</v>
      </c>
      <c r="AQ29" s="564">
        <f>('Cashflow Detailed'!AS12)*-1</f>
        <v>-211184.2</v>
      </c>
      <c r="AR29" s="564">
        <f>('Cashflow Detailed'!AT12)*-1</f>
        <v>-211184.2</v>
      </c>
      <c r="AS29" s="564">
        <f>('Cashflow Detailed'!AU12)*-1</f>
        <v>-211184.2</v>
      </c>
      <c r="AT29" s="564">
        <f>('Cashflow Detailed'!AV12)*-1</f>
        <v>-211184.2</v>
      </c>
      <c r="AU29" s="564">
        <f>('Cashflow Detailed'!AW12)*-1</f>
        <v>-211184.2</v>
      </c>
      <c r="AV29" s="564">
        <f>('Cashflow Detailed'!AX12)*-1</f>
        <v>-211184.2</v>
      </c>
      <c r="AW29" s="564">
        <f>('Cashflow Detailed'!AY12)*-1</f>
        <v>-211184.2</v>
      </c>
      <c r="AX29" s="564">
        <f>('Cashflow Detailed'!AZ12)*-1</f>
        <v>-211184.2</v>
      </c>
      <c r="AY29" s="575">
        <f>('Cashflow Detailed'!BA12)*-1</f>
        <v>-211184.2</v>
      </c>
      <c r="AZ29" s="607">
        <f>('Cashflow Detailed'!BB12)*-1</f>
        <v>-221243.41000000003</v>
      </c>
      <c r="BA29" s="564">
        <f>('Cashflow Detailed'!BC12)*-1</f>
        <v>-221243.41000000003</v>
      </c>
      <c r="BB29" s="564">
        <f>('Cashflow Detailed'!BD12)*-1</f>
        <v>-221243.41000000003</v>
      </c>
      <c r="BC29" s="564">
        <f>('Cashflow Detailed'!BE12)*-1</f>
        <v>-221243.41000000003</v>
      </c>
      <c r="BD29" s="564">
        <f>('Cashflow Detailed'!BF12)*-1</f>
        <v>-221243.41000000003</v>
      </c>
      <c r="BE29" s="564">
        <f>('Cashflow Detailed'!BG12)*-1</f>
        <v>-221243.41000000003</v>
      </c>
      <c r="BF29" s="564">
        <f>('Cashflow Detailed'!BH12)*-1</f>
        <v>-221243.41000000003</v>
      </c>
      <c r="BG29" s="564">
        <f>('Cashflow Detailed'!BI12)*-1</f>
        <v>-221243.41000000003</v>
      </c>
      <c r="BH29" s="564">
        <f>('Cashflow Detailed'!BJ12)*-1</f>
        <v>-221243.41000000003</v>
      </c>
      <c r="BI29" s="564">
        <f>('Cashflow Detailed'!BK12)*-1</f>
        <v>-221243.41000000003</v>
      </c>
      <c r="BJ29" s="564">
        <f>('Cashflow Detailed'!BL12)*-1</f>
        <v>-221243.41000000003</v>
      </c>
      <c r="BK29" s="575">
        <f>('Cashflow Detailed'!BM12)*-1</f>
        <v>-221243.41000000003</v>
      </c>
      <c r="BL29" s="531">
        <f>+BK29*1.075</f>
        <v>-237836.66575000001</v>
      </c>
      <c r="BM29" s="531">
        <f t="shared" ref="BM29:BU29" si="41">+BL29*1.075</f>
        <v>-255674.41568125002</v>
      </c>
      <c r="BN29" s="531">
        <f t="shared" si="41"/>
        <v>-274849.99685734377</v>
      </c>
      <c r="BO29" s="531">
        <f t="shared" si="41"/>
        <v>-295463.74662164453</v>
      </c>
      <c r="BP29" s="531">
        <f t="shared" si="41"/>
        <v>-317623.52761826786</v>
      </c>
      <c r="BQ29" s="531">
        <f t="shared" si="41"/>
        <v>-341445.29218963796</v>
      </c>
      <c r="BR29" s="531">
        <f t="shared" si="41"/>
        <v>-367053.68910386082</v>
      </c>
      <c r="BS29" s="531">
        <f t="shared" si="41"/>
        <v>-394582.71578665037</v>
      </c>
      <c r="BT29" s="531">
        <f t="shared" si="41"/>
        <v>-424176.41947064915</v>
      </c>
      <c r="BU29" s="531">
        <f t="shared" si="41"/>
        <v>-455989.6509309478</v>
      </c>
      <c r="BV29" s="591">
        <f t="shared" ref="BV29:BV36" si="42">SUM(D29:BU29)</f>
        <v>-14990355.440010255</v>
      </c>
      <c r="BW29" s="503" t="s">
        <v>4</v>
      </c>
    </row>
    <row r="30" spans="1:75" x14ac:dyDescent="0.2">
      <c r="B30" s="532" t="s">
        <v>192</v>
      </c>
      <c r="D30" s="599">
        <f>('Cashflow Detailed'!F29)*-1</f>
        <v>-16500</v>
      </c>
      <c r="E30" s="508">
        <f>('Cashflow Detailed'!G29)*-1</f>
        <v>0</v>
      </c>
      <c r="F30" s="508">
        <f>('Cashflow Detailed'!H29)*-1</f>
        <v>-8250</v>
      </c>
      <c r="G30" s="508">
        <f>('Cashflow Detailed'!I29)*-1</f>
        <v>-8250</v>
      </c>
      <c r="H30" s="508">
        <f>('Cashflow Detailed'!J29)*-1</f>
        <v>-8250</v>
      </c>
      <c r="I30" s="508">
        <f>('Cashflow Detailed'!K29)*-1</f>
        <v>-8250</v>
      </c>
      <c r="J30" s="508">
        <f>('Cashflow Detailed'!L29)*-1</f>
        <v>-8250</v>
      </c>
      <c r="K30" s="508">
        <f>('Cashflow Detailed'!M29)*-1</f>
        <v>-8250</v>
      </c>
      <c r="L30" s="508">
        <f>('Cashflow Detailed'!N29)*-1</f>
        <v>-8250</v>
      </c>
      <c r="M30" s="508">
        <f>('Cashflow Detailed'!O29)*-1</f>
        <v>-8250</v>
      </c>
      <c r="N30" s="508">
        <f>('Cashflow Detailed'!P29)*-1</f>
        <v>-8250</v>
      </c>
      <c r="O30" s="565">
        <f>('Cashflow Detailed'!Q29)*-1</f>
        <v>-8250</v>
      </c>
      <c r="P30" s="599">
        <f>('Cashflow Detailed'!R29)*-1</f>
        <v>-8250</v>
      </c>
      <c r="Q30" s="508">
        <f>('Cashflow Detailed'!S29)*-1</f>
        <v>-8250</v>
      </c>
      <c r="R30" s="508">
        <f>('Cashflow Detailed'!T29)*-1</f>
        <v>-8250</v>
      </c>
      <c r="S30" s="508">
        <f>('Cashflow Detailed'!U29)*-1</f>
        <v>-8250</v>
      </c>
      <c r="T30" s="508">
        <f>('Cashflow Detailed'!V29)*-1</f>
        <v>-8250</v>
      </c>
      <c r="U30" s="508">
        <f>('Cashflow Detailed'!W29)*-1</f>
        <v>-8250</v>
      </c>
      <c r="V30" s="508">
        <f>('Cashflow Detailed'!X29)*-1</f>
        <v>-8250</v>
      </c>
      <c r="W30" s="508">
        <f>('Cashflow Detailed'!Y29)*-1</f>
        <v>-8250</v>
      </c>
      <c r="X30" s="508">
        <f>('Cashflow Detailed'!Z29)*-1</f>
        <v>-8250</v>
      </c>
      <c r="Y30" s="508">
        <f>('Cashflow Detailed'!AA29)*-1</f>
        <v>-8250</v>
      </c>
      <c r="Z30" s="508">
        <f>('Cashflow Detailed'!AB29)*-1</f>
        <v>-8250</v>
      </c>
      <c r="AA30" s="565">
        <f>('Cashflow Detailed'!AC29)*-1</f>
        <v>-8250</v>
      </c>
      <c r="AB30" s="599">
        <f>('Cashflow Detailed'!AD29)*-1</f>
        <v>-8662.5</v>
      </c>
      <c r="AC30" s="508">
        <f>('Cashflow Detailed'!AE29)*-1</f>
        <v>-8662.5</v>
      </c>
      <c r="AD30" s="508">
        <f>('Cashflow Detailed'!AF29)*-1</f>
        <v>-8662.5</v>
      </c>
      <c r="AE30" s="508">
        <f>('Cashflow Detailed'!AG29)*-1</f>
        <v>-8662.5</v>
      </c>
      <c r="AF30" s="508">
        <f>('Cashflow Detailed'!AH29)*-1</f>
        <v>-8662.5</v>
      </c>
      <c r="AG30" s="508">
        <f>('Cashflow Detailed'!AI29)*-1</f>
        <v>-8662.5</v>
      </c>
      <c r="AH30" s="508">
        <f>('Cashflow Detailed'!AJ29)*-1</f>
        <v>-8662.5</v>
      </c>
      <c r="AI30" s="508">
        <f>('Cashflow Detailed'!AK29)*-1</f>
        <v>-8662.5</v>
      </c>
      <c r="AJ30" s="508">
        <f>('Cashflow Detailed'!AL29)*-1</f>
        <v>-8662.5</v>
      </c>
      <c r="AK30" s="508">
        <f>('Cashflow Detailed'!AM29)*-1</f>
        <v>-8662.5</v>
      </c>
      <c r="AL30" s="508">
        <f>('Cashflow Detailed'!AN29)*-1</f>
        <v>-8662.5</v>
      </c>
      <c r="AM30" s="565">
        <f>('Cashflow Detailed'!AO29)*-1</f>
        <v>-8662.5</v>
      </c>
      <c r="AN30" s="607">
        <f>('Cashflow Detailed'!AP29)*-1</f>
        <v>-9095.625</v>
      </c>
      <c r="AO30" s="564">
        <f>('Cashflow Detailed'!AQ29)*-1</f>
        <v>-9095.625</v>
      </c>
      <c r="AP30" s="564">
        <f>('Cashflow Detailed'!AR29)*-1</f>
        <v>-9095.625</v>
      </c>
      <c r="AQ30" s="564">
        <f>('Cashflow Detailed'!AS29)*-1</f>
        <v>-9095.625</v>
      </c>
      <c r="AR30" s="564">
        <f>('Cashflow Detailed'!AT29)*-1</f>
        <v>-9095.625</v>
      </c>
      <c r="AS30" s="564">
        <f>('Cashflow Detailed'!AU29)*-1</f>
        <v>-9095.625</v>
      </c>
      <c r="AT30" s="564">
        <f>('Cashflow Detailed'!AV29)*-1</f>
        <v>-9095.625</v>
      </c>
      <c r="AU30" s="564">
        <f>('Cashflow Detailed'!AW29)*-1</f>
        <v>-9095.625</v>
      </c>
      <c r="AV30" s="564">
        <f>('Cashflow Detailed'!AX29)*-1</f>
        <v>-9095.625</v>
      </c>
      <c r="AW30" s="564">
        <f>('Cashflow Detailed'!AY29)*-1</f>
        <v>-9095.625</v>
      </c>
      <c r="AX30" s="564">
        <f>('Cashflow Detailed'!AZ29)*-1</f>
        <v>-9095.625</v>
      </c>
      <c r="AY30" s="575">
        <f>('Cashflow Detailed'!BA29)*-1</f>
        <v>-9095.625</v>
      </c>
      <c r="AZ30" s="607">
        <f>('Cashflow Detailed'!BB29)*-1</f>
        <v>-9550.40625</v>
      </c>
      <c r="BA30" s="564">
        <f>('Cashflow Detailed'!BC29)*-1</f>
        <v>-9550.40625</v>
      </c>
      <c r="BB30" s="564">
        <f>('Cashflow Detailed'!BD29)*-1</f>
        <v>-9550.40625</v>
      </c>
      <c r="BC30" s="564">
        <f>('Cashflow Detailed'!BE29)*-1</f>
        <v>-9550.40625</v>
      </c>
      <c r="BD30" s="564">
        <f>('Cashflow Detailed'!BF29)*-1</f>
        <v>-9550.40625</v>
      </c>
      <c r="BE30" s="564">
        <f>('Cashflow Detailed'!BG29)*-1</f>
        <v>-9550.40625</v>
      </c>
      <c r="BF30" s="564">
        <f>('Cashflow Detailed'!BH29)*-1</f>
        <v>-9550.40625</v>
      </c>
      <c r="BG30" s="564">
        <f>('Cashflow Detailed'!BI29)*-1</f>
        <v>-9550.40625</v>
      </c>
      <c r="BH30" s="564">
        <f>('Cashflow Detailed'!BJ29)*-1</f>
        <v>-9550.40625</v>
      </c>
      <c r="BI30" s="564">
        <f>('Cashflow Detailed'!BK29)*-1</f>
        <v>-9550.40625</v>
      </c>
      <c r="BJ30" s="564">
        <f>('Cashflow Detailed'!BL29)*-1</f>
        <v>-9550.40625</v>
      </c>
      <c r="BK30" s="575">
        <f>('Cashflow Detailed'!BM29)*-1</f>
        <v>-9550.40625</v>
      </c>
      <c r="BL30" s="531">
        <f t="shared" ref="BL30:BU30" si="43">+BK30*1.075</f>
        <v>-10266.686718749999</v>
      </c>
      <c r="BM30" s="531">
        <f t="shared" si="43"/>
        <v>-11036.688222656248</v>
      </c>
      <c r="BN30" s="531">
        <f t="shared" si="43"/>
        <v>-11864.439839355466</v>
      </c>
      <c r="BO30" s="531">
        <f t="shared" si="43"/>
        <v>-12754.272827307124</v>
      </c>
      <c r="BP30" s="531">
        <f t="shared" si="43"/>
        <v>-13710.843289355158</v>
      </c>
      <c r="BQ30" s="531">
        <f t="shared" si="43"/>
        <v>-14739.156536056795</v>
      </c>
      <c r="BR30" s="531">
        <f t="shared" si="43"/>
        <v>-15844.593276261054</v>
      </c>
      <c r="BS30" s="531">
        <f t="shared" si="43"/>
        <v>-17032.937771980633</v>
      </c>
      <c r="BT30" s="531">
        <f t="shared" si="43"/>
        <v>-18310.408104879178</v>
      </c>
      <c r="BU30" s="531">
        <f t="shared" si="43"/>
        <v>-19683.688712745115</v>
      </c>
      <c r="BV30" s="591">
        <f t="shared" si="42"/>
        <v>-670946.09029934672</v>
      </c>
      <c r="BW30" s="503" t="s">
        <v>192</v>
      </c>
    </row>
    <row r="31" spans="1:75" x14ac:dyDescent="0.2">
      <c r="B31" s="532" t="str">
        <f>'Cashflow Detailed'!B14</f>
        <v>HR/Benefits/Insurance</v>
      </c>
      <c r="D31" s="599">
        <f>('Cashflow Detailed'!F21)*-1</f>
        <v>-35800</v>
      </c>
      <c r="E31" s="508">
        <f>('Cashflow Detailed'!G21)*-1</f>
        <v>-38200</v>
      </c>
      <c r="F31" s="508">
        <f>('Cashflow Detailed'!H21)*-1</f>
        <v>-43850</v>
      </c>
      <c r="G31" s="508">
        <f>('Cashflow Detailed'!I21)*-1</f>
        <v>-42050</v>
      </c>
      <c r="H31" s="508">
        <f>('Cashflow Detailed'!J21)*-1</f>
        <v>-42400</v>
      </c>
      <c r="I31" s="508">
        <f>('Cashflow Detailed'!K21)*-1</f>
        <v>-43150</v>
      </c>
      <c r="J31" s="508">
        <f>('Cashflow Detailed'!L21)*-1</f>
        <v>-46200</v>
      </c>
      <c r="K31" s="508">
        <f>('Cashflow Detailed'!M21)*-1</f>
        <v>-46200</v>
      </c>
      <c r="L31" s="508">
        <f>('Cashflow Detailed'!N21)*-1</f>
        <v>-46200</v>
      </c>
      <c r="M31" s="508">
        <f>('Cashflow Detailed'!O21)*-1</f>
        <v>-46200</v>
      </c>
      <c r="N31" s="508">
        <f>('Cashflow Detailed'!P21)*-1</f>
        <v>-46200</v>
      </c>
      <c r="O31" s="565">
        <f>('Cashflow Detailed'!Q21)*-1</f>
        <v>-46200</v>
      </c>
      <c r="P31" s="599">
        <f>('Cashflow Detailed'!R21)*-1</f>
        <v>-47850</v>
      </c>
      <c r="Q31" s="508">
        <f>('Cashflow Detailed'!S21)*-1</f>
        <v>-47850</v>
      </c>
      <c r="R31" s="508">
        <f>('Cashflow Detailed'!T21)*-1</f>
        <v>-47850</v>
      </c>
      <c r="S31" s="508">
        <f>('Cashflow Detailed'!U21)*-1</f>
        <v>-47850</v>
      </c>
      <c r="T31" s="508">
        <f>('Cashflow Detailed'!V21)*-1</f>
        <v>-47850</v>
      </c>
      <c r="U31" s="508">
        <f>('Cashflow Detailed'!W21)*-1</f>
        <v>-48750</v>
      </c>
      <c r="V31" s="508">
        <f>('Cashflow Detailed'!X21)*-1</f>
        <v>-49770</v>
      </c>
      <c r="W31" s="508">
        <f>('Cashflow Detailed'!Y21)*-1</f>
        <v>-49770</v>
      </c>
      <c r="X31" s="508">
        <f>('Cashflow Detailed'!Z21)*-1</f>
        <v>-49770</v>
      </c>
      <c r="Y31" s="508">
        <f>('Cashflow Detailed'!AA21)*-1</f>
        <v>-50220</v>
      </c>
      <c r="Z31" s="508">
        <f>('Cashflow Detailed'!AB21)*-1</f>
        <v>-50220</v>
      </c>
      <c r="AA31" s="565">
        <f>('Cashflow Detailed'!AC21)*-1</f>
        <v>-51920</v>
      </c>
      <c r="AB31" s="599">
        <f>('Cashflow Detailed'!AD21)*-1</f>
        <v>-55351</v>
      </c>
      <c r="AC31" s="508">
        <f>('Cashflow Detailed'!AE21)*-1</f>
        <v>-55351</v>
      </c>
      <c r="AD31" s="508">
        <f>('Cashflow Detailed'!AF21)*-1</f>
        <v>-55351</v>
      </c>
      <c r="AE31" s="508">
        <f>('Cashflow Detailed'!AG21)*-1</f>
        <v>-55351</v>
      </c>
      <c r="AF31" s="508">
        <f>('Cashflow Detailed'!AH21)*-1</f>
        <v>-55351</v>
      </c>
      <c r="AG31" s="508">
        <f>('Cashflow Detailed'!AI21)*-1</f>
        <v>-55351</v>
      </c>
      <c r="AH31" s="508">
        <f>('Cashflow Detailed'!AJ21)*-1</f>
        <v>-55351</v>
      </c>
      <c r="AI31" s="508">
        <f>('Cashflow Detailed'!AK21)*-1</f>
        <v>-55351</v>
      </c>
      <c r="AJ31" s="508">
        <f>('Cashflow Detailed'!AL21)*-1</f>
        <v>-55351</v>
      </c>
      <c r="AK31" s="508">
        <f>('Cashflow Detailed'!AM21)*-1</f>
        <v>-55351</v>
      </c>
      <c r="AL31" s="508">
        <f>('Cashflow Detailed'!AN21)*-1</f>
        <v>-55351</v>
      </c>
      <c r="AM31" s="565">
        <f>('Cashflow Detailed'!AO21)*-1</f>
        <v>-55351</v>
      </c>
      <c r="AN31" s="607">
        <f>('Cashflow Detailed'!AP21)*-1</f>
        <v>-58241.05</v>
      </c>
      <c r="AO31" s="564">
        <f>('Cashflow Detailed'!AQ21)*-1</f>
        <v>-58241.05</v>
      </c>
      <c r="AP31" s="564">
        <f>('Cashflow Detailed'!AR21)*-1</f>
        <v>-58241.05</v>
      </c>
      <c r="AQ31" s="564">
        <f>('Cashflow Detailed'!AS21)*-1</f>
        <v>-58241.05</v>
      </c>
      <c r="AR31" s="564">
        <f>('Cashflow Detailed'!AT21)*-1</f>
        <v>-58241.05</v>
      </c>
      <c r="AS31" s="564">
        <f>('Cashflow Detailed'!AU21)*-1</f>
        <v>-58241.05</v>
      </c>
      <c r="AT31" s="564">
        <f>('Cashflow Detailed'!AV21)*-1</f>
        <v>-58241.05</v>
      </c>
      <c r="AU31" s="564">
        <f>('Cashflow Detailed'!AW21)*-1</f>
        <v>-58241.05</v>
      </c>
      <c r="AV31" s="564">
        <f>('Cashflow Detailed'!AX21)*-1</f>
        <v>-58241.05</v>
      </c>
      <c r="AW31" s="564">
        <f>('Cashflow Detailed'!AY21)*-1</f>
        <v>-58241.05</v>
      </c>
      <c r="AX31" s="564">
        <f>('Cashflow Detailed'!AZ21)*-1</f>
        <v>-58241.05</v>
      </c>
      <c r="AY31" s="575">
        <f>('Cashflow Detailed'!BA21)*-1</f>
        <v>-58241.05</v>
      </c>
      <c r="AZ31" s="607">
        <f>('Cashflow Detailed'!BB21)*-1</f>
        <v>-61300.352500000008</v>
      </c>
      <c r="BA31" s="564">
        <f>('Cashflow Detailed'!BC21)*-1</f>
        <v>-61300.352500000008</v>
      </c>
      <c r="BB31" s="564">
        <f>('Cashflow Detailed'!BD21)*-1</f>
        <v>-61300.352500000008</v>
      </c>
      <c r="BC31" s="564">
        <f>('Cashflow Detailed'!BE21)*-1</f>
        <v>-61300.352500000008</v>
      </c>
      <c r="BD31" s="564">
        <f>('Cashflow Detailed'!BF21)*-1</f>
        <v>-61300.352500000008</v>
      </c>
      <c r="BE31" s="564">
        <f>('Cashflow Detailed'!BG21)*-1</f>
        <v>-61300.352500000008</v>
      </c>
      <c r="BF31" s="564">
        <f>('Cashflow Detailed'!BH21)*-1</f>
        <v>-61300.352500000008</v>
      </c>
      <c r="BG31" s="564">
        <f>('Cashflow Detailed'!BI21)*-1</f>
        <v>-61300.352500000008</v>
      </c>
      <c r="BH31" s="564">
        <f>('Cashflow Detailed'!BJ21)*-1</f>
        <v>-61300.352500000008</v>
      </c>
      <c r="BI31" s="564">
        <f>('Cashflow Detailed'!BK21)*-1</f>
        <v>-61300.352500000008</v>
      </c>
      <c r="BJ31" s="564">
        <f>('Cashflow Detailed'!BL21)*-1</f>
        <v>-61300.352500000008</v>
      </c>
      <c r="BK31" s="575">
        <f>('Cashflow Detailed'!BM21)*-1</f>
        <v>-61300.352500000008</v>
      </c>
      <c r="BL31" s="531">
        <f t="shared" ref="BL31:BU31" si="44">+BK31*1.075</f>
        <v>-65897.878937500005</v>
      </c>
      <c r="BM31" s="531">
        <f t="shared" si="44"/>
        <v>-70840.219857812495</v>
      </c>
      <c r="BN31" s="531">
        <f t="shared" si="44"/>
        <v>-76153.236347148428</v>
      </c>
      <c r="BO31" s="531">
        <f t="shared" si="44"/>
        <v>-81864.729073184557</v>
      </c>
      <c r="BP31" s="531">
        <f t="shared" si="44"/>
        <v>-88004.583753673389</v>
      </c>
      <c r="BQ31" s="531">
        <f t="shared" si="44"/>
        <v>-94604.927535198891</v>
      </c>
      <c r="BR31" s="531">
        <f t="shared" si="44"/>
        <v>-101700.29710033881</v>
      </c>
      <c r="BS31" s="531">
        <f t="shared" si="44"/>
        <v>-109327.81938286421</v>
      </c>
      <c r="BT31" s="531">
        <f t="shared" si="44"/>
        <v>-117527.40583657903</v>
      </c>
      <c r="BU31" s="531">
        <f t="shared" si="44"/>
        <v>-126341.96127432244</v>
      </c>
      <c r="BV31" s="591">
        <f t="shared" si="42"/>
        <v>-4143291.8890986219</v>
      </c>
      <c r="BW31" s="503" t="s">
        <v>145</v>
      </c>
    </row>
    <row r="32" spans="1:75" x14ac:dyDescent="0.2">
      <c r="B32" s="532" t="s">
        <v>70</v>
      </c>
      <c r="D32" s="599">
        <f>('Cashflow Detailed'!F39)*-1</f>
        <v>-7512</v>
      </c>
      <c r="E32" s="508">
        <f>('Cashflow Detailed'!G39)*-1</f>
        <v>-8088</v>
      </c>
      <c r="F32" s="508">
        <f>('Cashflow Detailed'!H39)*-1</f>
        <v>-9444</v>
      </c>
      <c r="G32" s="508">
        <f>('Cashflow Detailed'!I39)*-1</f>
        <v>-9012</v>
      </c>
      <c r="H32" s="508">
        <f>('Cashflow Detailed'!J39)*-1</f>
        <v>-9096</v>
      </c>
      <c r="I32" s="508">
        <f>('Cashflow Detailed'!K39)*-1</f>
        <v>-9276</v>
      </c>
      <c r="J32" s="508">
        <f>('Cashflow Detailed'!L39)*-1</f>
        <v>-10008</v>
      </c>
      <c r="K32" s="508">
        <f>('Cashflow Detailed'!M39)*-1</f>
        <v>-10008</v>
      </c>
      <c r="L32" s="508">
        <f>('Cashflow Detailed'!N39)*-1</f>
        <v>-11008</v>
      </c>
      <c r="M32" s="508">
        <f>('Cashflow Detailed'!O39)*-1</f>
        <v>-10008</v>
      </c>
      <c r="N32" s="508">
        <f>('Cashflow Detailed'!P39)*-1</f>
        <v>-12508</v>
      </c>
      <c r="O32" s="565">
        <f>('Cashflow Detailed'!Q39)*-1</f>
        <v>-10028</v>
      </c>
      <c r="P32" s="599">
        <f>('Cashflow Detailed'!R39)*-1</f>
        <v>-10404</v>
      </c>
      <c r="Q32" s="508">
        <f>('Cashflow Detailed'!S39)*-1</f>
        <v>-10404</v>
      </c>
      <c r="R32" s="508">
        <f>('Cashflow Detailed'!T39)*-1</f>
        <v>-10404</v>
      </c>
      <c r="S32" s="508">
        <f>('Cashflow Detailed'!U39)*-1</f>
        <v>-10404</v>
      </c>
      <c r="T32" s="508">
        <f>('Cashflow Detailed'!V39)*-1</f>
        <v>-10404</v>
      </c>
      <c r="U32" s="508">
        <f>('Cashflow Detailed'!W39)*-1</f>
        <v>-14220</v>
      </c>
      <c r="V32" s="508">
        <f>('Cashflow Detailed'!X39)*-1</f>
        <v>-10864.8</v>
      </c>
      <c r="W32" s="508">
        <f>('Cashflow Detailed'!Y39)*-1</f>
        <v>-10864.8</v>
      </c>
      <c r="X32" s="508">
        <f>('Cashflow Detailed'!Z39)*-1</f>
        <v>-10864.8</v>
      </c>
      <c r="Y32" s="508">
        <f>('Cashflow Detailed'!AA39)*-1</f>
        <v>-10972.8</v>
      </c>
      <c r="Z32" s="508">
        <f>('Cashflow Detailed'!AB39)*-1</f>
        <v>-10972.8</v>
      </c>
      <c r="AA32" s="565">
        <f>('Cashflow Detailed'!AC39)*-1</f>
        <v>-14980.8</v>
      </c>
      <c r="AB32" s="599">
        <f>('Cashflow Detailed'!AD39)*-1</f>
        <v>-12096.24</v>
      </c>
      <c r="AC32" s="508">
        <f>('Cashflow Detailed'!AE39)*-1</f>
        <v>-12096.24</v>
      </c>
      <c r="AD32" s="508">
        <f>('Cashflow Detailed'!AF39)*-1</f>
        <v>-12096.24</v>
      </c>
      <c r="AE32" s="508">
        <f>('Cashflow Detailed'!AG39)*-1</f>
        <v>-12096.24</v>
      </c>
      <c r="AF32" s="508">
        <f>('Cashflow Detailed'!AH39)*-1</f>
        <v>-12096.24</v>
      </c>
      <c r="AG32" s="508">
        <f>('Cashflow Detailed'!AI39)*-1</f>
        <v>-15696.24</v>
      </c>
      <c r="AH32" s="508">
        <f>('Cashflow Detailed'!AJ39)*-1</f>
        <v>-12096.24</v>
      </c>
      <c r="AI32" s="508">
        <f>('Cashflow Detailed'!AK39)*-1</f>
        <v>-12096.24</v>
      </c>
      <c r="AJ32" s="508">
        <f>('Cashflow Detailed'!AL39)*-1</f>
        <v>-12096.24</v>
      </c>
      <c r="AK32" s="508">
        <f>('Cashflow Detailed'!AM39)*-1</f>
        <v>-12096.24</v>
      </c>
      <c r="AL32" s="508">
        <f>('Cashflow Detailed'!AN39)*-1</f>
        <v>-12096.24</v>
      </c>
      <c r="AM32" s="565">
        <f>('Cashflow Detailed'!AO39)*-1</f>
        <v>-15696.24</v>
      </c>
      <c r="AN32" s="607">
        <f>('Cashflow Detailed'!AP39)*-1</f>
        <v>-12671.052</v>
      </c>
      <c r="AO32" s="564">
        <f>('Cashflow Detailed'!AQ39)*-1</f>
        <v>-12671.052</v>
      </c>
      <c r="AP32" s="564">
        <f>('Cashflow Detailed'!AR39)*-1</f>
        <v>-12671.052</v>
      </c>
      <c r="AQ32" s="564">
        <f>('Cashflow Detailed'!AS39)*-1</f>
        <v>-12671.052</v>
      </c>
      <c r="AR32" s="564">
        <f>('Cashflow Detailed'!AT39)*-1</f>
        <v>-12671.052</v>
      </c>
      <c r="AS32" s="564">
        <f>('Cashflow Detailed'!AU39)*-1</f>
        <v>-16271.052</v>
      </c>
      <c r="AT32" s="564">
        <f>('Cashflow Detailed'!AV39)*-1</f>
        <v>-12671.052</v>
      </c>
      <c r="AU32" s="564">
        <f>('Cashflow Detailed'!AW39)*-1</f>
        <v>-12671.052</v>
      </c>
      <c r="AV32" s="564">
        <f>('Cashflow Detailed'!AX39)*-1</f>
        <v>-12671.052</v>
      </c>
      <c r="AW32" s="564">
        <f>('Cashflow Detailed'!AY39)*-1</f>
        <v>-12671.052</v>
      </c>
      <c r="AX32" s="564">
        <f>('Cashflow Detailed'!AZ39)*-1</f>
        <v>-12671.052</v>
      </c>
      <c r="AY32" s="575">
        <f>('Cashflow Detailed'!BA39)*-1</f>
        <v>-16271.052</v>
      </c>
      <c r="AZ32" s="607">
        <f>('Cashflow Detailed'!BB39)*-1</f>
        <v>-13274.604600000001</v>
      </c>
      <c r="BA32" s="564">
        <f>('Cashflow Detailed'!BC39)*-1</f>
        <v>-13274.604600000001</v>
      </c>
      <c r="BB32" s="564">
        <f>('Cashflow Detailed'!BD39)*-1</f>
        <v>-13274.604600000001</v>
      </c>
      <c r="BC32" s="564">
        <f>('Cashflow Detailed'!BE39)*-1</f>
        <v>-13274.604600000001</v>
      </c>
      <c r="BD32" s="564">
        <f>('Cashflow Detailed'!BF39)*-1</f>
        <v>-13274.604600000001</v>
      </c>
      <c r="BE32" s="564">
        <f>('Cashflow Detailed'!BG39)*-1</f>
        <v>-16874.604599999999</v>
      </c>
      <c r="BF32" s="564">
        <f>('Cashflow Detailed'!BH39)*-1</f>
        <v>-13274.604600000001</v>
      </c>
      <c r="BG32" s="564">
        <f>('Cashflow Detailed'!BI39)*-1</f>
        <v>-13274.604600000001</v>
      </c>
      <c r="BH32" s="564">
        <f>('Cashflow Detailed'!BJ39)*-1</f>
        <v>-13274.604600000001</v>
      </c>
      <c r="BI32" s="564">
        <f>('Cashflow Detailed'!BK39)*-1</f>
        <v>-13274.604600000001</v>
      </c>
      <c r="BJ32" s="564">
        <f>('Cashflow Detailed'!BL39)*-1</f>
        <v>-13274.604600000001</v>
      </c>
      <c r="BK32" s="575">
        <f>('Cashflow Detailed'!BM39)*-1</f>
        <v>-16874.604599999999</v>
      </c>
      <c r="BL32" s="531">
        <f t="shared" ref="BL32:BU32" si="45">+BK32*1.075</f>
        <v>-18140.199944999997</v>
      </c>
      <c r="BM32" s="531">
        <f t="shared" si="45"/>
        <v>-19500.714940874997</v>
      </c>
      <c r="BN32" s="531">
        <f t="shared" si="45"/>
        <v>-20963.268561440622</v>
      </c>
      <c r="BO32" s="531">
        <f t="shared" si="45"/>
        <v>-22535.513703548666</v>
      </c>
      <c r="BP32" s="531">
        <f t="shared" si="45"/>
        <v>-24225.677231314814</v>
      </c>
      <c r="BQ32" s="531">
        <f t="shared" si="45"/>
        <v>-26042.603023663425</v>
      </c>
      <c r="BR32" s="531">
        <f t="shared" si="45"/>
        <v>-27995.79825043818</v>
      </c>
      <c r="BS32" s="531">
        <f t="shared" si="45"/>
        <v>-30095.48311922104</v>
      </c>
      <c r="BT32" s="531">
        <f t="shared" si="45"/>
        <v>-32352.644353162617</v>
      </c>
      <c r="BU32" s="531">
        <f t="shared" si="45"/>
        <v>-34779.09267964981</v>
      </c>
      <c r="BV32" s="591">
        <f t="shared" si="42"/>
        <v>-986490.55500831385</v>
      </c>
      <c r="BW32" s="503" t="s">
        <v>70</v>
      </c>
    </row>
    <row r="33" spans="2:77" x14ac:dyDescent="0.2">
      <c r="B33" s="532" t="s">
        <v>62</v>
      </c>
      <c r="D33" s="599">
        <f>('Cashflow Detailed'!F73)*-1</f>
        <v>-20741.98</v>
      </c>
      <c r="E33" s="508">
        <f>('Cashflow Detailed'!G73)*-1</f>
        <v>-39307.970000000008</v>
      </c>
      <c r="F33" s="508">
        <f>('Cashflow Detailed'!H73)*-1</f>
        <v>-28632.97</v>
      </c>
      <c r="G33" s="508">
        <f>('Cashflow Detailed'!I73)*-1</f>
        <v>-22706.719999999998</v>
      </c>
      <c r="H33" s="508">
        <f>('Cashflow Detailed'!J73)*-1</f>
        <v>-21909.657499999998</v>
      </c>
      <c r="I33" s="508">
        <f>('Cashflow Detailed'!K73)*-1</f>
        <v>-12622.241875</v>
      </c>
      <c r="J33" s="508">
        <f>('Cashflow Detailed'!L73)*-1</f>
        <v>-13834.95546875</v>
      </c>
      <c r="K33" s="508">
        <f>('Cashflow Detailed'!M73)*-1</f>
        <v>-17648.304742187502</v>
      </c>
      <c r="L33" s="508">
        <f>('Cashflow Detailed'!N73)*-1</f>
        <v>-17882.821479296876</v>
      </c>
      <c r="M33" s="508">
        <f>('Cashflow Detailed'!O73)*-1</f>
        <v>-15129.06405326172</v>
      </c>
      <c r="N33" s="508">
        <f>('Cashflow Detailed'!P73)*-1</f>
        <v>-14387.618755924806</v>
      </c>
      <c r="O33" s="565">
        <f>('Cashflow Detailed'!Q73)*-1</f>
        <v>-14859.101193721046</v>
      </c>
      <c r="P33" s="599">
        <f>('Cashflow Detailed'!R73)*-1</f>
        <v>-16794.1577534071</v>
      </c>
      <c r="Q33" s="508">
        <f>('Cashflow Detailed'!S73)*-1</f>
        <v>-15793.467141077454</v>
      </c>
      <c r="R33" s="508">
        <f>('Cashflow Detailed'!T73)*-1</f>
        <v>-17107.741998131329</v>
      </c>
      <c r="S33" s="508">
        <f>('Cashflow Detailed'!U73)*-1</f>
        <v>-16437.730598037895</v>
      </c>
      <c r="T33" s="508">
        <f>('Cashflow Detailed'!V73)*-1</f>
        <v>-16784.21862793979</v>
      </c>
      <c r="U33" s="508">
        <f>('Cashflow Detailed'!W73)*-1</f>
        <v>-18648.031059336779</v>
      </c>
      <c r="V33" s="508">
        <f>('Cashflow Detailed'!X73)*-1</f>
        <v>-17530.03411230362</v>
      </c>
      <c r="W33" s="508">
        <f>('Cashflow Detailed'!Y73)*-1</f>
        <v>-17931.137317918798</v>
      </c>
      <c r="X33" s="508">
        <f>('Cashflow Detailed'!Z73)*-1</f>
        <v>-19352.29568381474</v>
      </c>
      <c r="Y33" s="508">
        <f>('Cashflow Detailed'!AA73)*-1</f>
        <v>-18794.511968005478</v>
      </c>
      <c r="Z33" s="508">
        <f>('Cashflow Detailed'!AB73)*-1</f>
        <v>-19258.839066405752</v>
      </c>
      <c r="AA33" s="565">
        <f>('Cashflow Detailed'!AC73)*-1</f>
        <v>-22746.382519726041</v>
      </c>
      <c r="AB33" s="599">
        <f>('Cashflow Detailed'!AD73)*-1</f>
        <v>-22639.100145712342</v>
      </c>
      <c r="AC33" s="508">
        <f>('Cashflow Detailed'!AE73)*-1</f>
        <v>-21746.61680299796</v>
      </c>
      <c r="AD33" s="508">
        <f>('Cashflow Detailed'!AF73)*-1</f>
        <v>-23411.009293147858</v>
      </c>
      <c r="AE33" s="508">
        <f>('Cashflow Detailed'!AG73)*-1</f>
        <v>-22903.621407805251</v>
      </c>
      <c r="AF33" s="508">
        <f>('Cashflow Detailed'!AH73)*-1</f>
        <v>-23525.864128195513</v>
      </c>
      <c r="AG33" s="508">
        <f>('Cashflow Detailed'!AI73)*-1</f>
        <v>-25829.21898460529</v>
      </c>
      <c r="AH33" s="508">
        <f>('Cashflow Detailed'!AJ73)*-1</f>
        <v>-24865.241583835556</v>
      </c>
      <c r="AI33" s="508">
        <f>('Cashflow Detailed'!AK73)*-1</f>
        <v>-25585.565313027335</v>
      </c>
      <c r="AJ33" s="508">
        <f>('Cashflow Detailed'!AL73)*-1</f>
        <v>-27441.905228678701</v>
      </c>
      <c r="AK33" s="508">
        <f>('Cashflow Detailed'!AM73)*-1</f>
        <v>-27136.062140112637</v>
      </c>
      <c r="AL33" s="508">
        <f>('Cashflow Detailed'!AN73)*-1</f>
        <v>-27969.926897118268</v>
      </c>
      <c r="AM33" s="565">
        <f>('Cashflow Detailed'!AO73)*-1</f>
        <v>-32145.484891974182</v>
      </c>
      <c r="AN33" s="607">
        <f>('Cashflow Detailed'!AP73)*-1</f>
        <v>-32383.697486572892</v>
      </c>
      <c r="AO33" s="564">
        <f>('Cashflow Detailed'!AQ73)*-1</f>
        <v>-31776.000175901536</v>
      </c>
      <c r="AP33" s="564">
        <f>('Cashflow Detailed'!AR73)*-1</f>
        <v>-33999.567999696614</v>
      </c>
      <c r="AQ33" s="564">
        <f>('Cashflow Detailed'!AS73)*-1</f>
        <v>-33853.81421468145</v>
      </c>
      <c r="AR33" s="564">
        <f>('Cashflow Detailed'!AT73)*-1</f>
        <v>-34971.272740415523</v>
      </c>
      <c r="AS33" s="564">
        <f>('Cashflow Detailed'!AU73)*-1</f>
        <v>-37959.604192436302</v>
      </c>
      <c r="AT33" s="564">
        <f>('Cashflow Detailed'!AV73)*-1</f>
        <v>-37376.602217058113</v>
      </c>
      <c r="AU33" s="564">
        <f>('Cashflow Detailed'!AW73)*-1</f>
        <v>-38670.200142911024</v>
      </c>
      <c r="AV33" s="564">
        <f>('Cashflow Detailed'!AX73)*-1</f>
        <v>-41238.477965056576</v>
      </c>
      <c r="AW33" s="564">
        <f>('Cashflow Detailed'!AY73)*-1</f>
        <v>-41454.669678309401</v>
      </c>
      <c r="AX33" s="564">
        <f>('Cashflow Detailed'!AZ73)*-1</f>
        <v>-42952.170977224872</v>
      </c>
      <c r="AY33" s="575">
        <f>('Cashflow Detailed'!BA73)*-1</f>
        <v>-48154.547341086116</v>
      </c>
      <c r="AZ33" s="607">
        <f>('Cashflow Detailed'!BB73)*-1</f>
        <v>-49056.306893140427</v>
      </c>
      <c r="BA33" s="564">
        <f>('Cashflow Detailed'!BC73)*-1</f>
        <v>-49059.551834297446</v>
      </c>
      <c r="BB33" s="564">
        <f>('Cashflow Detailed'!BD73)*-1</f>
        <v>-52210.77402251232</v>
      </c>
      <c r="BC33" s="564">
        <f>('Cashflow Detailed'!BE73)*-1</f>
        <v>-52791.007320137935</v>
      </c>
      <c r="BD33" s="564">
        <f>('Cashflow Detailed'!BF73)*-1</f>
        <v>-54797.802282644836</v>
      </c>
      <c r="BE33" s="564">
        <f>('Cashflow Detailed'!BG73)*-1</f>
        <v>-58901.436993277079</v>
      </c>
      <c r="BF33" s="564">
        <f>('Cashflow Detailed'!BH73)*-1</f>
        <v>-59117.428439440933</v>
      </c>
      <c r="BG33" s="564">
        <f>('Cashflow Detailed'!BI73)*-1</f>
        <v>-61440.544457912983</v>
      </c>
      <c r="BH33" s="564">
        <f>('Cashflow Detailed'!BJ73)*-1</f>
        <v>-65210.816277308637</v>
      </c>
      <c r="BI33" s="564">
        <f>('Cashflow Detailed'!BK73)*-1</f>
        <v>-66441.051687674073</v>
      </c>
      <c r="BJ33" s="564">
        <f>('Cashflow Detailed'!BL73)*-1</f>
        <v>-69130.348868557776</v>
      </c>
      <c r="BK33" s="575">
        <f>('Cashflow Detailed'!BM73)*-1</f>
        <v>-75947.110908485673</v>
      </c>
      <c r="BL33" s="531">
        <f t="shared" ref="BL33:BU33" si="46">+BK33*1.075</f>
        <v>-81643.144226622098</v>
      </c>
      <c r="BM33" s="531">
        <f t="shared" si="46"/>
        <v>-87766.380043618759</v>
      </c>
      <c r="BN33" s="531">
        <f t="shared" si="46"/>
        <v>-94348.858546890158</v>
      </c>
      <c r="BO33" s="531">
        <f t="shared" si="46"/>
        <v>-101425.02293790692</v>
      </c>
      <c r="BP33" s="531">
        <f t="shared" si="46"/>
        <v>-109031.89965824994</v>
      </c>
      <c r="BQ33" s="531">
        <f t="shared" si="46"/>
        <v>-117209.29213261868</v>
      </c>
      <c r="BR33" s="531">
        <f t="shared" si="46"/>
        <v>-125999.98904256507</v>
      </c>
      <c r="BS33" s="531">
        <f t="shared" si="46"/>
        <v>-135449.98822075743</v>
      </c>
      <c r="BT33" s="531">
        <f t="shared" si="46"/>
        <v>-145608.73733731423</v>
      </c>
      <c r="BU33" s="531">
        <f t="shared" si="46"/>
        <v>-156529.39263761279</v>
      </c>
      <c r="BV33" s="591">
        <f t="shared" si="42"/>
        <v>-3085949.0796323549</v>
      </c>
      <c r="BW33" s="503" t="s">
        <v>62</v>
      </c>
    </row>
    <row r="34" spans="2:77" x14ac:dyDescent="0.2">
      <c r="B34" s="532" t="s">
        <v>127</v>
      </c>
      <c r="D34" s="599">
        <f>('Cashflow Detailed'!F95)*-1</f>
        <v>-1450</v>
      </c>
      <c r="E34" s="508">
        <f>('Cashflow Detailed'!G95)*-1</f>
        <v>-1700</v>
      </c>
      <c r="F34" s="508">
        <f>('Cashflow Detailed'!H95)*-1</f>
        <v>-2500</v>
      </c>
      <c r="G34" s="508">
        <f>('Cashflow Detailed'!I95)*-1</f>
        <v>-2500</v>
      </c>
      <c r="H34" s="508">
        <f>('Cashflow Detailed'!J95)*-1</f>
        <v>-2500</v>
      </c>
      <c r="I34" s="508">
        <f>('Cashflow Detailed'!K95)*-1</f>
        <v>-2500</v>
      </c>
      <c r="J34" s="508">
        <f>('Cashflow Detailed'!L95)*-1</f>
        <v>-2500</v>
      </c>
      <c r="K34" s="508">
        <f>('Cashflow Detailed'!M95)*-1</f>
        <v>-2500</v>
      </c>
      <c r="L34" s="508">
        <f>('Cashflow Detailed'!N95)*-1</f>
        <v>-2500</v>
      </c>
      <c r="M34" s="508">
        <f>('Cashflow Detailed'!O95)*-1</f>
        <v>-2500</v>
      </c>
      <c r="N34" s="508">
        <f>('Cashflow Detailed'!P95)*-1</f>
        <v>-2500</v>
      </c>
      <c r="O34" s="565">
        <f>('Cashflow Detailed'!Q95)*-1</f>
        <v>-2500</v>
      </c>
      <c r="P34" s="599">
        <f>('Cashflow Detailed'!R95)*-1</f>
        <v>-3700</v>
      </c>
      <c r="Q34" s="508">
        <f>('Cashflow Detailed'!S95)*-1</f>
        <v>-3700</v>
      </c>
      <c r="R34" s="508">
        <f>('Cashflow Detailed'!T95)*-1</f>
        <v>-3700</v>
      </c>
      <c r="S34" s="508">
        <f>('Cashflow Detailed'!U95)*-1</f>
        <v>-3700</v>
      </c>
      <c r="T34" s="508">
        <f>('Cashflow Detailed'!V95)*-1</f>
        <v>-3700</v>
      </c>
      <c r="U34" s="508">
        <f>('Cashflow Detailed'!W95)*-1</f>
        <v>-3700</v>
      </c>
      <c r="V34" s="508">
        <f>('Cashflow Detailed'!X95)*-1</f>
        <v>-3700</v>
      </c>
      <c r="W34" s="508">
        <f>('Cashflow Detailed'!Y95)*-1</f>
        <v>-3700</v>
      </c>
      <c r="X34" s="508">
        <f>('Cashflow Detailed'!Z95)*-1</f>
        <v>-3700</v>
      </c>
      <c r="Y34" s="508">
        <f>('Cashflow Detailed'!AA95)*-1</f>
        <v>-3700</v>
      </c>
      <c r="Z34" s="508">
        <f>('Cashflow Detailed'!AB95)*-1</f>
        <v>-3700</v>
      </c>
      <c r="AA34" s="565">
        <f>('Cashflow Detailed'!AC95)*-1</f>
        <v>-3700</v>
      </c>
      <c r="AB34" s="599">
        <f>('Cashflow Detailed'!AD95)*-1</f>
        <v>-4070</v>
      </c>
      <c r="AC34" s="508">
        <f>('Cashflow Detailed'!AE95)*-1</f>
        <v>-4070</v>
      </c>
      <c r="AD34" s="508">
        <f>('Cashflow Detailed'!AF95)*-1</f>
        <v>-4070</v>
      </c>
      <c r="AE34" s="508">
        <f>('Cashflow Detailed'!AG95)*-1</f>
        <v>-4070</v>
      </c>
      <c r="AF34" s="508">
        <f>('Cashflow Detailed'!AH95)*-1</f>
        <v>-4070</v>
      </c>
      <c r="AG34" s="508">
        <f>('Cashflow Detailed'!AI95)*-1</f>
        <v>-4070</v>
      </c>
      <c r="AH34" s="508">
        <f>('Cashflow Detailed'!AJ95)*-1</f>
        <v>-4070</v>
      </c>
      <c r="AI34" s="508">
        <f>('Cashflow Detailed'!AK95)*-1</f>
        <v>-4070</v>
      </c>
      <c r="AJ34" s="508">
        <f>('Cashflow Detailed'!AL95)*-1</f>
        <v>-4070</v>
      </c>
      <c r="AK34" s="508">
        <f>('Cashflow Detailed'!AM95)*-1</f>
        <v>-4070</v>
      </c>
      <c r="AL34" s="508">
        <f>('Cashflow Detailed'!AN95)*-1</f>
        <v>-4070</v>
      </c>
      <c r="AM34" s="565">
        <f>('Cashflow Detailed'!AO95)*-1</f>
        <v>-4070</v>
      </c>
      <c r="AN34" s="607">
        <f>('Cashflow Detailed'!AP95)*-1</f>
        <v>-4477</v>
      </c>
      <c r="AO34" s="564">
        <f>('Cashflow Detailed'!AQ95)*-1</f>
        <v>-4477</v>
      </c>
      <c r="AP34" s="564">
        <f>('Cashflow Detailed'!AR95)*-1</f>
        <v>-4477</v>
      </c>
      <c r="AQ34" s="564">
        <f>('Cashflow Detailed'!AS95)*-1</f>
        <v>-4477</v>
      </c>
      <c r="AR34" s="564">
        <f>('Cashflow Detailed'!AT95)*-1</f>
        <v>-4477</v>
      </c>
      <c r="AS34" s="564">
        <f>('Cashflow Detailed'!AU95)*-1</f>
        <v>-4477</v>
      </c>
      <c r="AT34" s="564">
        <f>('Cashflow Detailed'!AV95)*-1</f>
        <v>-4477</v>
      </c>
      <c r="AU34" s="564">
        <f>('Cashflow Detailed'!AW95)*-1</f>
        <v>-4477</v>
      </c>
      <c r="AV34" s="564">
        <f>('Cashflow Detailed'!AX95)*-1</f>
        <v>-4477</v>
      </c>
      <c r="AW34" s="564">
        <f>('Cashflow Detailed'!AY95)*-1</f>
        <v>-4477</v>
      </c>
      <c r="AX34" s="564">
        <f>('Cashflow Detailed'!AZ95)*-1</f>
        <v>-4477</v>
      </c>
      <c r="AY34" s="575">
        <f>('Cashflow Detailed'!BA95)*-1</f>
        <v>-4477</v>
      </c>
      <c r="AZ34" s="607">
        <f>('Cashflow Detailed'!BB95)*-1</f>
        <v>-4924.7000000000007</v>
      </c>
      <c r="BA34" s="564">
        <f>('Cashflow Detailed'!BC95)*-1</f>
        <v>-4924.7000000000007</v>
      </c>
      <c r="BB34" s="564">
        <f>('Cashflow Detailed'!BD95)*-1</f>
        <v>-4924.7000000000007</v>
      </c>
      <c r="BC34" s="564">
        <f>('Cashflow Detailed'!BE95)*-1</f>
        <v>-4924.7000000000007</v>
      </c>
      <c r="BD34" s="564">
        <f>('Cashflow Detailed'!BF95)*-1</f>
        <v>-4924.7000000000007</v>
      </c>
      <c r="BE34" s="564">
        <f>('Cashflow Detailed'!BG95)*-1</f>
        <v>-4924.7000000000007</v>
      </c>
      <c r="BF34" s="564">
        <f>('Cashflow Detailed'!BH95)*-1</f>
        <v>-4924.7000000000007</v>
      </c>
      <c r="BG34" s="564">
        <f>('Cashflow Detailed'!BI95)*-1</f>
        <v>-4924.7000000000007</v>
      </c>
      <c r="BH34" s="564">
        <f>('Cashflow Detailed'!BJ95)*-1</f>
        <v>-4924.7000000000007</v>
      </c>
      <c r="BI34" s="564">
        <f>('Cashflow Detailed'!BK95)*-1</f>
        <v>-4924.7000000000007</v>
      </c>
      <c r="BJ34" s="564">
        <f>('Cashflow Detailed'!BL95)*-1</f>
        <v>-4924.7000000000007</v>
      </c>
      <c r="BK34" s="575">
        <f>('Cashflow Detailed'!BM95)*-1</f>
        <v>-4924.7000000000007</v>
      </c>
      <c r="BL34" s="531">
        <f t="shared" ref="BL34:BU34" si="47">+BK34*1.075</f>
        <v>-5294.0525000000007</v>
      </c>
      <c r="BM34" s="531">
        <f t="shared" si="47"/>
        <v>-5691.1064375000005</v>
      </c>
      <c r="BN34" s="531">
        <f t="shared" si="47"/>
        <v>-6117.9394203125003</v>
      </c>
      <c r="BO34" s="531">
        <f t="shared" si="47"/>
        <v>-6576.7848768359372</v>
      </c>
      <c r="BP34" s="531">
        <f t="shared" si="47"/>
        <v>-7070.043742598632</v>
      </c>
      <c r="BQ34" s="531">
        <f t="shared" si="47"/>
        <v>-7600.2970232935295</v>
      </c>
      <c r="BR34" s="531">
        <f t="shared" si="47"/>
        <v>-8170.3193000405436</v>
      </c>
      <c r="BS34" s="531">
        <f t="shared" si="47"/>
        <v>-8783.0932475435839</v>
      </c>
      <c r="BT34" s="531">
        <f t="shared" si="47"/>
        <v>-9441.8252411093526</v>
      </c>
      <c r="BU34" s="531">
        <f t="shared" si="47"/>
        <v>-10149.962134192554</v>
      </c>
      <c r="BV34" s="591">
        <f t="shared" si="42"/>
        <v>-309105.8239234268</v>
      </c>
      <c r="BW34" s="503" t="s">
        <v>127</v>
      </c>
    </row>
    <row r="35" spans="2:77" x14ac:dyDescent="0.2">
      <c r="B35" s="532" t="s">
        <v>395</v>
      </c>
      <c r="D35" s="599">
        <f>-'Cashflow Detailed'!F109</f>
        <v>-12520</v>
      </c>
      <c r="E35" s="508">
        <f>-'Cashflow Detailed'!G109</f>
        <v>-13480</v>
      </c>
      <c r="F35" s="508">
        <f>-'Cashflow Detailed'!H109</f>
        <v>-15740</v>
      </c>
      <c r="G35" s="508">
        <f>-'Cashflow Detailed'!I109</f>
        <v>-15020</v>
      </c>
      <c r="H35" s="508">
        <f>-'Cashflow Detailed'!J109</f>
        <v>-15160</v>
      </c>
      <c r="I35" s="508">
        <f>-'Cashflow Detailed'!K109</f>
        <v>-15460</v>
      </c>
      <c r="J35" s="508">
        <f>-'Cashflow Detailed'!L109</f>
        <v>-16680</v>
      </c>
      <c r="K35" s="508">
        <f>-'Cashflow Detailed'!M109</f>
        <v>-16680</v>
      </c>
      <c r="L35" s="508">
        <f>-'Cashflow Detailed'!N109</f>
        <v>-16680</v>
      </c>
      <c r="M35" s="508">
        <f>-'Cashflow Detailed'!O109</f>
        <v>-16680</v>
      </c>
      <c r="N35" s="508">
        <f>-'Cashflow Detailed'!P109</f>
        <v>-16680</v>
      </c>
      <c r="O35" s="565">
        <f>-'Cashflow Detailed'!Q109</f>
        <v>-16680</v>
      </c>
      <c r="P35" s="599">
        <f>-'Cashflow Detailed'!R109</f>
        <v>-17340</v>
      </c>
      <c r="Q35" s="508">
        <f>-'Cashflow Detailed'!S109</f>
        <v>-17340</v>
      </c>
      <c r="R35" s="508">
        <f>-'Cashflow Detailed'!T109</f>
        <v>-17340</v>
      </c>
      <c r="S35" s="508">
        <f>-'Cashflow Detailed'!U109</f>
        <v>-17340</v>
      </c>
      <c r="T35" s="508">
        <f>-'Cashflow Detailed'!V109</f>
        <v>-17340</v>
      </c>
      <c r="U35" s="508">
        <f>-'Cashflow Detailed'!W109</f>
        <v>-17700</v>
      </c>
      <c r="V35" s="508">
        <f>-'Cashflow Detailed'!X109</f>
        <v>-18108</v>
      </c>
      <c r="W35" s="508">
        <f>-'Cashflow Detailed'!Y109</f>
        <v>-18108</v>
      </c>
      <c r="X35" s="508">
        <f>-'Cashflow Detailed'!Z109</f>
        <v>-18108</v>
      </c>
      <c r="Y35" s="508">
        <f>-'Cashflow Detailed'!AA109</f>
        <v>-18288</v>
      </c>
      <c r="Z35" s="508">
        <f>-'Cashflow Detailed'!AB109</f>
        <v>-18288</v>
      </c>
      <c r="AA35" s="565">
        <f>-'Cashflow Detailed'!AC109</f>
        <v>-18968</v>
      </c>
      <c r="AB35" s="599">
        <f>-'Cashflow Detailed'!AD109</f>
        <v>-20160.400000000001</v>
      </c>
      <c r="AC35" s="508">
        <f>-'Cashflow Detailed'!AE109</f>
        <v>-20160.400000000001</v>
      </c>
      <c r="AD35" s="508">
        <f>-'Cashflow Detailed'!AF109</f>
        <v>-20160.400000000001</v>
      </c>
      <c r="AE35" s="508">
        <f>-'Cashflow Detailed'!AG109</f>
        <v>-20160.400000000001</v>
      </c>
      <c r="AF35" s="508">
        <f>-'Cashflow Detailed'!AH109</f>
        <v>-20160.400000000001</v>
      </c>
      <c r="AG35" s="508">
        <f>-'Cashflow Detailed'!AI109</f>
        <v>-20160.400000000001</v>
      </c>
      <c r="AH35" s="508">
        <f>-'Cashflow Detailed'!AJ109</f>
        <v>-20160.400000000001</v>
      </c>
      <c r="AI35" s="508">
        <f>-'Cashflow Detailed'!AK109</f>
        <v>-20160.400000000001</v>
      </c>
      <c r="AJ35" s="508">
        <f>-'Cashflow Detailed'!AL109</f>
        <v>-20160.400000000001</v>
      </c>
      <c r="AK35" s="508">
        <f>-'Cashflow Detailed'!AM109</f>
        <v>-20160.400000000001</v>
      </c>
      <c r="AL35" s="508">
        <f>-'Cashflow Detailed'!AN109</f>
        <v>-20160.400000000001</v>
      </c>
      <c r="AM35" s="565">
        <f>-'Cashflow Detailed'!AO109</f>
        <v>-20160.400000000001</v>
      </c>
      <c r="AN35" s="599">
        <f>-'Cashflow Detailed'!AP109</f>
        <v>-21118.420000000002</v>
      </c>
      <c r="AO35" s="508">
        <f>-'Cashflow Detailed'!AQ109</f>
        <v>-21118.420000000002</v>
      </c>
      <c r="AP35" s="508">
        <f>-'Cashflow Detailed'!AR109</f>
        <v>-21118.420000000002</v>
      </c>
      <c r="AQ35" s="508">
        <f>-'Cashflow Detailed'!AS109</f>
        <v>-21118.420000000002</v>
      </c>
      <c r="AR35" s="508">
        <f>-'Cashflow Detailed'!AT109</f>
        <v>-21118.420000000002</v>
      </c>
      <c r="AS35" s="508">
        <f>-'Cashflow Detailed'!AU109</f>
        <v>-21118.420000000002</v>
      </c>
      <c r="AT35" s="508">
        <f>-'Cashflow Detailed'!AV109</f>
        <v>-21118.420000000002</v>
      </c>
      <c r="AU35" s="508">
        <f>-'Cashflow Detailed'!AW109</f>
        <v>-21118.420000000002</v>
      </c>
      <c r="AV35" s="508">
        <f>-'Cashflow Detailed'!AX109</f>
        <v>-21118.420000000002</v>
      </c>
      <c r="AW35" s="508">
        <f>-'Cashflow Detailed'!AY109</f>
        <v>-21118.420000000002</v>
      </c>
      <c r="AX35" s="508">
        <f>-'Cashflow Detailed'!AZ109</f>
        <v>-21118.420000000002</v>
      </c>
      <c r="AY35" s="565">
        <f>-'Cashflow Detailed'!BA109</f>
        <v>-21118.420000000002</v>
      </c>
      <c r="AZ35" s="599">
        <f>-'Cashflow Detailed'!BB109</f>
        <v>-22124.341000000004</v>
      </c>
      <c r="BA35" s="508">
        <f>-'Cashflow Detailed'!BC109</f>
        <v>-22124.341000000004</v>
      </c>
      <c r="BB35" s="508">
        <f>-'Cashflow Detailed'!BD109</f>
        <v>-22124.341000000004</v>
      </c>
      <c r="BC35" s="508">
        <f>-'Cashflow Detailed'!BE109</f>
        <v>-22124.341000000004</v>
      </c>
      <c r="BD35" s="508">
        <f>-'Cashflow Detailed'!BF109</f>
        <v>-22124.341000000004</v>
      </c>
      <c r="BE35" s="508">
        <f>-'Cashflow Detailed'!BG109</f>
        <v>-22124.341000000004</v>
      </c>
      <c r="BF35" s="508">
        <f>-'Cashflow Detailed'!BH109</f>
        <v>-22124.341000000004</v>
      </c>
      <c r="BG35" s="508">
        <f>-'Cashflow Detailed'!BI109</f>
        <v>-22124.341000000004</v>
      </c>
      <c r="BH35" s="508">
        <f>-'Cashflow Detailed'!BJ109</f>
        <v>-22124.341000000004</v>
      </c>
      <c r="BI35" s="508">
        <f>-'Cashflow Detailed'!BK109</f>
        <v>-22124.341000000004</v>
      </c>
      <c r="BJ35" s="508">
        <f>-'Cashflow Detailed'!BL109</f>
        <v>-22124.341000000004</v>
      </c>
      <c r="BK35" s="565">
        <f>-'Cashflow Detailed'!BM109</f>
        <v>-22124.341000000004</v>
      </c>
      <c r="BL35" s="531">
        <f t="shared" ref="BL35:BU35" si="48">+BK35*1.075</f>
        <v>-23783.666575000003</v>
      </c>
      <c r="BM35" s="531">
        <f t="shared" si="48"/>
        <v>-25567.441568125003</v>
      </c>
      <c r="BN35" s="531">
        <f t="shared" si="48"/>
        <v>-27484.999685734376</v>
      </c>
      <c r="BO35" s="531">
        <f t="shared" si="48"/>
        <v>-29546.374662164453</v>
      </c>
      <c r="BP35" s="531">
        <f t="shared" si="48"/>
        <v>-31762.352761826787</v>
      </c>
      <c r="BQ35" s="531">
        <f t="shared" si="48"/>
        <v>-34144.529218963791</v>
      </c>
      <c r="BR35" s="531">
        <f t="shared" si="48"/>
        <v>-36705.368910386074</v>
      </c>
      <c r="BS35" s="531">
        <f t="shared" si="48"/>
        <v>-39458.27157866503</v>
      </c>
      <c r="BT35" s="531">
        <f t="shared" si="48"/>
        <v>-42417.641947064905</v>
      </c>
      <c r="BU35" s="531">
        <f t="shared" si="48"/>
        <v>-45598.965093094768</v>
      </c>
      <c r="BV35" s="591">
        <f t="shared" si="42"/>
        <v>-1499035.5440010261</v>
      </c>
      <c r="BW35" s="503" t="s">
        <v>395</v>
      </c>
    </row>
    <row r="36" spans="2:77" ht="17" thickBot="1" x14ac:dyDescent="0.25">
      <c r="B36" s="532" t="s">
        <v>191</v>
      </c>
      <c r="D36" s="599">
        <f>-'Cashflow Detailed'!F106</f>
        <v>-30</v>
      </c>
      <c r="E36" s="508">
        <f>-'Cashflow Detailed'!G106</f>
        <v>-2100</v>
      </c>
      <c r="F36" s="508">
        <f>-'Cashflow Detailed'!H106</f>
        <v>-2100</v>
      </c>
      <c r="G36" s="508">
        <f>-'Cashflow Detailed'!I106</f>
        <v>-1500</v>
      </c>
      <c r="H36" s="508">
        <f>-'Cashflow Detailed'!J106</f>
        <v>-1500</v>
      </c>
      <c r="I36" s="508">
        <f>-'Cashflow Detailed'!K106</f>
        <v>-1500</v>
      </c>
      <c r="J36" s="508">
        <f>-'Cashflow Detailed'!L106</f>
        <v>-900</v>
      </c>
      <c r="K36" s="508">
        <f>-'Cashflow Detailed'!M106</f>
        <v>-1100</v>
      </c>
      <c r="L36" s="508">
        <f>-'Cashflow Detailed'!N106</f>
        <v>-1050</v>
      </c>
      <c r="M36" s="508">
        <f>-'Cashflow Detailed'!O106</f>
        <v>-1050</v>
      </c>
      <c r="N36" s="508">
        <f>-'Cashflow Detailed'!P106</f>
        <v>-1050</v>
      </c>
      <c r="O36" s="565">
        <f>-'Cashflow Detailed'!Q106</f>
        <v>-2650</v>
      </c>
      <c r="P36" s="599">
        <f>-'Cashflow Detailed'!R106</f>
        <v>-1550</v>
      </c>
      <c r="Q36" s="508">
        <f>-'Cashflow Detailed'!S106</f>
        <v>-1550</v>
      </c>
      <c r="R36" s="508">
        <f>-'Cashflow Detailed'!T106</f>
        <v>-1550</v>
      </c>
      <c r="S36" s="508">
        <f>-'Cashflow Detailed'!U106</f>
        <v>-2400</v>
      </c>
      <c r="T36" s="508">
        <f>-'Cashflow Detailed'!V106</f>
        <v>-2400</v>
      </c>
      <c r="U36" s="508">
        <f>-'Cashflow Detailed'!W106</f>
        <v>-1550</v>
      </c>
      <c r="V36" s="508">
        <f>-'Cashflow Detailed'!X106</f>
        <v>-1550</v>
      </c>
      <c r="W36" s="508">
        <f>-'Cashflow Detailed'!Y106</f>
        <v>-1550</v>
      </c>
      <c r="X36" s="508">
        <f>-'Cashflow Detailed'!Z106</f>
        <v>-1550</v>
      </c>
      <c r="Y36" s="508">
        <f>-'Cashflow Detailed'!AA106</f>
        <v>-2400</v>
      </c>
      <c r="Z36" s="508">
        <f>-'Cashflow Detailed'!AB106</f>
        <v>-2400</v>
      </c>
      <c r="AA36" s="565">
        <f>-'Cashflow Detailed'!AC106</f>
        <v>-1550</v>
      </c>
      <c r="AB36" s="599">
        <f>-'Cashflow Detailed'!AD106</f>
        <v>-1705</v>
      </c>
      <c r="AC36" s="508">
        <f>-'Cashflow Detailed'!AE106</f>
        <v>-1705</v>
      </c>
      <c r="AD36" s="508">
        <f>-'Cashflow Detailed'!AF106</f>
        <v>-1705</v>
      </c>
      <c r="AE36" s="508">
        <f>-'Cashflow Detailed'!AG106</f>
        <v>-2640.0000000000005</v>
      </c>
      <c r="AF36" s="508">
        <f>-'Cashflow Detailed'!AH106</f>
        <v>-2640.0000000000005</v>
      </c>
      <c r="AG36" s="508">
        <f>-'Cashflow Detailed'!AI106</f>
        <v>-1705</v>
      </c>
      <c r="AH36" s="508">
        <f>-'Cashflow Detailed'!AJ106</f>
        <v>-1705</v>
      </c>
      <c r="AI36" s="508">
        <f>-'Cashflow Detailed'!AK106</f>
        <v>-1705</v>
      </c>
      <c r="AJ36" s="508">
        <f>-'Cashflow Detailed'!AL106</f>
        <v>-1705</v>
      </c>
      <c r="AK36" s="508">
        <f>-'Cashflow Detailed'!AM106</f>
        <v>-2640.0000000000005</v>
      </c>
      <c r="AL36" s="508">
        <f>-'Cashflow Detailed'!AN106</f>
        <v>-2640.0000000000005</v>
      </c>
      <c r="AM36" s="565">
        <f>-'Cashflow Detailed'!AO106</f>
        <v>-1705</v>
      </c>
      <c r="AN36" s="599">
        <f>-'Cashflow Detailed'!AP106</f>
        <v>-1875.5</v>
      </c>
      <c r="AO36" s="508">
        <f>-'Cashflow Detailed'!AQ106</f>
        <v>-1875.5</v>
      </c>
      <c r="AP36" s="508">
        <f>-'Cashflow Detailed'!AR106</f>
        <v>-1875.5</v>
      </c>
      <c r="AQ36" s="508">
        <f>-'Cashflow Detailed'!AS106</f>
        <v>-2904.0000000000005</v>
      </c>
      <c r="AR36" s="508">
        <f>-'Cashflow Detailed'!AT106</f>
        <v>-2904.0000000000005</v>
      </c>
      <c r="AS36" s="508">
        <f>-'Cashflow Detailed'!AU106</f>
        <v>-1875.5</v>
      </c>
      <c r="AT36" s="508">
        <f>-'Cashflow Detailed'!AV106</f>
        <v>-1875.5</v>
      </c>
      <c r="AU36" s="508">
        <f>-'Cashflow Detailed'!AW106</f>
        <v>-1875.5</v>
      </c>
      <c r="AV36" s="508">
        <f>-'Cashflow Detailed'!AX106</f>
        <v>-1875.5</v>
      </c>
      <c r="AW36" s="508">
        <f>-'Cashflow Detailed'!AY106</f>
        <v>-2904.0000000000005</v>
      </c>
      <c r="AX36" s="508">
        <f>-'Cashflow Detailed'!AZ106</f>
        <v>-2904.0000000000005</v>
      </c>
      <c r="AY36" s="565">
        <f>-'Cashflow Detailed'!BA106</f>
        <v>-1875.5</v>
      </c>
      <c r="AZ36" s="599">
        <f>-'Cashflow Detailed'!BB106</f>
        <v>-2063.0500000000006</v>
      </c>
      <c r="BA36" s="508">
        <f>-'Cashflow Detailed'!BC106</f>
        <v>-2063.0500000000006</v>
      </c>
      <c r="BB36" s="508">
        <f>-'Cashflow Detailed'!BD106</f>
        <v>-2063.0500000000006</v>
      </c>
      <c r="BC36" s="508">
        <f>-'Cashflow Detailed'!BE106</f>
        <v>-3194.4000000000015</v>
      </c>
      <c r="BD36" s="508">
        <f>-'Cashflow Detailed'!BF106</f>
        <v>-3194.4000000000015</v>
      </c>
      <c r="BE36" s="508">
        <f>-'Cashflow Detailed'!BG106</f>
        <v>-2063.0500000000006</v>
      </c>
      <c r="BF36" s="508">
        <f>-'Cashflow Detailed'!BH106</f>
        <v>-2063.0500000000006</v>
      </c>
      <c r="BG36" s="508">
        <f>-'Cashflow Detailed'!BI106</f>
        <v>-2063.0500000000006</v>
      </c>
      <c r="BH36" s="508">
        <f>-'Cashflow Detailed'!BJ106</f>
        <v>-2063.0500000000006</v>
      </c>
      <c r="BI36" s="508">
        <f>-'Cashflow Detailed'!BK106</f>
        <v>-3194.4000000000015</v>
      </c>
      <c r="BJ36" s="508">
        <f>-'Cashflow Detailed'!BL106</f>
        <v>-3194.4000000000015</v>
      </c>
      <c r="BK36" s="565">
        <f>-'Cashflow Detailed'!BM106</f>
        <v>-2063.0500000000006</v>
      </c>
      <c r="BL36" s="531">
        <f t="shared" ref="BL36:BU36" si="49">+BK36*1.075</f>
        <v>-2217.7787500000004</v>
      </c>
      <c r="BM36" s="531">
        <f t="shared" si="49"/>
        <v>-2384.1121562500002</v>
      </c>
      <c r="BN36" s="531">
        <f t="shared" si="49"/>
        <v>-2562.9205679687502</v>
      </c>
      <c r="BO36" s="531">
        <f t="shared" si="49"/>
        <v>-2755.1396105664062</v>
      </c>
      <c r="BP36" s="531">
        <f t="shared" si="49"/>
        <v>-2961.7750813588864</v>
      </c>
      <c r="BQ36" s="531">
        <f t="shared" si="49"/>
        <v>-3183.9082124608026</v>
      </c>
      <c r="BR36" s="531">
        <f t="shared" si="49"/>
        <v>-3422.7013283953625</v>
      </c>
      <c r="BS36" s="531">
        <f t="shared" si="49"/>
        <v>-3679.4039280250145</v>
      </c>
      <c r="BT36" s="531">
        <f t="shared" si="49"/>
        <v>-3955.3592226268902</v>
      </c>
      <c r="BU36" s="531">
        <f t="shared" si="49"/>
        <v>-4252.011164323907</v>
      </c>
      <c r="BV36" s="591">
        <f t="shared" si="42"/>
        <v>-150007.11002197606</v>
      </c>
      <c r="BW36" s="503" t="s">
        <v>191</v>
      </c>
    </row>
    <row r="37" spans="2:77" ht="17" thickTop="1" x14ac:dyDescent="0.2">
      <c r="B37" s="521" t="s">
        <v>396</v>
      </c>
      <c r="C37" s="521"/>
      <c r="D37" s="608">
        <f>SUM(D29:D36)</f>
        <v>-219753.98</v>
      </c>
      <c r="E37" s="533">
        <f t="shared" ref="E37:BP37" si="50">SUM(E29:E36)</f>
        <v>-237675.97</v>
      </c>
      <c r="F37" s="533">
        <f t="shared" si="50"/>
        <v>-267916.96999999997</v>
      </c>
      <c r="G37" s="533">
        <f t="shared" si="50"/>
        <v>-251238.72</v>
      </c>
      <c r="H37" s="533">
        <f t="shared" si="50"/>
        <v>-252415.6575</v>
      </c>
      <c r="I37" s="533">
        <f t="shared" si="50"/>
        <v>-247358.24187500001</v>
      </c>
      <c r="J37" s="533">
        <f t="shared" si="50"/>
        <v>-265172.95546874998</v>
      </c>
      <c r="K37" s="533">
        <f t="shared" si="50"/>
        <v>-269186.30474218749</v>
      </c>
      <c r="L37" s="533">
        <f t="shared" si="50"/>
        <v>-270370.82147929689</v>
      </c>
      <c r="M37" s="533">
        <f t="shared" si="50"/>
        <v>-266617.06405326171</v>
      </c>
      <c r="N37" s="533">
        <f t="shared" si="50"/>
        <v>-268375.61875592481</v>
      </c>
      <c r="O37" s="569">
        <f t="shared" si="50"/>
        <v>-267967.10119372106</v>
      </c>
      <c r="P37" s="608">
        <f t="shared" si="50"/>
        <v>-279288.15775340714</v>
      </c>
      <c r="Q37" s="533">
        <f t="shared" si="50"/>
        <v>-278287.46714107745</v>
      </c>
      <c r="R37" s="533">
        <f t="shared" si="50"/>
        <v>-279601.74199813133</v>
      </c>
      <c r="S37" s="533">
        <f t="shared" si="50"/>
        <v>-279781.73059803789</v>
      </c>
      <c r="T37" s="533">
        <f t="shared" si="50"/>
        <v>-280128.21862793982</v>
      </c>
      <c r="U37" s="533">
        <f t="shared" si="50"/>
        <v>-289818.03105933679</v>
      </c>
      <c r="V37" s="533">
        <f t="shared" si="50"/>
        <v>-290852.83411230362</v>
      </c>
      <c r="W37" s="533">
        <f t="shared" si="50"/>
        <v>-291253.93731791881</v>
      </c>
      <c r="X37" s="533">
        <f t="shared" si="50"/>
        <v>-292675.09568381472</v>
      </c>
      <c r="Y37" s="533">
        <f t="shared" si="50"/>
        <v>-295505.3119680055</v>
      </c>
      <c r="Z37" s="533">
        <f t="shared" si="50"/>
        <v>-295969.63906640571</v>
      </c>
      <c r="AA37" s="569">
        <f t="shared" si="50"/>
        <v>-311795.18251972605</v>
      </c>
      <c r="AB37" s="608">
        <f t="shared" si="50"/>
        <v>-326288.24014571233</v>
      </c>
      <c r="AC37" s="533">
        <f t="shared" si="50"/>
        <v>-325395.75680299796</v>
      </c>
      <c r="AD37" s="533">
        <f t="shared" si="50"/>
        <v>-327060.14929314784</v>
      </c>
      <c r="AE37" s="533">
        <f t="shared" si="50"/>
        <v>-327487.76140780526</v>
      </c>
      <c r="AF37" s="533">
        <f t="shared" si="50"/>
        <v>-328110.00412819552</v>
      </c>
      <c r="AG37" s="533">
        <f t="shared" si="50"/>
        <v>-333078.35898460529</v>
      </c>
      <c r="AH37" s="533">
        <f t="shared" si="50"/>
        <v>-328514.38158383558</v>
      </c>
      <c r="AI37" s="533">
        <f t="shared" si="50"/>
        <v>-329234.70531302737</v>
      </c>
      <c r="AJ37" s="533">
        <f t="shared" si="50"/>
        <v>-331091.04522867873</v>
      </c>
      <c r="AK37" s="533">
        <f t="shared" si="50"/>
        <v>-331720.20214011264</v>
      </c>
      <c r="AL37" s="533">
        <f t="shared" si="50"/>
        <v>-332554.06689711829</v>
      </c>
      <c r="AM37" s="569">
        <f t="shared" si="50"/>
        <v>-339394.62489197421</v>
      </c>
      <c r="AN37" s="608">
        <f t="shared" si="50"/>
        <v>-351046.54448657291</v>
      </c>
      <c r="AO37" s="533">
        <f t="shared" si="50"/>
        <v>-350438.84717590152</v>
      </c>
      <c r="AP37" s="533">
        <f t="shared" si="50"/>
        <v>-352662.4149996966</v>
      </c>
      <c r="AQ37" s="533">
        <f t="shared" si="50"/>
        <v>-353545.16121468146</v>
      </c>
      <c r="AR37" s="533">
        <f t="shared" si="50"/>
        <v>-354662.61974041554</v>
      </c>
      <c r="AS37" s="533">
        <f t="shared" si="50"/>
        <v>-360222.45119243633</v>
      </c>
      <c r="AT37" s="533">
        <f t="shared" si="50"/>
        <v>-356039.44921705814</v>
      </c>
      <c r="AU37" s="533">
        <f t="shared" si="50"/>
        <v>-357333.04714291106</v>
      </c>
      <c r="AV37" s="533">
        <f t="shared" si="50"/>
        <v>-359901.32496505656</v>
      </c>
      <c r="AW37" s="533">
        <f t="shared" si="50"/>
        <v>-361146.01667830942</v>
      </c>
      <c r="AX37" s="533">
        <f t="shared" si="50"/>
        <v>-362643.5179772249</v>
      </c>
      <c r="AY37" s="569">
        <f t="shared" si="50"/>
        <v>-370417.3943410861</v>
      </c>
      <c r="AZ37" s="608">
        <f t="shared" si="50"/>
        <v>-383537.17124314053</v>
      </c>
      <c r="BA37" s="533">
        <f t="shared" si="50"/>
        <v>-383540.41618429753</v>
      </c>
      <c r="BB37" s="533">
        <f t="shared" si="50"/>
        <v>-386691.63837251242</v>
      </c>
      <c r="BC37" s="533">
        <f t="shared" si="50"/>
        <v>-388403.22167013807</v>
      </c>
      <c r="BD37" s="533">
        <f t="shared" si="50"/>
        <v>-390410.01663264498</v>
      </c>
      <c r="BE37" s="533">
        <f t="shared" si="50"/>
        <v>-396982.30134327721</v>
      </c>
      <c r="BF37" s="533">
        <f t="shared" si="50"/>
        <v>-393598.29278944107</v>
      </c>
      <c r="BG37" s="533">
        <f t="shared" si="50"/>
        <v>-395921.40880791307</v>
      </c>
      <c r="BH37" s="533">
        <f t="shared" si="50"/>
        <v>-399691.68062730873</v>
      </c>
      <c r="BI37" s="533">
        <f t="shared" si="50"/>
        <v>-402053.26603767421</v>
      </c>
      <c r="BJ37" s="533">
        <f t="shared" si="50"/>
        <v>-404742.56321855792</v>
      </c>
      <c r="BK37" s="569">
        <f t="shared" si="50"/>
        <v>-414027.97525848576</v>
      </c>
      <c r="BL37" s="533">
        <f t="shared" si="50"/>
        <v>-445080.07340287208</v>
      </c>
      <c r="BM37" s="533">
        <f t="shared" si="50"/>
        <v>-478461.07890808745</v>
      </c>
      <c r="BN37" s="533">
        <f t="shared" si="50"/>
        <v>-514345.65982619411</v>
      </c>
      <c r="BO37" s="533">
        <f t="shared" si="50"/>
        <v>-552921.58431315853</v>
      </c>
      <c r="BP37" s="533">
        <f t="shared" si="50"/>
        <v>-594390.70313664549</v>
      </c>
      <c r="BQ37" s="533">
        <f t="shared" ref="BQ37:BU37" si="51">SUM(BQ29:BQ36)</f>
        <v>-638970.00587189395</v>
      </c>
      <c r="BR37" s="533">
        <f t="shared" si="51"/>
        <v>-686892.7563122859</v>
      </c>
      <c r="BS37" s="533">
        <f t="shared" si="51"/>
        <v>-738409.71303570736</v>
      </c>
      <c r="BT37" s="533">
        <f t="shared" si="51"/>
        <v>-793790.44151338539</v>
      </c>
      <c r="BU37" s="533">
        <f t="shared" si="51"/>
        <v>-853324.7246268891</v>
      </c>
      <c r="BV37" s="592">
        <f>SUM(D37:BU37)</f>
        <v>-25835181.531995311</v>
      </c>
      <c r="BW37" s="503" t="s">
        <v>120</v>
      </c>
    </row>
    <row r="38" spans="2:77" x14ac:dyDescent="0.2">
      <c r="D38" s="599"/>
      <c r="E38" s="508"/>
      <c r="F38" s="508"/>
      <c r="G38" s="508"/>
      <c r="H38" s="508"/>
      <c r="I38" s="508"/>
      <c r="J38" s="508"/>
      <c r="K38" s="508"/>
      <c r="L38" s="508"/>
      <c r="M38" s="508"/>
      <c r="N38" s="508"/>
      <c r="O38" s="565"/>
      <c r="P38" s="599"/>
      <c r="Q38" s="508"/>
      <c r="R38" s="508"/>
      <c r="S38" s="508"/>
      <c r="T38" s="508"/>
      <c r="U38" s="508"/>
      <c r="V38" s="508"/>
      <c r="W38" s="508"/>
      <c r="X38" s="508"/>
      <c r="Y38" s="508"/>
      <c r="Z38" s="508"/>
      <c r="AA38" s="565"/>
      <c r="AB38" s="599"/>
      <c r="AC38" s="508"/>
      <c r="AD38" s="508"/>
      <c r="AE38" s="508"/>
      <c r="AF38" s="508"/>
      <c r="AG38" s="508"/>
      <c r="AH38" s="508"/>
      <c r="AI38" s="508"/>
      <c r="AJ38" s="508"/>
      <c r="AK38" s="508"/>
      <c r="AL38" s="508"/>
      <c r="AM38" s="565"/>
      <c r="AN38" s="607"/>
      <c r="AO38" s="564"/>
      <c r="AP38" s="564"/>
      <c r="AQ38" s="564"/>
      <c r="AR38" s="564"/>
      <c r="AS38" s="564"/>
      <c r="AT38" s="564"/>
      <c r="AU38" s="564"/>
      <c r="AV38" s="564"/>
      <c r="AW38" s="564"/>
      <c r="AX38" s="564"/>
      <c r="AY38" s="575"/>
      <c r="AZ38" s="607"/>
      <c r="BA38" s="564"/>
      <c r="BB38" s="564"/>
      <c r="BC38" s="564"/>
      <c r="BD38" s="564"/>
      <c r="BE38" s="564"/>
      <c r="BF38" s="564"/>
      <c r="BG38" s="564"/>
      <c r="BH38" s="564"/>
      <c r="BI38" s="564"/>
      <c r="BJ38" s="564"/>
      <c r="BK38" s="575"/>
      <c r="BL38" s="531"/>
      <c r="BM38" s="531"/>
      <c r="BN38" s="531"/>
      <c r="BO38" s="531"/>
      <c r="BP38" s="531"/>
      <c r="BQ38" s="531"/>
      <c r="BR38" s="531"/>
      <c r="BS38" s="531"/>
      <c r="BT38" s="531"/>
      <c r="BU38" s="531"/>
      <c r="BV38" s="591"/>
      <c r="BW38" s="534"/>
    </row>
    <row r="39" spans="2:77" ht="17" thickBot="1" x14ac:dyDescent="0.25">
      <c r="B39" s="536" t="s">
        <v>142</v>
      </c>
      <c r="C39" s="536"/>
      <c r="D39" s="579">
        <f>-'OLD -- Revenue Receipts'!H155-'OLD -- Revenue Receipts'!H156-'OLD -- Revenue Receipts'!H157</f>
        <v>-50000</v>
      </c>
      <c r="E39" s="539">
        <f>-'OLD -- Revenue Receipts'!I155-'OLD -- Revenue Receipts'!I156-'OLD -- Revenue Receipts'!I157</f>
        <v>-50000</v>
      </c>
      <c r="F39" s="539">
        <f>-'OLD -- Revenue Receipts'!J155-'OLD -- Revenue Receipts'!J156-'OLD -- Revenue Receipts'!J157</f>
        <v>-50000</v>
      </c>
      <c r="G39" s="539">
        <f>-'OLD -- Revenue Receipts'!K155-'OLD -- Revenue Receipts'!K156-'OLD -- Revenue Receipts'!K157</f>
        <v>0</v>
      </c>
      <c r="H39" s="539">
        <f>-'OLD -- Revenue Receipts'!L155-'OLD -- Revenue Receipts'!L156-'OLD -- Revenue Receipts'!L157</f>
        <v>-50000</v>
      </c>
      <c r="I39" s="539">
        <f>-'OLD -- Revenue Receipts'!M155-'OLD -- Revenue Receipts'!M156-'OLD -- Revenue Receipts'!M157</f>
        <v>0</v>
      </c>
      <c r="J39" s="539">
        <f>-'OLD -- Revenue Receipts'!N155-'OLD -- Revenue Receipts'!N156-'OLD -- Revenue Receipts'!N157</f>
        <v>0</v>
      </c>
      <c r="K39" s="539">
        <f>-'OLD -- Revenue Receipts'!O155-'OLD -- Revenue Receipts'!O156-'OLD -- Revenue Receipts'!O157</f>
        <v>0</v>
      </c>
      <c r="L39" s="539">
        <f>-'OLD -- Revenue Receipts'!P155-'OLD -- Revenue Receipts'!P156-'OLD -- Revenue Receipts'!P157</f>
        <v>-50000</v>
      </c>
      <c r="M39" s="539">
        <f>-'OLD -- Revenue Receipts'!Q155-'OLD -- Revenue Receipts'!Q156-'OLD -- Revenue Receipts'!Q157</f>
        <v>-256579.495</v>
      </c>
      <c r="N39" s="539">
        <f>-'OLD -- Revenue Receipts'!R155-'OLD -- Revenue Receipts'!R156-'OLD -- Revenue Receipts'!R157</f>
        <v>-74252.637499999997</v>
      </c>
      <c r="O39" s="570">
        <f>-'OLD -- Revenue Receipts'!S155-'OLD -- Revenue Receipts'!S156-'OLD -- Revenue Receipts'!S157</f>
        <v>-308529.25</v>
      </c>
      <c r="P39" s="579">
        <f>-'OLD -- Revenue Receipts'!T155-'OLD -- Revenue Receipts'!T156-'OLD -- Revenue Receipts'!T157</f>
        <v>-177183.38750000001</v>
      </c>
      <c r="Q39" s="539">
        <f>-'OLD -- Revenue Receipts'!U155-'OLD -- Revenue Receipts'!U156-'OLD -- Revenue Receipts'!U157</f>
        <v>-312957.79249999998</v>
      </c>
      <c r="R39" s="539">
        <f>-'OLD -- Revenue Receipts'!V155-'OLD -- Revenue Receipts'!V156-'OLD -- Revenue Receipts'!V157</f>
        <v>-722919.70374999999</v>
      </c>
      <c r="S39" s="539">
        <f>-'OLD -- Revenue Receipts'!W155-'OLD -- Revenue Receipts'!W156-'OLD -- Revenue Receipts'!W157</f>
        <v>-869702.14624999987</v>
      </c>
      <c r="T39" s="539">
        <f>-'OLD -- Revenue Receipts'!X155-'OLD -- Revenue Receipts'!X156-'OLD -- Revenue Receipts'!X157</f>
        <v>-1517532.8587499997</v>
      </c>
      <c r="U39" s="539">
        <f>-'OLD -- Revenue Receipts'!Y155-'OLD -- Revenue Receipts'!Y156-'OLD -- Revenue Receipts'!Y157</f>
        <v>-1795902.7612499997</v>
      </c>
      <c r="V39" s="539">
        <f>-'OLD -- Revenue Receipts'!Z155-'OLD -- Revenue Receipts'!Z156-'OLD -- Revenue Receipts'!Z157</f>
        <v>-2198692.8612499996</v>
      </c>
      <c r="W39" s="539">
        <f>-'OLD -- Revenue Receipts'!AA155-'OLD -- Revenue Receipts'!AA156-'OLD -- Revenue Receipts'!AA157</f>
        <v>-2436335.07125</v>
      </c>
      <c r="X39" s="539">
        <f>-'OLD -- Revenue Receipts'!AB155-'OLD -- Revenue Receipts'!AB156-'OLD -- Revenue Receipts'!AB157</f>
        <v>-2344010.6199999996</v>
      </c>
      <c r="Y39" s="539">
        <f>-'OLD -- Revenue Receipts'!AC155-'OLD -- Revenue Receipts'!AC156-'OLD -- Revenue Receipts'!AC157</f>
        <v>-1803996.0424999997</v>
      </c>
      <c r="Z39" s="539">
        <f>-'OLD -- Revenue Receipts'!AD155-'OLD -- Revenue Receipts'!AD156-'OLD -- Revenue Receipts'!AD157</f>
        <v>-2458776.2624999997</v>
      </c>
      <c r="AA39" s="570">
        <f>-'OLD -- Revenue Receipts'!AE155-'OLD -- Revenue Receipts'!AE156-'OLD -- Revenue Receipts'!AE157</f>
        <v>-1910589.8174999994</v>
      </c>
      <c r="AB39" s="579">
        <f>-'OLD -- Revenue Receipts'!AF155-'OLD -- Revenue Receipts'!AF156-'OLD -- Revenue Receipts'!AF157</f>
        <v>-2067298.5524999998</v>
      </c>
      <c r="AC39" s="539">
        <f>-'OLD -- Revenue Receipts'!AG155-'OLD -- Revenue Receipts'!AG156-'OLD -- Revenue Receipts'!AG157</f>
        <v>-2545809.9299999997</v>
      </c>
      <c r="AD39" s="539">
        <f>-'OLD -- Revenue Receipts'!AH155-'OLD -- Revenue Receipts'!AH156-'OLD -- Revenue Receipts'!AH157</f>
        <v>-2164240.11375</v>
      </c>
      <c r="AE39" s="539">
        <f>-'OLD -- Revenue Receipts'!AI155-'OLD -- Revenue Receipts'!AI156-'OLD -- Revenue Receipts'!AI157</f>
        <v>-2228880.2749999999</v>
      </c>
      <c r="AF39" s="539">
        <f>-'OLD -- Revenue Receipts'!AJ155-'OLD -- Revenue Receipts'!AJ156-'OLD -- Revenue Receipts'!AJ157</f>
        <v>-2218419.5062500001</v>
      </c>
      <c r="AG39" s="539">
        <f>-'OLD -- Revenue Receipts'!AK155-'OLD -- Revenue Receipts'!AK156-'OLD -- Revenue Receipts'!AK157</f>
        <v>-2661341.2874999996</v>
      </c>
      <c r="AH39" s="539">
        <f>-'OLD -- Revenue Receipts'!AL155-'OLD -- Revenue Receipts'!AL156-'OLD -- Revenue Receipts'!AL157</f>
        <v>-2412474.7725</v>
      </c>
      <c r="AI39" s="539">
        <f>-'OLD -- Revenue Receipts'!AM155-'OLD -- Revenue Receipts'!AM156-'OLD -- Revenue Receipts'!AM157</f>
        <v>-2997166.2824999997</v>
      </c>
      <c r="AJ39" s="539">
        <f>-'OLD -- Revenue Receipts'!AN155-'OLD -- Revenue Receipts'!AN156-'OLD -- Revenue Receipts'!AN157</f>
        <v>-3100345.4212500006</v>
      </c>
      <c r="AK39" s="539">
        <f>-'OLD -- Revenue Receipts'!AO155-'OLD -- Revenue Receipts'!AO156-'OLD -- Revenue Receipts'!AO157</f>
        <v>-3365473.05675</v>
      </c>
      <c r="AL39" s="539">
        <f>-'OLD -- Revenue Receipts'!AP155-'OLD -- Revenue Receipts'!AP156-'OLD -- Revenue Receipts'!AP157</f>
        <v>-2726410.2501499993</v>
      </c>
      <c r="AM39" s="570">
        <f>-'OLD -- Revenue Receipts'!AQ155-'OLD -- Revenue Receipts'!AQ156-'OLD -- Revenue Receipts'!AQ157</f>
        <v>-2551698.5551199992</v>
      </c>
      <c r="AN39" s="579">
        <f>-'OLD -- Revenue Receipts'!AR155-'OLD -- Revenue Receipts'!AR156-'OLD -- Revenue Receipts'!AR157</f>
        <v>-3236724.7343459995</v>
      </c>
      <c r="AO39" s="539">
        <f>-'OLD -- Revenue Receipts'!AS155-'OLD -- Revenue Receipts'!AS156-'OLD -- Revenue Receipts'!AS157</f>
        <v>-2813174.4542267993</v>
      </c>
      <c r="AP39" s="539">
        <f>-'OLD -- Revenue Receipts'!AT155-'OLD -- Revenue Receipts'!AT156-'OLD -- Revenue Receipts'!AT157</f>
        <v>-2304674.8333814396</v>
      </c>
      <c r="AQ39" s="539">
        <f>-'OLD -- Revenue Receipts'!AU155-'OLD -- Revenue Receipts'!AU156-'OLD -- Revenue Receipts'!AU157</f>
        <v>-2997874.0307051511</v>
      </c>
      <c r="AR39" s="539">
        <f>-'OLD -- Revenue Receipts'!AV155-'OLD -- Revenue Receipts'!AV156-'OLD -- Revenue Receipts'!AV157</f>
        <v>-2755249.9533141218</v>
      </c>
      <c r="AS39" s="539">
        <f>-'OLD -- Revenue Receipts'!AW155-'OLD -- Revenue Receipts'!AW156-'OLD -- Revenue Receipts'!AW157</f>
        <v>-2685208.7066512974</v>
      </c>
      <c r="AT39" s="539">
        <f>-'OLD -- Revenue Receipts'!AX155-'OLD -- Revenue Receipts'!AX156-'OLD -- Revenue Receipts'!AX157</f>
        <v>-1927613.4768210375</v>
      </c>
      <c r="AU39" s="539">
        <f>-'OLD -- Revenue Receipts'!AY155-'OLD -- Revenue Receipts'!AY156-'OLD -- Revenue Receipts'!AY157</f>
        <v>-2116513.6597068296</v>
      </c>
      <c r="AV39" s="539">
        <f>-'OLD -- Revenue Receipts'!AZ155-'OLD -- Revenue Receipts'!AZ156-'OLD -- Revenue Receipts'!AZ157</f>
        <v>-2183437.9420154644</v>
      </c>
      <c r="AW39" s="539">
        <f>-'OLD -- Revenue Receipts'!BA155-'OLD -- Revenue Receipts'!BA156-'OLD -- Revenue Receipts'!BA157</f>
        <v>-2173619.9898623712</v>
      </c>
      <c r="AX39" s="539">
        <f>-'OLD -- Revenue Receipts'!BB155-'OLD -- Revenue Receipts'!BB156-'OLD -- Revenue Receipts'!BB157</f>
        <v>-1895531.3716398966</v>
      </c>
      <c r="AY39" s="570">
        <f>-'OLD -- Revenue Receipts'!BC155-'OLD -- Revenue Receipts'!BC156-'OLD -- Revenue Receipts'!BC157</f>
        <v>-1843236.0335619177</v>
      </c>
      <c r="AZ39" s="579">
        <f>-'OLD -- Revenue Receipts'!BD155-'OLD -- Revenue Receipts'!BD156-'OLD -- Revenue Receipts'!BD157</f>
        <v>-2535046.141349534</v>
      </c>
      <c r="BA39" s="539">
        <f>-'OLD -- Revenue Receipts'!BE155-'OLD -- Revenue Receipts'!BE156-'OLD -- Revenue Receipts'!BE157</f>
        <v>-3175441.9818296274</v>
      </c>
      <c r="BB39" s="539">
        <f>-'OLD -- Revenue Receipts'!BF155-'OLD -- Revenue Receipts'!BF156-'OLD -- Revenue Receipts'!BF157</f>
        <v>-3014856.6929637017</v>
      </c>
      <c r="BC39" s="539">
        <f>-'OLD -- Revenue Receipts'!BG155-'OLD -- Revenue Receipts'!BG156-'OLD -- Revenue Receipts'!BG157</f>
        <v>-3500693.8248709617</v>
      </c>
      <c r="BD39" s="539">
        <f>-'OLD -- Revenue Receipts'!BH155-'OLD -- Revenue Receipts'!BH156-'OLD -- Revenue Receipts'!BH157</f>
        <v>-3373049.8098967681</v>
      </c>
      <c r="BE39" s="539">
        <f>-'OLD -- Revenue Receipts'!BI155-'OLD -- Revenue Receipts'!BI156-'OLD -- Revenue Receipts'!BI157</f>
        <v>-3064153.1454174146</v>
      </c>
      <c r="BF39" s="539">
        <f>-'OLD -- Revenue Receipts'!BJ155-'OLD -- Revenue Receipts'!BJ156-'OLD -- Revenue Receipts'!BJ157</f>
        <v>-3290056.3848339319</v>
      </c>
      <c r="BG39" s="539">
        <f>-'OLD -- Revenue Receipts'!BK155-'OLD -- Revenue Receipts'!BK156-'OLD -- Revenue Receipts'!BK157</f>
        <v>-2931563.0703671454</v>
      </c>
      <c r="BH39" s="539">
        <f>-'OLD -- Revenue Receipts'!BL155-'OLD -- Revenue Receipts'!BL156-'OLD -- Revenue Receipts'!BL157</f>
        <v>-2879442.4022937166</v>
      </c>
      <c r="BI39" s="539">
        <f>-'OLD -- Revenue Receipts'!BM155-'OLD -- Revenue Receipts'!BM156-'OLD -- Revenue Receipts'!BM157</f>
        <v>-3289671.2935849726</v>
      </c>
      <c r="BJ39" s="539">
        <f>-'OLD -- Revenue Receipts'!BN155-'OLD -- Revenue Receipts'!BN156-'OLD -- Revenue Receipts'!BN157</f>
        <v>-3295224.8568679774</v>
      </c>
      <c r="BK39" s="570">
        <f>-'OLD -- Revenue Receipts'!BO155-'OLD -- Revenue Receipts'!BO156-'OLD -- Revenue Receipts'!BO157</f>
        <v>-3201115.1227443828</v>
      </c>
      <c r="BL39" s="539">
        <f>-'OLD -- Revenue Receipts'!CA164-'OLD -- Revenue Receipts'!CA165-'OLD -- Revenue Receipts'!CA166</f>
        <v>-42000923.537738807</v>
      </c>
      <c r="BM39" s="539">
        <f>-'OLD -- Revenue Receipts'!CM164-'OLD -- Revenue Receipts'!CM165-'OLD -- Revenue Receipts'!CM166</f>
        <v>-43021955.780090742</v>
      </c>
      <c r="BN39" s="539">
        <f>-'OLD -- Revenue Receipts'!CY164-'OLD -- Revenue Receipts'!CY165-'OLD -- Revenue Receipts'!CY166</f>
        <v>-36487171.837817803</v>
      </c>
      <c r="BO39" s="539">
        <f>-'OLD -- Revenue Receipts'!DK164-'OLD -- Revenue Receipts'!DK165-'OLD -- Revenue Receipts'!DK166</f>
        <v>-52983178.719481274</v>
      </c>
      <c r="BP39" s="539">
        <f>-'OLD -- Revenue Receipts'!DW164-'OLD -- Revenue Receipts'!DW165-'OLD -- Revenue Receipts'!DW166</f>
        <v>-42837034.338352546</v>
      </c>
      <c r="BQ39" s="539">
        <f>-'OLD -- Revenue Receipts'!EI164-'OLD -- Revenue Receipts'!EI165-'OLD -- Revenue Receipts'!EI166</f>
        <v>-49195705.008316927</v>
      </c>
      <c r="BR39" s="539">
        <f>-'OLD -- Revenue Receipts'!EU164-'OLD -- Revenue Receipts'!EU165-'OLD -- Revenue Receipts'!EU166</f>
        <v>-51152797.707030401</v>
      </c>
      <c r="BS39" s="539">
        <f>-'OLD -- Revenue Receipts'!FG164-'OLD -- Revenue Receipts'!FG165-'OLD -- Revenue Receipts'!FG166</f>
        <v>-67068093.617374443</v>
      </c>
      <c r="BT39" s="539">
        <f>-'OLD -- Revenue Receipts'!FS164-'OLD -- Revenue Receipts'!FS165-'OLD -- Revenue Receipts'!FS166</f>
        <v>-73405682.969599828</v>
      </c>
      <c r="BU39" s="539">
        <f>-'OLD -- Revenue Receipts'!GE164-'OLD -- Revenue Receipts'!GE165-'OLD -- Revenue Receipts'!GE166</f>
        <v>-58997366.683059737</v>
      </c>
      <c r="BV39" s="593">
        <f>SUM(D39:BU39)</f>
        <v>-634110602.82288492</v>
      </c>
      <c r="BW39" s="503" t="s">
        <v>142</v>
      </c>
    </row>
    <row r="40" spans="2:77" ht="17" thickTop="1" x14ac:dyDescent="0.2">
      <c r="B40" s="503" t="s">
        <v>233</v>
      </c>
      <c r="D40" s="599">
        <f>D39+D37</f>
        <v>-269753.98</v>
      </c>
      <c r="E40" s="508">
        <f t="shared" ref="E40:BP40" si="52">E39+E37</f>
        <v>-287675.96999999997</v>
      </c>
      <c r="F40" s="508">
        <f t="shared" si="52"/>
        <v>-317916.96999999997</v>
      </c>
      <c r="G40" s="508">
        <f t="shared" si="52"/>
        <v>-251238.72</v>
      </c>
      <c r="H40" s="508">
        <f t="shared" si="52"/>
        <v>-302415.65749999997</v>
      </c>
      <c r="I40" s="508">
        <f t="shared" si="52"/>
        <v>-247358.24187500001</v>
      </c>
      <c r="J40" s="508">
        <f t="shared" si="52"/>
        <v>-265172.95546874998</v>
      </c>
      <c r="K40" s="508">
        <f t="shared" si="52"/>
        <v>-269186.30474218749</v>
      </c>
      <c r="L40" s="508">
        <f t="shared" si="52"/>
        <v>-320370.82147929689</v>
      </c>
      <c r="M40" s="508">
        <f t="shared" si="52"/>
        <v>-523196.55905326171</v>
      </c>
      <c r="N40" s="508">
        <f t="shared" si="52"/>
        <v>-342628.25625592482</v>
      </c>
      <c r="O40" s="565">
        <f t="shared" si="52"/>
        <v>-576496.35119372106</v>
      </c>
      <c r="P40" s="599">
        <f t="shared" si="52"/>
        <v>-456471.54525340715</v>
      </c>
      <c r="Q40" s="508">
        <f t="shared" si="52"/>
        <v>-591245.25964107737</v>
      </c>
      <c r="R40" s="508">
        <f t="shared" si="52"/>
        <v>-1002521.4457481313</v>
      </c>
      <c r="S40" s="508">
        <f t="shared" si="52"/>
        <v>-1149483.8768480378</v>
      </c>
      <c r="T40" s="508">
        <f t="shared" si="52"/>
        <v>-1797661.0773779396</v>
      </c>
      <c r="U40" s="508">
        <f t="shared" si="52"/>
        <v>-2085720.7923093366</v>
      </c>
      <c r="V40" s="508">
        <f t="shared" si="52"/>
        <v>-2489545.6953623034</v>
      </c>
      <c r="W40" s="508">
        <f t="shared" si="52"/>
        <v>-2727589.008567919</v>
      </c>
      <c r="X40" s="508">
        <f t="shared" si="52"/>
        <v>-2636685.7156838141</v>
      </c>
      <c r="Y40" s="508">
        <f t="shared" si="52"/>
        <v>-2099501.3544680052</v>
      </c>
      <c r="Z40" s="508">
        <f t="shared" si="52"/>
        <v>-2754745.9015664053</v>
      </c>
      <c r="AA40" s="565">
        <f t="shared" si="52"/>
        <v>-2222385.0000197254</v>
      </c>
      <c r="AB40" s="599">
        <f t="shared" si="52"/>
        <v>-2393586.7926457119</v>
      </c>
      <c r="AC40" s="508">
        <f t="shared" si="52"/>
        <v>-2871205.6868029977</v>
      </c>
      <c r="AD40" s="508">
        <f t="shared" si="52"/>
        <v>-2491300.263043148</v>
      </c>
      <c r="AE40" s="508">
        <f t="shared" si="52"/>
        <v>-2556368.036407805</v>
      </c>
      <c r="AF40" s="508">
        <f t="shared" si="52"/>
        <v>-2546529.5103781954</v>
      </c>
      <c r="AG40" s="508">
        <f t="shared" si="52"/>
        <v>-2994419.646484605</v>
      </c>
      <c r="AH40" s="508">
        <f t="shared" si="52"/>
        <v>-2740989.1540838354</v>
      </c>
      <c r="AI40" s="508">
        <f t="shared" si="52"/>
        <v>-3326400.9878130271</v>
      </c>
      <c r="AJ40" s="508">
        <f t="shared" si="52"/>
        <v>-3431436.4664786793</v>
      </c>
      <c r="AK40" s="508">
        <f t="shared" si="52"/>
        <v>-3697193.2588901129</v>
      </c>
      <c r="AL40" s="508">
        <f t="shared" si="52"/>
        <v>-3058964.3170471177</v>
      </c>
      <c r="AM40" s="565">
        <f t="shared" si="52"/>
        <v>-2891093.1800119733</v>
      </c>
      <c r="AN40" s="599">
        <f t="shared" si="52"/>
        <v>-3587771.2788325725</v>
      </c>
      <c r="AO40" s="508">
        <f t="shared" si="52"/>
        <v>-3163613.3014027011</v>
      </c>
      <c r="AP40" s="508">
        <f t="shared" si="52"/>
        <v>-2657337.248381136</v>
      </c>
      <c r="AQ40" s="508">
        <f t="shared" si="52"/>
        <v>-3351419.1919198325</v>
      </c>
      <c r="AR40" s="508">
        <f t="shared" si="52"/>
        <v>-3109912.5730545372</v>
      </c>
      <c r="AS40" s="508">
        <f t="shared" si="52"/>
        <v>-3045431.1578437337</v>
      </c>
      <c r="AT40" s="508">
        <f t="shared" si="52"/>
        <v>-2283652.9260380957</v>
      </c>
      <c r="AU40" s="508">
        <f t="shared" si="52"/>
        <v>-2473846.7068497408</v>
      </c>
      <c r="AV40" s="508">
        <f t="shared" si="52"/>
        <v>-2543339.2669805209</v>
      </c>
      <c r="AW40" s="508">
        <f t="shared" si="52"/>
        <v>-2534766.0065406808</v>
      </c>
      <c r="AX40" s="508">
        <f t="shared" si="52"/>
        <v>-2258174.8896171218</v>
      </c>
      <c r="AY40" s="565">
        <f t="shared" si="52"/>
        <v>-2213653.427903004</v>
      </c>
      <c r="AZ40" s="599">
        <f t="shared" si="52"/>
        <v>-2918583.3125926745</v>
      </c>
      <c r="BA40" s="508">
        <f t="shared" si="52"/>
        <v>-3558982.3980139252</v>
      </c>
      <c r="BB40" s="508">
        <f t="shared" si="52"/>
        <v>-3401548.3313362142</v>
      </c>
      <c r="BC40" s="508">
        <f t="shared" si="52"/>
        <v>-3889097.0465410999</v>
      </c>
      <c r="BD40" s="508">
        <f t="shared" si="52"/>
        <v>-3763459.826529413</v>
      </c>
      <c r="BE40" s="508">
        <f t="shared" si="52"/>
        <v>-3461135.4467606917</v>
      </c>
      <c r="BF40" s="508">
        <f t="shared" si="52"/>
        <v>-3683654.677623373</v>
      </c>
      <c r="BG40" s="508">
        <f t="shared" si="52"/>
        <v>-3327484.4791750582</v>
      </c>
      <c r="BH40" s="508">
        <f t="shared" si="52"/>
        <v>-3279134.0829210253</v>
      </c>
      <c r="BI40" s="508">
        <f t="shared" si="52"/>
        <v>-3691724.5596226468</v>
      </c>
      <c r="BJ40" s="508">
        <f t="shared" si="52"/>
        <v>-3699967.4200865352</v>
      </c>
      <c r="BK40" s="565">
        <f t="shared" si="52"/>
        <v>-3615143.0980028687</v>
      </c>
      <c r="BL40" s="530">
        <f t="shared" si="52"/>
        <v>-42446003.611141682</v>
      </c>
      <c r="BM40" s="530">
        <f t="shared" si="52"/>
        <v>-43500416.858998828</v>
      </c>
      <c r="BN40" s="530">
        <f t="shared" si="52"/>
        <v>-37001517.497644</v>
      </c>
      <c r="BO40" s="530">
        <f t="shared" si="52"/>
        <v>-53536100.303794436</v>
      </c>
      <c r="BP40" s="530">
        <f t="shared" si="52"/>
        <v>-43431425.041489191</v>
      </c>
      <c r="BQ40" s="530">
        <f t="shared" ref="BQ40:BU40" si="53">BQ39+BQ37</f>
        <v>-49834675.014188819</v>
      </c>
      <c r="BR40" s="530">
        <f t="shared" si="53"/>
        <v>-51839690.463342689</v>
      </c>
      <c r="BS40" s="530">
        <f t="shared" si="53"/>
        <v>-67806503.330410153</v>
      </c>
      <c r="BT40" s="530">
        <f t="shared" si="53"/>
        <v>-74199473.411113217</v>
      </c>
      <c r="BU40" s="530">
        <f t="shared" si="53"/>
        <v>-59850691.407686628</v>
      </c>
      <c r="BV40" s="594">
        <f>BV39+BV37</f>
        <v>-659945784.35488021</v>
      </c>
      <c r="BW40" s="503" t="s">
        <v>233</v>
      </c>
      <c r="BX40" s="531">
        <f>SUM(D40:BU40)</f>
        <v>-659945784.35488021</v>
      </c>
    </row>
    <row r="41" spans="2:77" x14ac:dyDescent="0.2">
      <c r="D41" s="602"/>
      <c r="E41" s="516"/>
      <c r="F41" s="516"/>
      <c r="G41" s="516"/>
      <c r="H41" s="516"/>
      <c r="I41" s="516"/>
      <c r="J41" s="516"/>
      <c r="K41" s="516"/>
      <c r="L41" s="516"/>
      <c r="M41" s="516"/>
      <c r="N41" s="516"/>
      <c r="O41" s="509"/>
      <c r="P41" s="602"/>
      <c r="Q41" s="516"/>
      <c r="R41" s="516"/>
      <c r="S41" s="516"/>
      <c r="T41" s="516"/>
      <c r="U41" s="516"/>
      <c r="V41" s="516"/>
      <c r="W41" s="516"/>
      <c r="X41" s="516"/>
      <c r="Y41" s="516"/>
      <c r="Z41" s="516"/>
      <c r="AA41" s="509"/>
      <c r="AB41" s="602"/>
      <c r="AC41" s="516"/>
      <c r="AD41" s="516"/>
      <c r="AE41" s="516"/>
      <c r="AF41" s="516"/>
      <c r="AG41" s="516"/>
      <c r="AH41" s="516"/>
      <c r="AI41" s="516"/>
      <c r="AJ41" s="516"/>
      <c r="AK41" s="516"/>
      <c r="AL41" s="516"/>
      <c r="AM41" s="509"/>
      <c r="AN41" s="602"/>
      <c r="AO41" s="516"/>
      <c r="AP41" s="516"/>
      <c r="AQ41" s="516"/>
      <c r="AR41" s="516"/>
      <c r="AS41" s="516"/>
      <c r="AT41" s="516"/>
      <c r="AU41" s="516"/>
      <c r="AV41" s="516"/>
      <c r="AW41" s="516"/>
      <c r="AX41" s="516"/>
      <c r="AY41" s="509"/>
      <c r="AZ41" s="602"/>
      <c r="BA41" s="516"/>
      <c r="BB41" s="516"/>
      <c r="BC41" s="516"/>
      <c r="BD41" s="516"/>
      <c r="BE41" s="516"/>
      <c r="BF41" s="516"/>
      <c r="BG41" s="516"/>
      <c r="BH41" s="516"/>
      <c r="BI41" s="516"/>
      <c r="BJ41" s="516"/>
      <c r="BK41" s="509"/>
      <c r="BL41" s="515"/>
      <c r="BM41" s="515"/>
      <c r="BN41" s="515"/>
      <c r="BO41" s="515"/>
      <c r="BP41" s="515"/>
      <c r="BQ41" s="515"/>
      <c r="BR41" s="515"/>
      <c r="BS41" s="515"/>
      <c r="BT41" s="515"/>
      <c r="BU41" s="515"/>
      <c r="BV41" s="584"/>
      <c r="BW41" s="515"/>
    </row>
    <row r="42" spans="2:77" ht="17" thickBot="1" x14ac:dyDescent="0.25">
      <c r="B42" s="454" t="s">
        <v>213</v>
      </c>
      <c r="C42" s="210"/>
      <c r="D42" s="609">
        <f>+D10+D14+D15+D24+D25+D40+D21</f>
        <v>-3669753.98</v>
      </c>
      <c r="E42" s="609">
        <f t="shared" ref="E42:O42" si="54">+E10+E14+E15+E24+E25+E40+E21</f>
        <v>-287675.96999999997</v>
      </c>
      <c r="F42" s="609">
        <f t="shared" si="54"/>
        <v>-317916.96999999997</v>
      </c>
      <c r="G42" s="609">
        <f t="shared" si="54"/>
        <v>-251238.72</v>
      </c>
      <c r="H42" s="609">
        <f t="shared" si="54"/>
        <v>-302415.65749999997</v>
      </c>
      <c r="I42" s="609">
        <f t="shared" si="54"/>
        <v>-247358.24187500001</v>
      </c>
      <c r="J42" s="609">
        <f t="shared" si="54"/>
        <v>-265172.95546874998</v>
      </c>
      <c r="K42" s="609">
        <f t="shared" si="54"/>
        <v>-269186.30474218749</v>
      </c>
      <c r="L42" s="609">
        <f t="shared" si="54"/>
        <v>-320370.82147929689</v>
      </c>
      <c r="M42" s="609">
        <f t="shared" si="54"/>
        <v>-508575.45905326173</v>
      </c>
      <c r="N42" s="609">
        <f t="shared" si="54"/>
        <v>-288733.50625592482</v>
      </c>
      <c r="O42" s="609">
        <f t="shared" si="54"/>
        <v>-289992.35119372106</v>
      </c>
      <c r="P42" s="609">
        <f>+P10+P14+P15+P24+P25+P40+P21</f>
        <v>-273841.79525340715</v>
      </c>
      <c r="Q42" s="609">
        <f t="shared" ref="Q42:T42" si="55">+Q10+Q14+Q15+Q24+Q25+Q40+Q21</f>
        <v>-6894.6096410774626</v>
      </c>
      <c r="R42" s="609">
        <f t="shared" si="55"/>
        <v>48411.22925186879</v>
      </c>
      <c r="S42" s="609">
        <f t="shared" si="55"/>
        <v>672076.44815196213</v>
      </c>
      <c r="T42" s="609">
        <f t="shared" si="55"/>
        <v>907967.49762206012</v>
      </c>
      <c r="U42" s="609">
        <f>+U10+U14+U15+U24+U25+U40+U21</f>
        <v>307422.40963129187</v>
      </c>
      <c r="V42" s="535">
        <f>+V10+V14+V15+V24+V25+V40+V21</f>
        <v>2189471.6471734801</v>
      </c>
      <c r="W42" s="535">
        <f t="shared" ref="W42:BK42" si="56">+W10+W14+W15+W24+W25+W40+W21</f>
        <v>2492044.4830987477</v>
      </c>
      <c r="X42" s="535">
        <f t="shared" si="56"/>
        <v>1933337.8843161853</v>
      </c>
      <c r="Y42" s="535">
        <f t="shared" si="56"/>
        <v>1714934.2955319944</v>
      </c>
      <c r="Z42" s="535">
        <f t="shared" si="56"/>
        <v>1959201.3484335945</v>
      </c>
      <c r="AA42" s="571">
        <f t="shared" si="56"/>
        <v>2096475.8166469408</v>
      </c>
      <c r="AB42" s="609">
        <f t="shared" si="56"/>
        <v>1450409.9906876215</v>
      </c>
      <c r="AC42" s="535">
        <f t="shared" si="56"/>
        <v>2036149.7131970015</v>
      </c>
      <c r="AD42" s="535">
        <f t="shared" si="56"/>
        <v>2234788.8786235182</v>
      </c>
      <c r="AE42" s="535">
        <f t="shared" si="56"/>
        <v>2202254.7969255275</v>
      </c>
      <c r="AF42" s="535">
        <f t="shared" si="56"/>
        <v>1633291.6146218053</v>
      </c>
      <c r="AG42" s="535">
        <f t="shared" si="56"/>
        <v>2169672.1035153945</v>
      </c>
      <c r="AH42" s="535">
        <f t="shared" si="56"/>
        <v>2536732.5625828309</v>
      </c>
      <c r="AI42" s="535">
        <f t="shared" si="56"/>
        <v>3250635.195520306</v>
      </c>
      <c r="AJ42" s="535">
        <f t="shared" si="56"/>
        <v>2708220.0251879883</v>
      </c>
      <c r="AK42" s="535">
        <f t="shared" si="56"/>
        <v>3031635.7561098873</v>
      </c>
      <c r="AL42" s="535">
        <f t="shared" si="56"/>
        <v>2805280.6832862142</v>
      </c>
      <c r="AM42" s="571">
        <f t="shared" si="56"/>
        <v>2852453.7202546922</v>
      </c>
      <c r="AN42" s="609">
        <f t="shared" si="56"/>
        <v>2854950.3530474273</v>
      </c>
      <c r="AO42" s="535">
        <f t="shared" si="56"/>
        <v>2337885.4857679647</v>
      </c>
      <c r="AP42" s="535">
        <f t="shared" si="56"/>
        <v>2380829.048022063</v>
      </c>
      <c r="AQ42" s="535">
        <f t="shared" si="56"/>
        <v>2560523.0985360597</v>
      </c>
      <c r="AR42" s="535">
        <f t="shared" si="56"/>
        <v>2262865.1009768439</v>
      </c>
      <c r="AS42" s="535">
        <f t="shared" si="56"/>
        <v>2171699.301381371</v>
      </c>
      <c r="AT42" s="535">
        <f t="shared" si="56"/>
        <v>1916599.2446753213</v>
      </c>
      <c r="AU42" s="535">
        <f t="shared" si="56"/>
        <v>2146183.6480543255</v>
      </c>
      <c r="AV42" s="535">
        <f t="shared" si="56"/>
        <v>1558745.0486093999</v>
      </c>
      <c r="AW42" s="535">
        <f t="shared" si="56"/>
        <v>1545500.6375979225</v>
      </c>
      <c r="AX42" s="535">
        <f t="shared" si="56"/>
        <v>1204117.047360427</v>
      </c>
      <c r="AY42" s="571">
        <f t="shared" si="56"/>
        <v>1955532.3133457021</v>
      </c>
      <c r="AZ42" s="609">
        <f t="shared" si="56"/>
        <v>1964852.5570729563</v>
      </c>
      <c r="BA42" s="535">
        <f t="shared" si="56"/>
        <v>2747555.3393852473</v>
      </c>
      <c r="BB42" s="535">
        <f t="shared" si="56"/>
        <v>3214799.8752497896</v>
      </c>
      <c r="BC42" s="535">
        <f t="shared" si="56"/>
        <v>3251333.6753943702</v>
      </c>
      <c r="BD42" s="535">
        <f t="shared" si="56"/>
        <v>2982206.4176856279</v>
      </c>
      <c r="BE42" s="535">
        <f t="shared" si="56"/>
        <v>2598093.7652780074</v>
      </c>
      <c r="BF42" s="535">
        <f t="shared" si="56"/>
        <v>3433137.288674253</v>
      </c>
      <c r="BG42" s="535">
        <f t="shared" si="56"/>
        <v>2992655.6771963756</v>
      </c>
      <c r="BH42" s="535">
        <f t="shared" si="56"/>
        <v>2480737.9221761222</v>
      </c>
      <c r="BI42" s="535">
        <f t="shared" si="56"/>
        <v>2868656.0927884039</v>
      </c>
      <c r="BJ42" s="535">
        <f t="shared" si="56"/>
        <v>2983865.5951756379</v>
      </c>
      <c r="BK42" s="571">
        <f t="shared" si="56"/>
        <v>4940335.6192068718</v>
      </c>
      <c r="BL42" s="535">
        <f>+BL10+BL14+BL15+BL24+BL25+BL40+BL21</f>
        <v>45998618.80605568</v>
      </c>
      <c r="BM42" s="535">
        <f t="shared" ref="BM42:BT42" si="57">+BM10+BM14+BM15+BM24+BM25+BM40+BM21</f>
        <v>47383481.652313925</v>
      </c>
      <c r="BN42" s="535">
        <f t="shared" si="57"/>
        <v>39766865.141951106</v>
      </c>
      <c r="BO42" s="535">
        <f t="shared" si="57"/>
        <v>60314802.850608356</v>
      </c>
      <c r="BP42" s="535">
        <f t="shared" si="57"/>
        <v>48128015.899294265</v>
      </c>
      <c r="BQ42" s="535">
        <f t="shared" si="57"/>
        <v>56234557.86929325</v>
      </c>
      <c r="BR42" s="535">
        <f t="shared" si="57"/>
        <v>59304798.393863775</v>
      </c>
      <c r="BS42" s="535">
        <f t="shared" si="57"/>
        <v>78445556.691862196</v>
      </c>
      <c r="BT42" s="535">
        <f t="shared" si="57"/>
        <v>86446711.104176506</v>
      </c>
      <c r="BU42" s="535">
        <f>+BU10+BU14+BU15+BU24+BU25+BU40+BU21</f>
        <v>69103134.699989587</v>
      </c>
      <c r="BV42" s="595">
        <f>BU45</f>
        <v>688413944.01997542</v>
      </c>
      <c r="BW42" s="210" t="s">
        <v>213</v>
      </c>
    </row>
    <row r="43" spans="2:77" ht="17" thickTop="1" x14ac:dyDescent="0.2">
      <c r="B43" s="6"/>
      <c r="C43" s="6"/>
      <c r="D43" s="602"/>
      <c r="E43" s="516"/>
      <c r="F43" s="516"/>
      <c r="G43" s="516"/>
      <c r="H43" s="516"/>
      <c r="I43" s="516"/>
      <c r="J43" s="516"/>
      <c r="K43" s="516"/>
      <c r="L43" s="516"/>
      <c r="M43" s="516"/>
      <c r="N43" s="516"/>
      <c r="O43" s="509"/>
      <c r="P43" s="602"/>
      <c r="Q43" s="516"/>
      <c r="R43" s="516"/>
      <c r="S43" s="516"/>
      <c r="T43" s="516"/>
      <c r="U43" s="516"/>
      <c r="V43" s="516"/>
      <c r="W43" s="516"/>
      <c r="X43" s="516"/>
      <c r="Y43" s="516"/>
      <c r="Z43" s="516"/>
      <c r="AA43" s="509"/>
      <c r="AB43" s="602"/>
      <c r="AC43" s="516"/>
      <c r="AD43" s="516"/>
      <c r="AE43" s="516"/>
      <c r="AF43" s="516"/>
      <c r="AG43" s="516"/>
      <c r="AH43" s="516"/>
      <c r="AI43" s="516"/>
      <c r="AJ43" s="516"/>
      <c r="AK43" s="516"/>
      <c r="AL43" s="516"/>
      <c r="AM43" s="509"/>
      <c r="AN43" s="602"/>
      <c r="AO43" s="516"/>
      <c r="AP43" s="516"/>
      <c r="AQ43" s="516"/>
      <c r="AR43" s="516"/>
      <c r="AS43" s="516"/>
      <c r="AT43" s="516"/>
      <c r="AU43" s="516"/>
      <c r="AV43" s="516"/>
      <c r="AW43" s="516"/>
      <c r="AX43" s="516"/>
      <c r="AY43" s="509"/>
      <c r="AZ43" s="602"/>
      <c r="BA43" s="516"/>
      <c r="BB43" s="516"/>
      <c r="BC43" s="516"/>
      <c r="BD43" s="516"/>
      <c r="BE43" s="516"/>
      <c r="BF43" s="516"/>
      <c r="BG43" s="516"/>
      <c r="BH43" s="516"/>
      <c r="BI43" s="516"/>
      <c r="BJ43" s="516"/>
      <c r="BK43" s="509"/>
      <c r="BL43" s="516"/>
      <c r="BM43" s="516"/>
      <c r="BN43" s="516"/>
      <c r="BO43" s="516"/>
      <c r="BP43" s="516"/>
      <c r="BQ43" s="516"/>
      <c r="BR43" s="516"/>
      <c r="BS43" s="516"/>
      <c r="BT43" s="516"/>
      <c r="BU43" s="516"/>
      <c r="BV43" s="584"/>
      <c r="BW43" s="516"/>
      <c r="BX43" s="214"/>
    </row>
    <row r="44" spans="2:77" ht="19" customHeight="1" thickBot="1" x14ac:dyDescent="0.25">
      <c r="B44" s="536"/>
      <c r="C44" s="536"/>
      <c r="D44" s="610"/>
      <c r="E44" s="537"/>
      <c r="F44" s="537"/>
      <c r="G44" s="537"/>
      <c r="H44" s="537"/>
      <c r="I44" s="537"/>
      <c r="J44" s="537"/>
      <c r="K44" s="537"/>
      <c r="L44" s="537"/>
      <c r="M44" s="537"/>
      <c r="N44" s="537"/>
      <c r="O44" s="572"/>
      <c r="P44" s="610"/>
      <c r="Q44" s="537"/>
      <c r="R44" s="537"/>
      <c r="S44" s="537"/>
      <c r="T44" s="537"/>
      <c r="U44" s="537"/>
      <c r="V44" s="537"/>
      <c r="W44" s="537"/>
      <c r="X44" s="537"/>
      <c r="Y44" s="537"/>
      <c r="Z44" s="537"/>
      <c r="AA44" s="572"/>
      <c r="AB44" s="610"/>
      <c r="AC44" s="537"/>
      <c r="AD44" s="537"/>
      <c r="AE44" s="537"/>
      <c r="AF44" s="537"/>
      <c r="AG44" s="537"/>
      <c r="AH44" s="537"/>
      <c r="AI44" s="537"/>
      <c r="AJ44" s="537"/>
      <c r="AK44" s="537"/>
      <c r="AL44" s="537"/>
      <c r="AM44" s="572"/>
      <c r="AN44" s="610"/>
      <c r="AO44" s="537"/>
      <c r="AP44" s="537"/>
      <c r="AQ44" s="537"/>
      <c r="AR44" s="537"/>
      <c r="AS44" s="537"/>
      <c r="AT44" s="537"/>
      <c r="AU44" s="537"/>
      <c r="AV44" s="537"/>
      <c r="AW44" s="537"/>
      <c r="AX44" s="537"/>
      <c r="AY44" s="572"/>
      <c r="AZ44" s="610"/>
      <c r="BA44" s="537"/>
      <c r="BB44" s="537"/>
      <c r="BC44" s="537"/>
      <c r="BD44" s="537"/>
      <c r="BE44" s="537"/>
      <c r="BF44" s="537"/>
      <c r="BG44" s="537"/>
      <c r="BH44" s="537"/>
      <c r="BI44" s="537"/>
      <c r="BJ44" s="537"/>
      <c r="BK44" s="572"/>
      <c r="BL44" s="537"/>
      <c r="BM44" s="537"/>
      <c r="BN44" s="537"/>
      <c r="BO44" s="537"/>
      <c r="BP44" s="537"/>
      <c r="BQ44" s="537"/>
      <c r="BR44" s="537"/>
      <c r="BS44" s="537"/>
      <c r="BT44" s="537"/>
      <c r="BU44" s="537"/>
      <c r="BV44" s="596"/>
      <c r="BW44" s="538"/>
      <c r="BX44" s="214"/>
      <c r="BY44" s="507"/>
    </row>
    <row r="45" spans="2:77" ht="18" thickTop="1" thickBot="1" x14ac:dyDescent="0.25">
      <c r="B45" s="215" t="s">
        <v>14</v>
      </c>
      <c r="C45" s="215"/>
      <c r="D45" s="579">
        <f>D42</f>
        <v>-3669753.98</v>
      </c>
      <c r="E45" s="539">
        <f t="shared" ref="E45" si="58">D45+E42</f>
        <v>-3957429.95</v>
      </c>
      <c r="F45" s="539">
        <f t="shared" ref="F45" si="59">E45+F42</f>
        <v>-4275346.92</v>
      </c>
      <c r="G45" s="539">
        <f t="shared" ref="G45" si="60">F45+G42</f>
        <v>-4526585.6399999997</v>
      </c>
      <c r="H45" s="539">
        <f t="shared" ref="H45" si="61">G45+H42</f>
        <v>-4829001.2974999994</v>
      </c>
      <c r="I45" s="539">
        <f t="shared" ref="I45" si="62">H45+I42</f>
        <v>-5076359.5393749997</v>
      </c>
      <c r="J45" s="539">
        <f t="shared" ref="J45" si="63">I45+J42</f>
        <v>-5341532.4948437493</v>
      </c>
      <c r="K45" s="539">
        <f t="shared" ref="K45" si="64">J45+K42</f>
        <v>-5610718.7995859366</v>
      </c>
      <c r="L45" s="539">
        <f t="shared" ref="L45" si="65">K45+L42</f>
        <v>-5931089.6210652338</v>
      </c>
      <c r="M45" s="539">
        <f t="shared" ref="M45" si="66">L45+M42</f>
        <v>-6439665.080118496</v>
      </c>
      <c r="N45" s="539">
        <f t="shared" ref="N45" si="67">M45+N42</f>
        <v>-6728398.5863744207</v>
      </c>
      <c r="O45" s="570">
        <f t="shared" ref="O45" si="68">N45+O42</f>
        <v>-7018390.9375681421</v>
      </c>
      <c r="P45" s="579">
        <f t="shared" ref="P45" si="69">O45+P42</f>
        <v>-7292232.7328215493</v>
      </c>
      <c r="Q45" s="539">
        <f t="shared" ref="Q45" si="70">P45+Q42</f>
        <v>-7299127.3424626272</v>
      </c>
      <c r="R45" s="539">
        <f t="shared" ref="R45" si="71">Q45+R42</f>
        <v>-7250716.1132107582</v>
      </c>
      <c r="S45" s="539">
        <f t="shared" ref="S45" si="72">R45+S42</f>
        <v>-6578639.6650587963</v>
      </c>
      <c r="T45" s="539">
        <f t="shared" ref="T45" si="73">S45+T42</f>
        <v>-5670672.1674367357</v>
      </c>
      <c r="U45" s="539">
        <f t="shared" ref="U45" si="74">T45+U42</f>
        <v>-5363249.7578054443</v>
      </c>
      <c r="V45" s="539">
        <f t="shared" ref="V45" si="75">U45+V42</f>
        <v>-3173778.1106319642</v>
      </c>
      <c r="W45" s="539">
        <f t="shared" ref="W45" si="76">V45+W42</f>
        <v>-681733.6275332165</v>
      </c>
      <c r="X45" s="539">
        <f t="shared" ref="X45" si="77">W45+X42</f>
        <v>1251604.2567829688</v>
      </c>
      <c r="Y45" s="539">
        <f t="shared" ref="Y45" si="78">X45+Y42</f>
        <v>2966538.5523149632</v>
      </c>
      <c r="Z45" s="539">
        <f t="shared" ref="Z45" si="79">Y45+Z42</f>
        <v>4925739.9007485574</v>
      </c>
      <c r="AA45" s="570">
        <f t="shared" ref="AA45" si="80">Z45+AA42</f>
        <v>7022215.7173954984</v>
      </c>
      <c r="AB45" s="579">
        <f t="shared" ref="AB45" si="81">AA45+AB42</f>
        <v>8472625.7080831192</v>
      </c>
      <c r="AC45" s="539">
        <f t="shared" ref="AC45" si="82">AB45+AC42</f>
        <v>10508775.421280121</v>
      </c>
      <c r="AD45" s="539">
        <f t="shared" ref="AD45" si="83">AC45+AD42</f>
        <v>12743564.299903639</v>
      </c>
      <c r="AE45" s="539">
        <f t="shared" ref="AE45" si="84">AD45+AE42</f>
        <v>14945819.096829167</v>
      </c>
      <c r="AF45" s="539">
        <f t="shared" ref="AF45" si="85">AE45+AF42</f>
        <v>16579110.711450972</v>
      </c>
      <c r="AG45" s="539">
        <f t="shared" ref="AG45" si="86">AF45+AG42</f>
        <v>18748782.814966366</v>
      </c>
      <c r="AH45" s="539">
        <f t="shared" ref="AH45" si="87">AG45+AH42</f>
        <v>21285515.377549198</v>
      </c>
      <c r="AI45" s="539">
        <f t="shared" ref="AI45" si="88">AH45+AI42</f>
        <v>24536150.573069505</v>
      </c>
      <c r="AJ45" s="539">
        <f t="shared" ref="AJ45" si="89">AI45+AJ42</f>
        <v>27244370.598257493</v>
      </c>
      <c r="AK45" s="539">
        <f t="shared" ref="AK45" si="90">AJ45+AK42</f>
        <v>30276006.354367379</v>
      </c>
      <c r="AL45" s="539">
        <f t="shared" ref="AL45" si="91">AK45+AL42</f>
        <v>33081287.037653595</v>
      </c>
      <c r="AM45" s="570">
        <f t="shared" ref="AM45" si="92">AL45+AM42</f>
        <v>35933740.757908285</v>
      </c>
      <c r="AN45" s="579">
        <f t="shared" ref="AN45" si="93">AM45+AN42</f>
        <v>38788691.110955715</v>
      </c>
      <c r="AO45" s="539">
        <f t="shared" ref="AO45" si="94">AN45+AO42</f>
        <v>41126576.596723683</v>
      </c>
      <c r="AP45" s="539">
        <f t="shared" ref="AP45" si="95">AO45+AP42</f>
        <v>43507405.644745745</v>
      </c>
      <c r="AQ45" s="539">
        <f t="shared" ref="AQ45" si="96">AP45+AQ42</f>
        <v>46067928.743281804</v>
      </c>
      <c r="AR45" s="539">
        <f t="shared" ref="AR45" si="97">AQ45+AR42</f>
        <v>48330793.844258651</v>
      </c>
      <c r="AS45" s="539">
        <f t="shared" ref="AS45" si="98">AR45+AS42</f>
        <v>50502493.145640023</v>
      </c>
      <c r="AT45" s="539">
        <f t="shared" ref="AT45" si="99">AS45+AT42</f>
        <v>52419092.390315346</v>
      </c>
      <c r="AU45" s="539">
        <f t="shared" ref="AU45" si="100">AT45+AU42</f>
        <v>54565276.038369671</v>
      </c>
      <c r="AV45" s="539">
        <f t="shared" ref="AV45" si="101">AU45+AV42</f>
        <v>56124021.086979069</v>
      </c>
      <c r="AW45" s="539">
        <f t="shared" ref="AW45" si="102">AV45+AW42</f>
        <v>57669521.724576995</v>
      </c>
      <c r="AX45" s="539">
        <f t="shared" ref="AX45" si="103">AW45+AX42</f>
        <v>58873638.771937422</v>
      </c>
      <c r="AY45" s="570">
        <f t="shared" ref="AY45" si="104">AX45+AY42</f>
        <v>60829171.085283123</v>
      </c>
      <c r="AZ45" s="579">
        <f t="shared" ref="AZ45" si="105">AY45+AZ42</f>
        <v>62794023.642356083</v>
      </c>
      <c r="BA45" s="539">
        <f t="shared" ref="BA45" si="106">AZ45+BA42</f>
        <v>65541578.981741332</v>
      </c>
      <c r="BB45" s="539">
        <f t="shared" ref="BB45" si="107">BA45+BB42</f>
        <v>68756378.856991127</v>
      </c>
      <c r="BC45" s="539">
        <f t="shared" ref="BC45" si="108">BB45+BC42</f>
        <v>72007712.532385498</v>
      </c>
      <c r="BD45" s="539">
        <f t="shared" ref="BD45" si="109">BC45+BD42</f>
        <v>74989918.950071126</v>
      </c>
      <c r="BE45" s="539">
        <f t="shared" ref="BE45" si="110">BD45+BE42</f>
        <v>77588012.715349138</v>
      </c>
      <c r="BF45" s="539">
        <f t="shared" ref="BF45" si="111">BE45+BF42</f>
        <v>81021150.004023388</v>
      </c>
      <c r="BG45" s="539">
        <f t="shared" ref="BG45" si="112">BF45+BG42</f>
        <v>84013805.681219757</v>
      </c>
      <c r="BH45" s="539">
        <f t="shared" ref="BH45" si="113">BG45+BH42</f>
        <v>86494543.603395879</v>
      </c>
      <c r="BI45" s="539">
        <f t="shared" ref="BI45" si="114">BH45+BI42</f>
        <v>89363199.696184278</v>
      </c>
      <c r="BJ45" s="539">
        <f t="shared" ref="BJ45" si="115">BI45+BJ42</f>
        <v>92347065.291359916</v>
      </c>
      <c r="BK45" s="570">
        <f t="shared" ref="BK45" si="116">BJ45+BK42</f>
        <v>97287400.910566792</v>
      </c>
      <c r="BL45" s="539">
        <f t="shared" ref="BL45" si="117">BK45+BL42</f>
        <v>143286019.71662247</v>
      </c>
      <c r="BM45" s="539">
        <f t="shared" ref="BM45" si="118">BL45+BM42</f>
        <v>190669501.36893639</v>
      </c>
      <c r="BN45" s="539">
        <f t="shared" ref="BN45" si="119">BM45+BN42</f>
        <v>230436366.5108875</v>
      </c>
      <c r="BO45" s="539">
        <f t="shared" ref="BO45" si="120">BN45+BO42</f>
        <v>290751169.36149585</v>
      </c>
      <c r="BP45" s="539">
        <f t="shared" ref="BP45" si="121">BO45+BP42</f>
        <v>338879185.26079011</v>
      </c>
      <c r="BQ45" s="539">
        <f t="shared" ref="BQ45" si="122">BP45+BQ42</f>
        <v>395113743.13008338</v>
      </c>
      <c r="BR45" s="539">
        <f t="shared" ref="BR45" si="123">BQ45+BR42</f>
        <v>454418541.52394718</v>
      </c>
      <c r="BS45" s="539">
        <f t="shared" ref="BS45" si="124">BR45+BS42</f>
        <v>532864098.21580935</v>
      </c>
      <c r="BT45" s="539">
        <f t="shared" ref="BT45" si="125">BS45+BT42</f>
        <v>619310809.31998587</v>
      </c>
      <c r="BU45" s="539">
        <f t="shared" ref="BU45" si="126">BT45+BU42</f>
        <v>688413944.01997542</v>
      </c>
      <c r="BV45" s="593">
        <f>BU45</f>
        <v>688413944.01997542</v>
      </c>
      <c r="BW45" s="215" t="s">
        <v>14</v>
      </c>
      <c r="BX45" s="507"/>
    </row>
    <row r="46" spans="2:77" ht="17" thickTop="1" x14ac:dyDescent="0.2"/>
    <row r="47" spans="2:77" x14ac:dyDescent="0.2">
      <c r="BW47" s="534"/>
    </row>
    <row r="48" spans="2:77" hidden="1" x14ac:dyDescent="0.2">
      <c r="B48" s="6" t="s">
        <v>334</v>
      </c>
      <c r="I48" s="530"/>
      <c r="O48" s="530"/>
      <c r="P48" s="530"/>
    </row>
    <row r="49" spans="1:75" hidden="1" x14ac:dyDescent="0.2">
      <c r="B49" s="6" t="s">
        <v>335</v>
      </c>
      <c r="I49" s="530"/>
      <c r="O49" s="530"/>
      <c r="P49" s="530"/>
    </row>
    <row r="50" spans="1:75" hidden="1" x14ac:dyDescent="0.2">
      <c r="A50" s="526"/>
      <c r="B50" s="528" t="s">
        <v>336</v>
      </c>
      <c r="C50" s="540">
        <v>0.25</v>
      </c>
      <c r="U50" s="530"/>
      <c r="V50" s="530"/>
      <c r="W50" s="530"/>
      <c r="X50" s="530"/>
      <c r="Y50" s="530"/>
      <c r="Z50" s="530"/>
      <c r="AA50" s="530"/>
      <c r="BV50" s="530">
        <f>BV39*C50</f>
        <v>-158527650.70572123</v>
      </c>
      <c r="BW50" s="516" t="e">
        <f>#REF!+BV50+#REF!+#REF!+#REF!</f>
        <v>#REF!</v>
      </c>
    </row>
    <row r="51" spans="1:75" hidden="1" x14ac:dyDescent="0.2">
      <c r="A51" s="526"/>
      <c r="B51" s="528"/>
      <c r="C51" s="540"/>
      <c r="D51" s="534"/>
    </row>
    <row r="52" spans="1:75" hidden="1" x14ac:dyDescent="0.2">
      <c r="A52" s="526"/>
      <c r="B52" s="528"/>
      <c r="E52" s="514" t="s">
        <v>347</v>
      </c>
    </row>
    <row r="53" spans="1:75" hidden="1" x14ac:dyDescent="0.2">
      <c r="B53" s="528" t="s">
        <v>343</v>
      </c>
      <c r="D53" s="541">
        <v>1</v>
      </c>
      <c r="E53" s="541">
        <v>2</v>
      </c>
      <c r="F53" s="541">
        <v>3</v>
      </c>
      <c r="G53" s="541">
        <v>4</v>
      </c>
      <c r="H53" s="541">
        <v>5</v>
      </c>
      <c r="I53" s="541">
        <v>6</v>
      </c>
    </row>
    <row r="54" spans="1:75" hidden="1" x14ac:dyDescent="0.2">
      <c r="B54" s="528" t="s">
        <v>339</v>
      </c>
      <c r="D54" s="515">
        <f t="shared" ref="D54:H56" ca="1" si="127">(D59)+D59*D64</f>
        <v>-31800</v>
      </c>
      <c r="E54" s="515">
        <f t="shared" ca="1" si="127"/>
        <v>-81000</v>
      </c>
      <c r="F54" s="515">
        <f t="shared" ca="1" si="127"/>
        <v>-156000</v>
      </c>
      <c r="G54" s="515">
        <f t="shared" ca="1" si="127"/>
        <v>-130000</v>
      </c>
      <c r="H54" s="515">
        <f t="shared" ca="1" si="127"/>
        <v>-103000</v>
      </c>
      <c r="I54" s="515">
        <f t="shared" ref="I54" ca="1" si="128">(I59)+I59*I64</f>
        <v>-53000</v>
      </c>
      <c r="J54" s="515"/>
      <c r="P54" s="515">
        <f t="shared" ref="P54:T56" ca="1" si="129">(P59)+P59*P64</f>
        <v>-53000</v>
      </c>
      <c r="Q54" s="515">
        <f t="shared" ca="1" si="129"/>
        <v>-110000</v>
      </c>
      <c r="R54" s="515">
        <f t="shared" ca="1" si="129"/>
        <v>-272500</v>
      </c>
      <c r="S54" s="515">
        <f t="shared" ca="1" si="129"/>
        <v>-208000</v>
      </c>
      <c r="T54" s="515">
        <f t="shared" ca="1" si="129"/>
        <v>-51500</v>
      </c>
      <c r="AB54" s="515">
        <f t="shared" ref="AB54:AF56" ca="1" si="130">(AB59)+AB59*AB64</f>
        <v>-54500</v>
      </c>
      <c r="AC54" s="515">
        <f t="shared" ca="1" si="130"/>
        <v>-110000</v>
      </c>
      <c r="AD54" s="515">
        <f t="shared" ca="1" si="130"/>
        <v>-267500</v>
      </c>
      <c r="AE54" s="515">
        <f t="shared" ca="1" si="130"/>
        <v>-272500</v>
      </c>
      <c r="AF54" s="515">
        <f t="shared" ca="1" si="130"/>
        <v>-105000</v>
      </c>
      <c r="AN54" s="515">
        <f t="shared" ref="AN54:AR56" ca="1" si="131">(AN59)+AN59*AN64</f>
        <v>-81000</v>
      </c>
      <c r="AO54" s="515">
        <f t="shared" ca="1" si="131"/>
        <v>-109000</v>
      </c>
      <c r="AP54" s="515">
        <f t="shared" ca="1" si="131"/>
        <v>-309000</v>
      </c>
      <c r="AQ54" s="515">
        <f t="shared" ca="1" si="131"/>
        <v>-257500</v>
      </c>
      <c r="AR54" s="515">
        <f t="shared" ca="1" si="131"/>
        <v>-107000</v>
      </c>
      <c r="AZ54" s="515">
        <f t="shared" ref="AZ54:BD56" ca="1" si="132">(AZ59)+AZ59*AZ64</f>
        <v>-78000</v>
      </c>
      <c r="BA54" s="515">
        <f t="shared" ca="1" si="132"/>
        <v>-165000</v>
      </c>
      <c r="BB54" s="515">
        <f t="shared" ca="1" si="132"/>
        <v>-327000</v>
      </c>
      <c r="BC54" s="515">
        <f t="shared" ca="1" si="132"/>
        <v>-327000</v>
      </c>
      <c r="BD54" s="515">
        <f t="shared" ca="1" si="132"/>
        <v>-106000</v>
      </c>
      <c r="BV54" s="515">
        <f t="shared" ref="BV54:BV56" ca="1" si="133">SUM(AZ54:BK54)</f>
        <v>-1003000</v>
      </c>
    </row>
    <row r="55" spans="1:75" hidden="1" x14ac:dyDescent="0.2">
      <c r="B55" s="528" t="s">
        <v>340</v>
      </c>
      <c r="D55" s="515">
        <f t="shared" ca="1" si="127"/>
        <v>-32700</v>
      </c>
      <c r="E55" s="515">
        <f t="shared" ca="1" si="127"/>
        <v>-66950</v>
      </c>
      <c r="F55" s="515">
        <f t="shared" ca="1" si="127"/>
        <v>-136250</v>
      </c>
      <c r="G55" s="515">
        <f t="shared" ca="1" si="127"/>
        <v>-110000</v>
      </c>
      <c r="H55" s="515">
        <f t="shared" ca="1" si="127"/>
        <v>-78000</v>
      </c>
      <c r="I55" s="515">
        <f t="shared" ref="I55" ca="1" si="134">(I60)+I60*I65</f>
        <v>-36050</v>
      </c>
      <c r="J55" s="515"/>
      <c r="P55" s="515">
        <f t="shared" ca="1" si="129"/>
        <v>-26500</v>
      </c>
      <c r="Q55" s="515">
        <f t="shared" ca="1" si="129"/>
        <v>-78750</v>
      </c>
      <c r="R55" s="515">
        <f t="shared" ca="1" si="129"/>
        <v>-216000</v>
      </c>
      <c r="S55" s="515">
        <f t="shared" ca="1" si="129"/>
        <v>-156000</v>
      </c>
      <c r="T55" s="515">
        <f t="shared" ca="1" si="129"/>
        <v>-52000</v>
      </c>
      <c r="AB55" s="515">
        <f t="shared" ca="1" si="130"/>
        <v>-54000</v>
      </c>
      <c r="AC55" s="515">
        <f t="shared" ca="1" si="130"/>
        <v>-77250</v>
      </c>
      <c r="AD55" s="515">
        <f t="shared" ca="1" si="130"/>
        <v>-270000</v>
      </c>
      <c r="AE55" s="515">
        <f t="shared" ca="1" si="130"/>
        <v>-157500</v>
      </c>
      <c r="AF55" s="515">
        <f t="shared" ca="1" si="130"/>
        <v>-53000</v>
      </c>
      <c r="AN55" s="515">
        <f t="shared" ca="1" si="131"/>
        <v>-55000</v>
      </c>
      <c r="AO55" s="515">
        <f t="shared" ca="1" si="131"/>
        <v>-81750</v>
      </c>
      <c r="AP55" s="515">
        <f t="shared" ca="1" si="131"/>
        <v>-260000</v>
      </c>
      <c r="AQ55" s="515">
        <f t="shared" ca="1" si="131"/>
        <v>-262500</v>
      </c>
      <c r="AR55" s="515">
        <f t="shared" ca="1" si="131"/>
        <v>-52500</v>
      </c>
      <c r="AZ55" s="515">
        <f t="shared" ca="1" si="132"/>
        <v>-52500</v>
      </c>
      <c r="BA55" s="515">
        <f t="shared" ca="1" si="132"/>
        <v>-78750</v>
      </c>
      <c r="BB55" s="515">
        <f t="shared" ca="1" si="132"/>
        <v>-265000</v>
      </c>
      <c r="BC55" s="515">
        <f t="shared" ca="1" si="132"/>
        <v>-272500</v>
      </c>
      <c r="BD55" s="515">
        <f t="shared" ca="1" si="132"/>
        <v>-52500</v>
      </c>
      <c r="BV55" s="515">
        <f t="shared" ca="1" si="133"/>
        <v>-721250</v>
      </c>
    </row>
    <row r="56" spans="1:75" hidden="1" x14ac:dyDescent="0.2">
      <c r="B56" s="528" t="s">
        <v>341</v>
      </c>
      <c r="D56" s="515">
        <f t="shared" ca="1" si="127"/>
        <v>-27500</v>
      </c>
      <c r="E56" s="515">
        <f t="shared" ca="1" si="127"/>
        <v>-55000</v>
      </c>
      <c r="F56" s="515">
        <f t="shared" ca="1" si="127"/>
        <v>-108000</v>
      </c>
      <c r="G56" s="515">
        <f t="shared" ca="1" si="127"/>
        <v>-77250</v>
      </c>
      <c r="H56" s="515">
        <f t="shared" ca="1" si="127"/>
        <v>-54500</v>
      </c>
      <c r="I56" s="515">
        <f t="shared" ref="I56" ca="1" si="135">(I61)+I61*I66</f>
        <v>-26250</v>
      </c>
      <c r="J56" s="515"/>
      <c r="P56" s="515">
        <f t="shared" ca="1" si="129"/>
        <v>-26000</v>
      </c>
      <c r="Q56" s="515">
        <f t="shared" ca="1" si="129"/>
        <v>-54000</v>
      </c>
      <c r="R56" s="515">
        <f t="shared" ca="1" si="129"/>
        <v>-157500</v>
      </c>
      <c r="S56" s="515">
        <f t="shared" ca="1" si="129"/>
        <v>-104000</v>
      </c>
      <c r="T56" s="515">
        <f t="shared" ca="1" si="129"/>
        <v>-27000</v>
      </c>
      <c r="AB56" s="515">
        <f t="shared" ca="1" si="130"/>
        <v>-25750</v>
      </c>
      <c r="AC56" s="515">
        <f t="shared" ca="1" si="130"/>
        <v>-54500</v>
      </c>
      <c r="AD56" s="515">
        <f t="shared" ca="1" si="130"/>
        <v>-206000</v>
      </c>
      <c r="AE56" s="515">
        <f t="shared" ca="1" si="130"/>
        <v>-157500</v>
      </c>
      <c r="AF56" s="515">
        <f t="shared" ca="1" si="130"/>
        <v>-27500</v>
      </c>
      <c r="AN56" s="515">
        <f t="shared" ca="1" si="131"/>
        <v>-52000</v>
      </c>
      <c r="AO56" s="515">
        <f t="shared" ca="1" si="131"/>
        <v>-51500</v>
      </c>
      <c r="AP56" s="515">
        <f t="shared" ca="1" si="131"/>
        <v>-218000</v>
      </c>
      <c r="AQ56" s="515">
        <f t="shared" ca="1" si="131"/>
        <v>-162000</v>
      </c>
      <c r="AR56" s="515">
        <f t="shared" ca="1" si="131"/>
        <v>-26500</v>
      </c>
      <c r="AZ56" s="515">
        <f t="shared" ca="1" si="132"/>
        <v>-54500</v>
      </c>
      <c r="BA56" s="515">
        <f t="shared" ca="1" si="132"/>
        <v>-78000</v>
      </c>
      <c r="BB56" s="515">
        <f t="shared" ca="1" si="132"/>
        <v>-265000</v>
      </c>
      <c r="BC56" s="515">
        <f t="shared" ca="1" si="132"/>
        <v>-156000</v>
      </c>
      <c r="BD56" s="515">
        <f t="shared" ca="1" si="132"/>
        <v>-27250</v>
      </c>
      <c r="BV56" s="515">
        <f t="shared" ca="1" si="133"/>
        <v>-580750</v>
      </c>
      <c r="BW56" s="542" t="e">
        <f>#REF!/23</f>
        <v>#REF!</v>
      </c>
    </row>
    <row r="57" spans="1:75" hidden="1" x14ac:dyDescent="0.2">
      <c r="D57" s="515"/>
      <c r="E57" s="515"/>
      <c r="F57" s="515"/>
      <c r="G57" s="515"/>
      <c r="H57" s="515"/>
      <c r="I57" s="515"/>
      <c r="J57" s="515"/>
    </row>
    <row r="58" spans="1:75" hidden="1" x14ac:dyDescent="0.2">
      <c r="B58" s="528" t="s">
        <v>342</v>
      </c>
      <c r="D58" s="515"/>
      <c r="E58" s="543" t="s">
        <v>348</v>
      </c>
      <c r="F58" s="515"/>
      <c r="G58" s="515"/>
      <c r="H58" s="515"/>
      <c r="I58" s="515"/>
      <c r="J58" s="515"/>
    </row>
    <row r="59" spans="1:75" hidden="1" x14ac:dyDescent="0.2">
      <c r="B59" s="528" t="s">
        <v>339</v>
      </c>
      <c r="D59" s="515">
        <v>-30000</v>
      </c>
      <c r="E59" s="515">
        <v>-75000</v>
      </c>
      <c r="F59" s="515">
        <v>-150000</v>
      </c>
      <c r="G59" s="515">
        <v>-125000</v>
      </c>
      <c r="H59" s="515">
        <v>-100000</v>
      </c>
      <c r="I59" s="515">
        <v>-50000</v>
      </c>
      <c r="J59" s="515"/>
      <c r="P59" s="515">
        <v>-50000</v>
      </c>
      <c r="Q59" s="515">
        <v>-100000</v>
      </c>
      <c r="R59" s="515">
        <v>-250000</v>
      </c>
      <c r="S59" s="515">
        <v>-200000</v>
      </c>
      <c r="T59" s="515">
        <v>-50000</v>
      </c>
      <c r="AB59" s="515">
        <v>-50000</v>
      </c>
      <c r="AC59" s="515">
        <v>-100000</v>
      </c>
      <c r="AD59" s="515">
        <v>-250000</v>
      </c>
      <c r="AE59" s="515">
        <v>-250000</v>
      </c>
      <c r="AF59" s="515">
        <v>-100000</v>
      </c>
      <c r="AN59" s="515">
        <v>-75000</v>
      </c>
      <c r="AO59" s="515">
        <v>-100000</v>
      </c>
      <c r="AP59" s="515">
        <v>-300000</v>
      </c>
      <c r="AQ59" s="515">
        <v>-250000</v>
      </c>
      <c r="AR59" s="515">
        <v>-100000</v>
      </c>
      <c r="AZ59" s="515">
        <v>-75000</v>
      </c>
      <c r="BA59" s="515">
        <v>-150000</v>
      </c>
      <c r="BB59" s="515">
        <v>-300000</v>
      </c>
      <c r="BC59" s="515">
        <v>-300000</v>
      </c>
      <c r="BD59" s="515">
        <v>-100000</v>
      </c>
      <c r="BV59" s="515">
        <f t="shared" ref="BV59:BV61" si="136">SUM(AZ59:BK59)</f>
        <v>-925000</v>
      </c>
    </row>
    <row r="60" spans="1:75" hidden="1" x14ac:dyDescent="0.2">
      <c r="B60" s="528" t="s">
        <v>340</v>
      </c>
      <c r="D60" s="515">
        <v>-30000</v>
      </c>
      <c r="E60" s="515">
        <v>-65000</v>
      </c>
      <c r="F60" s="515">
        <v>-125000</v>
      </c>
      <c r="G60" s="515">
        <v>-100000</v>
      </c>
      <c r="H60" s="515">
        <v>-75000</v>
      </c>
      <c r="I60" s="515">
        <v>-35000</v>
      </c>
      <c r="J60" s="515"/>
      <c r="P60" s="515">
        <v>-25000</v>
      </c>
      <c r="Q60" s="515">
        <v>-75000</v>
      </c>
      <c r="R60" s="515">
        <v>-200000</v>
      </c>
      <c r="S60" s="515">
        <v>-150000</v>
      </c>
      <c r="T60" s="515">
        <v>-50000</v>
      </c>
      <c r="AB60" s="515">
        <v>-50000</v>
      </c>
      <c r="AC60" s="515">
        <v>-75000</v>
      </c>
      <c r="AD60" s="515">
        <v>-250000</v>
      </c>
      <c r="AE60" s="515">
        <v>-150000</v>
      </c>
      <c r="AF60" s="515">
        <v>-50000</v>
      </c>
      <c r="AN60" s="515">
        <v>-50000</v>
      </c>
      <c r="AO60" s="515">
        <v>-75000</v>
      </c>
      <c r="AP60" s="515">
        <v>-250000</v>
      </c>
      <c r="AQ60" s="515">
        <v>-250000</v>
      </c>
      <c r="AR60" s="515">
        <v>-50000</v>
      </c>
      <c r="AZ60" s="515">
        <v>-50000</v>
      </c>
      <c r="BA60" s="515">
        <v>-75000</v>
      </c>
      <c r="BB60" s="515">
        <v>-250000</v>
      </c>
      <c r="BC60" s="515">
        <v>-250000</v>
      </c>
      <c r="BD60" s="515">
        <v>-50000</v>
      </c>
      <c r="BV60" s="515">
        <f t="shared" si="136"/>
        <v>-675000</v>
      </c>
    </row>
    <row r="61" spans="1:75" hidden="1" x14ac:dyDescent="0.2">
      <c r="B61" s="528" t="s">
        <v>341</v>
      </c>
      <c r="D61" s="515">
        <v>-25000</v>
      </c>
      <c r="E61" s="515">
        <v>-50000</v>
      </c>
      <c r="F61" s="515">
        <v>-100000</v>
      </c>
      <c r="G61" s="515">
        <v>-75000</v>
      </c>
      <c r="H61" s="515">
        <v>-50000</v>
      </c>
      <c r="I61" s="515">
        <v>-25000</v>
      </c>
      <c r="J61" s="515"/>
      <c r="P61" s="515">
        <v>-25000</v>
      </c>
      <c r="Q61" s="515">
        <v>-50000</v>
      </c>
      <c r="R61" s="515">
        <v>-150000</v>
      </c>
      <c r="S61" s="515">
        <v>-100000</v>
      </c>
      <c r="T61" s="515">
        <v>-25000</v>
      </c>
      <c r="AB61" s="515">
        <v>-25000</v>
      </c>
      <c r="AC61" s="515">
        <v>-50000</v>
      </c>
      <c r="AD61" s="515">
        <v>-200000</v>
      </c>
      <c r="AE61" s="515">
        <v>-150000</v>
      </c>
      <c r="AF61" s="515">
        <v>-25000</v>
      </c>
      <c r="AN61" s="515">
        <v>-50000</v>
      </c>
      <c r="AO61" s="515">
        <v>-50000</v>
      </c>
      <c r="AP61" s="515">
        <v>-200000</v>
      </c>
      <c r="AQ61" s="515">
        <v>-150000</v>
      </c>
      <c r="AR61" s="515">
        <v>-25000</v>
      </c>
      <c r="AZ61" s="515">
        <v>-50000</v>
      </c>
      <c r="BA61" s="515">
        <v>-75000</v>
      </c>
      <c r="BB61" s="515">
        <v>-250000</v>
      </c>
      <c r="BC61" s="515">
        <v>-150000</v>
      </c>
      <c r="BD61" s="515">
        <v>-25000</v>
      </c>
      <c r="BV61" s="515">
        <f t="shared" si="136"/>
        <v>-550000</v>
      </c>
    </row>
    <row r="62" spans="1:75" hidden="1" x14ac:dyDescent="0.2"/>
    <row r="63" spans="1:75" hidden="1" x14ac:dyDescent="0.2">
      <c r="B63" s="528" t="s">
        <v>344</v>
      </c>
    </row>
    <row r="64" spans="1:75" hidden="1" x14ac:dyDescent="0.2">
      <c r="B64" s="528" t="s">
        <v>339</v>
      </c>
      <c r="D64" s="544">
        <f t="shared" ref="D64:I66" ca="1" si="137">RANDBETWEEN(3,10)*0.01</f>
        <v>0.06</v>
      </c>
      <c r="E64" s="544">
        <f t="shared" ca="1" si="137"/>
        <v>0.08</v>
      </c>
      <c r="F64" s="544">
        <f t="shared" ca="1" si="137"/>
        <v>0.04</v>
      </c>
      <c r="G64" s="544">
        <f t="shared" ca="1" si="137"/>
        <v>0.04</v>
      </c>
      <c r="H64" s="544">
        <f ca="1">RANDBETWEEN(3,10)*0.01</f>
        <v>0.03</v>
      </c>
      <c r="I64" s="544">
        <f t="shared" ref="I64" ca="1" si="138">RANDBETWEEN(3,10)*0.01</f>
        <v>0.06</v>
      </c>
      <c r="J64" s="544"/>
      <c r="P64" s="544">
        <f t="shared" ref="P64:T66" ca="1" si="139">RANDBETWEEN(3,10)*0.01</f>
        <v>0.06</v>
      </c>
      <c r="Q64" s="544">
        <f t="shared" ca="1" si="139"/>
        <v>0.1</v>
      </c>
      <c r="R64" s="544">
        <f t="shared" ca="1" si="139"/>
        <v>0.09</v>
      </c>
      <c r="S64" s="544">
        <f t="shared" ca="1" si="139"/>
        <v>0.04</v>
      </c>
      <c r="T64" s="544">
        <f t="shared" ca="1" si="139"/>
        <v>0.03</v>
      </c>
      <c r="AB64" s="544">
        <f t="shared" ref="AB64:AF66" ca="1" si="140">RANDBETWEEN(3,10)*0.01</f>
        <v>0.09</v>
      </c>
      <c r="AC64" s="544">
        <f t="shared" ca="1" si="140"/>
        <v>0.1</v>
      </c>
      <c r="AD64" s="544">
        <f t="shared" ca="1" si="140"/>
        <v>7.0000000000000007E-2</v>
      </c>
      <c r="AE64" s="544">
        <f t="shared" ca="1" si="140"/>
        <v>0.09</v>
      </c>
      <c r="AF64" s="544">
        <f t="shared" ca="1" si="140"/>
        <v>0.05</v>
      </c>
      <c r="AN64" s="544">
        <f t="shared" ref="AN64:AR66" ca="1" si="141">RANDBETWEEN(3,10)*0.01</f>
        <v>0.08</v>
      </c>
      <c r="AO64" s="544">
        <f t="shared" ca="1" si="141"/>
        <v>0.09</v>
      </c>
      <c r="AP64" s="544">
        <f t="shared" ca="1" si="141"/>
        <v>0.03</v>
      </c>
      <c r="AQ64" s="544">
        <f t="shared" ca="1" si="141"/>
        <v>0.03</v>
      </c>
      <c r="AR64" s="544">
        <f t="shared" ca="1" si="141"/>
        <v>7.0000000000000007E-2</v>
      </c>
      <c r="AZ64" s="544">
        <f t="shared" ref="AZ64:BD66" ca="1" si="142">RANDBETWEEN(3,10)*0.01</f>
        <v>0.04</v>
      </c>
      <c r="BA64" s="544">
        <f t="shared" ca="1" si="142"/>
        <v>0.1</v>
      </c>
      <c r="BB64" s="544">
        <f t="shared" ca="1" si="142"/>
        <v>0.09</v>
      </c>
      <c r="BC64" s="544">
        <f t="shared" ca="1" si="142"/>
        <v>0.09</v>
      </c>
      <c r="BD64" s="544">
        <f t="shared" ca="1" si="142"/>
        <v>0.06</v>
      </c>
      <c r="BV64" s="545">
        <f ca="1">SUM(AZ64:BK64)/5</f>
        <v>7.5999999999999998E-2</v>
      </c>
    </row>
    <row r="65" spans="2:74" hidden="1" x14ac:dyDescent="0.2">
      <c r="B65" s="528" t="s">
        <v>340</v>
      </c>
      <c r="D65" s="544">
        <f t="shared" ca="1" si="137"/>
        <v>0.09</v>
      </c>
      <c r="E65" s="544">
        <f t="shared" ca="1" si="137"/>
        <v>0.03</v>
      </c>
      <c r="F65" s="544">
        <f t="shared" ca="1" si="137"/>
        <v>0.09</v>
      </c>
      <c r="G65" s="544">
        <f t="shared" ca="1" si="137"/>
        <v>0.1</v>
      </c>
      <c r="H65" s="544">
        <f t="shared" ca="1" si="137"/>
        <v>0.04</v>
      </c>
      <c r="I65" s="544">
        <f t="shared" ca="1" si="137"/>
        <v>0.03</v>
      </c>
      <c r="J65" s="544"/>
      <c r="P65" s="544">
        <f t="shared" ca="1" si="139"/>
        <v>0.06</v>
      </c>
      <c r="Q65" s="544">
        <f t="shared" ca="1" si="139"/>
        <v>0.05</v>
      </c>
      <c r="R65" s="544">
        <f t="shared" ca="1" si="139"/>
        <v>0.08</v>
      </c>
      <c r="S65" s="544">
        <f t="shared" ca="1" si="139"/>
        <v>0.04</v>
      </c>
      <c r="T65" s="544">
        <f t="shared" ca="1" si="139"/>
        <v>0.04</v>
      </c>
      <c r="AB65" s="544">
        <f t="shared" ca="1" si="140"/>
        <v>0.08</v>
      </c>
      <c r="AC65" s="544">
        <f t="shared" ca="1" si="140"/>
        <v>0.03</v>
      </c>
      <c r="AD65" s="544">
        <f t="shared" ca="1" si="140"/>
        <v>0.08</v>
      </c>
      <c r="AE65" s="544">
        <f t="shared" ca="1" si="140"/>
        <v>0.05</v>
      </c>
      <c r="AF65" s="544">
        <f t="shared" ca="1" si="140"/>
        <v>0.06</v>
      </c>
      <c r="AN65" s="544">
        <f t="shared" ca="1" si="141"/>
        <v>0.1</v>
      </c>
      <c r="AO65" s="544">
        <f t="shared" ca="1" si="141"/>
        <v>0.09</v>
      </c>
      <c r="AP65" s="544">
        <f t="shared" ca="1" si="141"/>
        <v>0.04</v>
      </c>
      <c r="AQ65" s="544">
        <f t="shared" ca="1" si="141"/>
        <v>0.05</v>
      </c>
      <c r="AR65" s="544">
        <f t="shared" ca="1" si="141"/>
        <v>0.05</v>
      </c>
      <c r="AZ65" s="544">
        <f t="shared" ca="1" si="142"/>
        <v>0.05</v>
      </c>
      <c r="BA65" s="544">
        <f t="shared" ca="1" si="142"/>
        <v>0.05</v>
      </c>
      <c r="BB65" s="544">
        <f t="shared" ca="1" si="142"/>
        <v>0.06</v>
      </c>
      <c r="BC65" s="544">
        <f t="shared" ca="1" si="142"/>
        <v>0.09</v>
      </c>
      <c r="BD65" s="544">
        <f t="shared" ca="1" si="142"/>
        <v>0.05</v>
      </c>
      <c r="BV65" s="545">
        <f ca="1">SUM(AZ65:BK65)/5</f>
        <v>0.06</v>
      </c>
    </row>
    <row r="66" spans="2:74" hidden="1" x14ac:dyDescent="0.2">
      <c r="B66" s="528" t="s">
        <v>341</v>
      </c>
      <c r="D66" s="544">
        <f t="shared" ca="1" si="137"/>
        <v>0.1</v>
      </c>
      <c r="E66" s="544">
        <f t="shared" ca="1" si="137"/>
        <v>0.1</v>
      </c>
      <c r="F66" s="544">
        <f t="shared" ca="1" si="137"/>
        <v>0.08</v>
      </c>
      <c r="G66" s="544">
        <f t="shared" ca="1" si="137"/>
        <v>0.03</v>
      </c>
      <c r="H66" s="544">
        <f t="shared" ca="1" si="137"/>
        <v>0.09</v>
      </c>
      <c r="I66" s="544">
        <f t="shared" ca="1" si="137"/>
        <v>0.05</v>
      </c>
      <c r="J66" s="544"/>
      <c r="P66" s="544">
        <f t="shared" ca="1" si="139"/>
        <v>0.04</v>
      </c>
      <c r="Q66" s="544">
        <f t="shared" ca="1" si="139"/>
        <v>0.08</v>
      </c>
      <c r="R66" s="544">
        <f t="shared" ca="1" si="139"/>
        <v>0.05</v>
      </c>
      <c r="S66" s="544">
        <f t="shared" ca="1" si="139"/>
        <v>0.04</v>
      </c>
      <c r="T66" s="544">
        <f t="shared" ca="1" si="139"/>
        <v>0.08</v>
      </c>
      <c r="AB66" s="544">
        <f t="shared" ca="1" si="140"/>
        <v>0.03</v>
      </c>
      <c r="AC66" s="544">
        <f t="shared" ca="1" si="140"/>
        <v>0.09</v>
      </c>
      <c r="AD66" s="544">
        <f t="shared" ca="1" si="140"/>
        <v>0.03</v>
      </c>
      <c r="AE66" s="544">
        <f t="shared" ca="1" si="140"/>
        <v>0.05</v>
      </c>
      <c r="AF66" s="544">
        <f t="shared" ca="1" si="140"/>
        <v>0.1</v>
      </c>
      <c r="AN66" s="544">
        <f t="shared" ca="1" si="141"/>
        <v>0.04</v>
      </c>
      <c r="AO66" s="544">
        <f t="shared" ca="1" si="141"/>
        <v>0.03</v>
      </c>
      <c r="AP66" s="544">
        <f t="shared" ca="1" si="141"/>
        <v>0.09</v>
      </c>
      <c r="AQ66" s="544">
        <f t="shared" ca="1" si="141"/>
        <v>0.08</v>
      </c>
      <c r="AR66" s="544">
        <f t="shared" ca="1" si="141"/>
        <v>0.06</v>
      </c>
      <c r="AZ66" s="544">
        <f t="shared" ca="1" si="142"/>
        <v>0.09</v>
      </c>
      <c r="BA66" s="544">
        <f t="shared" ca="1" si="142"/>
        <v>0.04</v>
      </c>
      <c r="BB66" s="544">
        <f t="shared" ca="1" si="142"/>
        <v>0.06</v>
      </c>
      <c r="BC66" s="544">
        <f t="shared" ca="1" si="142"/>
        <v>0.04</v>
      </c>
      <c r="BD66" s="544">
        <f t="shared" ca="1" si="142"/>
        <v>0.09</v>
      </c>
      <c r="BV66" s="545">
        <f ca="1">SUM(AZ66:BK66)/5</f>
        <v>6.4000000000000001E-2</v>
      </c>
    </row>
  </sheetData>
  <phoneticPr fontId="9" type="noConversion"/>
  <pageMargins left="0.75" right="0.75" top="1" bottom="1" header="0.5" footer="0.5"/>
  <pageSetup scale="26" orientation="landscape"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Cash Summary - @ REVENUE</vt:lpstr>
      <vt:lpstr>Revenue Receipts @ REVENUE</vt:lpstr>
      <vt:lpstr>Per IP Breakdown</vt:lpstr>
      <vt:lpstr>Cashflow Detailed</vt:lpstr>
      <vt:lpstr>Staff Requirements</vt:lpstr>
      <vt:lpstr>Growth Notes</vt:lpstr>
      <vt:lpstr>Title Marketing</vt:lpstr>
      <vt:lpstr>OLD -- Cash Summary</vt:lpstr>
      <vt:lpstr>OLD -- Revenue Receipts</vt:lpstr>
      <vt:lpstr>xxYear to Year Overview</vt:lpstr>
      <vt:lpstr>xxIncome Statement</vt:lpstr>
      <vt:lpstr>xxGantt</vt:lpstr>
      <vt:lpstr>'Cash Summary - @ REVENUE'!Print_Area</vt:lpstr>
      <vt:lpstr>'OLD -- Cash Summary'!Print_Area</vt:lpstr>
      <vt:lpstr>'OLD -- Revenue Receipts'!Print_Area</vt:lpstr>
      <vt:lpstr>'Revenue Receipts @ REVENUE'!Print_Area</vt:lpstr>
      <vt:lpstr>'Staff Requirements'!Print_Area</vt:lpstr>
      <vt:lpstr>'xxIncome Statement'!Print_Area</vt:lpstr>
    </vt:vector>
  </TitlesOfParts>
  <Company>Studio Mythopoeia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C. Soltys</dc:creator>
  <cp:lastModifiedBy>Click</cp:lastModifiedBy>
  <cp:lastPrinted>2018-05-15T20:29:21Z</cp:lastPrinted>
  <dcterms:created xsi:type="dcterms:W3CDTF">2012-08-12T22:19:14Z</dcterms:created>
  <dcterms:modified xsi:type="dcterms:W3CDTF">2018-12-17T20:01:07Z</dcterms:modified>
</cp:coreProperties>
</file>